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HỌC TẬP\Quản trị tài chính cty đa quốc gia\Bai tap giua ky\"/>
    </mc:Choice>
  </mc:AlternateContent>
  <xr:revisionPtr revIDLastSave="0" documentId="13_ncr:1_{0D6AEEDB-047F-4D4D-86D9-5BBE22B653B0}" xr6:coauthVersionLast="47" xr6:coauthVersionMax="47" xr10:uidLastSave="{00000000-0000-0000-0000-000000000000}"/>
  <bookViews>
    <workbookView xWindow="-120" yWindow="-120" windowWidth="29040" windowHeight="15720" activeTab="3" xr2:uid="{9EB27589-6AF5-4095-B99B-7DF32B553F6B}"/>
  </bookViews>
  <sheets>
    <sheet name="Report" sheetId="3" r:id="rId1"/>
    <sheet name="Data" sheetId="4" r:id="rId2"/>
    <sheet name="Các bảng tính toán khác" sheetId="9" r:id="rId3"/>
    <sheet name="DIG_IS" sheetId="5" r:id="rId4"/>
    <sheet name="DIG_BS" sheetId="7" r:id="rId5"/>
    <sheet name="DIG_CF" sheetId="6" r:id="rId6"/>
    <sheet name="Dic." sheetId="2" r:id="rId7"/>
  </sheets>
  <definedNames>
    <definedName name="_xlnm._FilterDatabase" localSheetId="6" hidden="1">Dic.!$B$1:$C$67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5" i="9" l="1"/>
  <c r="R35" i="9" s="1"/>
  <c r="Q36" i="9"/>
  <c r="R36" i="9" s="1"/>
  <c r="Q37" i="9"/>
  <c r="R37" i="9" s="1"/>
  <c r="Q38" i="9"/>
  <c r="R38" i="9" s="1"/>
  <c r="Q39" i="9"/>
  <c r="R39" i="9" s="1"/>
  <c r="Q34" i="9"/>
  <c r="R34" i="9" s="1"/>
  <c r="O35" i="9"/>
  <c r="P35" i="9" s="1"/>
  <c r="O36" i="9"/>
  <c r="P36" i="9" s="1"/>
  <c r="O37" i="9"/>
  <c r="P37" i="9" s="1"/>
  <c r="O38" i="9"/>
  <c r="P38" i="9" s="1"/>
  <c r="O39" i="9"/>
  <c r="P39" i="9" s="1"/>
  <c r="O34" i="9"/>
  <c r="P34" i="9" s="1"/>
  <c r="N38" i="9"/>
  <c r="N37" i="9"/>
  <c r="N36" i="9"/>
  <c r="N35" i="9"/>
  <c r="N34" i="9"/>
  <c r="L38" i="9"/>
  <c r="L37" i="9"/>
  <c r="L36" i="9"/>
  <c r="L35" i="9"/>
  <c r="L34" i="9"/>
  <c r="J38" i="9"/>
  <c r="J37" i="9"/>
  <c r="J36" i="9"/>
  <c r="J35" i="9"/>
  <c r="J34" i="9"/>
  <c r="P13" i="9"/>
  <c r="Q14" i="9"/>
  <c r="R14" i="9" s="1"/>
  <c r="Q15" i="9"/>
  <c r="R15" i="9" s="1"/>
  <c r="Q16" i="9"/>
  <c r="R16" i="9" s="1"/>
  <c r="Q17" i="9"/>
  <c r="R17" i="9" s="1"/>
  <c r="Q18" i="9"/>
  <c r="R18" i="9" s="1"/>
  <c r="Q19" i="9"/>
  <c r="R19" i="9" s="1"/>
  <c r="Q20" i="9"/>
  <c r="R20" i="9" s="1"/>
  <c r="Q21" i="9"/>
  <c r="R21" i="9" s="1"/>
  <c r="Q22" i="9"/>
  <c r="R22" i="9" s="1"/>
  <c r="Q23" i="9"/>
  <c r="R23" i="9" s="1"/>
  <c r="Q24" i="9"/>
  <c r="R24" i="9" s="1"/>
  <c r="Q25" i="9"/>
  <c r="R25" i="9" s="1"/>
  <c r="Q26" i="9"/>
  <c r="R26" i="9" s="1"/>
  <c r="P26" i="9"/>
  <c r="O26" i="9"/>
  <c r="P14" i="9"/>
  <c r="P15" i="9"/>
  <c r="P16" i="9"/>
  <c r="P17" i="9"/>
  <c r="P18" i="9"/>
  <c r="P19" i="9"/>
  <c r="P20" i="9"/>
  <c r="P21" i="9"/>
  <c r="P22" i="9"/>
  <c r="P23" i="9"/>
  <c r="P24" i="9"/>
  <c r="P25" i="9"/>
  <c r="O14" i="9"/>
  <c r="O15" i="9"/>
  <c r="O16" i="9"/>
  <c r="O17" i="9"/>
  <c r="O18" i="9"/>
  <c r="O19" i="9"/>
  <c r="O20" i="9"/>
  <c r="O21" i="9"/>
  <c r="O22" i="9"/>
  <c r="O23" i="9"/>
  <c r="O24" i="9"/>
  <c r="O25" i="9"/>
  <c r="Q13" i="9"/>
  <c r="R13" i="9" s="1"/>
  <c r="O13" i="9"/>
  <c r="N25" i="9"/>
  <c r="N24" i="9"/>
  <c r="N23" i="9"/>
  <c r="N22" i="9"/>
  <c r="N21" i="9"/>
  <c r="N20" i="9"/>
  <c r="N19" i="9"/>
  <c r="N18" i="9"/>
  <c r="N17" i="9"/>
  <c r="N16" i="9"/>
  <c r="N15" i="9"/>
  <c r="N14" i="9"/>
  <c r="N13" i="9"/>
  <c r="L25" i="9"/>
  <c r="L24" i="9"/>
  <c r="L23" i="9"/>
  <c r="L22" i="9"/>
  <c r="L21" i="9"/>
  <c r="L20" i="9"/>
  <c r="L19" i="9"/>
  <c r="L18" i="9"/>
  <c r="L17" i="9"/>
  <c r="L16" i="9"/>
  <c r="L15" i="9"/>
  <c r="L14" i="9"/>
  <c r="L13" i="9"/>
  <c r="J25" i="9"/>
  <c r="J24" i="9"/>
  <c r="J23" i="9"/>
  <c r="J22" i="9"/>
  <c r="J21" i="9"/>
  <c r="J20" i="9"/>
  <c r="J18" i="9"/>
  <c r="J17" i="9"/>
  <c r="J16" i="9"/>
  <c r="J15" i="9"/>
  <c r="J14" i="9"/>
  <c r="J19" i="9"/>
  <c r="J13" i="9"/>
  <c r="D14" i="9"/>
  <c r="E14" i="9"/>
  <c r="C14" i="9"/>
  <c r="D13" i="9"/>
  <c r="E13" i="9"/>
  <c r="C13" i="9"/>
  <c r="D12" i="9"/>
  <c r="E12" i="9"/>
  <c r="C12" i="9"/>
  <c r="D11" i="9"/>
  <c r="E11" i="9"/>
  <c r="C11" i="9"/>
  <c r="D6" i="9"/>
  <c r="E6" i="9"/>
  <c r="C6" i="9"/>
  <c r="D4" i="9"/>
  <c r="E4" i="9"/>
  <c r="C4" i="9"/>
  <c r="D3" i="9"/>
  <c r="E3" i="9"/>
  <c r="C3" i="9"/>
  <c r="M20" i="4"/>
  <c r="L20" i="4"/>
  <c r="K20" i="4"/>
  <c r="J20" i="4"/>
  <c r="I20" i="4"/>
  <c r="H20" i="4"/>
  <c r="G20" i="4"/>
  <c r="F20" i="4"/>
  <c r="E20" i="4"/>
  <c r="M9" i="4"/>
  <c r="D20" i="4"/>
  <c r="E22" i="4"/>
  <c r="F22" i="4"/>
  <c r="G22" i="4"/>
  <c r="H22" i="4"/>
  <c r="I22" i="4"/>
  <c r="J22" i="4"/>
  <c r="K22" i="4"/>
  <c r="L22" i="4"/>
  <c r="M22" i="4"/>
  <c r="D22" i="4"/>
  <c r="J7" i="3"/>
  <c r="J11" i="3"/>
  <c r="J8" i="3"/>
  <c r="E19" i="4"/>
  <c r="F19" i="4"/>
  <c r="G19" i="4"/>
  <c r="H19" i="4"/>
  <c r="I19" i="4"/>
  <c r="J19" i="4"/>
  <c r="K19" i="4"/>
  <c r="L19" i="4"/>
  <c r="M19" i="4"/>
  <c r="D19" i="4"/>
  <c r="E18" i="4"/>
  <c r="F18" i="4"/>
  <c r="G18" i="4"/>
  <c r="H18" i="4"/>
  <c r="I18" i="4"/>
  <c r="J18" i="4"/>
  <c r="K18" i="4"/>
  <c r="L18" i="4"/>
  <c r="M18" i="4"/>
  <c r="D18" i="4"/>
  <c r="E17" i="4"/>
  <c r="F17" i="4"/>
  <c r="G17" i="4"/>
  <c r="H17" i="4"/>
  <c r="I17" i="4"/>
  <c r="J17" i="4"/>
  <c r="K17" i="4"/>
  <c r="L17" i="4"/>
  <c r="M17" i="4"/>
  <c r="D17" i="4"/>
  <c r="E16" i="4"/>
  <c r="F16" i="4"/>
  <c r="G16" i="4"/>
  <c r="H16" i="4"/>
  <c r="I16" i="4"/>
  <c r="J16" i="4"/>
  <c r="K16" i="4"/>
  <c r="L16" i="4"/>
  <c r="M16" i="4"/>
  <c r="D16" i="4"/>
  <c r="E15" i="4"/>
  <c r="F15" i="4"/>
  <c r="G15" i="4"/>
  <c r="J35" i="3" s="1"/>
  <c r="H15" i="4"/>
  <c r="I15" i="4"/>
  <c r="J15" i="4"/>
  <c r="K15" i="4"/>
  <c r="L15" i="4"/>
  <c r="M15" i="4"/>
  <c r="D15" i="4"/>
  <c r="E14" i="4"/>
  <c r="F14" i="4"/>
  <c r="G14" i="4"/>
  <c r="H14" i="4"/>
  <c r="I14" i="4"/>
  <c r="J14" i="4"/>
  <c r="K14" i="4"/>
  <c r="L14" i="4"/>
  <c r="M14" i="4"/>
  <c r="D14" i="4"/>
  <c r="E13" i="4"/>
  <c r="F13" i="4"/>
  <c r="G13" i="4"/>
  <c r="H13" i="4"/>
  <c r="I13" i="4"/>
  <c r="J13" i="4"/>
  <c r="K13" i="4"/>
  <c r="L13" i="4"/>
  <c r="M13" i="4"/>
  <c r="D13" i="4"/>
  <c r="E12" i="4"/>
  <c r="F12" i="4"/>
  <c r="G12" i="4"/>
  <c r="H12" i="4"/>
  <c r="I12" i="4"/>
  <c r="J12" i="4"/>
  <c r="K12" i="4"/>
  <c r="L12" i="4"/>
  <c r="M12" i="4"/>
  <c r="D12" i="4"/>
  <c r="E11" i="4"/>
  <c r="F11" i="4"/>
  <c r="G11" i="4"/>
  <c r="H11" i="4"/>
  <c r="I11" i="4"/>
  <c r="J11" i="4"/>
  <c r="K11" i="4"/>
  <c r="L11" i="4"/>
  <c r="M11" i="4"/>
  <c r="D11" i="4"/>
  <c r="E10" i="4"/>
  <c r="F10" i="4"/>
  <c r="G10" i="4"/>
  <c r="H10" i="4"/>
  <c r="I10" i="4"/>
  <c r="J10" i="4"/>
  <c r="K10" i="4"/>
  <c r="L10" i="4"/>
  <c r="M10" i="4"/>
  <c r="D10" i="4"/>
  <c r="E9" i="4"/>
  <c r="F9" i="4"/>
  <c r="K9" i="4"/>
  <c r="L9" i="4"/>
  <c r="D9" i="4"/>
  <c r="E8" i="4"/>
  <c r="F8" i="4"/>
  <c r="G8" i="4"/>
  <c r="G9" i="4" s="1"/>
  <c r="H8" i="4"/>
  <c r="H9" i="4" s="1"/>
  <c r="I8" i="4"/>
  <c r="I9" i="4" s="1"/>
  <c r="J8" i="4"/>
  <c r="J9" i="4" s="1"/>
  <c r="K8" i="4"/>
  <c r="L8" i="4"/>
  <c r="M8" i="4"/>
  <c r="D8" i="4"/>
  <c r="M7" i="4"/>
  <c r="L7" i="4"/>
  <c r="K7" i="4"/>
  <c r="J7" i="4"/>
  <c r="I7" i="4"/>
  <c r="H7" i="4"/>
  <c r="G7" i="4"/>
  <c r="O15" i="3" s="1"/>
  <c r="F7" i="4"/>
  <c r="E7" i="4"/>
  <c r="D7" i="4"/>
  <c r="E6" i="4"/>
  <c r="F6" i="4"/>
  <c r="G6" i="4"/>
  <c r="H6" i="4"/>
  <c r="I6" i="4"/>
  <c r="J6" i="4"/>
  <c r="K6" i="4"/>
  <c r="L6" i="4"/>
  <c r="M6" i="4"/>
  <c r="D6" i="4"/>
  <c r="E5" i="4"/>
  <c r="F5" i="4"/>
  <c r="G5" i="4"/>
  <c r="H5" i="4"/>
  <c r="I5" i="4"/>
  <c r="J5" i="4"/>
  <c r="K5" i="4"/>
  <c r="L5" i="4"/>
  <c r="M5" i="4"/>
  <c r="D5" i="4"/>
  <c r="B4" i="4"/>
  <c r="E4" i="4"/>
  <c r="F4" i="4"/>
  <c r="G4" i="4"/>
  <c r="O16" i="3" s="1"/>
  <c r="H4" i="4"/>
  <c r="I4" i="4"/>
  <c r="J4" i="4"/>
  <c r="K4" i="4"/>
  <c r="L4" i="4"/>
  <c r="M4" i="4"/>
  <c r="D4" i="4"/>
  <c r="E3" i="4"/>
  <c r="F3" i="4"/>
  <c r="G3" i="4"/>
  <c r="J12" i="3" s="1"/>
  <c r="H3" i="4"/>
  <c r="I3" i="4"/>
  <c r="J3" i="4"/>
  <c r="K3" i="4"/>
  <c r="L3" i="4"/>
  <c r="M3" i="4"/>
  <c r="D3" i="4"/>
  <c r="E2" i="4"/>
  <c r="F2" i="4"/>
  <c r="G2" i="4"/>
  <c r="H2" i="4"/>
  <c r="I2" i="4"/>
  <c r="J2" i="4"/>
  <c r="K2" i="4"/>
  <c r="L2" i="4"/>
  <c r="M2" i="4"/>
  <c r="D2" i="4"/>
  <c r="B7" i="4"/>
  <c r="B11" i="4"/>
  <c r="G48" i="3"/>
  <c r="L44" i="3"/>
  <c r="L34" i="3"/>
  <c r="D17" i="9" l="1"/>
  <c r="C17" i="9"/>
  <c r="C5" i="9"/>
  <c r="D5" i="9"/>
  <c r="E5" i="9"/>
  <c r="E17" i="9"/>
  <c r="C15" i="9"/>
  <c r="E15" i="9"/>
  <c r="D15" i="9"/>
  <c r="C16" i="9"/>
  <c r="E16" i="9"/>
  <c r="D16" i="9"/>
  <c r="E8" i="3"/>
  <c r="O24" i="3"/>
  <c r="J9" i="3"/>
  <c r="R8" i="3" s="1"/>
  <c r="J13" i="3"/>
  <c r="R16" i="3" s="1"/>
  <c r="E34" i="3"/>
  <c r="J23" i="3"/>
  <c r="E30" i="3"/>
  <c r="O23" i="3"/>
  <c r="J29" i="3"/>
  <c r="E49" i="3"/>
  <c r="O40" i="3"/>
  <c r="E40" i="3"/>
  <c r="E45" i="3"/>
  <c r="J45" i="3"/>
  <c r="E23" i="3"/>
  <c r="E48" i="3"/>
  <c r="E20" i="3"/>
  <c r="J40" i="3"/>
  <c r="E39" i="3"/>
  <c r="O49" i="3"/>
  <c r="E15" i="3"/>
  <c r="J24" i="3"/>
  <c r="J30" i="3"/>
  <c r="J15" i="3"/>
  <c r="E16" i="3"/>
  <c r="J34" i="3"/>
  <c r="O45" i="3"/>
  <c r="J39" i="3"/>
  <c r="J48" i="3"/>
  <c r="J44" i="3"/>
  <c r="O17" i="3" l="1"/>
  <c r="R12" i="3" s="1"/>
  <c r="E17" i="3"/>
  <c r="W8" i="3" s="1"/>
  <c r="E50" i="3"/>
  <c r="J41" i="3"/>
  <c r="R41" i="3" s="1"/>
  <c r="E41" i="3"/>
  <c r="R39" i="3" s="1"/>
  <c r="J31" i="3"/>
  <c r="R31" i="3" s="1"/>
  <c r="J25" i="3"/>
  <c r="W4" i="3" s="1"/>
  <c r="O25" i="3"/>
  <c r="W6" i="3" s="1"/>
  <c r="O39" i="3"/>
  <c r="O41" i="3" s="1"/>
  <c r="W39" i="3" s="1"/>
  <c r="J46" i="3"/>
  <c r="O35" i="3"/>
  <c r="E24" i="3"/>
  <c r="E25" i="3" s="1"/>
  <c r="R20" i="3" s="1"/>
  <c r="E35" i="3"/>
  <c r="E36" i="3" s="1"/>
  <c r="R34" i="3" s="1"/>
  <c r="E12" i="3"/>
  <c r="E44" i="3"/>
  <c r="E46" i="3" s="1"/>
  <c r="O44" i="3" s="1"/>
  <c r="O46" i="3" s="1"/>
  <c r="E29" i="3"/>
  <c r="E31" i="3" s="1"/>
  <c r="R29" i="3" s="1"/>
  <c r="E19" i="3"/>
  <c r="E21" i="3" s="1"/>
  <c r="W12" i="3" s="1"/>
  <c r="O48" i="3"/>
  <c r="O50" i="3" s="1"/>
  <c r="J36" i="3"/>
  <c r="R36" i="3" s="1"/>
  <c r="J16" i="3"/>
  <c r="J17" i="3" s="1"/>
  <c r="W16" i="3" s="1"/>
  <c r="O34" i="3"/>
  <c r="E11" i="3"/>
  <c r="E7" i="3"/>
  <c r="E9" i="3" s="1"/>
  <c r="R4" i="3" s="1"/>
  <c r="J49" i="3" l="1"/>
  <c r="J50" i="3" s="1"/>
  <c r="E13" i="3"/>
  <c r="O36" i="3"/>
  <c r="W34" i="3" s="1"/>
  <c r="R6" i="3" l="1"/>
  <c r="W20" i="3"/>
</calcChain>
</file>

<file path=xl/sharedStrings.xml><?xml version="1.0" encoding="utf-8"?>
<sst xmlns="http://schemas.openxmlformats.org/spreadsheetml/2006/main" count="498" uniqueCount="347">
  <si>
    <t>PBIT</t>
  </si>
  <si>
    <t>TC</t>
  </si>
  <si>
    <t>T</t>
  </si>
  <si>
    <t>CA</t>
  </si>
  <si>
    <t>CL</t>
  </si>
  <si>
    <t>P</t>
  </si>
  <si>
    <t>GP</t>
  </si>
  <si>
    <t>OE</t>
  </si>
  <si>
    <t>NA</t>
  </si>
  <si>
    <t>FA</t>
  </si>
  <si>
    <t>WC</t>
  </si>
  <si>
    <t>S</t>
  </si>
  <si>
    <t>D</t>
  </si>
  <si>
    <t>SE</t>
  </si>
  <si>
    <t>I</t>
  </si>
  <si>
    <t>CoG</t>
  </si>
  <si>
    <t>TD</t>
  </si>
  <si>
    <t>TRC</t>
  </si>
  <si>
    <t>Div</t>
  </si>
  <si>
    <t>SH</t>
  </si>
  <si>
    <t>SP</t>
  </si>
  <si>
    <t>Return on capital employment</t>
  </si>
  <si>
    <t>=</t>
  </si>
  <si>
    <t>Return on sales</t>
  </si>
  <si>
    <t>Turnover on capital employment</t>
  </si>
  <si>
    <t>Gross margin</t>
  </si>
  <si>
    <t>Overheads to sales</t>
  </si>
  <si>
    <t>Net margin</t>
  </si>
  <si>
    <t>F. asset turnover</t>
  </si>
  <si>
    <t>W. Capital turnover</t>
  </si>
  <si>
    <t>Asset turnover</t>
  </si>
  <si>
    <t>Current ratio</t>
  </si>
  <si>
    <t>Quick ratio</t>
  </si>
  <si>
    <t>CA-S</t>
  </si>
  <si>
    <t>Gearing ratio</t>
  </si>
  <si>
    <t>Debt/Equity ratio</t>
  </si>
  <si>
    <t>Interest cover</t>
  </si>
  <si>
    <t>Stock holding period</t>
  </si>
  <si>
    <t>S x365</t>
  </si>
  <si>
    <t>Debtor days</t>
  </si>
  <si>
    <t>TD x365</t>
  </si>
  <si>
    <t>Creditor days</t>
  </si>
  <si>
    <t>TRC x365</t>
  </si>
  <si>
    <t>Dividents per share</t>
  </si>
  <si>
    <t>Divident cover</t>
  </si>
  <si>
    <t>Divident yield</t>
  </si>
  <si>
    <t>Earnings per share</t>
  </si>
  <si>
    <t>P/E ratio</t>
  </si>
  <si>
    <t>Net assets p. share</t>
  </si>
  <si>
    <t>EPS</t>
  </si>
  <si>
    <t>D+SE</t>
  </si>
  <si>
    <t>ROCE là một chỉ số quan trọng đo lường hiệu quả của một công ty trong việc sử dụng vốn đầu tư. Nó cho biết tỷ lệ lợi nhuận sau thuế so với vốn đầu tư và cho biết xem công ty có tạo ra lợi nhuận từ vốn đầu tư của nó hay không. ROCE cao có nghĩa là công ty đang sử dụng vốn đầu tư một cách hiệu quả và tạo ra lợi nhuận tốt.</t>
  </si>
  <si>
    <t>Tỷ suất lợi nhuận trên vốn đầu tư</t>
  </si>
  <si>
    <t>Return on Sales (ROS) là một chỉ số tài chính đo lường hiệu quả kinh doanh của một công ty. Nó tính bằng tỷ lệ lợi nhuận sau thuế so với doanh thu. ROS cho thấy sự khả năng của công ty để tạo ra lợi nhuận từ mỗi đơn vị doanh thu. ROS cao có nghĩa là công ty có schế độ kinh doanh hiệu quả và tạo ra lợi nhuận từ mỗi đơn vị doanh thu.</t>
  </si>
  <si>
    <t>Tỷ suất lợi nhuận trên doanh thu</t>
  </si>
  <si>
    <t>Lợi nhuận gộp</t>
  </si>
  <si>
    <t>Gross Margin là một chỉ số tài chính đo lường sự khác biệt giữa giá bán và giá mua hàng hoặc dịch vụ. Nó cho thấy sự khả năng của một công ty để tạo ra lợi nhuận từ việc bán hàng hoặc cung cấp dịch vụ. Gross margin cao có nghĩa là công ty có thể tạo ra lợi nhuận tốt từ việc bán hàng hoặc cung cấp dịch vụ với mức giá bán cao hơn mức giá mua.</t>
  </si>
  <si>
    <t>Overheads to Sales là một tỷ lệ đo chi phí hạ tầng của một công ty so với doanh thu của công ty. Tỷ lệ này cho thấy sự chi phí hạ tầng của công ty so với doanh thu của công ty và có thể được sử dụng để đánh giá sự hiệu quả của việc quản lý chi phí hạ tầng của công ty.</t>
  </si>
  <si>
    <t>Chi phí hạ tầng tỷ lệ với doanh thu</t>
  </si>
  <si>
    <t>Lợi nhuận ròng</t>
  </si>
  <si>
    <t>Đây là tỷ lệ cho thấy lợi nhuận còn lại sau khi trừ đi tất cả các chi phí của một công ty từ doanh thu của công ty. Tỷ lệ này cho thấy sự hiệu quả kinh doanh của công ty và có thể được sử dụng để đánh giá sức mạnh của công ty so với các đối thủ cạnh tranh.</t>
  </si>
  <si>
    <t>Vòng quay vốn</t>
  </si>
  <si>
    <t>Vòng quay vốn (Capital Turnover) được tính bằng doanh số bán hằng năm chia cho vốn sở hữu trung bình (trị giá thuần). Khi được so sánh trong một khoảng thời gian, nó sẽ cho biết mức độ công ty có thể phát triển mà không cần phải đầu tư thêm vốn. Nhìn chung, công ty có biên lợi nhuận cao thì có vốn quay vòng thấp và ngược lại. Nó còn được gọi là quay vòng vốn cổ đông (Equity Turnover).</t>
  </si>
  <si>
    <t>Tỉ lệ quay vòng tài sản cố định</t>
  </si>
  <si>
    <t>Các nhà đầu tư và chủ nợ thường sử dụng tỉ số này cho việc kiểm tra hiệu quả sử dụng khoản đầu tư vào tài sản cố định để tạo ra doanh thu. Khái niệm này quan trọng đối với các nhà đầu tư bởi vì họ muốn có thể đo lường lợi tức đầu tư gần đúng của doanh nghiệp. Điều này đặc biệt đúng trong ngành sản xuất, nơi các công ty mua sắm thiết bị lớn và đắt tiền. Mặt khác, các chủ nợ muốn đảm bảo rằng công ty có thể tạo ra đủ doanh thu từ một thiết bị mới để trả khoản vay mà họ đã sử dụng để mua nó.</t>
  </si>
  <si>
    <t>TC+CL</t>
  </si>
  <si>
    <t>Vòng quay vốn lưu động</t>
  </si>
  <si>
    <t>Vòng quay vốn lưu động (Working Capital Turnover) là tỷ lệ cho thấy số lần vốn lưu động của một công ty được quay về trong một kỳ hạn nhất định. Tỷ lệ này cho thấy hiệu quả của công ty trong việc sử dụng vốn lưu động để tạo ra doanh thu. Được tính bằng cách chia doanh thu của công ty cho vốn lưu động. Thông số này giúp cho chúng ta đánh giá sự hiệu quả sử dụng vốn lưu động của công ty và sức mạnh tài chính của công ty.</t>
  </si>
  <si>
    <t>Vòng quay tổng tài sản</t>
  </si>
  <si>
    <t>Hệ số vòng quay tổng tài sản dùng để đánh giá hiệu quả của việc sử dụng tài sản của công ty. Thông qua hệ số này chúng ta có thể biết được với mỗi một đồng tài sản có bao nhiêu đồng doanh thu được tạo ra. Công thức tính Hệ số vòng quay tổng tài sản như sau: Hệ số vòng quay tổng tài sản càng cao đồng nghĩa với việc sử dụng tài sản của công ty vào các hoạt động sản xuất kinh doanh càng hiệu quả. Tuy nhiên muốn có kết luận chính xác về mức độ hiệu quả của việc sử dụng tài sản của một công ty chúng ta cần so sánh hệ số vòng quay tài sản của công ty đó với hệ số vòng quay tài sản bình quân của ngành. Hệ số này lại ngược với lợi nhuận biên (profit margin - tỷ suất lợi nhuận trên doanh thu thuần), có nghĩa là hệ số vòng quay tổng tài sản càng cao thì lợi nhuận biên càng nhỏ và ngược lại.</t>
  </si>
  <si>
    <t>Khả năng thanh toán ngắn hạn</t>
  </si>
  <si>
    <t>Current ratio sẽ cho biết số tài sản ngắn hạn hiện tại của công ty có đủ để chi trả cho các khoản nợ ngắn hạn hay không? Sau đó, từ việc đo lường khả năng thanh toán nợ ngắn hạn, nhà quản trị có thế đánh giá về hiệu quả sử dụng tài sản của công ty để đưa ra quyết định huy động vốn trong trường hợp tài sản ngắn hạn hiện có không đủ để trả nợ. </t>
  </si>
  <si>
    <t>Khả năng thanh toán nhanh</t>
  </si>
  <si>
    <t>Tỉ lệ thanh toán nhanh là một chỉ số về khả năng thanh khoản ngắn hạn của công ty và đo lường khả năng của công ty để đáp ứng các nghĩa vụ ngắn hạn với các tài sản có tính thanh khoản cao nhất.  Vì tỉ lệ thanh toán nhanh cho thấy khả năng sử dụng ngay lập tức các tài sản gần bằng tiền mặt của công ty (nghĩa là các tài sản có thể được chuyển đổi nhanh chóng thành tiền mặt) để thanh toán các khoản nợ hiện tại của công ty, nên tỉ lệ này còn được gọi là hệ số thử axit</t>
  </si>
  <si>
    <t>Tỷ lệ truyền là một nhóm số liệu tài chính so sánh một số hình thức vốn chủ sở hữu (hoặc vốn) của chủ sở hữu với nợ, hoặc các khoản tiền mà công ty vay. Gearing là một phép đo đòn bẩy tài chính của một thực thể, thể hiện mức độ các hoạt động của công ty được tài trợ bởi các quỹ của cổ đông so với các quỹ của chủ nợ.</t>
  </si>
  <si>
    <t>Tỷ Số truyền.</t>
  </si>
  <si>
    <t>Hệ số nợ trên vốn chủ sở hữu</t>
  </si>
  <si>
    <t>Sử dụng D/E nhà đầu tư đánh giá được khả năng tài chính và cấu trúc tài chính của một doanh nghiệp.  Tỷ lệ D/E cao cho thấy doanh nghiệp sử dụng nhiều vốn vay để tài trợ cho hoạt động kinh doanh. Nếu D/E liên tục cao trong một thời gian dài cho thấy khả năng trả nợ của doanh nghiệp khó khăn. Nếu D/E thấp thể hiện nguồn vốn cho hoạt động của doanh nghiệp từ vốn chủ sở hữu dồi dào, nợ thấp, không chịu nhiều áp lực tài chính và đang kinh doanh có hiệu quả.</t>
  </si>
  <si>
    <t>Khả năng thanh toán lãi vay</t>
  </si>
  <si>
    <t>Hệ số thanh toán lãi vay cũng có thể được hiểu là tỷ lệ số lần lãi thu được (TIE). Người cho vay, nhà đầu tư và chủ nợ thường sử dụng công thức này để xác định mức độ rủi ro của công ty so với khoản nợ hiện tại hoặc khoản vay trong tương lai.​ Nói một cách đơn giản hơn, hệ số thanh toán lãi vay thể hiện số lần công ty có thể thanh toán các nghĩa vụ bằng cách sử dụng thu nhập của mình. Chỉ số này càng cao thì khả năng mà công ty có thể chi trả cho các khoản nợ sẽ càng lớn. </t>
  </si>
  <si>
    <t>Số ngày tồn kho bình quân</t>
  </si>
  <si>
    <t>Số ngày phải thu bình quân</t>
  </si>
  <si>
    <t>Số ngày phải trả bình quân</t>
  </si>
  <si>
    <t>Số ngày tồn kho bình quân cho nhà phân tích biết hàng tồn kho được chuyển nhanh như thế nào ở một công ty so với công ty khác. Công ty nào bán hàng tồn kho càng sớm để kiếm lợi nhuận thì càng có lãi. Số ngày tồn kho bình quân là một công cụ quan trọng trong các ngành công nghiệp có chu kì bán hàng và chu kì sản phẩm nhanh, chẳng hạn như ngành công nghệ. Số ngày tồn kho bình quân cao có thể cho biết một công ty không quản lí đúng cách hàng tồn kho của mình hoặc đang có hàng tồn kho khó bán.</t>
  </si>
  <si>
    <t>Kì thu tiền bình quân thể hiện số ngày trung bình giữa ngày bán chịu được thực hiện và ngày người mua thanh toán cho lần bán chịu đó. Kì thu tiền bình quân của một công ty là dấu hiệu cho thấy hiệu quả của các hoạt động quản lí khoản phải thu. Các doanh nghiệp phải có khả năng quản lí kì thu tiền bình quân để đảm bảo họ hoạt động diễn ra bình thường.  Kì thu tiền bình quân thấp thường có lợi hơn là kì thu tiền bình quân cao. Kì thu tiền bình quân thấp cho thấy công ty thu hồi tiền thanh toán nhanh hơn. Tuy nhiên, nhược điểm của việc này là nó có thể cho thấy các điều khoản tín dụng quá nghiêm ngặt, nếu tình trạng này cứ tiếp tục khách hàng có thể sẽ tìm kiếm các nhà cung cấp dịch vụ khác với các điều khoản thanh toán dễ dàng hơn.</t>
  </si>
  <si>
    <t>Số ngày phải trả BQ là một số liệu tài chính cho thấy số ngày trung bình mà một công ty phải trả cho các nhà cung cấp. Số liệu này cho thấy tình hình thanh toán của công ty với nhà cung cấp và khả năng đáp ứng nhu cầu vốn của họ. Chỉ tiêu này càng thấp càng tốt, cho thấy công ty có khả năng thanh toán nhanh với nhà cung cấp.</t>
  </si>
  <si>
    <t>Cổ tức trên mỗi cổ phần</t>
  </si>
  <si>
    <t>Đây là một số liệu tài chính cho thấy số tiền cổ tức mà một công ty trả cho mỗi cổ phiếu của họ. Số liệu này cho thấy tình hình tài chính của công ty và mức độ hỗ trợ cho các cổ đông.</t>
  </si>
  <si>
    <t>Lợi nhuận trên mỗi cổ phần</t>
  </si>
  <si>
    <t>Earnings per share (EPS) là một số liệu tài chính cho thấy số tiền lợi nhuận của một công ty sau khi trừ đi các chi phí cho mỗi cổ phiếu của họ. Số liệu này cung cấp thông tin về hiệu quả kinh doanh của công ty và cho thấy xem công ty có đang tăng trưởng hay không.</t>
  </si>
  <si>
    <t>Tỷ lệ lợi nhuận/cổ tức</t>
  </si>
  <si>
    <t>Tỷ lệ lợi nhuận/cổ tức (dividend cover ratio) là chỉ tiêu kế toán nói lên khả năng đáp ứng nhu cầu thanh toán cổ tức cho cổ phần thông thường bằng thu nhập của công ty. Nó được tính bằng cách lấy lợi nhuận sau khi đã nộp thuế và thanh toán lãi suất chia cho tổng số tiền thanh toán cổ tức.</t>
  </si>
  <si>
    <t>Tỷ lệ lợi nhuận/ cổ tức</t>
  </si>
  <si>
    <t>Chỉ số P/E (Price to Earning ratio) là chỉ số đánh giá mối quan hệ giữa giá thị trường của cổ phiếu (Price) với thu nhập trên một cổ phiếu (EPS).  Ý nghĩa của chỉ số này thể hiện mức giá mà bạn sẵn sàng bỏ ra cho một đồng lợi nhuận thu được từ cổ phiếu. Hay, bạn sẵn sàng trả giá bao nhiêu cho cổ phiếu của một doanh nghiệp dựa trên lợi nhuận (thu nhập) của doanh nghiệp đó.</t>
  </si>
  <si>
    <t>Chỉ số P/E</t>
  </si>
  <si>
    <t>Tỷ suất cổ tức</t>
  </si>
  <si>
    <t>Tỷ suất cổ tức (Dividend yield) là một tỷ lệ tài chính cho biết một công ty mỗi năm trả bao nhiêu tiền cổ tức so với giá cổ phiếu của nó. Tỷ lệ này được biểu thị bằng phần trăm.  Đây là tỷ lệ phản ánh lợi nhuận chỉ dựa vào cổ tức của một khoản đầu tư cổ phiếu. Tuy nhiên nhà đầu tư cần lưu ý không phải lúc nào tỷ suất cổ tức cao cũng đồng nghĩa với khoản đầu tư hấp dẫn.  Nếu cổ tức không đổi, tỷ lệ sẽ tăng khi giá cổ phiếu giảm. Vì vậy đôi lúc tỷ lệ sẽ cao bất thường do cổ phiếu đang giảm giá mạnh.</t>
  </si>
  <si>
    <t>Giá trị tài sản thuần trên mỗi cổ phần</t>
  </si>
  <si>
    <t>Giá trị tài sản thuần trên mỗi cổ phần (NET ASSET VALUE PER SHARE) là số liệu được các công ty đầu tư tính một lần hoặc hai lần hàng ngày và được coi là chỉ số đáng tin nhất của sự phát triển đầu tư. Giá trị này có được bằng cách trừ đi tất cả các tài sản nợ với giá trị tài sản hiện hành của các chứng khoán được giữ trong danh mục chứng khoán đầu tư; sau đó chia hiệu số này cho số các cổ phần chưa chi trả. Hầu hết các cổ phần của quỹ hỗ tương được bán với giá trị tài sản thuần cộng hoa hồng thưởng được gọi là phí bán.</t>
  </si>
  <si>
    <t>Khoản mục</t>
  </si>
  <si>
    <t>Ghi chú</t>
  </si>
  <si>
    <t>Mã</t>
  </si>
  <si>
    <t>Lợi nhuận trước thuế và lãi vay</t>
  </si>
  <si>
    <t>Lấy từ báo cáo lãi lỗ</t>
  </si>
  <si>
    <t>Vốn chủ sở hữu</t>
  </si>
  <si>
    <t>Doanh thu thuần</t>
  </si>
  <si>
    <t>Tài sản ngắn hạn</t>
  </si>
  <si>
    <t>CĐKT</t>
  </si>
  <si>
    <t>Nợ ngắn hạn</t>
  </si>
  <si>
    <t>Lợi nhuận sau thuế</t>
  </si>
  <si>
    <t>Doanh thu thuần - giá vốn hàng bán</t>
  </si>
  <si>
    <t>Chi phí hoạt động</t>
  </si>
  <si>
    <t>Lợi nhuận trước thuế - lợi nhuận gộp</t>
  </si>
  <si>
    <t>Giá trị tài sản thuần</t>
  </si>
  <si>
    <t>Tổng tài sản - Tổng nợ</t>
  </si>
  <si>
    <t>Tài sản cố định</t>
  </si>
  <si>
    <t>Vốn lưu động tự tài trợ</t>
  </si>
  <si>
    <t>Tài sản ngắn hạn - nợ ngắn hạn</t>
  </si>
  <si>
    <t>Hàng tồn kho</t>
  </si>
  <si>
    <t>Giá trị hàng tồn kho trên bảng CĐKT</t>
  </si>
  <si>
    <t>Nợ phải thu</t>
  </si>
  <si>
    <t>Tổng nợ</t>
  </si>
  <si>
    <t>Nợ phải trả</t>
  </si>
  <si>
    <t>Chi phí lãi vay</t>
  </si>
  <si>
    <t>Giá vốn hàng bán</t>
  </si>
  <si>
    <t>Cổ tức trả trong kỳ</t>
  </si>
  <si>
    <t>Số cổ phần</t>
  </si>
  <si>
    <t>Khả năng sinh lời</t>
  </si>
  <si>
    <t>Tính thanh khoản</t>
  </si>
  <si>
    <t>Tính ổn định về tài chính</t>
  </si>
  <si>
    <t>Vốn lưu động</t>
  </si>
  <si>
    <t>Lợi tức đầu tư</t>
  </si>
  <si>
    <t>Chọn kỳ BC</t>
  </si>
  <si>
    <t>Div p.S /(1-t)</t>
  </si>
  <si>
    <t>Giá trị tài sản thuần/ cổ phần</t>
  </si>
  <si>
    <t>Chi phí hạ tầng/ doanh thu</t>
  </si>
  <si>
    <t>criteria</t>
  </si>
  <si>
    <t>1. Doanh thu bán hàng và cung cấp dịch vụ</t>
  </si>
  <si>
    <t>2. Các khoản giảm trừ doanh thu</t>
  </si>
  <si>
    <t>3. Doanh thu thuần về bán hàng và cung cấp dịch vụ (10 = 01 - 02)</t>
  </si>
  <si>
    <t>5. Lợi nhuận gộp về bán hàng và cung cấp dịch vụ(20=10-11)</t>
  </si>
  <si>
    <t>7. Chi phí tài chính</t>
  </si>
  <si>
    <t>- Trong đó: Chi phí lãi vay</t>
  </si>
  <si>
    <t>8. Phần lãi lỗ trong công ty liên doanh, liên kết</t>
  </si>
  <si>
    <t>9. Chi phí bán hàng</t>
  </si>
  <si>
    <t>10. Chi phí quản lý doanh nghiệp</t>
  </si>
  <si>
    <t>11. Lợi nhuận thuần từ hoạt động kinh doanh{30=20+(21-22) + 24 - (25+26)}</t>
  </si>
  <si>
    <t>12. Thu nhập khác</t>
  </si>
  <si>
    <t>13. Chi phí khác</t>
  </si>
  <si>
    <t>14. Lợi nhuận khác(40=31-32)</t>
  </si>
  <si>
    <t>15. Tổng lợi nhuận kế toán trước thuế(50=30+40)</t>
  </si>
  <si>
    <t>16. Chi phí thuế TNDN hiện hành</t>
  </si>
  <si>
    <t>17. Chi phí thuế TNDN hoãn lại</t>
  </si>
  <si>
    <t>18. Lợi nhuận sau thuế thu nhập doanh nghiệp(60=50-51-52)</t>
  </si>
  <si>
    <t>19. Lợi nhuận sau thuế công ty mẹ</t>
  </si>
  <si>
    <t>20. Lợi nhuận sau thuế công ty mẹ không kiểm soát</t>
  </si>
  <si>
    <t>21. Lãi cơ bản trên cổ phiếu(*)</t>
  </si>
  <si>
    <t>22. Lãi suy giảm trên cổ phiếu (*)</t>
  </si>
  <si>
    <t>.</t>
  </si>
  <si>
    <t>I. Lưu chuyển tiền từ hoạt động kinh doanh</t>
  </si>
  <si>
    <t>1. Lợi nhuận trước thuế</t>
  </si>
  <si>
    <t>2. Điều chỉnh cho các khoản</t>
  </si>
  <si>
    <t>- Khấu hao TSCĐ và BĐSĐT</t>
  </si>
  <si>
    <t>- Các khoản dự phòng</t>
  </si>
  <si>
    <t>- Lãi, lỗ chênh lệch tỷ giá hối đoái do đánh giá lại các khoản mục tiền tệ có gốc ngoại tệ</t>
  </si>
  <si>
    <t>- Lãi, lỗ từ hoạt động đầu tư</t>
  </si>
  <si>
    <t>- Chi phí lãi vay</t>
  </si>
  <si>
    <t>- Các khoản điều chỉnh khác</t>
  </si>
  <si>
    <t>3. Lợi nhuận từ hoạt động kinh doanh trước thay đổi vốn lưu động</t>
  </si>
  <si>
    <t>- Tăng, giảm các khoản phải thu</t>
  </si>
  <si>
    <t>- Tăng, giảm hàng tồn kho</t>
  </si>
  <si>
    <t>- Tăng, giảm các khoản phải trả (Không kể lãi vay phải trả, thuế thu nhập doanh nghiệp phải nộp)</t>
  </si>
  <si>
    <t>- Tăng, giảm chi phí trả trước</t>
  </si>
  <si>
    <t>- Tăng, giảm chứng khoán kinh doanh</t>
  </si>
  <si>
    <t>- Tiền lãi vay đã trả</t>
  </si>
  <si>
    <t>- Thuế thu nhập doanh nghiệp đã nộp</t>
  </si>
  <si>
    <t>- Tiền thu khác từ hoạt động kinh doanh</t>
  </si>
  <si>
    <t>- Tiền chi khác cho hoạt động kinh doanh</t>
  </si>
  <si>
    <t>Lưu chuyển tiền thuần từ hoạt động kinh doanh</t>
  </si>
  <si>
    <t>II. Lưu chuyển tiền từ hoạt động đầu tư</t>
  </si>
  <si>
    <t>1.Tiền chi để mua sắm, xây dựng TSCĐ và các tài sản dài hạn khác</t>
  </si>
  <si>
    <t>2.Tiền thu từ thanh lý, nhượng bán TSCĐ và các tài sản dài hạn khác</t>
  </si>
  <si>
    <t>3.Tiền chi cho vay, mua các công cụ nợ của đơn vị khác</t>
  </si>
  <si>
    <t>4.Tiền thu hồi cho vay, bán lại các công cụ nợ của đơn vị khác</t>
  </si>
  <si>
    <t>5.Tiền chi đầu tư góp vốn vào đơn vị khác</t>
  </si>
  <si>
    <t>6.Tiền thu hồi đầu tư góp vốn vào đơn vị khác</t>
  </si>
  <si>
    <t>7.Tiền thu lãi cho vay, cổ tức và lợi nhuận được chia</t>
  </si>
  <si>
    <t>Lưu chuyển tiền thuần từ hoạt động đầu tư</t>
  </si>
  <si>
    <t>III. Lưu chuyển tiền từ hoạt động tài chính</t>
  </si>
  <si>
    <t>1.Tiền thu từ phát hành cổ phiếu, nhận vốn góp của chủ sở hữu</t>
  </si>
  <si>
    <t>2.Tiền trả lại vón góp cho các chủ sở hữu, mua lại cổ phiếu của doanh nghiệp đã phát hành</t>
  </si>
  <si>
    <t>3.Tiền thu từ đi vay</t>
  </si>
  <si>
    <t>4.Tiền chi trả nợ gốc vay</t>
  </si>
  <si>
    <t>5.Tiền chi trả nợ gốc thuê tài chính</t>
  </si>
  <si>
    <t>6. Cổ tức, lợi nhuận đã trả cho chủ sở hữu</t>
  </si>
  <si>
    <t>7. Tiền thu từ vốn góp của cổ đông không kiểm soát</t>
  </si>
  <si>
    <t>Lưu chuyển tiền thuần từ hoạt động tài chính</t>
  </si>
  <si>
    <t>Lưu chuyển tiền thuần trong kỳ (50 = 20+30+40)</t>
  </si>
  <si>
    <t>Tiền và tương đương tiền đầu kỳ</t>
  </si>
  <si>
    <t>Ảnh hưởng của thay đổi tỷ giá hối đoái quy đổi ngoại tệ</t>
  </si>
  <si>
    <t>Tiền và tương đương tiền cuối kỳ (70 = 50+60+61)</t>
  </si>
  <si>
    <t>TÀI SẢN</t>
  </si>
  <si>
    <t>A- TÀI SẢN NGẮN HẠN</t>
  </si>
  <si>
    <t>I. Tiền và các khoản tương đương tiền</t>
  </si>
  <si>
    <t>1. Tiền</t>
  </si>
  <si>
    <t>2. Các khoản tương đương tiền</t>
  </si>
  <si>
    <t>II. Các khoản đầu tư tài chính ngắn hạn</t>
  </si>
  <si>
    <t>1. Chứng khoán kinh doanh</t>
  </si>
  <si>
    <t>2. Dự phòng giảm giá chứng khoán kinh doanh</t>
  </si>
  <si>
    <t>3. Đầu tư nắm giữ đến ngày đáo hạn</t>
  </si>
  <si>
    <t>III. Các khoản phải thu ngắn hạn</t>
  </si>
  <si>
    <t>1. Phải thu ngắn hạn của khách hàng</t>
  </si>
  <si>
    <t>2. Trả trước cho người bán ngắn hạn</t>
  </si>
  <si>
    <t>3. Phải thu nội bộ ngắn hạn</t>
  </si>
  <si>
    <t>4. Phải thu theo tiến độ kế hoạch hợp đồng xây dựng</t>
  </si>
  <si>
    <t>5. Phải thu về cho vay ngắn hạn</t>
  </si>
  <si>
    <t>6. Phải thu ngắn hạn khác</t>
  </si>
  <si>
    <t>7. Dự phòng phải thu ngắn hạn khó đòi</t>
  </si>
  <si>
    <t>8. Tài sản Thiếu chờ xử lý</t>
  </si>
  <si>
    <t>IV. Hàng tồn kho</t>
  </si>
  <si>
    <t>1. Hàng tồn kho</t>
  </si>
  <si>
    <t>2. Dự phòng giảm giá hàng tồn kho</t>
  </si>
  <si>
    <t>V.Tài sản ngắn hạn khác</t>
  </si>
  <si>
    <t>1. Chi phí trả trước ngắn hạn</t>
  </si>
  <si>
    <t>2. Thuế GTGT được khấu trừ</t>
  </si>
  <si>
    <t>3. Thuế và các khoản khác phải thu Nhà nước</t>
  </si>
  <si>
    <t>4. Giao dịch mua bán lại trái phiếu Chính phủ</t>
  </si>
  <si>
    <t>5. Tài sản ngắn hạn khác</t>
  </si>
  <si>
    <t>B. TÀI SẢN DÀI HẠN</t>
  </si>
  <si>
    <t>I. Các khoản phải thu dài hạn</t>
  </si>
  <si>
    <t>1. Phải thu dài hạn của khách hàng</t>
  </si>
  <si>
    <t>2. Trả trước cho người bán dài hạn</t>
  </si>
  <si>
    <t>3. Vốn kinh doanh ở đơn vị trực thuộc</t>
  </si>
  <si>
    <t>4. Phải thu nội bộ dài hạn</t>
  </si>
  <si>
    <t>5. Phải thu về cho vay dài hạn</t>
  </si>
  <si>
    <t>6. Phải thu dài hạn khác</t>
  </si>
  <si>
    <t>7. Dự phòng phải thu dài hạn khó đòi</t>
  </si>
  <si>
    <t>II.Tài sản cố định</t>
  </si>
  <si>
    <t>1. Tài sản cố định hữu hình</t>
  </si>
  <si>
    <t>- Nguyên giá</t>
  </si>
  <si>
    <t>- Giá trị hao mòn lũy kế</t>
  </si>
  <si>
    <t>2. Tài sản cố định thuê tài chính</t>
  </si>
  <si>
    <t>3. Tài sản cố định vô hình</t>
  </si>
  <si>
    <t>III. Bất động sản đầu tư</t>
  </si>
  <si>
    <t>IV. Tài sản dở dang dài hạn</t>
  </si>
  <si>
    <t>1. Chi phí sản xuất, kinh doanh dở dang dài hạn</t>
  </si>
  <si>
    <t>2. Chi phí xây dựng cơ bản dở dang</t>
  </si>
  <si>
    <t>V. Đầu tư tài chính dài hạn</t>
  </si>
  <si>
    <t>1. Đầu tư vào công ty con</t>
  </si>
  <si>
    <t>2. Đầu tư vào công ty liên kết, liên doanh</t>
  </si>
  <si>
    <t>3. Đầu tư góp vốn vào đơn vị khác</t>
  </si>
  <si>
    <t>4. Dự phòng đầu tư tài chính dài hạn</t>
  </si>
  <si>
    <t>5. Đầu tư nắm giữ đến ngày đáo hạn</t>
  </si>
  <si>
    <t>VI. Tài sản dài hạn khác</t>
  </si>
  <si>
    <t>1. Chi phí trả trước dài hạn</t>
  </si>
  <si>
    <t>2. Tài sản thuế thu nhập hoãn lại</t>
  </si>
  <si>
    <t>3. Thiết bị, vật tư, phụ tùng thay thế dài hạn</t>
  </si>
  <si>
    <t>4. Tài sản dài hạn khác</t>
  </si>
  <si>
    <t>5. Lợi thế thương mại</t>
  </si>
  <si>
    <t>TỔNG CỘNG TÀI SẢN</t>
  </si>
  <si>
    <t>NGUỒN VỐN</t>
  </si>
  <si>
    <t>C. NỢ PHẢI TRẢ</t>
  </si>
  <si>
    <t>I. Nợ ngắn hạn</t>
  </si>
  <si>
    <t>1. Phải trả người bán ngắn hạn</t>
  </si>
  <si>
    <t>2. Người mua trả tiền trước ngắn hạn</t>
  </si>
  <si>
    <t>3. Thuế và các khoản phải nộp nhà nước</t>
  </si>
  <si>
    <t>4. Phải trả người lao động</t>
  </si>
  <si>
    <t>5. Chi phí phải trả ngắn hạn</t>
  </si>
  <si>
    <t>6. Phải trả nội bộ ngắn hạn</t>
  </si>
  <si>
    <t>7. Phải trả theo tiến độ kế hoạch hợp đồng xây dựng</t>
  </si>
  <si>
    <t>8. Doanh thu chưa thực hiện ngắn hạn</t>
  </si>
  <si>
    <t>9. Phải trả ngắn hạn khác</t>
  </si>
  <si>
    <t>10. Vay và nợ thuê tài chính ngắn hạn</t>
  </si>
  <si>
    <t>11. Dự phòng phải trả ngắn hạn</t>
  </si>
  <si>
    <t>12. Quỹ khen thưởng phúc lợi</t>
  </si>
  <si>
    <t>13. Quỹ bình ổn giá</t>
  </si>
  <si>
    <t>14. Giao dịch mua bán lại trái phiếu Chính phủ</t>
  </si>
  <si>
    <t>II. Nợ dài hạn</t>
  </si>
  <si>
    <t>1. Phải trả người bán dài hạn</t>
  </si>
  <si>
    <t>2. Người mua trả tiền trước dài hạn</t>
  </si>
  <si>
    <t>3. Chi phí phải trả dài hạn</t>
  </si>
  <si>
    <t>4. Phải trả nội bộ về vốn kinh doanh</t>
  </si>
  <si>
    <t>5. Phải trả nội bộ dài hạn</t>
  </si>
  <si>
    <t>6. Doanh thu chưa thực hiện dài hạn</t>
  </si>
  <si>
    <t>7. Phải trả dài hạn khác</t>
  </si>
  <si>
    <t>8. Vay và nợ thuê tài chính dài hạn</t>
  </si>
  <si>
    <t>9. Trái phiếu chuyển đổi</t>
  </si>
  <si>
    <t>10. Cổ phiếu ưu đãi</t>
  </si>
  <si>
    <t>11. Thuế thu nhập hoãn lại phải trả</t>
  </si>
  <si>
    <t>12. Dự phòng phải trả dài hạn</t>
  </si>
  <si>
    <t>13. Quỹ phát triển khoa học và công nghệ</t>
  </si>
  <si>
    <t>D.VỐN CHỦ SỞ HỮU</t>
  </si>
  <si>
    <t>I. Vốn chủ sở hữu</t>
  </si>
  <si>
    <t>1. Vốn góp của chủ sở hữu</t>
  </si>
  <si>
    <t>- Cổ phiếu phổ thông có quyền biểu quyết</t>
  </si>
  <si>
    <t>- Cổ phiếu ưu đãi</t>
  </si>
  <si>
    <t>2. Thặng dư vốn cổ phần</t>
  </si>
  <si>
    <t>3. Quyền chọn chuyển đổi trái phiếu</t>
  </si>
  <si>
    <t>4. Vốn khác của chủ sở hữu</t>
  </si>
  <si>
    <t>5. Cổ phiếu quỹ</t>
  </si>
  <si>
    <t>6. Chênh lệch đánh giá lại tài sản</t>
  </si>
  <si>
    <t>7. Chênh lệch tỷ giá hối đoái</t>
  </si>
  <si>
    <t>8. Quỹ đầu tư phát triển</t>
  </si>
  <si>
    <t>9. Quỹ hỗ trợ sắp xếp doanh nghiệp</t>
  </si>
  <si>
    <t>10. Quỹ khác thuộc vốn chủ sở hữu</t>
  </si>
  <si>
    <t>11. Lợi nhuận sau thuế chưa phân phối</t>
  </si>
  <si>
    <t>- LNST chưa phân phối lũy kế đến cuối kỳ trước</t>
  </si>
  <si>
    <t>- LNST chưa phân phối kỳ này</t>
  </si>
  <si>
    <t>12. Nguồn vốn đầu tư XDCB</t>
  </si>
  <si>
    <t>13. Lợi ích cổ đông không kiểm soát</t>
  </si>
  <si>
    <t>II. Nguồn kinh phí và quỹ khác</t>
  </si>
  <si>
    <t>1. Nguồn kinh phí</t>
  </si>
  <si>
    <t>2. Nguồn kinh phí đã hình thành TSCĐ</t>
  </si>
  <si>
    <t>TỔNG CỘNG NGUỒN VỐN</t>
  </si>
  <si>
    <t xml:space="preserve">6. Doanh thu hoạt động tài chính </t>
  </si>
  <si>
    <t xml:space="preserve">4. Giá vốn hàng bán </t>
  </si>
  <si>
    <t>Vốn chủ sở hữu và nợ dài hạn</t>
  </si>
  <si>
    <t>Công ty cổ phần Đầu tư Phát triển Xây dựng - TẬP ĐOÀN DIC</t>
  </si>
  <si>
    <t>Lợi nhuận ròng ROS</t>
  </si>
  <si>
    <t>ROA</t>
  </si>
  <si>
    <t>ROE</t>
  </si>
  <si>
    <t xml:space="preserve">Giá cổ phiếu </t>
  </si>
  <si>
    <t>Lãi cơ bản và lãi suy giảm trên mỗi cổ phiếu</t>
  </si>
  <si>
    <t>Tổng tài sản - nợ ngắn hạn</t>
  </si>
  <si>
    <r>
      <t xml:space="preserve">Mã cổ phiếu: </t>
    </r>
    <r>
      <rPr>
        <b/>
        <sz val="11"/>
        <rFont val="Arial"/>
        <family val="2"/>
      </rPr>
      <t>DIG</t>
    </r>
  </si>
  <si>
    <t>Tổng doanh thu</t>
  </si>
  <si>
    <t>Tổng chi phí</t>
  </si>
  <si>
    <t>Lợi nhuận trước thuế</t>
  </si>
  <si>
    <t>Chỉ tiêu</t>
  </si>
  <si>
    <t>1. Vốn chủ sở hữu</t>
  </si>
  <si>
    <t>2. Tổng nguồn vốn</t>
  </si>
  <si>
    <t>3. Tài sản dài hạn</t>
  </si>
  <si>
    <t>4. TSCĐ</t>
  </si>
  <si>
    <t>5. Hệ số tài trợ = (1)/(2) (lần)</t>
  </si>
  <si>
    <t>6. Hệ số tự tài trợ TSDH = (1)/(3) (lần)</t>
  </si>
  <si>
    <t>7. Hệ số tự tài trợ TSCĐ = (1)/(4) (lần)</t>
  </si>
  <si>
    <t>BẢNG 1.1</t>
  </si>
  <si>
    <t>BẢNG 1.2</t>
  </si>
  <si>
    <t>Giá trị</t>
  </si>
  <si>
    <t xml:space="preserve"> %</t>
  </si>
  <si>
    <t>%</t>
  </si>
  <si>
    <t xml:space="preserve">Cuối năm 2022 so với các năm </t>
  </si>
  <si>
    <t>(+/-)</t>
  </si>
  <si>
    <t>2021(+/-)</t>
  </si>
  <si>
    <t>2020(+/-)</t>
  </si>
  <si>
    <t>Bảng 1.3</t>
  </si>
  <si>
    <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</si>
</sst>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9" formatCode="_(* #,##0.0000_);_(* \(#,##0.0000\);_(* &quot;-&quot;??_);_(@_)"/>
  </numFmts>
  <fonts count="15" x14ac:knownFonts="1">
    <font>
      <sz val="11"/>
      <color theme="1"/>
      <name val="Calibri"/>
      <family val="2"/>
      <scheme val="minor"/>
    </font>
    <font>
      <sz val="11"/>
      <color theme="1"/>
      <name val="Calibri"/>
      <family val="2"/>
      <scheme val="minor"/>
    </font>
    <font>
      <sz val="10"/>
      <name val="Arial"/>
      <family val="2"/>
    </font>
    <font>
      <b/>
      <sz val="10"/>
      <name val="Arial"/>
      <family val="2"/>
    </font>
    <font>
      <u/>
      <sz val="11"/>
      <color theme="10"/>
      <name val="Calibri"/>
      <family val="2"/>
      <scheme val="minor"/>
    </font>
    <font>
      <sz val="11"/>
      <color theme="1"/>
      <name val="Tahoma"/>
      <family val="2"/>
    </font>
    <font>
      <sz val="11"/>
      <color theme="1"/>
      <name val="Arial"/>
      <family val="2"/>
    </font>
    <font>
      <b/>
      <sz val="11"/>
      <color theme="1"/>
      <name val="Arial"/>
      <family val="2"/>
    </font>
    <font>
      <sz val="11"/>
      <name val="Arial"/>
      <family val="2"/>
    </font>
    <font>
      <b/>
      <sz val="11"/>
      <name val="Arial"/>
      <family val="2"/>
    </font>
    <font>
      <sz val="9"/>
      <color theme="1"/>
      <name val="Arial"/>
      <family val="2"/>
    </font>
    <font>
      <sz val="9"/>
      <name val="Arial"/>
      <family val="2"/>
    </font>
    <font>
      <sz val="11"/>
      <color rgb="FF343541"/>
      <name val="Tahoma"/>
      <family val="2"/>
    </font>
    <font>
      <b/>
      <sz val="11"/>
      <color theme="1"/>
      <name val="Tahoma"/>
      <family val="2"/>
    </font>
    <font>
      <b/>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5">
    <border>
      <left/>
      <right/>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right style="thin">
        <color indexed="64"/>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style="thin">
        <color auto="1"/>
      </left>
      <right style="thin">
        <color auto="1"/>
      </right>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0" fontId="4" fillId="0" borderId="0" applyNumberFormat="0" applyFill="0" applyBorder="0" applyAlignment="0" applyProtection="0"/>
  </cellStyleXfs>
  <cellXfs count="124">
    <xf numFmtId="0" fontId="0" fillId="0" borderId="0" xfId="0"/>
    <xf numFmtId="0" fontId="2" fillId="0" borderId="0" xfId="3"/>
    <xf numFmtId="0" fontId="3" fillId="0" borderId="0" xfId="3" applyFont="1" applyAlignment="1">
      <alignment horizontal="center" vertical="center"/>
    </xf>
    <xf numFmtId="0" fontId="3" fillId="0" borderId="0" xfId="3" applyFont="1"/>
    <xf numFmtId="43" fontId="2" fillId="0" borderId="0" xfId="1" applyFont="1"/>
    <xf numFmtId="0" fontId="5" fillId="0" borderId="0" xfId="0" applyFont="1" applyAlignment="1">
      <alignment horizontal="left" vertical="top" wrapText="1"/>
    </xf>
    <xf numFmtId="0" fontId="5" fillId="0" borderId="0" xfId="0" applyFont="1"/>
    <xf numFmtId="3" fontId="2" fillId="0" borderId="0" xfId="3" applyNumberFormat="1"/>
    <xf numFmtId="3" fontId="2" fillId="0" borderId="0" xfId="3" quotePrefix="1" applyNumberFormat="1"/>
    <xf numFmtId="43" fontId="2" fillId="0" borderId="0" xfId="1" applyFont="1" applyBorder="1"/>
    <xf numFmtId="0" fontId="6" fillId="0" borderId="0" xfId="0" applyFont="1"/>
    <xf numFmtId="0" fontId="6" fillId="0" borderId="0" xfId="0" applyFont="1" applyAlignment="1">
      <alignment horizontal="center" vertical="center" wrapText="1"/>
    </xf>
    <xf numFmtId="0" fontId="7" fillId="0" borderId="0" xfId="0" applyFont="1" applyAlignment="1">
      <alignment horizontal="left" vertical="center"/>
    </xf>
    <xf numFmtId="0" fontId="8" fillId="0" borderId="0" xfId="4" applyFont="1" applyAlignment="1">
      <alignment horizontal="left" vertical="center" wrapText="1"/>
    </xf>
    <xf numFmtId="0" fontId="6" fillId="0" borderId="1" xfId="0" applyFont="1" applyBorder="1"/>
    <xf numFmtId="10" fontId="7" fillId="0" borderId="0" xfId="2" applyNumberFormat="1" applyFont="1" applyFill="1" applyBorder="1"/>
    <xf numFmtId="43" fontId="7" fillId="0" borderId="0" xfId="1" applyFont="1" applyFill="1" applyBorder="1"/>
    <xf numFmtId="0" fontId="8" fillId="0" borderId="0" xfId="3" applyFont="1"/>
    <xf numFmtId="0" fontId="8" fillId="0" borderId="0" xfId="3" applyFont="1" applyAlignment="1">
      <alignment horizontal="center" vertical="center" wrapText="1"/>
    </xf>
    <xf numFmtId="0" fontId="9" fillId="2" borderId="1" xfId="3" applyFont="1" applyFill="1" applyBorder="1" applyAlignment="1">
      <alignment horizontal="left" vertical="center"/>
    </xf>
    <xf numFmtId="0" fontId="8" fillId="0" borderId="1" xfId="3" applyFont="1" applyBorder="1" applyAlignment="1">
      <alignment horizontal="center" vertical="center" wrapText="1"/>
    </xf>
    <xf numFmtId="0" fontId="9" fillId="0" borderId="0" xfId="3" applyFont="1" applyAlignment="1">
      <alignment horizontal="center"/>
    </xf>
    <xf numFmtId="43" fontId="8" fillId="0" borderId="0" xfId="1" applyFont="1" applyFill="1" applyBorder="1" applyAlignment="1">
      <alignment horizontal="center"/>
    </xf>
    <xf numFmtId="0" fontId="9" fillId="0" borderId="0" xfId="3" applyFont="1" applyAlignment="1">
      <alignment vertical="distributed"/>
    </xf>
    <xf numFmtId="0" fontId="8" fillId="3" borderId="0" xfId="3" applyFont="1" applyFill="1" applyAlignment="1">
      <alignment horizontal="center" vertical="center" wrapText="1"/>
    </xf>
    <xf numFmtId="43" fontId="8" fillId="0" borderId="1" xfId="1" applyFont="1" applyFill="1" applyBorder="1" applyAlignment="1">
      <alignment horizontal="center"/>
    </xf>
    <xf numFmtId="0" fontId="9" fillId="0" borderId="0" xfId="3" applyFont="1" applyAlignment="1">
      <alignment horizontal="center" vertical="center"/>
    </xf>
    <xf numFmtId="0" fontId="9" fillId="0" borderId="0" xfId="3" applyFont="1"/>
    <xf numFmtId="43" fontId="9" fillId="0" borderId="0" xfId="1" applyFont="1" applyFill="1" applyBorder="1" applyAlignment="1">
      <alignment horizontal="center"/>
    </xf>
    <xf numFmtId="0" fontId="9" fillId="0" borderId="0" xfId="3" applyFont="1" applyAlignment="1">
      <alignment horizontal="center" vertical="distributed"/>
    </xf>
    <xf numFmtId="0" fontId="10" fillId="0" borderId="0" xfId="0" applyFont="1"/>
    <xf numFmtId="0" fontId="10" fillId="0" borderId="1" xfId="0" applyFont="1" applyBorder="1"/>
    <xf numFmtId="0" fontId="11" fillId="0" borderId="0" xfId="3" applyFont="1" applyAlignment="1">
      <alignment horizontal="center" vertical="center"/>
    </xf>
    <xf numFmtId="0" fontId="11" fillId="0" borderId="0" xfId="3" applyFont="1"/>
    <xf numFmtId="0" fontId="11" fillId="2" borderId="1" xfId="3" applyFont="1" applyFill="1" applyBorder="1"/>
    <xf numFmtId="0" fontId="10" fillId="2" borderId="1" xfId="0" applyFont="1" applyFill="1" applyBorder="1"/>
    <xf numFmtId="0" fontId="11" fillId="0" borderId="0" xfId="3" applyFont="1" applyAlignment="1">
      <alignment horizontal="center"/>
    </xf>
    <xf numFmtId="0" fontId="12" fillId="0" borderId="0" xfId="0" applyFont="1"/>
    <xf numFmtId="0" fontId="13" fillId="0" borderId="0" xfId="0" applyFont="1" applyAlignment="1">
      <alignment horizontal="left" vertical="top" wrapText="1"/>
    </xf>
    <xf numFmtId="10" fontId="6" fillId="0" borderId="0" xfId="0" applyNumberFormat="1" applyFont="1"/>
    <xf numFmtId="10" fontId="6" fillId="0" borderId="0" xfId="2" applyNumberFormat="1" applyFont="1"/>
    <xf numFmtId="0" fontId="14" fillId="0" borderId="4" xfId="0" applyFont="1" applyBorder="1" applyAlignment="1">
      <alignment horizontal="center" vertical="top"/>
    </xf>
    <xf numFmtId="1" fontId="14" fillId="0" borderId="4" xfId="1" applyNumberFormat="1" applyFont="1" applyBorder="1" applyAlignment="1">
      <alignment horizontal="center" vertical="top"/>
    </xf>
    <xf numFmtId="0" fontId="14" fillId="0" borderId="4" xfId="0" applyFont="1" applyBorder="1" applyAlignment="1">
      <alignment horizontal="center" vertical="top" wrapText="1"/>
    </xf>
    <xf numFmtId="0" fontId="0" fillId="0" borderId="0" xfId="0" applyAlignment="1">
      <alignment wrapText="1"/>
    </xf>
    <xf numFmtId="0" fontId="14" fillId="0" borderId="0" xfId="0" applyFont="1" applyAlignment="1">
      <alignment wrapText="1"/>
    </xf>
    <xf numFmtId="43" fontId="0" fillId="0" borderId="0" xfId="1" applyFont="1" applyAlignment="1"/>
    <xf numFmtId="0" fontId="3" fillId="0" borderId="0" xfId="3" applyFont="1" applyAlignment="1">
      <alignment wrapText="1"/>
    </xf>
    <xf numFmtId="0" fontId="2" fillId="0" borderId="0" xfId="3" applyAlignment="1">
      <alignment wrapText="1"/>
    </xf>
    <xf numFmtId="0" fontId="2" fillId="0" borderId="0" xfId="3" applyAlignment="1">
      <alignment horizontal="center" vertical="center"/>
    </xf>
    <xf numFmtId="0" fontId="0" fillId="0" borderId="0" xfId="0" applyAlignment="1">
      <alignment horizontal="center" vertical="center"/>
    </xf>
    <xf numFmtId="164" fontId="0" fillId="0" borderId="0" xfId="1" applyNumberFormat="1" applyFont="1"/>
    <xf numFmtId="43" fontId="6" fillId="0" borderId="0" xfId="1" applyFont="1"/>
    <xf numFmtId="164" fontId="2" fillId="0" borderId="0" xfId="1" quotePrefix="1" applyNumberFormat="1" applyFont="1"/>
    <xf numFmtId="164" fontId="2" fillId="0" borderId="0" xfId="1" applyNumberFormat="1" applyFont="1"/>
    <xf numFmtId="43" fontId="6" fillId="0" borderId="0" xfId="0" applyNumberFormat="1" applyFont="1"/>
    <xf numFmtId="0" fontId="6" fillId="0" borderId="5" xfId="0" applyFont="1" applyBorder="1"/>
    <xf numFmtId="0" fontId="7" fillId="0" borderId="0" xfId="0" applyFont="1"/>
    <xf numFmtId="164" fontId="0" fillId="0" borderId="0" xfId="1" applyNumberFormat="1" applyFont="1" applyAlignment="1">
      <alignment horizontal="center" vertical="center"/>
    </xf>
    <xf numFmtId="164" fontId="0" fillId="0" borderId="0" xfId="1" applyNumberFormat="1" applyFont="1" applyAlignment="1">
      <alignment horizontal="center"/>
    </xf>
    <xf numFmtId="0" fontId="11" fillId="0" borderId="0" xfId="3" applyFont="1" applyAlignment="1">
      <alignment horizontal="center" vertical="center"/>
    </xf>
    <xf numFmtId="0" fontId="8" fillId="0" borderId="2" xfId="3" applyFont="1" applyBorder="1" applyAlignment="1">
      <alignment horizontal="center" vertical="center" wrapText="1"/>
    </xf>
    <xf numFmtId="0" fontId="8" fillId="0" borderId="3" xfId="3" applyFont="1" applyBorder="1" applyAlignment="1">
      <alignment horizontal="center" vertical="center" wrapText="1"/>
    </xf>
    <xf numFmtId="0" fontId="8" fillId="0" borderId="0" xfId="3" applyFont="1" applyAlignment="1">
      <alignment horizontal="center" vertical="center" wrapText="1"/>
    </xf>
    <xf numFmtId="0" fontId="3" fillId="0" borderId="0" xfId="3" applyFont="1" applyAlignment="1">
      <alignment horizontal="center" vertical="center"/>
    </xf>
    <xf numFmtId="0" fontId="14" fillId="0" borderId="0" xfId="0" applyFont="1" applyAlignment="1">
      <alignment horizontal="center" vertical="center"/>
    </xf>
    <xf numFmtId="0" fontId="14" fillId="0" borderId="0" xfId="0" applyFont="1"/>
    <xf numFmtId="0" fontId="14" fillId="0" borderId="0" xfId="0" applyFont="1" applyAlignment="1">
      <alignment horizontal="left" vertical="center"/>
    </xf>
    <xf numFmtId="0" fontId="0" fillId="0" borderId="0" xfId="0" applyAlignment="1">
      <alignment horizontal="center"/>
    </xf>
    <xf numFmtId="164" fontId="0" fillId="0" borderId="4" xfId="1" applyNumberFormat="1" applyFont="1" applyBorder="1" applyAlignment="1">
      <alignment horizontal="center" vertical="center"/>
    </xf>
    <xf numFmtId="10" fontId="0" fillId="0" borderId="4" xfId="2" applyNumberFormat="1" applyFont="1" applyBorder="1" applyAlignment="1">
      <alignment horizontal="center" vertical="center" wrapText="1"/>
    </xf>
    <xf numFmtId="9" fontId="0" fillId="0" borderId="4" xfId="2" applyNumberFormat="1" applyFont="1" applyBorder="1" applyAlignment="1">
      <alignment horizontal="center" vertical="center" wrapText="1"/>
    </xf>
    <xf numFmtId="0" fontId="14" fillId="0" borderId="4" xfId="0" applyFont="1" applyBorder="1" applyAlignment="1">
      <alignment vertical="center" wrapText="1"/>
    </xf>
    <xf numFmtId="0" fontId="0" fillId="0" borderId="4" xfId="0" applyFont="1" applyBorder="1" applyAlignment="1">
      <alignment vertical="center" wrapText="1"/>
    </xf>
    <xf numFmtId="0" fontId="0" fillId="0" borderId="4" xfId="0" applyBorder="1" applyAlignment="1">
      <alignment horizontal="center"/>
    </xf>
    <xf numFmtId="0" fontId="0" fillId="0" borderId="6" xfId="0" applyBorder="1" applyAlignment="1">
      <alignment horizontal="center"/>
    </xf>
    <xf numFmtId="0" fontId="14" fillId="0" borderId="4"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164" fontId="0" fillId="0" borderId="4" xfId="0" applyNumberFormat="1" applyBorder="1" applyAlignment="1">
      <alignment horizontal="center"/>
    </xf>
    <xf numFmtId="0" fontId="14" fillId="0" borderId="4" xfId="0" applyFont="1" applyBorder="1" applyAlignment="1">
      <alignment horizontal="center"/>
    </xf>
    <xf numFmtId="164" fontId="14" fillId="0" borderId="4" xfId="1" applyNumberFormat="1" applyFont="1" applyBorder="1" applyAlignment="1">
      <alignment horizontal="center" vertical="center"/>
    </xf>
    <xf numFmtId="0" fontId="14" fillId="0" borderId="4" xfId="0" applyFont="1" applyBorder="1" applyAlignment="1">
      <alignment horizontal="center"/>
    </xf>
    <xf numFmtId="9" fontId="0" fillId="0" borderId="4" xfId="2" applyFont="1" applyBorder="1" applyAlignment="1">
      <alignment horizontal="center"/>
    </xf>
    <xf numFmtId="10" fontId="14" fillId="0" borderId="4" xfId="2" applyNumberFormat="1" applyFont="1" applyBorder="1" applyAlignment="1">
      <alignment horizontal="center" vertical="center" wrapText="1"/>
    </xf>
    <xf numFmtId="164" fontId="14" fillId="0" borderId="4" xfId="0" applyNumberFormat="1" applyFont="1" applyBorder="1" applyAlignment="1">
      <alignment horizontal="center"/>
    </xf>
    <xf numFmtId="9" fontId="14" fillId="0" borderId="4" xfId="2" applyFont="1" applyBorder="1" applyAlignment="1">
      <alignment horizontal="center"/>
    </xf>
    <xf numFmtId="164" fontId="1" fillId="0" borderId="4" xfId="1" applyNumberFormat="1" applyFont="1" applyBorder="1" applyAlignment="1">
      <alignment horizontal="center" vertical="center"/>
    </xf>
    <xf numFmtId="164" fontId="0" fillId="0" borderId="4" xfId="0" applyNumberFormat="1" applyFont="1" applyBorder="1" applyAlignment="1">
      <alignment horizontal="center"/>
    </xf>
    <xf numFmtId="9" fontId="1" fillId="0" borderId="4" xfId="2" applyFont="1" applyBorder="1" applyAlignment="1">
      <alignment horizontal="center"/>
    </xf>
    <xf numFmtId="9" fontId="14" fillId="0" borderId="4" xfId="2" applyNumberFormat="1" applyFont="1" applyBorder="1" applyAlignment="1">
      <alignment horizontal="center" vertical="center" wrapText="1"/>
    </xf>
    <xf numFmtId="9" fontId="14" fillId="0" borderId="4" xfId="1" applyNumberFormat="1" applyFont="1" applyBorder="1" applyAlignment="1">
      <alignment horizontal="center" vertical="center" wrapText="1"/>
    </xf>
    <xf numFmtId="10" fontId="1" fillId="0" borderId="4" xfId="2" applyNumberFormat="1" applyFont="1" applyBorder="1" applyAlignment="1">
      <alignment horizontal="center" vertical="center" wrapText="1"/>
    </xf>
    <xf numFmtId="0" fontId="14" fillId="0" borderId="7" xfId="0" applyFont="1" applyBorder="1" applyAlignment="1">
      <alignment horizontal="center"/>
    </xf>
    <xf numFmtId="0" fontId="14" fillId="0" borderId="8" xfId="0" applyFont="1" applyBorder="1" applyAlignment="1">
      <alignment horizontal="center"/>
    </xf>
    <xf numFmtId="0" fontId="14" fillId="0" borderId="9" xfId="0" applyFont="1" applyBorder="1" applyAlignment="1">
      <alignment horizontal="center"/>
    </xf>
    <xf numFmtId="0" fontId="14" fillId="0" borderId="11" xfId="0" applyFont="1" applyBorder="1" applyAlignment="1">
      <alignment horizontal="center" vertical="center"/>
    </xf>
    <xf numFmtId="0" fontId="14" fillId="0" borderId="12" xfId="0" applyFont="1" applyBorder="1" applyAlignment="1">
      <alignment horizontal="center" vertical="center"/>
    </xf>
    <xf numFmtId="0" fontId="14" fillId="0" borderId="13" xfId="0" applyFont="1" applyBorder="1" applyAlignment="1">
      <alignment horizontal="center" vertical="center"/>
    </xf>
    <xf numFmtId="0" fontId="14" fillId="0" borderId="10" xfId="0" applyFont="1" applyBorder="1" applyAlignment="1">
      <alignment horizontal="center" vertical="center"/>
    </xf>
    <xf numFmtId="0" fontId="14" fillId="0" borderId="14" xfId="0" applyFont="1" applyBorder="1" applyAlignment="1">
      <alignment horizontal="center" vertical="center" wrapText="1"/>
    </xf>
    <xf numFmtId="0" fontId="14" fillId="0" borderId="4" xfId="0" applyFont="1" applyBorder="1" applyAlignment="1">
      <alignment wrapText="1"/>
    </xf>
    <xf numFmtId="164" fontId="0" fillId="0" borderId="4" xfId="1" applyNumberFormat="1" applyFont="1" applyBorder="1" applyAlignment="1">
      <alignment wrapText="1"/>
    </xf>
    <xf numFmtId="169" fontId="0" fillId="0" borderId="4" xfId="1" applyNumberFormat="1" applyFont="1" applyBorder="1" applyAlignment="1">
      <alignment wrapText="1"/>
    </xf>
    <xf numFmtId="0" fontId="0" fillId="0" borderId="6" xfId="0" applyBorder="1"/>
    <xf numFmtId="0" fontId="0" fillId="0" borderId="6" xfId="0" applyBorder="1" applyAlignment="1">
      <alignment wrapText="1"/>
    </xf>
    <xf numFmtId="164" fontId="0" fillId="0" borderId="6" xfId="1" applyNumberFormat="1" applyFont="1" applyBorder="1"/>
    <xf numFmtId="0" fontId="14" fillId="0" borderId="4" xfId="0" applyFont="1" applyBorder="1" applyAlignment="1">
      <alignment horizontal="center" wrapText="1"/>
    </xf>
    <xf numFmtId="0" fontId="0" fillId="0" borderId="4" xfId="0" applyBorder="1" applyAlignment="1">
      <alignment wrapText="1"/>
    </xf>
    <xf numFmtId="43" fontId="0" fillId="0" borderId="4" xfId="1" applyFont="1" applyBorder="1" applyAlignment="1"/>
    <xf numFmtId="0" fontId="0" fillId="0" borderId="4" xfId="0" applyFont="1" applyBorder="1" applyAlignment="1">
      <alignment wrapText="1"/>
    </xf>
    <xf numFmtId="164" fontId="0" fillId="0" borderId="4" xfId="0" applyNumberFormat="1" applyBorder="1"/>
    <xf numFmtId="43" fontId="0" fillId="0" borderId="0" xfId="1" applyFont="1" applyBorder="1" applyAlignment="1"/>
    <xf numFmtId="164" fontId="0" fillId="0" borderId="0" xfId="1" applyNumberFormat="1" applyFont="1" applyBorder="1"/>
    <xf numFmtId="0" fontId="0" fillId="0" borderId="0" xfId="0" applyBorder="1" applyAlignment="1"/>
    <xf numFmtId="0" fontId="14" fillId="0" borderId="0" xfId="0" applyFont="1" applyBorder="1" applyAlignment="1">
      <alignment horizontal="center"/>
    </xf>
    <xf numFmtId="0" fontId="14" fillId="0" borderId="0" xfId="0" applyFont="1" applyBorder="1" applyAlignment="1">
      <alignment horizontal="center" vertical="center" wrapText="1"/>
    </xf>
    <xf numFmtId="0" fontId="14" fillId="0" borderId="0" xfId="0" applyFont="1" applyBorder="1" applyAlignment="1">
      <alignment wrapText="1"/>
    </xf>
    <xf numFmtId="164" fontId="0" fillId="0" borderId="0" xfId="0" applyNumberFormat="1" applyBorder="1"/>
    <xf numFmtId="9" fontId="0" fillId="0" borderId="0" xfId="2" applyFont="1" applyBorder="1" applyAlignment="1">
      <alignment horizontal="center"/>
    </xf>
    <xf numFmtId="0" fontId="0" fillId="0" borderId="0" xfId="0" applyFont="1" applyBorder="1" applyAlignment="1">
      <alignment wrapText="1"/>
    </xf>
    <xf numFmtId="164" fontId="0" fillId="0" borderId="0" xfId="1" applyNumberFormat="1" applyFont="1" applyBorder="1" applyAlignment="1">
      <alignment horizontal="center" vertical="center"/>
    </xf>
    <xf numFmtId="0" fontId="14" fillId="0" borderId="0" xfId="0" applyFont="1" applyBorder="1" applyAlignment="1"/>
    <xf numFmtId="43" fontId="6" fillId="0" borderId="0" xfId="0" applyNumberFormat="1" applyFont="1" applyAlignment="1">
      <alignment horizontal="left"/>
    </xf>
  </cellXfs>
  <cellStyles count="5">
    <cellStyle name="Comma" xfId="1" builtinId="3"/>
    <cellStyle name="Hyperlink" xfId="4" builtinId="8"/>
    <cellStyle name="Normal" xfId="0" builtinId="0"/>
    <cellStyle name="Normal_M&amp;S ratios" xfId="3" xr:uid="{B0FB89F9-9314-4634-B68A-1AEADC082D11}"/>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9</xdr:col>
      <xdr:colOff>147183</xdr:colOff>
      <xdr:row>0</xdr:row>
      <xdr:rowOff>53155</xdr:rowOff>
    </xdr:from>
    <xdr:ext cx="3896644" cy="468013"/>
    <xdr:sp macro="" textlink="">
      <xdr:nvSpPr>
        <xdr:cNvPr id="2" name="Rectangle 1">
          <a:extLst>
            <a:ext uri="{FF2B5EF4-FFF2-40B4-BE49-F238E27FC236}">
              <a16:creationId xmlns:a16="http://schemas.microsoft.com/office/drawing/2014/main" id="{A83E48F9-F15B-8AE3-152C-9821EBAF0FB0}"/>
            </a:ext>
          </a:extLst>
        </xdr:cNvPr>
        <xdr:cNvSpPr/>
      </xdr:nvSpPr>
      <xdr:spPr>
        <a:xfrm>
          <a:off x="5069703" y="53155"/>
          <a:ext cx="3896644" cy="468013"/>
        </a:xfrm>
        <a:prstGeom prst="rect">
          <a:avLst/>
        </a:prstGeom>
        <a:noFill/>
      </xdr:spPr>
      <xdr:txBody>
        <a:bodyPr wrap="none" lIns="91440" tIns="45720" rIns="91440" bIns="45720">
          <a:spAutoFit/>
        </a:bodyPr>
        <a:lstStyle/>
        <a:p>
          <a:pPr algn="ctr"/>
          <a:r>
            <a:rPr lang="en-US" sz="2400" b="0" cap="none" spc="0">
              <a:ln w="0"/>
              <a:solidFill>
                <a:schemeClr val="tx1"/>
              </a:solidFill>
              <a:effectLst>
                <a:outerShdw blurRad="38100" dist="19050" dir="2700000" algn="tl" rotWithShape="0">
                  <a:schemeClr val="dk1">
                    <a:alpha val="40000"/>
                  </a:schemeClr>
                </a:outerShdw>
              </a:effectLst>
            </a:rPr>
            <a:t>BẢNG</a:t>
          </a:r>
          <a:r>
            <a:rPr lang="en-US" sz="2400" b="0" cap="none" spc="0" baseline="0">
              <a:ln w="0"/>
              <a:solidFill>
                <a:schemeClr val="tx1"/>
              </a:solidFill>
              <a:effectLst>
                <a:outerShdw blurRad="38100" dist="19050" dir="2700000" algn="tl" rotWithShape="0">
                  <a:schemeClr val="dk1">
                    <a:alpha val="40000"/>
                  </a:schemeClr>
                </a:outerShdw>
              </a:effectLst>
            </a:rPr>
            <a:t> TÍNH </a:t>
          </a:r>
          <a:r>
            <a:rPr lang="en-US" sz="2400" b="0" cap="none" spc="0">
              <a:ln w="0"/>
              <a:solidFill>
                <a:schemeClr val="tx1"/>
              </a:solidFill>
              <a:effectLst>
                <a:outerShdw blurRad="38100" dist="19050" dir="2700000" algn="tl" rotWithShape="0">
                  <a:schemeClr val="dk1">
                    <a:alpha val="40000"/>
                  </a:schemeClr>
                </a:outerShdw>
              </a:effectLst>
            </a:rPr>
            <a:t>CHỈ</a:t>
          </a:r>
          <a:r>
            <a:rPr lang="en-US" sz="2400" b="0" cap="none" spc="0" baseline="0">
              <a:ln w="0"/>
              <a:solidFill>
                <a:schemeClr val="tx1"/>
              </a:solidFill>
              <a:effectLst>
                <a:outerShdw blurRad="38100" dist="19050" dir="2700000" algn="tl" rotWithShape="0">
                  <a:schemeClr val="dk1">
                    <a:alpha val="40000"/>
                  </a:schemeClr>
                </a:outerShdw>
              </a:effectLst>
            </a:rPr>
            <a:t> SỐ TÀI CHÍNH</a:t>
          </a:r>
          <a:endParaRPr lang="en-US" sz="24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ADFA7-AB4D-41DB-B364-88D6313B2949}">
  <sheetPr>
    <tabColor theme="7" tint="0.59999389629810485"/>
  </sheetPr>
  <dimension ref="A1:Z50"/>
  <sheetViews>
    <sheetView showGridLines="0" zoomScale="85" zoomScaleNormal="85" workbookViewId="0">
      <selection activeCell="B42" sqref="B42"/>
    </sheetView>
  </sheetViews>
  <sheetFormatPr defaultColWidth="8.85546875" defaultRowHeight="14.25" x14ac:dyDescent="0.2"/>
  <cols>
    <col min="1" max="1" width="2" style="10" customWidth="1"/>
    <col min="2" max="2" width="18.5703125" style="11" customWidth="1"/>
    <col min="3" max="3" width="2.140625" style="30" bestFit="1" customWidth="1"/>
    <col min="4" max="4" width="7.140625" style="30" customWidth="1"/>
    <col min="5" max="5" width="29.7109375" style="10" customWidth="1"/>
    <col min="6" max="6" width="1.7109375" style="10" customWidth="1"/>
    <col min="7" max="7" width="17.5703125" style="11" customWidth="1"/>
    <col min="8" max="8" width="2.140625" style="30" bestFit="1" customWidth="1"/>
    <col min="9" max="9" width="6.85546875" style="30" bestFit="1" customWidth="1"/>
    <col min="10" max="10" width="28.140625" style="10" customWidth="1"/>
    <col min="11" max="11" width="3.42578125" style="10" customWidth="1"/>
    <col min="12" max="12" width="17.28515625" style="11" customWidth="1"/>
    <col min="13" max="13" width="2.140625" style="30" bestFit="1" customWidth="1"/>
    <col min="14" max="14" width="9.85546875" style="30" bestFit="1" customWidth="1"/>
    <col min="15" max="15" width="27.5703125" style="10" customWidth="1"/>
    <col min="16" max="16" width="1.85546875" style="56" customWidth="1"/>
    <col min="17" max="17" width="1.85546875" style="10" customWidth="1"/>
    <col min="18" max="18" width="34.140625" style="10" customWidth="1"/>
    <col min="19" max="22" width="11.85546875" style="10" customWidth="1"/>
    <col min="23" max="23" width="30.42578125" style="10" customWidth="1"/>
    <col min="24" max="26" width="11.7109375" style="10" customWidth="1"/>
    <col min="27" max="16384" width="8.85546875" style="10"/>
  </cols>
  <sheetData>
    <row r="1" spans="1:26" ht="8.4499999999999993" customHeight="1" x14ac:dyDescent="0.2">
      <c r="P1" s="10"/>
    </row>
    <row r="2" spans="1:26" ht="15" x14ac:dyDescent="0.2">
      <c r="A2" s="17"/>
      <c r="B2" s="12" t="s">
        <v>317</v>
      </c>
      <c r="C2" s="33"/>
      <c r="G2" s="18"/>
      <c r="L2" s="18"/>
      <c r="P2" s="10"/>
    </row>
    <row r="3" spans="1:26" ht="15" customHeight="1" x14ac:dyDescent="0.25">
      <c r="A3" s="17"/>
      <c r="B3" s="13" t="s">
        <v>324</v>
      </c>
      <c r="C3" s="33"/>
      <c r="G3" s="18"/>
      <c r="L3" s="18"/>
      <c r="O3" s="18"/>
      <c r="P3" s="10"/>
      <c r="R3" s="10" t="s">
        <v>52</v>
      </c>
      <c r="S3" s="57">
        <v>2020</v>
      </c>
      <c r="T3" s="57">
        <v>2021</v>
      </c>
      <c r="U3" s="57">
        <v>2022</v>
      </c>
      <c r="V3" s="57"/>
      <c r="W3" s="10" t="s">
        <v>66</v>
      </c>
      <c r="X3" s="57">
        <v>2020</v>
      </c>
      <c r="Y3" s="57">
        <v>2021</v>
      </c>
      <c r="Z3" s="57">
        <v>2022</v>
      </c>
    </row>
    <row r="4" spans="1:26" x14ac:dyDescent="0.2">
      <c r="A4" s="17"/>
      <c r="B4" s="18"/>
      <c r="C4" s="33"/>
      <c r="G4" s="18"/>
      <c r="L4" s="18"/>
      <c r="P4" s="10"/>
      <c r="R4" s="39">
        <f>E9</f>
        <v>0.16049855752706593</v>
      </c>
      <c r="S4" s="40">
        <f t="dataTable" ref="S4:U4" dt2D="0" dtr="1" r1="O7" ca="1"/>
        <v>0.16049855752706593</v>
      </c>
      <c r="T4" s="40">
        <v>0.11313726461987468</v>
      </c>
      <c r="U4" s="40">
        <v>4.0913697425403829E-2</v>
      </c>
      <c r="V4" s="40"/>
      <c r="W4" s="55">
        <f>J25</f>
        <v>1.8950016113662662</v>
      </c>
      <c r="X4" s="55">
        <f t="dataTable" ref="X4:Z4" dt2D="0" dtr="1" r1="O7" ca="1"/>
        <v>1.8950016113662662</v>
      </c>
      <c r="Y4" s="55">
        <v>0.39251464789211676</v>
      </c>
      <c r="Z4" s="55">
        <v>0.27364206872161462</v>
      </c>
    </row>
    <row r="5" spans="1:26" ht="15.75" thickBot="1" x14ac:dyDescent="0.3">
      <c r="A5" s="17"/>
      <c r="B5" s="19" t="s">
        <v>127</v>
      </c>
      <c r="C5" s="34"/>
      <c r="D5" s="35"/>
      <c r="E5" s="14"/>
      <c r="F5" s="14"/>
      <c r="G5" s="20"/>
      <c r="H5" s="31"/>
      <c r="I5" s="31"/>
      <c r="J5" s="14"/>
      <c r="K5" s="14"/>
      <c r="L5" s="20"/>
      <c r="M5" s="31"/>
      <c r="N5" s="31"/>
      <c r="O5" s="14"/>
      <c r="P5" s="10"/>
      <c r="R5" s="123" t="s">
        <v>54</v>
      </c>
      <c r="S5" s="57">
        <v>2020</v>
      </c>
      <c r="T5" s="57">
        <v>2021</v>
      </c>
      <c r="U5" s="57">
        <v>2022</v>
      </c>
      <c r="W5" s="10" t="s">
        <v>68</v>
      </c>
      <c r="X5" s="57">
        <v>2020</v>
      </c>
      <c r="Y5" s="57">
        <v>2021</v>
      </c>
      <c r="Z5" s="57">
        <v>2022</v>
      </c>
    </row>
    <row r="6" spans="1:26" ht="14.45" customHeight="1" x14ac:dyDescent="0.25">
      <c r="A6" s="17"/>
      <c r="B6" s="18"/>
      <c r="C6" s="33"/>
      <c r="G6" s="18"/>
      <c r="L6" s="18"/>
      <c r="R6" s="39">
        <f>E13</f>
        <v>0.37682595413397935</v>
      </c>
      <c r="S6" s="39">
        <f t="dataTable" ref="S6:U6" dt2D="0" dtr="1" r1="O7" ca="1"/>
        <v>0.37682595413397935</v>
      </c>
      <c r="T6" s="39">
        <v>0.5363097829347524</v>
      </c>
      <c r="U6" s="39">
        <v>0.23301236501761388</v>
      </c>
      <c r="V6" s="57"/>
      <c r="W6" s="55">
        <f>O25</f>
        <v>0.21031115559461599</v>
      </c>
      <c r="X6" s="55">
        <f t="dataTable" ref="X6:Z6" dt2D="0" dtr="1" r1="O7"/>
        <v>0.21031115559461599</v>
      </c>
      <c r="Y6" s="55">
        <v>0.15247245112359994</v>
      </c>
      <c r="Z6" s="55">
        <v>0.12860828105902075</v>
      </c>
    </row>
    <row r="7" spans="1:26" ht="15" customHeight="1" x14ac:dyDescent="0.25">
      <c r="A7" s="17"/>
      <c r="B7" s="61" t="s">
        <v>52</v>
      </c>
      <c r="C7" s="60" t="s">
        <v>22</v>
      </c>
      <c r="D7" s="36" t="s">
        <v>0</v>
      </c>
      <c r="E7" s="22">
        <f>VLOOKUP(D7,Data!$C$1:$M$26,MATCH($O$7,Data!$C$1:$M$1,0),0)</f>
        <v>937231721508</v>
      </c>
      <c r="F7" s="23"/>
      <c r="G7" s="61" t="s">
        <v>320</v>
      </c>
      <c r="H7" s="60" t="s">
        <v>22</v>
      </c>
      <c r="I7" s="36" t="s">
        <v>5</v>
      </c>
      <c r="J7" s="52">
        <f>VLOOKUP(I7,Data!$C$1:$M$26,MATCH($O$7,Data!$C$1:$M$1,0),0)</f>
        <v>721896130432</v>
      </c>
      <c r="L7" s="63"/>
      <c r="N7" s="30" t="s">
        <v>132</v>
      </c>
      <c r="O7" s="24">
        <v>2020</v>
      </c>
      <c r="R7" s="10" t="s">
        <v>320</v>
      </c>
      <c r="S7" s="57">
        <v>2020</v>
      </c>
      <c r="T7" s="57">
        <v>2021</v>
      </c>
      <c r="U7" s="57">
        <v>2022</v>
      </c>
      <c r="W7" s="10" t="s">
        <v>55</v>
      </c>
      <c r="X7" s="57">
        <v>2020</v>
      </c>
      <c r="Y7" s="57">
        <v>2021</v>
      </c>
      <c r="Z7" s="57">
        <v>2022</v>
      </c>
    </row>
    <row r="8" spans="1:26" ht="15.75" thickBot="1" x14ac:dyDescent="0.25">
      <c r="A8" s="17"/>
      <c r="B8" s="62"/>
      <c r="C8" s="60"/>
      <c r="D8" s="36" t="s">
        <v>1</v>
      </c>
      <c r="E8" s="25">
        <f>VLOOKUP(D8,Data!$C$1:$M$26,MATCH($O$7,Data!$C$1:$M$1,0),0)</f>
        <v>5839502460014</v>
      </c>
      <c r="F8" s="23"/>
      <c r="G8" s="62"/>
      <c r="H8" s="60"/>
      <c r="I8" s="36" t="s">
        <v>13</v>
      </c>
      <c r="J8" s="25">
        <f>VLOOKUP(I8,Data!$C$1:$M$26,MATCH($O$7,Data!$C$1:$M$1,0),0)</f>
        <v>4790129230371</v>
      </c>
      <c r="L8" s="63"/>
      <c r="R8" s="39">
        <f>J9</f>
        <v>0.15070493836678567</v>
      </c>
      <c r="S8" s="39">
        <f t="dataTable" ref="S8:U8" dt2D="0" dtr="1" r1="O7" ca="1"/>
        <v>0.15070493836678567</v>
      </c>
      <c r="T8" s="39">
        <v>0.12904170948451701</v>
      </c>
      <c r="U8" s="39">
        <v>2.4550678925855988E-2</v>
      </c>
      <c r="W8" s="39">
        <f>E17</f>
        <v>0.25750840809849723</v>
      </c>
      <c r="X8" s="39">
        <f t="dataTable" ref="X8:Z8" dt2D="0" dtr="1" r1="O7" ca="1"/>
        <v>0.25750840809849723</v>
      </c>
      <c r="Y8" s="39">
        <v>0.3268165902232289</v>
      </c>
      <c r="Z8" s="39">
        <v>0.33337650987501083</v>
      </c>
    </row>
    <row r="9" spans="1:26" ht="15" customHeight="1" x14ac:dyDescent="0.25">
      <c r="A9" s="17"/>
      <c r="B9" s="18"/>
      <c r="C9" s="33"/>
      <c r="E9" s="15">
        <f>E7/E8</f>
        <v>0.16049855752706593</v>
      </c>
      <c r="G9" s="18"/>
      <c r="J9" s="15">
        <f>J7/J8</f>
        <v>0.15070493836678567</v>
      </c>
      <c r="L9" s="18"/>
      <c r="S9" s="57"/>
      <c r="T9" s="57"/>
      <c r="U9" s="57"/>
    </row>
    <row r="10" spans="1:26" ht="6" customHeight="1" x14ac:dyDescent="0.2">
      <c r="A10" s="17"/>
      <c r="B10" s="18"/>
      <c r="C10" s="33"/>
      <c r="G10" s="18"/>
      <c r="L10" s="18"/>
    </row>
    <row r="11" spans="1:26" ht="14.45" customHeight="1" x14ac:dyDescent="0.25">
      <c r="A11" s="17"/>
      <c r="B11" s="61" t="s">
        <v>54</v>
      </c>
      <c r="C11" s="60" t="s">
        <v>22</v>
      </c>
      <c r="D11" s="36" t="s">
        <v>0</v>
      </c>
      <c r="E11" s="22">
        <f>VLOOKUP(D11,Data!$C$1:$M$26,MATCH($O$7,Data!$C$1:$M$1,0),0)</f>
        <v>937231721508</v>
      </c>
      <c r="G11" s="61" t="s">
        <v>319</v>
      </c>
      <c r="H11" s="60" t="s">
        <v>22</v>
      </c>
      <c r="I11" s="36" t="s">
        <v>5</v>
      </c>
      <c r="J11" s="52">
        <f>VLOOKUP(I11,Data!$C$1:$M$26,MATCH($O$7,Data!$C$1:$M$1,0),0)</f>
        <v>721896130432</v>
      </c>
      <c r="R11" s="10" t="s">
        <v>346</v>
      </c>
      <c r="S11" s="57">
        <v>2020</v>
      </c>
      <c r="T11" s="57">
        <v>2021</v>
      </c>
      <c r="U11" s="57">
        <v>2022</v>
      </c>
      <c r="W11" s="10" t="s">
        <v>61</v>
      </c>
      <c r="X11" s="57">
        <v>2020</v>
      </c>
      <c r="Y11" s="57">
        <v>2021</v>
      </c>
      <c r="Z11" s="57">
        <v>2022</v>
      </c>
    </row>
    <row r="12" spans="1:26" ht="15" thickBot="1" x14ac:dyDescent="0.25">
      <c r="A12" s="17"/>
      <c r="B12" s="62"/>
      <c r="C12" s="60"/>
      <c r="D12" s="36" t="s">
        <v>2</v>
      </c>
      <c r="E12" s="25">
        <f>VLOOKUP(D12,Data!$C$1:$M$26,MATCH($O$7,Data!$C$1:$M$1,0),0)</f>
        <v>2487174015553</v>
      </c>
      <c r="G12" s="62"/>
      <c r="H12" s="60"/>
      <c r="I12" s="36" t="s">
        <v>65</v>
      </c>
      <c r="J12" s="25">
        <f>VLOOKUP("TC",Data!$C$1:$M$26,MATCH($O$7,Data!$C$1:$M$1,0),0)+VLOOKUP("CL",Data!$C$1:$M$26,MATCH($O$7,Data!$C$1:$M$1,0),0)</f>
        <v>11826163041713</v>
      </c>
      <c r="R12" s="39">
        <f>O17</f>
        <v>0.29024753632748657</v>
      </c>
      <c r="S12" s="39">
        <f t="dataTable" ref="S12:U12" dt2D="0" dtr="1" r1="O7" ca="1"/>
        <v>0.29024753632748657</v>
      </c>
      <c r="T12" s="39">
        <v>0.3853877728044568</v>
      </c>
      <c r="U12" s="39">
        <v>0.10089480378270112</v>
      </c>
      <c r="W12" s="55">
        <f>E21</f>
        <v>0.42592224809971863</v>
      </c>
      <c r="X12" s="55">
        <f t="dataTable" ref="X12:Z12" dt2D="0" dtr="1" r1="O7" ca="1"/>
        <v>0.42592224809971863</v>
      </c>
      <c r="Y12" s="55">
        <v>0.21095506406907927</v>
      </c>
      <c r="Z12" s="55">
        <v>0.17558594979417114</v>
      </c>
    </row>
    <row r="13" spans="1:26" ht="14.45" customHeight="1" x14ac:dyDescent="0.25">
      <c r="A13" s="17"/>
      <c r="B13" s="18"/>
      <c r="C13" s="32"/>
      <c r="D13" s="36"/>
      <c r="E13" s="15">
        <f>E11/E12</f>
        <v>0.37682595413397935</v>
      </c>
      <c r="G13" s="18"/>
      <c r="H13" s="32"/>
      <c r="I13" s="36"/>
      <c r="J13" s="15">
        <f>J11/J12</f>
        <v>6.1042294773523985E-2</v>
      </c>
      <c r="K13" s="21"/>
      <c r="L13" s="18"/>
      <c r="M13" s="32"/>
      <c r="N13" s="36"/>
      <c r="O13" s="27"/>
    </row>
    <row r="14" spans="1:26" ht="6" customHeight="1" x14ac:dyDescent="0.25">
      <c r="A14" s="17"/>
      <c r="B14" s="18"/>
      <c r="C14" s="32"/>
      <c r="D14" s="36"/>
      <c r="E14" s="15"/>
      <c r="G14" s="18"/>
      <c r="H14" s="32"/>
      <c r="I14" s="36"/>
      <c r="J14" s="21"/>
      <c r="K14" s="21"/>
      <c r="L14" s="18"/>
      <c r="M14" s="32"/>
      <c r="N14" s="36"/>
      <c r="O14" s="27"/>
    </row>
    <row r="15" spans="1:26" ht="14.45" customHeight="1" x14ac:dyDescent="0.25">
      <c r="A15" s="17"/>
      <c r="B15" s="61" t="s">
        <v>55</v>
      </c>
      <c r="C15" s="60" t="s">
        <v>22</v>
      </c>
      <c r="D15" s="36" t="s">
        <v>6</v>
      </c>
      <c r="E15" s="22">
        <f>VLOOKUP(D15,Data!$C$1:$M$26,MATCH($O$7,Data!$C$1:$M$1,0),0)</f>
        <v>640468221409</v>
      </c>
      <c r="F15" s="21"/>
      <c r="G15" s="61" t="s">
        <v>135</v>
      </c>
      <c r="H15" s="60" t="s">
        <v>22</v>
      </c>
      <c r="I15" s="36" t="s">
        <v>7</v>
      </c>
      <c r="J15" s="22">
        <f>VLOOKUP(I15,Data!$C$1:$M$26,MATCH($O$7,Data!$C$1:$M$1,0),0)</f>
        <v>259376865661</v>
      </c>
      <c r="K15" s="22"/>
      <c r="L15" s="61" t="s">
        <v>318</v>
      </c>
      <c r="M15" s="60" t="s">
        <v>22</v>
      </c>
      <c r="N15" s="36" t="s">
        <v>5</v>
      </c>
      <c r="O15" s="22">
        <f>VLOOKUP(N15,Data!$C$1:$M$26,MATCH($O$7,Data!$C$1:$M$1,0),0)</f>
        <v>721896130432</v>
      </c>
      <c r="R15" s="10" t="s">
        <v>319</v>
      </c>
      <c r="S15" s="57">
        <v>2020</v>
      </c>
      <c r="T15" s="57">
        <v>2021</v>
      </c>
      <c r="U15" s="57">
        <v>2022</v>
      </c>
      <c r="W15" s="10" t="s">
        <v>135</v>
      </c>
      <c r="X15" s="57">
        <v>2020</v>
      </c>
      <c r="Y15" s="57">
        <v>2021</v>
      </c>
      <c r="Z15" s="57">
        <v>2022</v>
      </c>
    </row>
    <row r="16" spans="1:26" ht="15.75" thickBot="1" x14ac:dyDescent="0.3">
      <c r="A16" s="17"/>
      <c r="B16" s="62"/>
      <c r="C16" s="60"/>
      <c r="D16" s="36" t="s">
        <v>2</v>
      </c>
      <c r="E16" s="25">
        <f>VLOOKUP(D16,Data!$C$1:$M$26,MATCH($O$7,Data!$C$1:$M$1,0),0)</f>
        <v>2487174015553</v>
      </c>
      <c r="F16" s="21"/>
      <c r="G16" s="62"/>
      <c r="H16" s="60"/>
      <c r="I16" s="36" t="s">
        <v>2</v>
      </c>
      <c r="J16" s="25">
        <f>VLOOKUP(I16,Data!$C$1:$M$26,MATCH($O$7,Data!$C$1:$M$1,0),0)</f>
        <v>2487174015553</v>
      </c>
      <c r="K16" s="22"/>
      <c r="L16" s="62"/>
      <c r="M16" s="60"/>
      <c r="N16" s="36" t="s">
        <v>2</v>
      </c>
      <c r="O16" s="25">
        <f>VLOOKUP(N16,Data!$C$1:$M$26,MATCH($O$7,Data!$C$1:$M$1,0),0)</f>
        <v>2487174015553</v>
      </c>
      <c r="R16" s="39">
        <f>J13</f>
        <v>6.1042294773523985E-2</v>
      </c>
      <c r="S16" s="39">
        <f t="dataTable" ref="S16:U16" dt2D="0" dtr="1" r1="O7" ca="1"/>
        <v>6.1042294773523985E-2</v>
      </c>
      <c r="T16" s="39">
        <v>5.8761018352560576E-2</v>
      </c>
      <c r="U16" s="39">
        <v>1.2975907282280374E-2</v>
      </c>
      <c r="W16" s="39">
        <f>J17</f>
        <v>0.10428577334719781</v>
      </c>
      <c r="X16" s="39">
        <f t="dataTable" ref="X16:Z16" dt2D="0" dtr="1" r1="O7" ca="1"/>
        <v>0.10428577334719781</v>
      </c>
      <c r="Y16" s="39">
        <v>0.17209823614332981</v>
      </c>
      <c r="Z16" s="39">
        <v>-0.22856910407024941</v>
      </c>
    </row>
    <row r="17" spans="1:26" ht="15" x14ac:dyDescent="0.25">
      <c r="A17" s="17"/>
      <c r="B17" s="18"/>
      <c r="C17" s="33"/>
      <c r="E17" s="15">
        <f>E15/E16</f>
        <v>0.25750840809849723</v>
      </c>
      <c r="G17" s="18"/>
      <c r="J17" s="15">
        <f>J15/J16</f>
        <v>0.10428577334719781</v>
      </c>
      <c r="K17" s="15"/>
      <c r="L17" s="18"/>
      <c r="O17" s="15">
        <f>O15/O16</f>
        <v>0.29024753632748657</v>
      </c>
    </row>
    <row r="18" spans="1:26" ht="6" customHeight="1" x14ac:dyDescent="0.25">
      <c r="A18" s="17"/>
      <c r="B18" s="18"/>
      <c r="C18" s="33"/>
      <c r="E18" s="15"/>
      <c r="G18" s="18"/>
      <c r="J18" s="15"/>
      <c r="K18" s="15"/>
      <c r="L18" s="18"/>
      <c r="O18" s="15"/>
    </row>
    <row r="19" spans="1:26" ht="15" x14ac:dyDescent="0.25">
      <c r="A19" s="17"/>
      <c r="B19" s="61" t="s">
        <v>61</v>
      </c>
      <c r="C19" s="60" t="s">
        <v>22</v>
      </c>
      <c r="D19" s="36" t="s">
        <v>2</v>
      </c>
      <c r="E19" s="22">
        <f>VLOOKUP(D19,Data!$C$1:$M$26,MATCH($O$7,Data!$C$1:$M$1,0),0)</f>
        <v>2487174015553</v>
      </c>
      <c r="R19" s="10" t="s">
        <v>63</v>
      </c>
      <c r="S19" s="57">
        <v>2020</v>
      </c>
      <c r="T19" s="57">
        <v>2021</v>
      </c>
      <c r="U19" s="57">
        <v>2022</v>
      </c>
      <c r="W19" s="10" t="s">
        <v>54</v>
      </c>
      <c r="X19" s="57">
        <v>2020</v>
      </c>
      <c r="Y19" s="57">
        <v>2021</v>
      </c>
      <c r="Z19" s="57">
        <v>2022</v>
      </c>
    </row>
    <row r="20" spans="1:26" ht="14.45" customHeight="1" thickBot="1" x14ac:dyDescent="0.25">
      <c r="A20" s="17"/>
      <c r="B20" s="62"/>
      <c r="C20" s="60"/>
      <c r="D20" s="36" t="s">
        <v>1</v>
      </c>
      <c r="E20" s="25">
        <f>VLOOKUP(D20,Data!$C$1:$M$26,MATCH($O$7,Data!$C$1:$M$1,0),0)</f>
        <v>5839502460014</v>
      </c>
      <c r="R20" s="55">
        <f>E25</f>
        <v>3.2539930909336219</v>
      </c>
      <c r="S20" s="55">
        <f t="dataTable" ref="S20:U20" dt2D="0" dtr="1" r1="O7" ca="1"/>
        <v>3.2539930909336219</v>
      </c>
      <c r="T20" s="55">
        <v>3.5431450936045885</v>
      </c>
      <c r="U20" s="55">
        <v>2.6436164806753202</v>
      </c>
      <c r="W20" s="39">
        <f>E13</f>
        <v>0.37682595413397935</v>
      </c>
      <c r="X20" s="39">
        <f t="dataTable" ref="X20:Z20" dt2D="0" dtr="1" r1="O7" ca="1"/>
        <v>0.37682595413397935</v>
      </c>
      <c r="Y20" s="39">
        <v>0.5363097829347524</v>
      </c>
      <c r="Z20" s="39">
        <v>0.23301236501761388</v>
      </c>
    </row>
    <row r="21" spans="1:26" ht="15" x14ac:dyDescent="0.25">
      <c r="A21" s="17"/>
      <c r="B21" s="18"/>
      <c r="C21" s="32"/>
      <c r="D21" s="36"/>
      <c r="E21" s="16">
        <f>E19/E20</f>
        <v>0.42592224809971863</v>
      </c>
      <c r="G21" s="18"/>
      <c r="H21" s="32"/>
      <c r="I21" s="36"/>
      <c r="J21" s="27"/>
      <c r="K21" s="27"/>
      <c r="L21" s="18"/>
      <c r="M21" s="32"/>
      <c r="N21" s="36"/>
      <c r="O21" s="27"/>
    </row>
    <row r="22" spans="1:26" ht="6" customHeight="1" x14ac:dyDescent="0.25">
      <c r="A22" s="17"/>
      <c r="B22" s="18"/>
      <c r="C22" s="32"/>
      <c r="D22" s="36"/>
      <c r="E22" s="15"/>
      <c r="G22" s="18"/>
      <c r="H22" s="32"/>
      <c r="I22" s="36"/>
      <c r="J22" s="27"/>
      <c r="K22" s="27"/>
      <c r="L22" s="18"/>
      <c r="M22" s="32"/>
      <c r="N22" s="36"/>
      <c r="O22" s="27"/>
    </row>
    <row r="23" spans="1:26" ht="14.45" customHeight="1" x14ac:dyDescent="0.25">
      <c r="A23" s="17"/>
      <c r="B23" s="61" t="s">
        <v>63</v>
      </c>
      <c r="C23" s="60" t="s">
        <v>22</v>
      </c>
      <c r="D23" s="36" t="s">
        <v>2</v>
      </c>
      <c r="E23" s="22">
        <f>VLOOKUP(D23,Data!$C$1:$M$26,MATCH($O$7,Data!$C$1:$M$1,0),0)</f>
        <v>2487174015553</v>
      </c>
      <c r="F23" s="27"/>
      <c r="G23" s="61" t="s">
        <v>66</v>
      </c>
      <c r="H23" s="60" t="s">
        <v>22</v>
      </c>
      <c r="I23" s="36" t="s">
        <v>2</v>
      </c>
      <c r="J23" s="22">
        <f>VLOOKUP(I23,Data!$C$1:$M$26,MATCH($O$7,Data!$C$1:$M$1,0),0)</f>
        <v>2487174015553</v>
      </c>
      <c r="K23" s="27"/>
      <c r="L23" s="61" t="s">
        <v>68</v>
      </c>
      <c r="M23" s="60" t="s">
        <v>22</v>
      </c>
      <c r="N23" s="36" t="s">
        <v>2</v>
      </c>
      <c r="O23" s="22">
        <f>VLOOKUP(N23,Data!$C$1:$M$26,MATCH($O$7,Data!$C$1:$M$1,0),0)</f>
        <v>2487174015553</v>
      </c>
    </row>
    <row r="24" spans="1:26" ht="15.75" thickBot="1" x14ac:dyDescent="0.3">
      <c r="A24" s="17"/>
      <c r="B24" s="62"/>
      <c r="C24" s="60"/>
      <c r="D24" s="36" t="s">
        <v>9</v>
      </c>
      <c r="E24" s="25">
        <f>VLOOKUP(D24,Data!$C$1:$M$26,MATCH($O$7,Data!$C$1:$M$1,0),0)</f>
        <v>764345204814</v>
      </c>
      <c r="F24" s="27"/>
      <c r="G24" s="62"/>
      <c r="H24" s="60"/>
      <c r="I24" s="36" t="s">
        <v>10</v>
      </c>
      <c r="J24" s="25">
        <f>VLOOKUP(I24,Data!$C$1:$M$26,MATCH($O$7,Data!$C$1:$M$1,0),0)</f>
        <v>1312491768152</v>
      </c>
      <c r="K24" s="27"/>
      <c r="L24" s="62"/>
      <c r="M24" s="60"/>
      <c r="N24" s="36" t="s">
        <v>65</v>
      </c>
      <c r="O24" s="25">
        <f>VLOOKUP("TC",Data!$C$1:$M$26,MATCH($O$7,Data!$C$1:$M$1,0),0)+VLOOKUP("CL",Data!$C$1:$M$26,MATCH($O$7,Data!$C$1:$M$1,0),0)</f>
        <v>11826163041713</v>
      </c>
    </row>
    <row r="25" spans="1:26" ht="15" x14ac:dyDescent="0.25">
      <c r="A25" s="17"/>
      <c r="B25" s="18"/>
      <c r="C25" s="32"/>
      <c r="D25" s="36"/>
      <c r="E25" s="28">
        <f>E23/E24</f>
        <v>3.2539930909336219</v>
      </c>
      <c r="F25" s="27"/>
      <c r="G25" s="18"/>
      <c r="H25" s="32"/>
      <c r="I25" s="36"/>
      <c r="J25" s="28">
        <f>J23/J24</f>
        <v>1.8950016113662662</v>
      </c>
      <c r="K25" s="27"/>
      <c r="L25" s="18"/>
      <c r="M25" s="32"/>
      <c r="N25" s="36"/>
      <c r="O25" s="28">
        <f>O23/O24</f>
        <v>0.21031115559461599</v>
      </c>
    </row>
    <row r="26" spans="1:26" ht="15" x14ac:dyDescent="0.25">
      <c r="A26" s="17"/>
      <c r="B26" s="18"/>
      <c r="C26" s="33"/>
      <c r="G26" s="18"/>
      <c r="L26" s="18"/>
      <c r="O26" s="27"/>
    </row>
    <row r="27" spans="1:26" ht="15.75" thickBot="1" x14ac:dyDescent="0.25">
      <c r="A27" s="17"/>
      <c r="B27" s="19" t="s">
        <v>128</v>
      </c>
      <c r="C27" s="34"/>
      <c r="D27" s="35"/>
      <c r="E27" s="14"/>
      <c r="F27" s="14"/>
      <c r="G27" s="20"/>
      <c r="H27" s="31"/>
      <c r="I27" s="31"/>
      <c r="J27" s="14"/>
      <c r="K27" s="14"/>
      <c r="L27" s="20"/>
      <c r="M27" s="31"/>
      <c r="N27" s="31"/>
      <c r="O27" s="14"/>
    </row>
    <row r="28" spans="1:26" ht="15" x14ac:dyDescent="0.25">
      <c r="A28" s="17"/>
      <c r="B28" s="18"/>
      <c r="C28" s="33"/>
      <c r="G28" s="18"/>
      <c r="L28" s="18"/>
      <c r="O28" s="27"/>
      <c r="R28" s="10" t="s">
        <v>70</v>
      </c>
      <c r="S28" s="57">
        <v>2020</v>
      </c>
      <c r="T28" s="57">
        <v>2021</v>
      </c>
      <c r="U28" s="57">
        <v>2022</v>
      </c>
    </row>
    <row r="29" spans="1:26" ht="14.45" customHeight="1" x14ac:dyDescent="0.25">
      <c r="B29" s="61" t="s">
        <v>70</v>
      </c>
      <c r="C29" s="60" t="s">
        <v>22</v>
      </c>
      <c r="D29" s="36" t="s">
        <v>3</v>
      </c>
      <c r="E29" s="22">
        <f>VLOOKUP(D29,Data!$C$1:$M$26,MATCH($O$7,Data!$C$1:$M$1,0),0)</f>
        <v>7299152349851</v>
      </c>
      <c r="F29" s="27"/>
      <c r="G29" s="61" t="s">
        <v>72</v>
      </c>
      <c r="H29" s="60" t="s">
        <v>22</v>
      </c>
      <c r="I29" s="36" t="s">
        <v>33</v>
      </c>
      <c r="J29" s="22">
        <f>VLOOKUP("CA",Data!$C$1:$M$26,MATCH($O$7,Data!$C$1:$M$1,0),0)-VLOOKUP("S",Data!$C$1:$M$26,MATCH($O$7,Data!$C$1:$M$1,0),0)</f>
        <v>2904020647514</v>
      </c>
      <c r="K29" s="29"/>
      <c r="L29" s="63"/>
      <c r="R29" s="55">
        <f>E31</f>
        <v>1.2192360415695251</v>
      </c>
      <c r="S29" s="55">
        <f t="dataTable" ref="S29:U29" dt2D="0" dtr="1" r1="O7" ca="1"/>
        <v>1.2192360415695251</v>
      </c>
      <c r="T29" s="55">
        <v>2.401195392673801</v>
      </c>
      <c r="U29" s="55">
        <v>2.7566464753585205</v>
      </c>
    </row>
    <row r="30" spans="1:26" ht="15.75" thickBot="1" x14ac:dyDescent="0.3">
      <c r="B30" s="62"/>
      <c r="C30" s="60"/>
      <c r="D30" s="36" t="s">
        <v>4</v>
      </c>
      <c r="E30" s="25">
        <f>VLOOKUP(D30,Data!$C$1:$M$26,MATCH($O$7,Data!$C$1:$M$1,0),0)</f>
        <v>5986660581699</v>
      </c>
      <c r="F30" s="27"/>
      <c r="G30" s="62"/>
      <c r="H30" s="60"/>
      <c r="I30" s="36" t="s">
        <v>4</v>
      </c>
      <c r="J30" s="25">
        <f>VLOOKUP(I30,Data!$C$1:$M$26,MATCH($O$7,Data!$C$1:$M$1,0),0)</f>
        <v>5986660581699</v>
      </c>
      <c r="K30" s="29"/>
      <c r="L30" s="63"/>
      <c r="R30" s="10" t="s">
        <v>72</v>
      </c>
      <c r="S30" s="57">
        <v>2020</v>
      </c>
      <c r="T30" s="57">
        <v>2021</v>
      </c>
      <c r="U30" s="57">
        <v>2022</v>
      </c>
    </row>
    <row r="31" spans="1:26" ht="15" x14ac:dyDescent="0.25">
      <c r="B31" s="18"/>
      <c r="C31" s="33"/>
      <c r="E31" s="16">
        <f>E29/E30</f>
        <v>1.2192360415695251</v>
      </c>
      <c r="G31" s="18"/>
      <c r="J31" s="16">
        <f>J29/J30</f>
        <v>0.48508189296575183</v>
      </c>
      <c r="L31" s="18"/>
      <c r="R31" s="55">
        <f>J31</f>
        <v>0.48508189296575183</v>
      </c>
      <c r="S31" s="55">
        <f t="dataTable" ref="S31:U31" dt2D="0" dtr="1" r1="O7" ca="1"/>
        <v>0.48508189296575183</v>
      </c>
      <c r="T31" s="55">
        <v>1.5780815886501107</v>
      </c>
      <c r="U31" s="55">
        <v>1.255458157947797</v>
      </c>
    </row>
    <row r="32" spans="1:26" ht="15.75" thickBot="1" x14ac:dyDescent="0.25">
      <c r="A32" s="26"/>
      <c r="B32" s="19" t="s">
        <v>129</v>
      </c>
      <c r="C32" s="34"/>
      <c r="D32" s="35"/>
      <c r="E32" s="14"/>
      <c r="F32" s="14"/>
      <c r="G32" s="20"/>
      <c r="H32" s="31"/>
      <c r="I32" s="31"/>
      <c r="J32" s="14"/>
      <c r="K32" s="14"/>
      <c r="L32" s="20"/>
      <c r="M32" s="31"/>
      <c r="N32" s="31"/>
      <c r="O32" s="14"/>
    </row>
    <row r="33" spans="1:26" ht="15" x14ac:dyDescent="0.25">
      <c r="A33" s="26"/>
      <c r="B33" s="18"/>
      <c r="C33" s="33"/>
      <c r="G33" s="18"/>
      <c r="L33" s="18"/>
      <c r="R33" s="10" t="s">
        <v>75</v>
      </c>
      <c r="S33" s="57">
        <v>2020</v>
      </c>
      <c r="T33" s="57">
        <v>2021</v>
      </c>
      <c r="U33" s="57">
        <v>2022</v>
      </c>
      <c r="W33" s="10" t="s">
        <v>78</v>
      </c>
      <c r="X33" s="57">
        <v>2020</v>
      </c>
      <c r="Y33" s="57">
        <v>2021</v>
      </c>
      <c r="Z33" s="57">
        <v>2022</v>
      </c>
    </row>
    <row r="34" spans="1:26" ht="14.45" customHeight="1" x14ac:dyDescent="0.25">
      <c r="B34" s="61" t="s">
        <v>75</v>
      </c>
      <c r="C34" s="60" t="s">
        <v>22</v>
      </c>
      <c r="D34" s="36" t="s">
        <v>12</v>
      </c>
      <c r="E34" s="22">
        <f>VLOOKUP(D34,Data!$C$1:$M$26,MATCH($O$7,Data!$C$1:$M$1,0),0)</f>
        <v>7036033811342</v>
      </c>
      <c r="F34" s="27"/>
      <c r="G34" s="61" t="s">
        <v>76</v>
      </c>
      <c r="H34" s="60" t="s">
        <v>22</v>
      </c>
      <c r="I34" s="36" t="s">
        <v>12</v>
      </c>
      <c r="J34" s="22">
        <f>VLOOKUP(I34,Data!$C$1:$M$26,MATCH($O$7,Data!$C$1:$M$1,0),0)</f>
        <v>7036033811342</v>
      </c>
      <c r="L34" s="61" t="str">
        <f>Dic.!B39</f>
        <v>Khả năng thanh toán lãi vay</v>
      </c>
      <c r="M34" s="60" t="s">
        <v>22</v>
      </c>
      <c r="N34" s="36" t="s">
        <v>0</v>
      </c>
      <c r="O34" s="22">
        <f>VLOOKUP(N34,Data!$C$1:$M$26,MATCH($O$7,Data!$C$1:$M$1,0),0)</f>
        <v>937231721508</v>
      </c>
      <c r="R34" s="39">
        <f>E36</f>
        <v>0.59495491365412823</v>
      </c>
      <c r="S34" s="39">
        <f t="dataTable" ref="S34:U34" dt2D="0" dtr="1" r1="O7" ca="1"/>
        <v>0.59495491365412823</v>
      </c>
      <c r="T34" s="39">
        <v>0.54463546253925776</v>
      </c>
      <c r="U34" s="39">
        <v>0.47146442175924663</v>
      </c>
      <c r="W34" s="55">
        <f>O36</f>
        <v>25.068630423587742</v>
      </c>
      <c r="X34" s="55">
        <f t="dataTable" ref="X34:Z34" dt2D="0" dtr="1" r1="O7" ca="1"/>
        <v>25.068630423587742</v>
      </c>
      <c r="Y34" s="55">
        <v>14.341767771724365</v>
      </c>
      <c r="Z34" s="55">
        <v>1.8174988428548604</v>
      </c>
    </row>
    <row r="35" spans="1:26" ht="15.75" thickBot="1" x14ac:dyDescent="0.3">
      <c r="B35" s="62"/>
      <c r="C35" s="60"/>
      <c r="D35" s="36" t="s">
        <v>50</v>
      </c>
      <c r="E35" s="25">
        <f>VLOOKUP("D",Data!$C$1:$M$26,MATCH($O$7,Data!$C$1:$M$1,0),0)+VLOOKUP("SE",Data!$C$1:$M$26,MATCH($O$7,Data!$C$1:$M$1,0),0)</f>
        <v>11826163041713</v>
      </c>
      <c r="F35" s="27"/>
      <c r="G35" s="62"/>
      <c r="H35" s="60"/>
      <c r="I35" s="36" t="s">
        <v>13</v>
      </c>
      <c r="J35" s="25">
        <f>VLOOKUP(I35,Data!$C$1:$M$26,MATCH($O$7,Data!$C$1:$M$1,0),0)</f>
        <v>4790129230371</v>
      </c>
      <c r="L35" s="62"/>
      <c r="M35" s="60"/>
      <c r="N35" s="36" t="s">
        <v>14</v>
      </c>
      <c r="O35" s="25">
        <f>VLOOKUP(N35,Data!$C$1:$M$26,MATCH($O$7,Data!$C$1:$M$1,0),0)</f>
        <v>37386634438</v>
      </c>
      <c r="R35" s="10" t="s">
        <v>76</v>
      </c>
      <c r="S35" s="57">
        <v>2020</v>
      </c>
      <c r="T35" s="57">
        <v>2021</v>
      </c>
      <c r="U35" s="57">
        <v>2022</v>
      </c>
    </row>
    <row r="36" spans="1:26" ht="15" x14ac:dyDescent="0.25">
      <c r="B36" s="18"/>
      <c r="C36" s="33"/>
      <c r="E36" s="15">
        <f>E34/E35</f>
        <v>0.59495491365412823</v>
      </c>
      <c r="G36" s="18"/>
      <c r="J36" s="15">
        <f>J34/J35</f>
        <v>1.4688609582245138</v>
      </c>
      <c r="L36" s="18"/>
      <c r="O36" s="16">
        <f>O34/O35</f>
        <v>25.068630423587742</v>
      </c>
      <c r="R36" s="39">
        <f>J36</f>
        <v>1.4688609582245138</v>
      </c>
      <c r="S36" s="39">
        <f t="dataTable" ref="S36:U36" dt2D="0" dtr="1" r1="O7" ca="1"/>
        <v>1.4688609582245138</v>
      </c>
      <c r="T36" s="39">
        <v>1.1960427695496856</v>
      </c>
      <c r="U36" s="39">
        <v>0.89202021806844145</v>
      </c>
    </row>
    <row r="37" spans="1:26" ht="14.45" customHeight="1" thickBot="1" x14ac:dyDescent="0.25">
      <c r="B37" s="19" t="s">
        <v>130</v>
      </c>
      <c r="C37" s="34"/>
      <c r="D37" s="35"/>
      <c r="E37" s="14"/>
      <c r="F37" s="14"/>
      <c r="G37" s="20"/>
      <c r="H37" s="31"/>
      <c r="I37" s="31"/>
      <c r="J37" s="14"/>
      <c r="K37" s="14"/>
      <c r="L37" s="20"/>
      <c r="M37" s="31"/>
      <c r="N37" s="31"/>
      <c r="O37" s="14"/>
    </row>
    <row r="38" spans="1:26" ht="15" x14ac:dyDescent="0.25">
      <c r="B38" s="18"/>
      <c r="C38" s="33"/>
      <c r="G38" s="18"/>
      <c r="L38" s="18"/>
      <c r="R38" s="10" t="s">
        <v>80</v>
      </c>
      <c r="S38" s="57">
        <v>2020</v>
      </c>
      <c r="T38" s="57">
        <v>2021</v>
      </c>
      <c r="U38" s="57">
        <v>2022</v>
      </c>
      <c r="W38" s="10" t="s">
        <v>82</v>
      </c>
      <c r="X38" s="57">
        <v>2020</v>
      </c>
      <c r="Y38" s="57">
        <v>2021</v>
      </c>
      <c r="Z38" s="57">
        <v>2022</v>
      </c>
    </row>
    <row r="39" spans="1:26" ht="14.45" customHeight="1" x14ac:dyDescent="0.25">
      <c r="B39" s="61" t="s">
        <v>80</v>
      </c>
      <c r="C39" s="60" t="s">
        <v>22</v>
      </c>
      <c r="D39" s="36" t="s">
        <v>38</v>
      </c>
      <c r="E39" s="22">
        <f>VLOOKUP("S",Data!$C$1:$M$26,MATCH($O$7,Data!$C$1:$M$1,0),0)*365</f>
        <v>1604223071353005</v>
      </c>
      <c r="F39" s="27"/>
      <c r="G39" s="61" t="s">
        <v>81</v>
      </c>
      <c r="H39" s="60" t="s">
        <v>22</v>
      </c>
      <c r="I39" s="36" t="s">
        <v>40</v>
      </c>
      <c r="J39" s="22">
        <f>VLOOKUP("TD",Data!$C$1:$M$26,MATCH($O$7,Data!$C$1:$M$1,0),0)*365</f>
        <v>1958761186768790</v>
      </c>
      <c r="K39" s="29"/>
      <c r="L39" s="61" t="s">
        <v>82</v>
      </c>
      <c r="M39" s="60" t="s">
        <v>22</v>
      </c>
      <c r="N39" s="36" t="s">
        <v>42</v>
      </c>
      <c r="O39" s="22">
        <f>VLOOKUP("TRC",Data!$C$1:$M$26,MATCH($O$7,Data!$C$1:$M$1,0),0)*365</f>
        <v>2568152341139830</v>
      </c>
      <c r="R39" s="55">
        <f>E41</f>
        <v>868.69444848230819</v>
      </c>
      <c r="S39" s="55">
        <f t="dataTable" ref="S39:U39" dt2D="0" dtr="1" r1="O7" ca="1"/>
        <v>868.69444848230819</v>
      </c>
      <c r="T39" s="55">
        <v>811.45562663266003</v>
      </c>
      <c r="U39" s="55">
        <v>1709.937330632514</v>
      </c>
      <c r="W39" s="55">
        <f>O41</f>
        <v>1390.6667479376381</v>
      </c>
      <c r="X39" s="55">
        <f t="dataTable" ref="X39:Z39" dt2D="0" dtr="1" r1="O7" ca="1"/>
        <v>1390.6667479376381</v>
      </c>
      <c r="Y39" s="55">
        <v>1936.7519140857844</v>
      </c>
      <c r="Z39" s="55">
        <v>2007.2073695582808</v>
      </c>
    </row>
    <row r="40" spans="1:26" ht="15.75" thickBot="1" x14ac:dyDescent="0.3">
      <c r="B40" s="62"/>
      <c r="C40" s="60"/>
      <c r="D40" s="36" t="s">
        <v>15</v>
      </c>
      <c r="E40" s="25">
        <f>VLOOKUP(D40,Data!$C$1:$M$26,MATCH($O$7,Data!$C$1:$M$1,0),0)</f>
        <v>1846705794144</v>
      </c>
      <c r="F40" s="27"/>
      <c r="G40" s="62"/>
      <c r="H40" s="60"/>
      <c r="I40" s="36" t="s">
        <v>2</v>
      </c>
      <c r="J40" s="25">
        <f>VLOOKUP(I40,Data!$C$1:$M$26,MATCH($O$7,Data!$C$1:$M$1,0),0)</f>
        <v>2487174015553</v>
      </c>
      <c r="K40" s="29"/>
      <c r="L40" s="62"/>
      <c r="M40" s="60"/>
      <c r="N40" s="36" t="s">
        <v>15</v>
      </c>
      <c r="O40" s="25">
        <f>VLOOKUP(N40,Data!$C$1:$M$26,MATCH($O$7,Data!$C$1:$M$1,0),0)</f>
        <v>1846705794144</v>
      </c>
      <c r="R40" s="10" t="s">
        <v>81</v>
      </c>
      <c r="S40" s="57">
        <v>2020</v>
      </c>
      <c r="T40" s="57">
        <v>2021</v>
      </c>
      <c r="U40" s="57">
        <v>2022</v>
      </c>
    </row>
    <row r="41" spans="1:26" ht="15" x14ac:dyDescent="0.25">
      <c r="E41" s="16">
        <f>E39/E40</f>
        <v>868.69444848230819</v>
      </c>
      <c r="J41" s="16">
        <f>J39/J40</f>
        <v>787.54489011227372</v>
      </c>
      <c r="O41" s="16">
        <f>O39/O40</f>
        <v>1390.6667479376381</v>
      </c>
      <c r="R41" s="55">
        <f>J41</f>
        <v>787.54489011227372</v>
      </c>
      <c r="S41" s="55">
        <f t="dataTable" ref="S41:U41" dt2D="0" dtr="1" r1="O7" ca="1"/>
        <v>787.54489011227372</v>
      </c>
      <c r="T41" s="55">
        <v>1072.0091475292902</v>
      </c>
      <c r="U41" s="55">
        <v>1292.9096522721106</v>
      </c>
    </row>
    <row r="42" spans="1:26" ht="15.75" thickBot="1" x14ac:dyDescent="0.25">
      <c r="B42" s="19" t="s">
        <v>131</v>
      </c>
      <c r="C42" s="34"/>
      <c r="D42" s="35"/>
      <c r="E42" s="14"/>
      <c r="F42" s="14"/>
      <c r="G42" s="20"/>
      <c r="H42" s="31"/>
      <c r="I42" s="31"/>
      <c r="J42" s="14"/>
      <c r="K42" s="14"/>
      <c r="L42" s="20"/>
      <c r="M42" s="31"/>
      <c r="N42" s="31"/>
      <c r="O42" s="14"/>
    </row>
    <row r="44" spans="1:26" ht="14.45" customHeight="1" x14ac:dyDescent="0.25">
      <c r="B44" s="61" t="s">
        <v>86</v>
      </c>
      <c r="C44" s="60" t="s">
        <v>22</v>
      </c>
      <c r="D44" s="36" t="s">
        <v>18</v>
      </c>
      <c r="E44" s="22">
        <f>VLOOKUP(D44,Data!$C$1:$M$26,MATCH($O$7,Data!$C$1:$M$1,0),0)</f>
        <v>3044510000</v>
      </c>
      <c r="F44" s="27"/>
      <c r="G44" s="61" t="s">
        <v>92</v>
      </c>
      <c r="H44" s="60" t="s">
        <v>22</v>
      </c>
      <c r="I44" s="36" t="s">
        <v>5</v>
      </c>
      <c r="J44" s="22">
        <f>VLOOKUP(I44,Data!$C$1:$M$26,MATCH($O$7,Data!$C$1:$M$1,0),0)</f>
        <v>721896130432</v>
      </c>
      <c r="K44" s="29"/>
      <c r="L44" s="61" t="str">
        <f>Dic.!B63</f>
        <v>Tỷ suất cổ tức</v>
      </c>
      <c r="M44" s="32" t="s">
        <v>22</v>
      </c>
      <c r="N44" s="36" t="s">
        <v>133</v>
      </c>
      <c r="O44" s="22">
        <f>E46*(1-5%)</f>
        <v>9.0811684320993749</v>
      </c>
    </row>
    <row r="45" spans="1:26" ht="15.75" thickBot="1" x14ac:dyDescent="0.3">
      <c r="B45" s="62"/>
      <c r="C45" s="60"/>
      <c r="D45" s="36" t="s">
        <v>19</v>
      </c>
      <c r="E45" s="25">
        <f>VLOOKUP(D45,Data!$C$1:$M$26,MATCH($O$7,Data!$C$1:$M$1,0),0)</f>
        <v>318492551</v>
      </c>
      <c r="F45" s="27"/>
      <c r="G45" s="62"/>
      <c r="H45" s="60"/>
      <c r="I45" s="36" t="s">
        <v>18</v>
      </c>
      <c r="J45" s="25">
        <f>VLOOKUP(I45,Data!$C$1:$M$26,MATCH($O$7,Data!$C$1:$M$1,0),0)</f>
        <v>3044510000</v>
      </c>
      <c r="K45" s="29"/>
      <c r="L45" s="62"/>
      <c r="M45" s="32"/>
      <c r="N45" s="36" t="s">
        <v>20</v>
      </c>
      <c r="O45" s="25">
        <f>VLOOKUP(N45,Data!$C$1:$M$26,MATCH($O$7,Data!$C$1:$M$1,0),0)</f>
        <v>12157</v>
      </c>
    </row>
    <row r="46" spans="1:26" ht="15" x14ac:dyDescent="0.25">
      <c r="E46" s="16">
        <f>E44/E45</f>
        <v>9.5591246653677633</v>
      </c>
      <c r="J46" s="16">
        <f>J44/J45</f>
        <v>237.11406118948534</v>
      </c>
      <c r="O46" s="16">
        <f>O44/O45</f>
        <v>7.4699090500118239E-4</v>
      </c>
    </row>
    <row r="47" spans="1:26" ht="6" customHeight="1" x14ac:dyDescent="0.25">
      <c r="E47" s="16"/>
    </row>
    <row r="48" spans="1:26" ht="14.45" customHeight="1" x14ac:dyDescent="0.25">
      <c r="B48" s="61" t="s">
        <v>88</v>
      </c>
      <c r="C48" s="60" t="s">
        <v>22</v>
      </c>
      <c r="D48" s="36" t="s">
        <v>5</v>
      </c>
      <c r="E48" s="22">
        <f>VLOOKUP(D48,Data!$C$1:$M$26,MATCH($O$7,Data!$C$1:$M$1,0),0)</f>
        <v>721896130432</v>
      </c>
      <c r="G48" s="61" t="str">
        <f>Dic.!B60</f>
        <v>Chỉ số P/E</v>
      </c>
      <c r="H48" s="60" t="s">
        <v>22</v>
      </c>
      <c r="I48" s="36" t="s">
        <v>20</v>
      </c>
      <c r="J48" s="22">
        <f>VLOOKUP(I48,Data!$C$1:$M$26,MATCH($O$7,Data!$C$1:$M$1,0),0)</f>
        <v>12157</v>
      </c>
      <c r="K48" s="27"/>
      <c r="L48" s="61" t="s">
        <v>134</v>
      </c>
      <c r="M48" s="60" t="s">
        <v>22</v>
      </c>
      <c r="N48" s="36" t="s">
        <v>8</v>
      </c>
      <c r="O48" s="22">
        <f>VLOOKUP(N48,Data!$C$1:$M$26,MATCH($O$7,Data!$C$1:$M$1,0),0)</f>
        <v>4790129230371</v>
      </c>
    </row>
    <row r="49" spans="2:15" ht="15.75" thickBot="1" x14ac:dyDescent="0.3">
      <c r="B49" s="62"/>
      <c r="C49" s="60"/>
      <c r="D49" s="36" t="s">
        <v>19</v>
      </c>
      <c r="E49" s="25">
        <f>VLOOKUP(D49,Data!$C$1:$M$26,MATCH($O$7,Data!$C$1:$M$1,0),0)</f>
        <v>318492551</v>
      </c>
      <c r="G49" s="62"/>
      <c r="H49" s="60"/>
      <c r="I49" s="36" t="s">
        <v>49</v>
      </c>
      <c r="J49" s="25">
        <f>E50</f>
        <v>2266.6028708219301</v>
      </c>
      <c r="K49" s="27"/>
      <c r="L49" s="62"/>
      <c r="M49" s="60"/>
      <c r="N49" s="36" t="s">
        <v>19</v>
      </c>
      <c r="O49" s="25">
        <f>VLOOKUP(N49,Data!$C$1:$M$26,MATCH($O$7,Data!$C$1:$M$1,0),0)</f>
        <v>318492551</v>
      </c>
    </row>
    <row r="50" spans="2:15" ht="15" x14ac:dyDescent="0.25">
      <c r="E50" s="16">
        <f>E48/E49</f>
        <v>2266.6028708219301</v>
      </c>
      <c r="J50" s="16">
        <f>J48/J49</f>
        <v>5.3635333107963241</v>
      </c>
      <c r="O50" s="16">
        <f>O48/O49</f>
        <v>15040.003966595124</v>
      </c>
    </row>
  </sheetData>
  <mergeCells count="51">
    <mergeCell ref="M15:M16"/>
    <mergeCell ref="B7:B8"/>
    <mergeCell ref="C7:C8"/>
    <mergeCell ref="G7:G8"/>
    <mergeCell ref="L7:L8"/>
    <mergeCell ref="B11:B12"/>
    <mergeCell ref="C11:C12"/>
    <mergeCell ref="B15:B16"/>
    <mergeCell ref="C15:C16"/>
    <mergeCell ref="G15:G16"/>
    <mergeCell ref="H15:H16"/>
    <mergeCell ref="L15:L16"/>
    <mergeCell ref="G11:G12"/>
    <mergeCell ref="H11:H12"/>
    <mergeCell ref="H7:H8"/>
    <mergeCell ref="B19:B20"/>
    <mergeCell ref="C19:C20"/>
    <mergeCell ref="B23:B24"/>
    <mergeCell ref="C23:C24"/>
    <mergeCell ref="G23:G24"/>
    <mergeCell ref="L23:L24"/>
    <mergeCell ref="M23:M24"/>
    <mergeCell ref="B29:B30"/>
    <mergeCell ref="C29:C30"/>
    <mergeCell ref="G29:G30"/>
    <mergeCell ref="H29:H30"/>
    <mergeCell ref="L29:L30"/>
    <mergeCell ref="H23:H24"/>
    <mergeCell ref="M39:M40"/>
    <mergeCell ref="B34:B35"/>
    <mergeCell ref="C34:C35"/>
    <mergeCell ref="G34:G35"/>
    <mergeCell ref="H34:H35"/>
    <mergeCell ref="L34:L35"/>
    <mergeCell ref="M34:M35"/>
    <mergeCell ref="B39:B40"/>
    <mergeCell ref="C39:C40"/>
    <mergeCell ref="G39:G40"/>
    <mergeCell ref="H39:H40"/>
    <mergeCell ref="L39:L40"/>
    <mergeCell ref="M48:M49"/>
    <mergeCell ref="B44:B45"/>
    <mergeCell ref="C44:C45"/>
    <mergeCell ref="G44:G45"/>
    <mergeCell ref="H44:H45"/>
    <mergeCell ref="L44:L45"/>
    <mergeCell ref="B48:B49"/>
    <mergeCell ref="C48:C49"/>
    <mergeCell ref="G48:G49"/>
    <mergeCell ref="H48:H49"/>
    <mergeCell ref="L48:L49"/>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61122E2-0804-4D29-93EC-B1FAEDC4995F}">
          <x14:formula1>
            <xm:f>Data!$D$1:$M$1</xm:f>
          </x14:formula1>
          <xm:sqref>O7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7E6E-00EB-4F63-BF67-6890ADAD58F0}">
  <sheetPr>
    <tabColor theme="8" tint="0.59999389629810485"/>
  </sheetPr>
  <dimension ref="A1:M44"/>
  <sheetViews>
    <sheetView showGridLines="0" zoomScaleNormal="100" workbookViewId="0">
      <selection activeCell="C3" sqref="C3"/>
    </sheetView>
  </sheetViews>
  <sheetFormatPr defaultRowHeight="15" x14ac:dyDescent="0.25"/>
  <cols>
    <col min="1" max="1" width="26.7109375" bestFit="1" customWidth="1"/>
    <col min="2" max="2" width="33.5703125" style="44" customWidth="1"/>
    <col min="3" max="3" width="7" style="50" customWidth="1"/>
    <col min="4" max="13" width="17.140625" customWidth="1"/>
  </cols>
  <sheetData>
    <row r="1" spans="1:13" ht="14.45" customHeight="1" x14ac:dyDescent="0.25">
      <c r="A1" s="3" t="s">
        <v>99</v>
      </c>
      <c r="B1" s="47" t="s">
        <v>100</v>
      </c>
      <c r="C1" s="2" t="s">
        <v>101</v>
      </c>
      <c r="D1" s="3">
        <v>2022</v>
      </c>
      <c r="E1" s="3">
        <v>2021</v>
      </c>
      <c r="F1" s="3">
        <v>2020</v>
      </c>
      <c r="G1" s="3">
        <v>2019</v>
      </c>
      <c r="H1" s="3">
        <v>2018</v>
      </c>
      <c r="I1" s="3">
        <v>2017</v>
      </c>
      <c r="J1" s="3">
        <v>2016</v>
      </c>
      <c r="K1" s="3">
        <v>2015</v>
      </c>
      <c r="L1" s="3">
        <v>2014</v>
      </c>
      <c r="M1" s="3">
        <v>2013</v>
      </c>
    </row>
    <row r="2" spans="1:13" ht="14.25" customHeight="1" x14ac:dyDescent="0.25">
      <c r="A2" s="1" t="s">
        <v>102</v>
      </c>
      <c r="B2" s="48" t="s">
        <v>103</v>
      </c>
      <c r="C2" s="49" t="s">
        <v>0</v>
      </c>
      <c r="D2" s="7">
        <f>DIG_IS!B17+DIG_IS!B9</f>
        <v>441951924880</v>
      </c>
      <c r="E2" s="7">
        <f>DIG_IS!C17+DIG_IS!C9</f>
        <v>1377612956588</v>
      </c>
      <c r="F2" s="7">
        <f>DIG_IS!D17+DIG_IS!D9</f>
        <v>937231721508</v>
      </c>
      <c r="G2" s="7">
        <f>DIG_IS!E17+DIG_IS!E9</f>
        <v>508561802986</v>
      </c>
      <c r="H2" s="7">
        <f>DIG_IS!F17+DIG_IS!F9</f>
        <v>449946372906</v>
      </c>
      <c r="I2" s="7">
        <f>DIG_IS!G17+DIG_IS!G9</f>
        <v>272341189132</v>
      </c>
      <c r="J2" s="7">
        <f>DIG_IS!H17+DIG_IS!H9</f>
        <v>107504445079</v>
      </c>
      <c r="K2" s="7">
        <f>DIG_IS!I17+DIG_IS!I9</f>
        <v>39846979948</v>
      </c>
      <c r="L2" s="7">
        <f>DIG_IS!J17+DIG_IS!J9</f>
        <v>74562429932</v>
      </c>
      <c r="M2" s="7">
        <f>DIG_IS!K17+DIG_IS!K9</f>
        <v>95690406241</v>
      </c>
    </row>
    <row r="3" spans="1:13" ht="14.45" customHeight="1" x14ac:dyDescent="0.25">
      <c r="A3" s="1" t="s">
        <v>316</v>
      </c>
      <c r="B3" s="48" t="s">
        <v>323</v>
      </c>
      <c r="C3" s="49" t="s">
        <v>1</v>
      </c>
      <c r="D3" s="7">
        <f>DIG_BS!B66-DIG_BS!B69</f>
        <v>10802052923371</v>
      </c>
      <c r="E3" s="7">
        <f>DIG_BS!C66-DIG_BS!C69</f>
        <v>12176473960340</v>
      </c>
      <c r="F3" s="7">
        <f>DIG_BS!D66-DIG_BS!D69</f>
        <v>5839502460014</v>
      </c>
      <c r="G3" s="7">
        <f>DIG_BS!E66-DIG_BS!E69</f>
        <v>4927774185193</v>
      </c>
      <c r="H3" s="7">
        <f>DIG_BS!F66-DIG_BS!F69</f>
        <v>3834751464226</v>
      </c>
      <c r="I3" s="7">
        <f>DIG_BS!G66-DIG_BS!G69</f>
        <v>4475550631218</v>
      </c>
      <c r="J3" s="7">
        <f>DIG_BS!H66-DIG_BS!H69</f>
        <v>4577288496971</v>
      </c>
      <c r="K3" s="7">
        <f>DIG_BS!I66-DIG_BS!I69</f>
        <v>4093524392361</v>
      </c>
      <c r="L3" s="7">
        <f>DIG_BS!J66-DIG_BS!J69</f>
        <v>3969404205879</v>
      </c>
      <c r="M3" s="7">
        <f>DIG_BS!K66-DIG_BS!K69</f>
        <v>3119615436288</v>
      </c>
    </row>
    <row r="4" spans="1:13" ht="14.45" customHeight="1" x14ac:dyDescent="0.25">
      <c r="A4" s="1" t="s">
        <v>105</v>
      </c>
      <c r="B4" s="48" t="str">
        <f>B2</f>
        <v>Lấy từ báo cáo lãi lỗ</v>
      </c>
      <c r="C4" s="49" t="s">
        <v>2</v>
      </c>
      <c r="D4" s="7">
        <f>DIG_IS!B4</f>
        <v>1896688722277</v>
      </c>
      <c r="E4" s="7">
        <f>DIG_IS!C4</f>
        <v>2568688844439</v>
      </c>
      <c r="F4" s="7">
        <f>DIG_IS!D4</f>
        <v>2487174015553</v>
      </c>
      <c r="G4" s="7">
        <f>DIG_IS!E4</f>
        <v>2115744373631</v>
      </c>
      <c r="H4" s="7">
        <f>DIG_IS!F4</f>
        <v>2345008145519</v>
      </c>
      <c r="I4" s="7">
        <f>DIG_IS!G4</f>
        <v>1593710516859</v>
      </c>
      <c r="J4" s="7">
        <f>DIG_IS!H4</f>
        <v>1151928588324</v>
      </c>
      <c r="K4" s="7">
        <f>DIG_IS!I4</f>
        <v>655225246754</v>
      </c>
      <c r="L4" s="7">
        <f>DIG_IS!J4</f>
        <v>691030521162</v>
      </c>
      <c r="M4" s="7">
        <f>DIG_IS!K4</f>
        <v>753023748066</v>
      </c>
    </row>
    <row r="5" spans="1:13" ht="14.45" customHeight="1" x14ac:dyDescent="0.25">
      <c r="A5" s="1" t="s">
        <v>106</v>
      </c>
      <c r="B5" s="48" t="s">
        <v>107</v>
      </c>
      <c r="C5" s="49" t="s">
        <v>3</v>
      </c>
      <c r="D5" s="7">
        <f>DIG_BS!B3</f>
        <v>10877019373058</v>
      </c>
      <c r="E5" s="7">
        <f>DIG_BS!C3</f>
        <v>11214616631891</v>
      </c>
      <c r="F5" s="7">
        <f>DIG_BS!D3</f>
        <v>7299152349851</v>
      </c>
      <c r="G5" s="7">
        <f>DIG_BS!E3</f>
        <v>7130818433089</v>
      </c>
      <c r="H5" s="7">
        <f>DIG_BS!F3</f>
        <v>5633632858566</v>
      </c>
      <c r="I5" s="7">
        <f>DIG_BS!G3</f>
        <v>4809788192964</v>
      </c>
      <c r="J5" s="7">
        <f>DIG_BS!H3</f>
        <v>4182170299524</v>
      </c>
      <c r="K5" s="7">
        <f>DIG_BS!I3</f>
        <v>3211018731920</v>
      </c>
      <c r="L5" s="7">
        <f>DIG_BS!J3</f>
        <v>3560284176205</v>
      </c>
      <c r="M5" s="7">
        <f>DIG_BS!K3</f>
        <v>3137088558292</v>
      </c>
    </row>
    <row r="6" spans="1:13" ht="14.45" customHeight="1" x14ac:dyDescent="0.25">
      <c r="A6" s="1" t="s">
        <v>108</v>
      </c>
      <c r="B6" s="48" t="s">
        <v>107</v>
      </c>
      <c r="C6" s="49" t="s">
        <v>4</v>
      </c>
      <c r="D6" s="7">
        <f>DIG_BS!B69</f>
        <v>3945743304514</v>
      </c>
      <c r="E6" s="7">
        <f>DIG_BS!C69</f>
        <v>4670430680530</v>
      </c>
      <c r="F6" s="7">
        <f>DIG_BS!D69</f>
        <v>5986660581699</v>
      </c>
      <c r="G6" s="7">
        <f>DIG_BS!E69</f>
        <v>3269454322565</v>
      </c>
      <c r="H6" s="7">
        <f>DIG_BS!F69</f>
        <v>2997356703194</v>
      </c>
      <c r="I6" s="7">
        <f>DIG_BS!G69</f>
        <v>1607679312569</v>
      </c>
      <c r="J6" s="7">
        <f>DIG_BS!H69</f>
        <v>1298517198101</v>
      </c>
      <c r="K6" s="7">
        <f>DIG_BS!I69</f>
        <v>995785492325</v>
      </c>
      <c r="L6" s="7">
        <f>DIG_BS!J69</f>
        <v>1065415478326</v>
      </c>
      <c r="M6" s="7">
        <f>DIG_BS!K69</f>
        <v>1512449653742</v>
      </c>
    </row>
    <row r="7" spans="1:13" ht="14.45" customHeight="1" x14ac:dyDescent="0.25">
      <c r="A7" s="1" t="s">
        <v>109</v>
      </c>
      <c r="B7" s="48" t="str">
        <f>B2</f>
        <v>Lấy từ báo cáo lãi lỗ</v>
      </c>
      <c r="C7" s="49" t="s">
        <v>5</v>
      </c>
      <c r="D7" s="7">
        <f>DIG_IS!B20</f>
        <v>191366036471</v>
      </c>
      <c r="E7" s="7">
        <f>DIG_IS!C20</f>
        <v>989941272786</v>
      </c>
      <c r="F7" s="7">
        <f>DIG_IS!D20</f>
        <v>721896130432</v>
      </c>
      <c r="G7" s="7">
        <f>DIG_IS!E20</f>
        <v>371822631614</v>
      </c>
      <c r="H7" s="7">
        <f>DIG_IS!F20</f>
        <v>332925078287</v>
      </c>
      <c r="I7" s="7">
        <f>DIG_IS!G20</f>
        <v>202389875768</v>
      </c>
      <c r="J7" s="7">
        <f>DIG_IS!H20</f>
        <v>65637174994</v>
      </c>
      <c r="K7" s="7">
        <f>DIG_IS!I20</f>
        <v>13810019402</v>
      </c>
      <c r="L7" s="7">
        <f>DIG_IS!J20</f>
        <v>47605524346</v>
      </c>
      <c r="M7" s="7">
        <f>DIG_IS!K20</f>
        <v>42079070207</v>
      </c>
    </row>
    <row r="8" spans="1:13" ht="14.45" customHeight="1" x14ac:dyDescent="0.25">
      <c r="A8" s="1" t="s">
        <v>55</v>
      </c>
      <c r="B8" s="48" t="s">
        <v>110</v>
      </c>
      <c r="C8" s="49" t="s">
        <v>6</v>
      </c>
      <c r="D8" s="7">
        <f>DIG_IS!B4-DIG_IS!B5</f>
        <v>632311466552</v>
      </c>
      <c r="E8" s="7">
        <f>DIG_IS!C4-DIG_IS!C5</f>
        <v>839490129484</v>
      </c>
      <c r="F8" s="7">
        <f>DIG_IS!D4-DIG_IS!D5</f>
        <v>640468221409</v>
      </c>
      <c r="G8" s="7">
        <f>DIG_IS!E4-DIG_IS!E5</f>
        <v>640665017998</v>
      </c>
      <c r="H8" s="7">
        <f>DIG_IS!F4-DIG_IS!F5</f>
        <v>564583556386</v>
      </c>
      <c r="I8" s="7">
        <f>DIG_IS!G4-DIG_IS!G5</f>
        <v>391888642616</v>
      </c>
      <c r="J8" s="7">
        <f>DIG_IS!H4-DIG_IS!H5</f>
        <v>318586065317</v>
      </c>
      <c r="K8" s="7">
        <f>DIG_IS!I4-DIG_IS!I5</f>
        <v>163977522118</v>
      </c>
      <c r="L8" s="7">
        <f>DIG_IS!J4-DIG_IS!J5</f>
        <v>150235951845</v>
      </c>
      <c r="M8" s="7">
        <f>DIG_IS!K4-DIG_IS!K5</f>
        <v>162731913115</v>
      </c>
    </row>
    <row r="9" spans="1:13" ht="14.45" customHeight="1" x14ac:dyDescent="0.25">
      <c r="A9" s="1" t="s">
        <v>111</v>
      </c>
      <c r="B9" s="48" t="s">
        <v>112</v>
      </c>
      <c r="C9" s="49" t="s">
        <v>7</v>
      </c>
      <c r="D9" s="7">
        <f>DIG_IS!B17-Data!D8</f>
        <v>-433524441951</v>
      </c>
      <c r="E9" s="7">
        <f>DIG_IS!C17-Data!E8</f>
        <v>442066819329</v>
      </c>
      <c r="F9" s="7">
        <f>DIG_IS!D17-Data!F8</f>
        <v>259376865661</v>
      </c>
      <c r="G9" s="7">
        <f>DIG_IS!E17-Data!G8</f>
        <v>-169383817453</v>
      </c>
      <c r="H9" s="7">
        <f>DIG_IS!F17-Data!H8</f>
        <v>-136300216292</v>
      </c>
      <c r="I9" s="7">
        <f>DIG_IS!G17-Data!I8</f>
        <v>-136544985615</v>
      </c>
      <c r="J9" s="7">
        <f>DIG_IS!H17-Data!J8</f>
        <v>-226769053436</v>
      </c>
      <c r="K9" s="7">
        <f>DIG_IS!I17-Data!K8</f>
        <v>-131843931629</v>
      </c>
      <c r="L9" s="7">
        <f>DIG_IS!J17-Data!L8</f>
        <v>-85781553000</v>
      </c>
      <c r="M9" s="7">
        <f>DIG_IS!K17-Data!M8</f>
        <v>-106322008436</v>
      </c>
    </row>
    <row r="10" spans="1:13" ht="14.45" customHeight="1" x14ac:dyDescent="0.25">
      <c r="A10" s="1" t="s">
        <v>113</v>
      </c>
      <c r="B10" s="48" t="s">
        <v>114</v>
      </c>
      <c r="C10" s="49" t="s">
        <v>8</v>
      </c>
      <c r="D10" s="7">
        <f>DIG_BS!B66-DIG_BS!B68</f>
        <v>7794735007082</v>
      </c>
      <c r="E10" s="7">
        <f>DIG_BS!C66-DIG_BS!C68</f>
        <v>7671482939435</v>
      </c>
      <c r="F10" s="7">
        <f>DIG_BS!D66-DIG_BS!D68</f>
        <v>4790129230371</v>
      </c>
      <c r="G10" s="7">
        <f>DIG_BS!E66-DIG_BS!E68</f>
        <v>4009446195525</v>
      </c>
      <c r="H10" s="7">
        <f>DIG_BS!F66-DIG_BS!F68</f>
        <v>3219359845424</v>
      </c>
      <c r="I10" s="7">
        <f>DIG_BS!G66-DIG_BS!G68</f>
        <v>2890561162978</v>
      </c>
      <c r="J10" s="7">
        <f>DIG_BS!H66-DIG_BS!H68</f>
        <v>2798060953720</v>
      </c>
      <c r="K10" s="7">
        <f>DIG_BS!I66-DIG_BS!I68</f>
        <v>2656336447264</v>
      </c>
      <c r="L10" s="7">
        <f>DIG_BS!J66-DIG_BS!J68</f>
        <v>2458135084809</v>
      </c>
      <c r="M10" s="7">
        <f>DIG_BS!K66-DIG_BS!K68</f>
        <v>2418913959406</v>
      </c>
    </row>
    <row r="11" spans="1:13" ht="14.45" customHeight="1" x14ac:dyDescent="0.25">
      <c r="A11" s="1" t="s">
        <v>115</v>
      </c>
      <c r="B11" s="48" t="str">
        <f>B6</f>
        <v>CĐKT</v>
      </c>
      <c r="C11" s="49" t="s">
        <v>9</v>
      </c>
      <c r="D11" s="7">
        <f>DIG_BS!B38</f>
        <v>717459864599</v>
      </c>
      <c r="E11" s="7">
        <f>DIG_BS!C38</f>
        <v>724974218266</v>
      </c>
      <c r="F11" s="7">
        <f>DIG_BS!D38</f>
        <v>764345204814</v>
      </c>
      <c r="G11" s="7">
        <f>DIG_BS!E38</f>
        <v>333908838505</v>
      </c>
      <c r="H11" s="7">
        <f>DIG_BS!F38</f>
        <v>360299977621</v>
      </c>
      <c r="I11" s="7">
        <f>DIG_BS!G38</f>
        <v>231535692244</v>
      </c>
      <c r="J11" s="7">
        <f>DIG_BS!H38</f>
        <v>258830091427</v>
      </c>
      <c r="K11" s="7">
        <f>DIG_BS!I38</f>
        <v>245575159129</v>
      </c>
      <c r="L11" s="7">
        <f>DIG_BS!J38</f>
        <v>279021700739</v>
      </c>
      <c r="M11" s="7">
        <f>DIG_BS!K38</f>
        <v>300704997459</v>
      </c>
    </row>
    <row r="12" spans="1:13" ht="14.45" customHeight="1" x14ac:dyDescent="0.25">
      <c r="A12" s="1" t="s">
        <v>116</v>
      </c>
      <c r="B12" s="48" t="s">
        <v>117</v>
      </c>
      <c r="C12" s="49" t="s">
        <v>10</v>
      </c>
      <c r="D12" s="7">
        <f>DIG_BS!B3-DIG_BS!B69</f>
        <v>6931276068544</v>
      </c>
      <c r="E12" s="7">
        <f>DIG_BS!C3-DIG_BS!C69</f>
        <v>6544185951361</v>
      </c>
      <c r="F12" s="7">
        <f>DIG_BS!D3-DIG_BS!D69</f>
        <v>1312491768152</v>
      </c>
      <c r="G12" s="7">
        <f>DIG_BS!E3-DIG_BS!E69</f>
        <v>3861364110524</v>
      </c>
      <c r="H12" s="7">
        <f>DIG_BS!F3-DIG_BS!F69</f>
        <v>2636276155372</v>
      </c>
      <c r="I12" s="7">
        <f>DIG_BS!G3-DIG_BS!G69</f>
        <v>3202108880395</v>
      </c>
      <c r="J12" s="7">
        <f>DIG_BS!H3-DIG_BS!H69</f>
        <v>2883653101423</v>
      </c>
      <c r="K12" s="7">
        <f>DIG_BS!I3-DIG_BS!I69</f>
        <v>2215233239595</v>
      </c>
      <c r="L12" s="7">
        <f>DIG_BS!J3-DIG_BS!J69</f>
        <v>2494868697879</v>
      </c>
      <c r="M12" s="7">
        <f>DIG_BS!K3-DIG_BS!K69</f>
        <v>1624638904550</v>
      </c>
    </row>
    <row r="13" spans="1:13" ht="14.45" customHeight="1" x14ac:dyDescent="0.25">
      <c r="A13" s="1" t="s">
        <v>118</v>
      </c>
      <c r="B13" s="48" t="s">
        <v>119</v>
      </c>
      <c r="C13" s="49" t="s">
        <v>11</v>
      </c>
      <c r="D13" s="7">
        <f>DIG_BS!B20</f>
        <v>5923303752238</v>
      </c>
      <c r="E13" s="7">
        <f>DIG_BS!C20</f>
        <v>3844295963880</v>
      </c>
      <c r="F13" s="7">
        <f>DIG_BS!D20</f>
        <v>4395131702337</v>
      </c>
      <c r="G13" s="7">
        <f>DIG_BS!E20</f>
        <v>4193597789629</v>
      </c>
      <c r="H13" s="7">
        <f>DIG_BS!F20</f>
        <v>3132716205480</v>
      </c>
      <c r="I13" s="7">
        <f>DIG_BS!G20</f>
        <v>3538192056247</v>
      </c>
      <c r="J13" s="7">
        <f>DIG_BS!H20</f>
        <v>2858384052436</v>
      </c>
      <c r="K13" s="7">
        <f>DIG_BS!I20</f>
        <v>2436693576382</v>
      </c>
      <c r="L13" s="7">
        <f>DIG_BS!J20</f>
        <v>2114385721208</v>
      </c>
      <c r="M13" s="7">
        <f>DIG_BS!K20</f>
        <v>1972121627644</v>
      </c>
    </row>
    <row r="14" spans="1:13" ht="14.45" customHeight="1" x14ac:dyDescent="0.25">
      <c r="A14" s="1" t="s">
        <v>121</v>
      </c>
      <c r="B14" s="48" t="s">
        <v>122</v>
      </c>
      <c r="C14" s="49" t="s">
        <v>12</v>
      </c>
      <c r="D14" s="7">
        <f>DIG_BS!B68</f>
        <v>6953061220803</v>
      </c>
      <c r="E14" s="7">
        <f>DIG_BS!C68</f>
        <v>9175421701435</v>
      </c>
      <c r="F14" s="7">
        <f>DIG_BS!D68</f>
        <v>7036033811342</v>
      </c>
      <c r="G14" s="7">
        <f>DIG_BS!E68</f>
        <v>4187782312233</v>
      </c>
      <c r="H14" s="7">
        <f>DIG_BS!F68</f>
        <v>3612748321996</v>
      </c>
      <c r="I14" s="7">
        <f>DIG_BS!G68</f>
        <v>3192668780809</v>
      </c>
      <c r="J14" s="7">
        <f>DIG_BS!H68</f>
        <v>3077744741352</v>
      </c>
      <c r="K14" s="7">
        <f>DIG_BS!I68</f>
        <v>2432973437422</v>
      </c>
      <c r="L14" s="7">
        <f>DIG_BS!J68</f>
        <v>2576684599396</v>
      </c>
      <c r="M14" s="7">
        <f>DIG_BS!K68</f>
        <v>2213151130624</v>
      </c>
    </row>
    <row r="15" spans="1:13" ht="14.45" customHeight="1" x14ac:dyDescent="0.25">
      <c r="A15" s="1" t="s">
        <v>104</v>
      </c>
      <c r="C15" s="49" t="s">
        <v>13</v>
      </c>
      <c r="D15" s="7">
        <f>DIG_BS!B98</f>
        <v>7794735007082</v>
      </c>
      <c r="E15" s="7">
        <f>DIG_BS!C98</f>
        <v>7671482939435</v>
      </c>
      <c r="F15" s="7">
        <f>DIG_BS!D98</f>
        <v>4790129230371</v>
      </c>
      <c r="G15" s="7">
        <f>DIG_BS!E98</f>
        <v>4009446195525</v>
      </c>
      <c r="H15" s="7">
        <f>DIG_BS!F98</f>
        <v>3219359845424</v>
      </c>
      <c r="I15" s="7">
        <f>DIG_BS!G98</f>
        <v>2890561162978</v>
      </c>
      <c r="J15" s="7">
        <f>DIG_BS!H98</f>
        <v>2798060953720</v>
      </c>
      <c r="K15" s="7">
        <f>DIG_BS!I98</f>
        <v>2656336447264</v>
      </c>
      <c r="L15" s="7">
        <f>DIG_BS!J98</f>
        <v>2410857934744</v>
      </c>
      <c r="M15" s="7">
        <f>DIG_BS!K98</f>
        <v>2373689904046</v>
      </c>
    </row>
    <row r="16" spans="1:13" ht="14.45" customHeight="1" x14ac:dyDescent="0.25">
      <c r="A16" s="1" t="s">
        <v>123</v>
      </c>
      <c r="B16" s="48"/>
      <c r="C16" s="49" t="s">
        <v>14</v>
      </c>
      <c r="D16" s="7">
        <f>DIG_IS!B9</f>
        <v>243164900279</v>
      </c>
      <c r="E16" s="7">
        <f>DIG_IS!C9</f>
        <v>96056007775</v>
      </c>
      <c r="F16" s="7">
        <f>DIG_IS!D9</f>
        <v>37386634438</v>
      </c>
      <c r="G16" s="7">
        <f>DIG_IS!E9</f>
        <v>37280602441</v>
      </c>
      <c r="H16" s="7">
        <f>DIG_IS!F9</f>
        <v>21663032812</v>
      </c>
      <c r="I16" s="7">
        <f>DIG_IS!G9</f>
        <v>16997532131</v>
      </c>
      <c r="J16" s="7">
        <f>DIG_IS!H9</f>
        <v>15687433198</v>
      </c>
      <c r="K16" s="7">
        <f>DIG_IS!I9</f>
        <v>7713389459</v>
      </c>
      <c r="L16" s="7">
        <f>DIG_IS!J9</f>
        <v>10108031087</v>
      </c>
      <c r="M16" s="7">
        <f>DIG_IS!K9</f>
        <v>39280501562</v>
      </c>
    </row>
    <row r="17" spans="1:13" ht="14.45" customHeight="1" x14ac:dyDescent="0.25">
      <c r="A17" s="1" t="s">
        <v>124</v>
      </c>
      <c r="B17" s="48"/>
      <c r="C17" s="49" t="s">
        <v>15</v>
      </c>
      <c r="D17" s="7">
        <f>DIG_IS!B5</f>
        <v>1264377255725</v>
      </c>
      <c r="E17" s="7">
        <f>DIG_IS!C5</f>
        <v>1729198714955</v>
      </c>
      <c r="F17" s="7">
        <f>DIG_IS!D5</f>
        <v>1846705794144</v>
      </c>
      <c r="G17" s="7">
        <f>DIG_IS!E5</f>
        <v>1475079355633</v>
      </c>
      <c r="H17" s="7">
        <f>DIG_IS!F5</f>
        <v>1780424589133</v>
      </c>
      <c r="I17" s="7">
        <f>DIG_IS!G5</f>
        <v>1201821874243</v>
      </c>
      <c r="J17" s="7">
        <f>DIG_IS!H5</f>
        <v>833342523007</v>
      </c>
      <c r="K17" s="7">
        <f>DIG_IS!I5</f>
        <v>491247724636</v>
      </c>
      <c r="L17" s="7">
        <f>DIG_IS!J5</f>
        <v>540794569317</v>
      </c>
      <c r="M17" s="7">
        <f>DIG_IS!K5</f>
        <v>590291834951</v>
      </c>
    </row>
    <row r="18" spans="1:13" ht="14.45" customHeight="1" x14ac:dyDescent="0.25">
      <c r="A18" s="1" t="s">
        <v>120</v>
      </c>
      <c r="B18" s="48"/>
      <c r="C18" s="49" t="s">
        <v>16</v>
      </c>
      <c r="D18" s="7">
        <f>DIG_BS!B11+DIG_BS!B30</f>
        <v>6718485359966</v>
      </c>
      <c r="E18" s="7">
        <f>DIG_BS!C11+DIG_BS!C30</f>
        <v>7544268324370</v>
      </c>
      <c r="F18" s="7">
        <f>DIG_BS!D11+DIG_BS!D30</f>
        <v>5366469004846</v>
      </c>
      <c r="G18" s="7">
        <f>DIG_BS!E11+DIG_BS!E30</f>
        <v>2040162704803</v>
      </c>
      <c r="H18" s="7">
        <f>DIG_BS!F11+DIG_BS!F30</f>
        <v>1797810151018</v>
      </c>
      <c r="I18" s="7">
        <f>DIG_BS!G11+DIG_BS!G30</f>
        <v>1268013039925</v>
      </c>
      <c r="J18" s="7">
        <f>DIG_BS!H11+DIG_BS!H30</f>
        <v>1344908913205</v>
      </c>
      <c r="K18" s="7">
        <f>DIG_BS!I11+DIG_BS!I30</f>
        <v>994366345509</v>
      </c>
      <c r="L18" s="7">
        <f>DIG_BS!J11+DIG_BS!J30</f>
        <v>927947034006</v>
      </c>
      <c r="M18" s="7">
        <f>DIG_BS!K11+DIG_BS!K30</f>
        <v>1089421565129</v>
      </c>
    </row>
    <row r="19" spans="1:13" ht="14.45" customHeight="1" x14ac:dyDescent="0.25">
      <c r="A19" s="1" t="s">
        <v>122</v>
      </c>
      <c r="B19" s="48"/>
      <c r="C19" s="49" t="s">
        <v>17</v>
      </c>
      <c r="D19" s="7">
        <f>DIG_BS!B68</f>
        <v>6953061220803</v>
      </c>
      <c r="E19" s="7">
        <f>DIG_BS!C68</f>
        <v>9175421701435</v>
      </c>
      <c r="F19" s="7">
        <f>DIG_BS!D68</f>
        <v>7036033811342</v>
      </c>
      <c r="G19" s="7">
        <f>DIG_BS!E68</f>
        <v>4187782312233</v>
      </c>
      <c r="H19" s="7">
        <f>DIG_BS!F68</f>
        <v>3612748321996</v>
      </c>
      <c r="I19" s="7">
        <f>DIG_BS!G68</f>
        <v>3192668780809</v>
      </c>
      <c r="J19" s="7">
        <f>DIG_BS!H68</f>
        <v>3077744741352</v>
      </c>
      <c r="K19" s="7">
        <f>DIG_BS!I68</f>
        <v>2432973437422</v>
      </c>
      <c r="L19" s="7">
        <f>DIG_BS!J68</f>
        <v>2576684599396</v>
      </c>
      <c r="M19" s="7">
        <f>DIG_BS!K68</f>
        <v>2213151130624</v>
      </c>
    </row>
    <row r="20" spans="1:13" ht="14.45" customHeight="1" x14ac:dyDescent="0.25">
      <c r="A20" s="1" t="s">
        <v>125</v>
      </c>
      <c r="B20" s="48"/>
      <c r="C20" s="49" t="s">
        <v>18</v>
      </c>
      <c r="D20" s="7">
        <f>-DIG_CF!B37</f>
        <v>45433840</v>
      </c>
      <c r="E20" s="7">
        <f>-DIG_CF!C37</f>
        <v>1415755180</v>
      </c>
      <c r="F20" s="7">
        <f>-DIG_CF!D37</f>
        <v>3044510000</v>
      </c>
      <c r="G20" s="7">
        <f>-DIG_CF!E37</f>
        <v>176739348100</v>
      </c>
      <c r="H20" s="7">
        <f>-DIG_CF!F37</f>
        <v>1531047010</v>
      </c>
      <c r="I20" s="7">
        <f>-DIG_CF!G37</f>
        <v>113689370100</v>
      </c>
      <c r="J20" s="7">
        <f>-DIG_CF!H37</f>
        <v>0</v>
      </c>
      <c r="K20" s="7">
        <f>-DIG_CF!I37</f>
        <v>75345242360</v>
      </c>
      <c r="L20" s="7">
        <f>-DIG_CF!J37</f>
        <v>51156330</v>
      </c>
      <c r="M20" s="7">
        <f>-DIG_CF!K37</f>
        <v>56803330850</v>
      </c>
    </row>
    <row r="21" spans="1:13" ht="14.45" customHeight="1" x14ac:dyDescent="0.25">
      <c r="A21" s="1" t="s">
        <v>126</v>
      </c>
      <c r="B21" s="48"/>
      <c r="C21" s="49" t="s">
        <v>19</v>
      </c>
      <c r="D21" s="7">
        <v>609851995</v>
      </c>
      <c r="E21" s="7">
        <v>499890962</v>
      </c>
      <c r="F21" s="7">
        <v>318492551</v>
      </c>
      <c r="G21" s="7">
        <v>314943601</v>
      </c>
      <c r="H21" s="7">
        <v>252484783</v>
      </c>
      <c r="I21" s="7">
        <v>238194819</v>
      </c>
      <c r="J21" s="7">
        <v>238194819</v>
      </c>
      <c r="K21" s="7">
        <v>214533793</v>
      </c>
      <c r="L21" s="7">
        <v>178743620</v>
      </c>
      <c r="M21" s="7">
        <v>142995587</v>
      </c>
    </row>
    <row r="22" spans="1:13" ht="14.45" customHeight="1" x14ac:dyDescent="0.25">
      <c r="A22" s="1" t="s">
        <v>321</v>
      </c>
      <c r="B22" s="48"/>
      <c r="C22" s="49" t="s">
        <v>20</v>
      </c>
      <c r="D22" s="8">
        <f>10000+D23</f>
        <v>10236</v>
      </c>
      <c r="E22" s="8">
        <f t="shared" ref="E22:M22" si="0">10000+E23</f>
        <v>11689</v>
      </c>
      <c r="F22" s="8">
        <f t="shared" si="0"/>
        <v>12157</v>
      </c>
      <c r="G22" s="8">
        <f t="shared" si="0"/>
        <v>11166</v>
      </c>
      <c r="H22" s="8">
        <f t="shared" si="0"/>
        <v>11233</v>
      </c>
      <c r="I22" s="8">
        <f t="shared" si="0"/>
        <v>10747</v>
      </c>
      <c r="J22" s="8">
        <f t="shared" si="0"/>
        <v>10000</v>
      </c>
      <c r="K22" s="8">
        <f t="shared" si="0"/>
        <v>10000</v>
      </c>
      <c r="L22" s="8">
        <f t="shared" si="0"/>
        <v>10000</v>
      </c>
      <c r="M22" s="8">
        <f t="shared" si="0"/>
        <v>10000</v>
      </c>
    </row>
    <row r="23" spans="1:13" x14ac:dyDescent="0.25">
      <c r="A23" s="1" t="s">
        <v>322</v>
      </c>
      <c r="B23" s="48"/>
      <c r="C23" s="49"/>
      <c r="D23" s="53">
        <v>236</v>
      </c>
      <c r="E23" s="51">
        <v>1689</v>
      </c>
      <c r="F23" s="51">
        <v>2157</v>
      </c>
      <c r="G23" s="54">
        <v>1166</v>
      </c>
      <c r="H23" s="54">
        <v>1233</v>
      </c>
      <c r="I23" s="54">
        <v>747</v>
      </c>
      <c r="J23" s="54">
        <v>0</v>
      </c>
      <c r="K23" s="54">
        <v>0</v>
      </c>
      <c r="L23" s="54">
        <v>0</v>
      </c>
      <c r="M23" s="54">
        <v>0</v>
      </c>
    </row>
    <row r="24" spans="1:13" x14ac:dyDescent="0.25">
      <c r="A24" s="1"/>
      <c r="B24" s="48"/>
      <c r="C24" s="49"/>
      <c r="D24" s="9"/>
      <c r="E24" s="9"/>
      <c r="G24" s="1"/>
      <c r="H24" s="1"/>
      <c r="I24" s="1"/>
      <c r="J24" s="1"/>
      <c r="K24" s="1"/>
      <c r="L24" s="1"/>
      <c r="M24" s="1"/>
    </row>
    <row r="25" spans="1:13" x14ac:dyDescent="0.25">
      <c r="A25" s="1"/>
      <c r="B25" s="48"/>
      <c r="C25" s="49"/>
      <c r="D25" s="4"/>
      <c r="E25" s="4"/>
      <c r="G25" s="1"/>
      <c r="H25" s="1"/>
      <c r="I25" s="1"/>
      <c r="J25" s="1"/>
      <c r="K25" s="1"/>
      <c r="L25" s="1"/>
      <c r="M25" s="1"/>
    </row>
    <row r="26" spans="1:13" x14ac:dyDescent="0.25">
      <c r="A26" s="1"/>
      <c r="B26" s="48"/>
      <c r="C26" s="49"/>
      <c r="D26" s="4"/>
      <c r="E26" s="4"/>
      <c r="G26" s="1"/>
      <c r="H26" s="1"/>
      <c r="I26" s="1"/>
      <c r="J26" s="1"/>
      <c r="K26" s="1"/>
      <c r="L26" s="1"/>
      <c r="M26" s="1"/>
    </row>
    <row r="27" spans="1:13" x14ac:dyDescent="0.25">
      <c r="A27" s="1"/>
      <c r="D27" s="4"/>
      <c r="E27" s="4"/>
    </row>
    <row r="28" spans="1:13" x14ac:dyDescent="0.25">
      <c r="A28" s="1"/>
      <c r="D28" s="4"/>
      <c r="E28" s="4"/>
    </row>
    <row r="29" spans="1:13" x14ac:dyDescent="0.25">
      <c r="A29" s="1"/>
      <c r="D29" s="4"/>
      <c r="E29" s="4"/>
    </row>
    <row r="30" spans="1:13" x14ac:dyDescent="0.25">
      <c r="A30" s="1"/>
      <c r="B30" s="47"/>
      <c r="D30" s="4"/>
      <c r="E30" s="4"/>
      <c r="G30" s="64"/>
      <c r="H30" s="2"/>
      <c r="I30" s="2"/>
      <c r="J30" s="2"/>
      <c r="K30" s="2"/>
      <c r="L30" s="2"/>
      <c r="M30" s="2"/>
    </row>
    <row r="31" spans="1:13" x14ac:dyDescent="0.25">
      <c r="A31" s="1"/>
      <c r="B31" s="47"/>
      <c r="D31" s="4"/>
      <c r="E31" s="4"/>
      <c r="G31" s="64"/>
      <c r="H31" s="2"/>
      <c r="I31" s="2"/>
      <c r="J31" s="2"/>
      <c r="K31" s="2"/>
      <c r="L31" s="2"/>
      <c r="M31" s="2"/>
    </row>
    <row r="32" spans="1:13" x14ac:dyDescent="0.25">
      <c r="A32" s="1"/>
      <c r="D32" s="4"/>
      <c r="E32" s="4"/>
    </row>
    <row r="33" spans="1:5" x14ac:dyDescent="0.25">
      <c r="A33" s="1"/>
      <c r="D33" s="4"/>
      <c r="E33" s="4"/>
    </row>
    <row r="34" spans="1:5" x14ac:dyDescent="0.25">
      <c r="A34" s="1"/>
      <c r="D34" s="4"/>
      <c r="E34" s="4"/>
    </row>
    <row r="35" spans="1:5" x14ac:dyDescent="0.25">
      <c r="A35" s="1"/>
      <c r="D35" s="4"/>
      <c r="E35" s="4"/>
    </row>
    <row r="36" spans="1:5" x14ac:dyDescent="0.25">
      <c r="A36" s="1"/>
      <c r="D36" s="4"/>
      <c r="E36" s="4"/>
    </row>
    <row r="37" spans="1:5" x14ac:dyDescent="0.25">
      <c r="A37" s="1"/>
      <c r="D37" s="4"/>
      <c r="E37" s="4"/>
    </row>
    <row r="38" spans="1:5" x14ac:dyDescent="0.25">
      <c r="A38" s="1"/>
      <c r="D38" s="4"/>
      <c r="E38" s="4"/>
    </row>
    <row r="39" spans="1:5" x14ac:dyDescent="0.25">
      <c r="A39" s="1"/>
      <c r="D39" s="4"/>
      <c r="E39" s="4"/>
    </row>
    <row r="40" spans="1:5" x14ac:dyDescent="0.25">
      <c r="A40" s="1"/>
      <c r="D40" s="4"/>
      <c r="E40" s="4"/>
    </row>
    <row r="41" spans="1:5" x14ac:dyDescent="0.25">
      <c r="A41" s="1"/>
      <c r="D41" s="4"/>
      <c r="E41" s="4"/>
    </row>
    <row r="42" spans="1:5" x14ac:dyDescent="0.25">
      <c r="A42" s="1"/>
      <c r="D42" s="4"/>
      <c r="E42" s="4"/>
    </row>
    <row r="43" spans="1:5" x14ac:dyDescent="0.25">
      <c r="A43" s="1"/>
      <c r="D43" s="4"/>
      <c r="E43" s="4"/>
    </row>
    <row r="44" spans="1:5" x14ac:dyDescent="0.25">
      <c r="A44" s="1"/>
      <c r="D44" s="4"/>
      <c r="E44" s="4"/>
    </row>
  </sheetData>
  <mergeCells count="1">
    <mergeCell ref="G30:G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1ECAC-C002-4A64-B30D-199406990167}">
  <dimension ref="B2:R48"/>
  <sheetViews>
    <sheetView topLeftCell="A17" workbookViewId="0">
      <selection activeCell="D37" sqref="D37"/>
    </sheetView>
  </sheetViews>
  <sheetFormatPr defaultRowHeight="15" x14ac:dyDescent="0.25"/>
  <cols>
    <col min="2" max="2" width="26.5703125" customWidth="1"/>
    <col min="3" max="5" width="21.5703125" customWidth="1"/>
    <col min="6" max="6" width="9.5703125" customWidth="1"/>
    <col min="8" max="8" width="23.140625" style="44" customWidth="1"/>
    <col min="9" max="9" width="18.5703125" style="51" customWidth="1"/>
    <col min="10" max="10" width="7" style="44" customWidth="1"/>
    <col min="11" max="11" width="19.140625" style="51" customWidth="1"/>
    <col min="12" max="12" width="7" style="44" customWidth="1"/>
    <col min="13" max="13" width="18.5703125" style="51" customWidth="1"/>
    <col min="14" max="14" width="7" style="44" customWidth="1"/>
    <col min="15" max="15" width="18.42578125" customWidth="1"/>
    <col min="16" max="16" width="6.85546875" style="68" customWidth="1"/>
    <col min="17" max="17" width="18.42578125" customWidth="1"/>
    <col min="18" max="18" width="6.85546875" style="68" customWidth="1"/>
  </cols>
  <sheetData>
    <row r="2" spans="2:18" x14ac:dyDescent="0.25">
      <c r="C2" s="65">
        <v>2022</v>
      </c>
      <c r="D2" s="65">
        <v>2021</v>
      </c>
      <c r="E2" s="65">
        <v>2020</v>
      </c>
      <c r="F2" s="50"/>
    </row>
    <row r="3" spans="2:18" x14ac:dyDescent="0.25">
      <c r="B3" s="66" t="s">
        <v>325</v>
      </c>
      <c r="C3" s="58">
        <f>DIG_IS!B2+DIG_IS!B7+DIG_IS!B10+DIG_IS!B14</f>
        <v>2051453845032</v>
      </c>
      <c r="D3" s="58">
        <f>DIG_IS!C2+DIG_IS!C7+DIG_IS!C10+DIG_IS!C14</f>
        <v>3575738482830</v>
      </c>
      <c r="E3" s="58">
        <f>DIG_IS!D2+DIG_IS!D7+DIG_IS!D10+DIG_IS!D14</f>
        <v>3128516006168</v>
      </c>
      <c r="F3" s="59"/>
    </row>
    <row r="4" spans="2:18" x14ac:dyDescent="0.25">
      <c r="B4" s="66" t="s">
        <v>326</v>
      </c>
      <c r="C4" s="58">
        <f>DIG_IS!B3+DIG_IS!B5+DIG_IS!B8+DIG_IS!B11+DIG_IS!B12+DIG_IS!B15</f>
        <v>1852666820431</v>
      </c>
      <c r="D4" s="58">
        <f>DIG_IS!C3+DIG_IS!C5+DIG_IS!C8+DIG_IS!C11+DIG_IS!C12+DIG_IS!C15</f>
        <v>2294181534017</v>
      </c>
      <c r="E4" s="58">
        <f>DIG_IS!D3+DIG_IS!D5+DIG_IS!D8+DIG_IS!D11+DIG_IS!D12+DIG_IS!D15</f>
        <v>2228670919098</v>
      </c>
    </row>
    <row r="5" spans="2:18" x14ac:dyDescent="0.25">
      <c r="B5" s="66" t="s">
        <v>327</v>
      </c>
      <c r="C5" s="58">
        <f>C3-C4</f>
        <v>198787024601</v>
      </c>
      <c r="D5" s="58">
        <f t="shared" ref="D5:E5" si="0">D3-D4</f>
        <v>1281556948813</v>
      </c>
      <c r="E5" s="58">
        <f t="shared" si="0"/>
        <v>899845087070</v>
      </c>
    </row>
    <row r="6" spans="2:18" x14ac:dyDescent="0.25">
      <c r="B6" s="66" t="s">
        <v>109</v>
      </c>
      <c r="C6" s="58">
        <f>DIG_IS!B20</f>
        <v>191366036471</v>
      </c>
      <c r="D6" s="58">
        <f>DIG_IS!C20</f>
        <v>989941272786</v>
      </c>
      <c r="E6" s="58">
        <f>DIG_IS!D20</f>
        <v>721896130432</v>
      </c>
    </row>
    <row r="7" spans="2:18" x14ac:dyDescent="0.25">
      <c r="B7" s="67" t="s">
        <v>88</v>
      </c>
      <c r="C7" s="58">
        <v>1980.314404616101</v>
      </c>
      <c r="D7" s="58">
        <v>2266.6028708219301</v>
      </c>
      <c r="E7" s="58">
        <v>313.79094934501279</v>
      </c>
    </row>
    <row r="9" spans="2:18" x14ac:dyDescent="0.25">
      <c r="B9" s="66" t="s">
        <v>336</v>
      </c>
      <c r="H9" s="45" t="s">
        <v>337</v>
      </c>
    </row>
    <row r="10" spans="2:18" x14ac:dyDescent="0.25">
      <c r="B10" s="101" t="s">
        <v>328</v>
      </c>
      <c r="C10" s="101">
        <v>2022</v>
      </c>
      <c r="D10" s="101">
        <v>2021</v>
      </c>
      <c r="E10" s="101">
        <v>2020</v>
      </c>
      <c r="H10" s="77" t="s">
        <v>328</v>
      </c>
      <c r="I10" s="96">
        <v>2022</v>
      </c>
      <c r="J10" s="97"/>
      <c r="K10" s="96">
        <v>2021</v>
      </c>
      <c r="L10" s="97"/>
      <c r="M10" s="96">
        <v>2020</v>
      </c>
      <c r="N10" s="97"/>
      <c r="O10" s="93" t="s">
        <v>341</v>
      </c>
      <c r="P10" s="94"/>
      <c r="Q10" s="94"/>
      <c r="R10" s="95"/>
    </row>
    <row r="11" spans="2:18" x14ac:dyDescent="0.25">
      <c r="B11" s="101" t="s">
        <v>329</v>
      </c>
      <c r="C11" s="102">
        <f>DIG_BS!B98</f>
        <v>7794735007082</v>
      </c>
      <c r="D11" s="102">
        <f>DIG_BS!C98</f>
        <v>7671482939435</v>
      </c>
      <c r="E11" s="102">
        <f>DIG_BS!D98</f>
        <v>4790129230371</v>
      </c>
      <c r="H11" s="100"/>
      <c r="I11" s="98"/>
      <c r="J11" s="99"/>
      <c r="K11" s="98"/>
      <c r="L11" s="99"/>
      <c r="M11" s="98"/>
      <c r="N11" s="99"/>
      <c r="O11" s="93">
        <v>2020</v>
      </c>
      <c r="P11" s="95"/>
      <c r="Q11" s="93">
        <v>2021</v>
      </c>
      <c r="R11" s="95"/>
    </row>
    <row r="12" spans="2:18" x14ac:dyDescent="0.25">
      <c r="B12" s="101" t="s">
        <v>330</v>
      </c>
      <c r="C12" s="102">
        <f xml:space="preserve"> DIG_BS!B120</f>
        <v>14747796227885</v>
      </c>
      <c r="D12" s="102">
        <f xml:space="preserve"> DIG_BS!C120</f>
        <v>16846904640870</v>
      </c>
      <c r="E12" s="102">
        <f xml:space="preserve"> DIG_BS!D120</f>
        <v>11826163041713</v>
      </c>
      <c r="H12" s="78"/>
      <c r="I12" s="81" t="s">
        <v>338</v>
      </c>
      <c r="J12" s="76" t="s">
        <v>339</v>
      </c>
      <c r="K12" s="81" t="s">
        <v>338</v>
      </c>
      <c r="L12" s="76" t="s">
        <v>340</v>
      </c>
      <c r="M12" s="81" t="s">
        <v>338</v>
      </c>
      <c r="N12" s="76" t="s">
        <v>339</v>
      </c>
      <c r="O12" s="82" t="s">
        <v>342</v>
      </c>
      <c r="P12" s="76" t="s">
        <v>339</v>
      </c>
      <c r="Q12" s="82" t="s">
        <v>342</v>
      </c>
      <c r="R12" s="76" t="s">
        <v>339</v>
      </c>
    </row>
    <row r="13" spans="2:18" x14ac:dyDescent="0.25">
      <c r="B13" s="101" t="s">
        <v>331</v>
      </c>
      <c r="C13" s="102">
        <f>DIG_BS!B29</f>
        <v>3870776854827</v>
      </c>
      <c r="D13" s="102">
        <f>DIG_BS!C29</f>
        <v>5632288008979</v>
      </c>
      <c r="E13" s="102">
        <f>DIG_BS!D29</f>
        <v>4527010691862</v>
      </c>
      <c r="H13" s="73" t="s">
        <v>202</v>
      </c>
      <c r="I13" s="87">
        <v>10877019373058</v>
      </c>
      <c r="J13" s="92">
        <f>I13/I26</f>
        <v>0.73753523611153715</v>
      </c>
      <c r="K13" s="87">
        <v>11214616631891</v>
      </c>
      <c r="L13" s="92">
        <f>K13/K26</f>
        <v>0.66567816883611564</v>
      </c>
      <c r="M13" s="87">
        <v>7299152349851</v>
      </c>
      <c r="N13" s="92">
        <f>M13/M26</f>
        <v>0.61720376457736792</v>
      </c>
      <c r="O13" s="88">
        <f>I13-M13</f>
        <v>3577867023207</v>
      </c>
      <c r="P13" s="89">
        <f>(I13-M13)/M13</f>
        <v>0.49017568776736603</v>
      </c>
      <c r="Q13" s="88">
        <f>I13-K13</f>
        <v>-337597258833</v>
      </c>
      <c r="R13" s="89">
        <f>Q13/K13</f>
        <v>-3.0103325857165266E-2</v>
      </c>
    </row>
    <row r="14" spans="2:18" ht="30" x14ac:dyDescent="0.25">
      <c r="B14" s="101" t="s">
        <v>332</v>
      </c>
      <c r="C14" s="102">
        <f>DIG_BS!B38</f>
        <v>717459864599</v>
      </c>
      <c r="D14" s="102">
        <f>DIG_BS!C38</f>
        <v>724974218266</v>
      </c>
      <c r="E14" s="102">
        <f>DIG_BS!D38</f>
        <v>764345204814</v>
      </c>
      <c r="H14" s="73" t="s">
        <v>203</v>
      </c>
      <c r="I14" s="69">
        <v>245914234531</v>
      </c>
      <c r="J14" s="70">
        <f>I14/I26</f>
        <v>1.6674642823314007E-2</v>
      </c>
      <c r="K14" s="69">
        <v>1000254949868</v>
      </c>
      <c r="L14" s="70">
        <f>K14/K26</f>
        <v>5.9373218474889244E-2</v>
      </c>
      <c r="M14" s="69">
        <v>402938011038</v>
      </c>
      <c r="N14" s="70">
        <f>M14/M26</f>
        <v>3.4071744962145822E-2</v>
      </c>
      <c r="O14" s="79">
        <f t="shared" ref="O14:O26" si="1">I14-M14</f>
        <v>-157023776507</v>
      </c>
      <c r="P14" s="83">
        <f t="shared" ref="P14:P26" si="2">(I14-M14)/M14</f>
        <v>-0.3896971052755594</v>
      </c>
      <c r="Q14" s="79">
        <f t="shared" ref="Q14:Q26" si="3">I14-K14</f>
        <v>-754340715337</v>
      </c>
      <c r="R14" s="83">
        <f t="shared" ref="R14:R26" si="4">Q14/K14</f>
        <v>-0.7541484452904208</v>
      </c>
    </row>
    <row r="15" spans="2:18" ht="30" x14ac:dyDescent="0.25">
      <c r="B15" s="101" t="s">
        <v>333</v>
      </c>
      <c r="C15" s="103">
        <f xml:space="preserve"> C11/C12</f>
        <v>0.52853557824075337</v>
      </c>
      <c r="D15" s="103">
        <f xml:space="preserve"> D11/D12</f>
        <v>0.45536453746074229</v>
      </c>
      <c r="E15" s="103">
        <f xml:space="preserve"> E11/E12</f>
        <v>0.40504508634587183</v>
      </c>
      <c r="H15" s="73" t="s">
        <v>206</v>
      </c>
      <c r="I15" s="69">
        <v>176857553417</v>
      </c>
      <c r="J15" s="70">
        <f>I15/I26</f>
        <v>1.1992134328693756E-2</v>
      </c>
      <c r="K15" s="69">
        <v>2737903082422</v>
      </c>
      <c r="L15" s="70">
        <f>K15/K26</f>
        <v>0.16251668426851204</v>
      </c>
      <c r="M15" s="69">
        <v>137000000000</v>
      </c>
      <c r="N15" s="70">
        <f>M15/M26</f>
        <v>1.158448429273099E-2</v>
      </c>
      <c r="O15" s="79">
        <f t="shared" si="1"/>
        <v>39857553417</v>
      </c>
      <c r="P15" s="83">
        <f t="shared" si="2"/>
        <v>0.29093104683941606</v>
      </c>
      <c r="Q15" s="79">
        <f t="shared" si="3"/>
        <v>-2561045529005</v>
      </c>
      <c r="R15" s="83">
        <f t="shared" si="4"/>
        <v>-0.93540401245300897</v>
      </c>
    </row>
    <row r="16" spans="2:18" ht="30" x14ac:dyDescent="0.25">
      <c r="B16" s="101" t="s">
        <v>334</v>
      </c>
      <c r="C16" s="103">
        <f>C11/C13</f>
        <v>2.0137391793488897</v>
      </c>
      <c r="D16" s="103">
        <f>D11/D13</f>
        <v>1.3620544487790953</v>
      </c>
      <c r="E16" s="103">
        <f>E11/E13</f>
        <v>1.0581219167390075</v>
      </c>
      <c r="H16" s="73" t="s">
        <v>210</v>
      </c>
      <c r="I16" s="69">
        <v>4336772938536</v>
      </c>
      <c r="J16" s="70">
        <f>I16/I26</f>
        <v>0.29406243967055018</v>
      </c>
      <c r="K16" s="69">
        <v>3433980916361</v>
      </c>
      <c r="L16" s="70">
        <f>K16/K26</f>
        <v>0.20383453159877707</v>
      </c>
      <c r="M16" s="69">
        <v>2255191037837</v>
      </c>
      <c r="N16" s="70">
        <f>M16/M26</f>
        <v>0.19069507412357975</v>
      </c>
      <c r="O16" s="79">
        <f t="shared" si="1"/>
        <v>2081581900699</v>
      </c>
      <c r="P16" s="83">
        <f t="shared" si="2"/>
        <v>0.92301799083748037</v>
      </c>
      <c r="Q16" s="79">
        <f t="shared" si="3"/>
        <v>902792022175</v>
      </c>
      <c r="R16" s="83">
        <f t="shared" si="4"/>
        <v>0.26289954550233535</v>
      </c>
    </row>
    <row r="17" spans="2:18" ht="30" x14ac:dyDescent="0.25">
      <c r="B17" s="101" t="s">
        <v>335</v>
      </c>
      <c r="C17" s="103">
        <f>C11/C14</f>
        <v>10.864349898427564</v>
      </c>
      <c r="D17" s="103">
        <f>D11/D14</f>
        <v>10.581732075636735</v>
      </c>
      <c r="E17" s="103">
        <f>E11/E14</f>
        <v>6.2669709971382064</v>
      </c>
      <c r="H17" s="73" t="s">
        <v>219</v>
      </c>
      <c r="I17" s="69">
        <v>5923303752238</v>
      </c>
      <c r="J17" s="70">
        <f>I17/I26</f>
        <v>0.40163992373574237</v>
      </c>
      <c r="K17" s="69">
        <v>3844295963880</v>
      </c>
      <c r="L17" s="70">
        <f>K17/K26</f>
        <v>0.22819004712318919</v>
      </c>
      <c r="M17" s="69">
        <v>4395131702337</v>
      </c>
      <c r="N17" s="70">
        <f>M17/M26</f>
        <v>0.37164477496501458</v>
      </c>
      <c r="O17" s="79">
        <f t="shared" si="1"/>
        <v>1528172049901</v>
      </c>
      <c r="P17" s="83">
        <f t="shared" si="2"/>
        <v>0.34769653184418414</v>
      </c>
      <c r="Q17" s="79">
        <f t="shared" si="3"/>
        <v>2079007788358</v>
      </c>
      <c r="R17" s="83">
        <f t="shared" si="4"/>
        <v>0.54080325965841702</v>
      </c>
    </row>
    <row r="18" spans="2:18" x14ac:dyDescent="0.25">
      <c r="H18" s="73" t="s">
        <v>222</v>
      </c>
      <c r="I18" s="69">
        <v>194170894336</v>
      </c>
      <c r="J18" s="70">
        <f>I18/I26</f>
        <v>1.3166095553236858E-2</v>
      </c>
      <c r="K18" s="69">
        <v>198181719360</v>
      </c>
      <c r="L18" s="70">
        <f>K18/K26</f>
        <v>1.1763687370748101E-2</v>
      </c>
      <c r="M18" s="69">
        <v>108891598639</v>
      </c>
      <c r="N18" s="70">
        <f>M18/M26</f>
        <v>9.2076862338968078E-3</v>
      </c>
      <c r="O18" s="79">
        <f t="shared" si="1"/>
        <v>85279295697</v>
      </c>
      <c r="P18" s="83">
        <f t="shared" si="2"/>
        <v>0.78315771614043372</v>
      </c>
      <c r="Q18" s="79">
        <f t="shared" si="3"/>
        <v>-4010825024</v>
      </c>
      <c r="R18" s="83">
        <f t="shared" si="4"/>
        <v>-2.0238118010845782E-2</v>
      </c>
    </row>
    <row r="19" spans="2:18" x14ac:dyDescent="0.25">
      <c r="H19" s="72" t="s">
        <v>228</v>
      </c>
      <c r="I19" s="81">
        <v>3870776854827</v>
      </c>
      <c r="J19" s="84">
        <f>I19/I26</f>
        <v>0.2624647638884629</v>
      </c>
      <c r="K19" s="81">
        <v>5632288008979</v>
      </c>
      <c r="L19" s="84">
        <f>K19/K26</f>
        <v>0.33432183116388436</v>
      </c>
      <c r="M19" s="81">
        <v>4527010691862</v>
      </c>
      <c r="N19" s="84">
        <f>M19/M26</f>
        <v>0.38279623542263208</v>
      </c>
      <c r="O19" s="85">
        <f t="shared" si="1"/>
        <v>-656233837035</v>
      </c>
      <c r="P19" s="86">
        <f t="shared" si="2"/>
        <v>-0.14495963930782879</v>
      </c>
      <c r="Q19" s="85">
        <f t="shared" si="3"/>
        <v>-1761511154152</v>
      </c>
      <c r="R19" s="86">
        <f t="shared" si="4"/>
        <v>-0.31275232220791921</v>
      </c>
    </row>
    <row r="20" spans="2:18" ht="30" x14ac:dyDescent="0.25">
      <c r="H20" s="73" t="s">
        <v>229</v>
      </c>
      <c r="I20" s="69">
        <v>2381712421430</v>
      </c>
      <c r="J20" s="70">
        <f>I20/I26</f>
        <v>0.16149615743447007</v>
      </c>
      <c r="K20" s="69">
        <v>4110287408009</v>
      </c>
      <c r="L20" s="70">
        <f>K20/K26</f>
        <v>0.24397878991002223</v>
      </c>
      <c r="M20" s="69">
        <v>3111277967009</v>
      </c>
      <c r="N20" s="70">
        <f>M20/M26</f>
        <v>0.26308431196449467</v>
      </c>
      <c r="O20" s="79">
        <f t="shared" si="1"/>
        <v>-729565545579</v>
      </c>
      <c r="P20" s="83">
        <f t="shared" si="2"/>
        <v>-0.23449063481793672</v>
      </c>
      <c r="Q20" s="79">
        <f t="shared" si="3"/>
        <v>-1728574986579</v>
      </c>
      <c r="R20" s="83">
        <f t="shared" si="4"/>
        <v>-0.42054844710149158</v>
      </c>
    </row>
    <row r="21" spans="2:18" x14ac:dyDescent="0.25">
      <c r="H21" s="73" t="s">
        <v>237</v>
      </c>
      <c r="I21" s="69">
        <v>717459864599</v>
      </c>
      <c r="J21" s="70">
        <f>I21/I26</f>
        <v>4.8648615258355232E-2</v>
      </c>
      <c r="K21" s="69">
        <v>724974218266</v>
      </c>
      <c r="L21" s="70">
        <f>K21/K26</f>
        <v>4.3033081371353997E-2</v>
      </c>
      <c r="M21" s="69">
        <v>764345204814</v>
      </c>
      <c r="N21" s="70">
        <f>M21/M26</f>
        <v>6.4631715470014853E-2</v>
      </c>
      <c r="O21" s="79">
        <f t="shared" si="1"/>
        <v>-46885340215</v>
      </c>
      <c r="P21" s="83">
        <f t="shared" si="2"/>
        <v>-6.1340530325442857E-2</v>
      </c>
      <c r="Q21" s="79">
        <f t="shared" si="3"/>
        <v>-7514353667</v>
      </c>
      <c r="R21" s="83">
        <f t="shared" si="4"/>
        <v>-1.0364994337278504E-2</v>
      </c>
    </row>
    <row r="22" spans="2:18" x14ac:dyDescent="0.25">
      <c r="H22" s="73" t="s">
        <v>243</v>
      </c>
      <c r="I22" s="69">
        <v>103767439988</v>
      </c>
      <c r="J22" s="70">
        <f>I22/I26</f>
        <v>7.0361319335154266E-3</v>
      </c>
      <c r="K22" s="69">
        <v>106656556640</v>
      </c>
      <c r="L22" s="70">
        <f>K22/K26</f>
        <v>6.3309289696609865E-3</v>
      </c>
      <c r="M22" s="69">
        <v>152042667199</v>
      </c>
      <c r="N22" s="70">
        <f>M22/M26</f>
        <v>1.2856466350304678E-2</v>
      </c>
      <c r="O22" s="79">
        <f t="shared" si="1"/>
        <v>-48275227211</v>
      </c>
      <c r="P22" s="83">
        <f t="shared" si="2"/>
        <v>-0.31751105199841895</v>
      </c>
      <c r="Q22" s="79">
        <f t="shared" si="3"/>
        <v>-2889116652</v>
      </c>
      <c r="R22" s="83">
        <f t="shared" si="4"/>
        <v>-2.7088036057189555E-2</v>
      </c>
    </row>
    <row r="23" spans="2:18" ht="30" x14ac:dyDescent="0.25">
      <c r="H23" s="73" t="s">
        <v>244</v>
      </c>
      <c r="I23" s="69">
        <v>126652346287</v>
      </c>
      <c r="J23" s="70">
        <f>I23/I26</f>
        <v>8.5878828490677742E-3</v>
      </c>
      <c r="K23" s="69">
        <v>115145030948</v>
      </c>
      <c r="L23" s="70">
        <f>K23/K26</f>
        <v>6.8347885503347713E-3</v>
      </c>
      <c r="M23" s="69">
        <v>87977366707</v>
      </c>
      <c r="N23" s="70">
        <f>M23/M26</f>
        <v>7.4392147644750063E-3</v>
      </c>
      <c r="O23" s="79">
        <f t="shared" si="1"/>
        <v>38674979580</v>
      </c>
      <c r="P23" s="83">
        <f t="shared" si="2"/>
        <v>0.43960146828221436</v>
      </c>
      <c r="Q23" s="79">
        <f t="shared" si="3"/>
        <v>11507315339</v>
      </c>
      <c r="R23" s="83">
        <f t="shared" si="4"/>
        <v>9.9937576500342032E-2</v>
      </c>
    </row>
    <row r="24" spans="2:18" ht="30" x14ac:dyDescent="0.25">
      <c r="H24" s="73" t="s">
        <v>247</v>
      </c>
      <c r="I24" s="69">
        <v>353684470238</v>
      </c>
      <c r="J24" s="70">
        <f>I24/I26</f>
        <v>2.3982191289655643E-2</v>
      </c>
      <c r="K24" s="69">
        <v>349246482765</v>
      </c>
      <c r="L24" s="70">
        <f>K24/K26</f>
        <v>2.0730602458432647E-2</v>
      </c>
      <c r="M24" s="69">
        <v>299295959493</v>
      </c>
      <c r="N24" s="70">
        <f>M24/M26</f>
        <v>2.5307951398719046E-2</v>
      </c>
      <c r="O24" s="79">
        <f t="shared" si="1"/>
        <v>54388510745</v>
      </c>
      <c r="P24" s="83">
        <f t="shared" si="2"/>
        <v>0.18172150014030528</v>
      </c>
      <c r="Q24" s="79">
        <f t="shared" si="3"/>
        <v>4437987473</v>
      </c>
      <c r="R24" s="83">
        <f t="shared" si="4"/>
        <v>1.2707321882998663E-2</v>
      </c>
    </row>
    <row r="25" spans="2:18" x14ac:dyDescent="0.25">
      <c r="H25" s="73" t="s">
        <v>253</v>
      </c>
      <c r="I25" s="69">
        <v>187500312285</v>
      </c>
      <c r="J25" s="70">
        <f>I25/I26</f>
        <v>1.2713785123398715E-2</v>
      </c>
      <c r="K25" s="69">
        <v>225978312351</v>
      </c>
      <c r="L25" s="70">
        <f>K25/K26</f>
        <v>1.341363990407974E-2</v>
      </c>
      <c r="M25" s="69">
        <v>112071526640</v>
      </c>
      <c r="N25" s="70">
        <f>M25/M26</f>
        <v>9.4765754746238152E-3</v>
      </c>
      <c r="O25" s="79">
        <f t="shared" si="1"/>
        <v>75428785645</v>
      </c>
      <c r="P25" s="83">
        <f t="shared" si="2"/>
        <v>0.67304147544357928</v>
      </c>
      <c r="Q25" s="79">
        <f t="shared" si="3"/>
        <v>-38478000066</v>
      </c>
      <c r="R25" s="83">
        <f t="shared" si="4"/>
        <v>-0.17027297737419236</v>
      </c>
    </row>
    <row r="26" spans="2:18" x14ac:dyDescent="0.25">
      <c r="H26" s="72" t="s">
        <v>259</v>
      </c>
      <c r="I26" s="81">
        <v>14747796227885</v>
      </c>
      <c r="J26" s="90">
        <v>1</v>
      </c>
      <c r="K26" s="81">
        <v>16846904640870</v>
      </c>
      <c r="L26" s="91">
        <v>1</v>
      </c>
      <c r="M26" s="81">
        <v>11826163041713</v>
      </c>
      <c r="N26" s="90">
        <v>1</v>
      </c>
      <c r="O26" s="85">
        <f t="shared" si="1"/>
        <v>2921633186172</v>
      </c>
      <c r="P26" s="86">
        <f t="shared" si="2"/>
        <v>0.24704827557905934</v>
      </c>
      <c r="Q26" s="85">
        <f t="shared" si="3"/>
        <v>-2099108412985</v>
      </c>
      <c r="R26" s="86">
        <f t="shared" si="4"/>
        <v>-0.12459905589378339</v>
      </c>
    </row>
    <row r="29" spans="2:18" s="104" customFormat="1" x14ac:dyDescent="0.25">
      <c r="H29" s="105"/>
      <c r="I29" s="106"/>
      <c r="J29" s="105"/>
      <c r="K29" s="106"/>
      <c r="L29" s="105"/>
      <c r="M29" s="106"/>
      <c r="N29" s="105"/>
      <c r="P29" s="75"/>
      <c r="R29" s="75"/>
    </row>
    <row r="31" spans="2:18" x14ac:dyDescent="0.25">
      <c r="H31" s="44" t="s">
        <v>345</v>
      </c>
    </row>
    <row r="32" spans="2:18" x14ac:dyDescent="0.25">
      <c r="H32" s="107" t="s">
        <v>328</v>
      </c>
      <c r="I32" s="74">
        <v>2020</v>
      </c>
      <c r="J32" s="74"/>
      <c r="K32" s="74">
        <v>2021</v>
      </c>
      <c r="L32" s="74"/>
      <c r="M32" s="74">
        <v>2022</v>
      </c>
      <c r="N32" s="74"/>
      <c r="O32" s="80" t="s">
        <v>341</v>
      </c>
      <c r="P32" s="80"/>
      <c r="Q32" s="80"/>
      <c r="R32" s="80"/>
    </row>
    <row r="33" spans="2:18" x14ac:dyDescent="0.25">
      <c r="H33" s="107"/>
      <c r="I33" s="109" t="s">
        <v>338</v>
      </c>
      <c r="J33" s="108" t="s">
        <v>340</v>
      </c>
      <c r="K33" s="109" t="s">
        <v>338</v>
      </c>
      <c r="L33" s="108" t="s">
        <v>340</v>
      </c>
      <c r="M33" s="109" t="s">
        <v>338</v>
      </c>
      <c r="N33" s="108" t="s">
        <v>340</v>
      </c>
      <c r="O33" s="82" t="s">
        <v>344</v>
      </c>
      <c r="P33" s="76" t="s">
        <v>339</v>
      </c>
      <c r="Q33" s="82" t="s">
        <v>343</v>
      </c>
      <c r="R33" s="76" t="s">
        <v>339</v>
      </c>
    </row>
    <row r="34" spans="2:18" x14ac:dyDescent="0.25">
      <c r="H34" s="101" t="s">
        <v>261</v>
      </c>
      <c r="I34" s="69">
        <v>7036033811342</v>
      </c>
      <c r="J34" s="70">
        <f>I34/I39</f>
        <v>0.59495491365412823</v>
      </c>
      <c r="K34" s="69">
        <v>9175421701435</v>
      </c>
      <c r="L34" s="70">
        <f>K34/K39</f>
        <v>0.54463546253925776</v>
      </c>
      <c r="M34" s="69">
        <v>6953061220803</v>
      </c>
      <c r="N34" s="70">
        <f>M34/M39</f>
        <v>0.47146442175924663</v>
      </c>
      <c r="O34" s="111">
        <f>M34-I34</f>
        <v>-82972590539</v>
      </c>
      <c r="P34" s="83">
        <f>O34/I34</f>
        <v>-1.1792522998574738E-2</v>
      </c>
      <c r="Q34" s="111">
        <f>M34-K34</f>
        <v>-2222360480632</v>
      </c>
      <c r="R34" s="83">
        <f>Q34/K34</f>
        <v>-0.24220799358839623</v>
      </c>
    </row>
    <row r="35" spans="2:18" x14ac:dyDescent="0.25">
      <c r="H35" s="110" t="s">
        <v>262</v>
      </c>
      <c r="I35" s="69">
        <v>5986660581699</v>
      </c>
      <c r="J35" s="70">
        <f>I35/I39</f>
        <v>0.5062217187927287</v>
      </c>
      <c r="K35" s="69">
        <v>4670430680530</v>
      </c>
      <c r="L35" s="70">
        <f>K35/K39</f>
        <v>0.27722782197031609</v>
      </c>
      <c r="M35" s="69">
        <v>3945743304514</v>
      </c>
      <c r="N35" s="70">
        <f>M35/M39</f>
        <v>0.2675479945304251</v>
      </c>
      <c r="O35" s="111">
        <f t="shared" ref="O35:O39" si="5">M35-I35</f>
        <v>-2040917277185</v>
      </c>
      <c r="P35" s="83">
        <f t="shared" ref="P35:P39" si="6">O35/I35</f>
        <v>-0.34091080483567227</v>
      </c>
      <c r="Q35" s="111">
        <f t="shared" ref="Q35:Q39" si="7">M35-K35</f>
        <v>-724687376016</v>
      </c>
      <c r="R35" s="83">
        <f t="shared" ref="R35:R39" si="8">Q35/K35</f>
        <v>-0.15516499988685467</v>
      </c>
    </row>
    <row r="36" spans="2:18" x14ac:dyDescent="0.25">
      <c r="H36" s="110" t="s">
        <v>277</v>
      </c>
      <c r="I36" s="69">
        <v>1049373229643</v>
      </c>
      <c r="J36" s="70">
        <f>I36/I39</f>
        <v>8.8733194861399439E-2</v>
      </c>
      <c r="K36" s="69">
        <v>4504991020905</v>
      </c>
      <c r="L36" s="70">
        <f>K36/K39</f>
        <v>0.26740764056894167</v>
      </c>
      <c r="M36" s="69">
        <v>3007317916289</v>
      </c>
      <c r="N36" s="70">
        <f>M36/M39</f>
        <v>0.2039164272288215</v>
      </c>
      <c r="O36" s="111">
        <f t="shared" si="5"/>
        <v>1957944686646</v>
      </c>
      <c r="P36" s="83">
        <f t="shared" si="6"/>
        <v>1.8658229801727444</v>
      </c>
      <c r="Q36" s="111">
        <f t="shared" si="7"/>
        <v>-1497673104616</v>
      </c>
      <c r="R36" s="83">
        <f t="shared" si="8"/>
        <v>-0.33244752268454797</v>
      </c>
    </row>
    <row r="37" spans="2:18" x14ac:dyDescent="0.25">
      <c r="H37" s="101" t="s">
        <v>291</v>
      </c>
      <c r="I37" s="69">
        <v>4790129230371</v>
      </c>
      <c r="J37" s="70">
        <f>I37/I39</f>
        <v>0.40504508634587183</v>
      </c>
      <c r="K37" s="69">
        <v>7671482939435</v>
      </c>
      <c r="L37" s="70">
        <f>K37/K39</f>
        <v>0.45536453746074229</v>
      </c>
      <c r="M37" s="69">
        <v>7794735007082</v>
      </c>
      <c r="N37" s="70">
        <f>M37/M39</f>
        <v>0.52853557824075337</v>
      </c>
      <c r="O37" s="111">
        <f t="shared" si="5"/>
        <v>3004605776711</v>
      </c>
      <c r="P37" s="83">
        <f t="shared" si="6"/>
        <v>0.62724941900540132</v>
      </c>
      <c r="Q37" s="111">
        <f t="shared" si="7"/>
        <v>123252067647</v>
      </c>
      <c r="R37" s="83">
        <f t="shared" si="8"/>
        <v>1.6066263670277737E-2</v>
      </c>
    </row>
    <row r="38" spans="2:18" x14ac:dyDescent="0.25">
      <c r="H38" s="110" t="s">
        <v>292</v>
      </c>
      <c r="I38" s="69">
        <v>4790129230371</v>
      </c>
      <c r="J38" s="70">
        <f>I38/I39</f>
        <v>0.40504508634587183</v>
      </c>
      <c r="K38" s="69">
        <v>7671482939435</v>
      </c>
      <c r="L38" s="70">
        <f>K38/K39</f>
        <v>0.45536453746074229</v>
      </c>
      <c r="M38" s="69">
        <v>7794735007082</v>
      </c>
      <c r="N38" s="70">
        <f>M38/M39</f>
        <v>0.52853557824075337</v>
      </c>
      <c r="O38" s="111">
        <f t="shared" si="5"/>
        <v>3004605776711</v>
      </c>
      <c r="P38" s="83">
        <f t="shared" si="6"/>
        <v>0.62724941900540132</v>
      </c>
      <c r="Q38" s="111">
        <f t="shared" si="7"/>
        <v>123252067647</v>
      </c>
      <c r="R38" s="83">
        <f t="shared" si="8"/>
        <v>1.6066263670277737E-2</v>
      </c>
    </row>
    <row r="39" spans="2:18" ht="30" x14ac:dyDescent="0.25">
      <c r="H39" s="101" t="s">
        <v>313</v>
      </c>
      <c r="I39" s="69">
        <v>11826163041713</v>
      </c>
      <c r="J39" s="71">
        <v>1</v>
      </c>
      <c r="K39" s="69">
        <v>16846904640870</v>
      </c>
      <c r="L39" s="71">
        <v>1</v>
      </c>
      <c r="M39" s="69">
        <v>14747796227885</v>
      </c>
      <c r="N39" s="71">
        <v>1</v>
      </c>
      <c r="O39" s="111">
        <f t="shared" si="5"/>
        <v>2921633186172</v>
      </c>
      <c r="P39" s="83">
        <f t="shared" si="6"/>
        <v>0.24704827557905934</v>
      </c>
      <c r="Q39" s="111">
        <f t="shared" si="7"/>
        <v>-2099108412985</v>
      </c>
      <c r="R39" s="83">
        <f t="shared" si="8"/>
        <v>-0.12459905589378339</v>
      </c>
    </row>
    <row r="41" spans="2:18" x14ac:dyDescent="0.25">
      <c r="B41" s="117"/>
      <c r="C41" s="114"/>
      <c r="D41" s="114"/>
      <c r="E41" s="114"/>
      <c r="F41" s="122"/>
      <c r="G41" s="122"/>
      <c r="H41" s="122"/>
      <c r="I41" s="122"/>
      <c r="J41" s="51"/>
      <c r="K41" s="44"/>
      <c r="L41"/>
      <c r="M41" s="68"/>
      <c r="N41"/>
      <c r="O41" s="68"/>
      <c r="P41"/>
      <c r="R41"/>
    </row>
    <row r="42" spans="2:18" x14ac:dyDescent="0.25">
      <c r="B42" s="117"/>
      <c r="C42" s="112"/>
      <c r="D42" s="112"/>
      <c r="E42" s="112"/>
      <c r="F42" s="115"/>
      <c r="G42" s="116"/>
      <c r="H42" s="115"/>
      <c r="I42" s="116"/>
      <c r="J42" s="51"/>
      <c r="K42" s="44"/>
      <c r="L42"/>
      <c r="M42" s="68"/>
      <c r="N42"/>
      <c r="O42" s="68"/>
      <c r="P42"/>
      <c r="R42"/>
    </row>
    <row r="43" spans="2:18" x14ac:dyDescent="0.25">
      <c r="B43" s="117"/>
      <c r="C43" s="112"/>
      <c r="D43" s="112"/>
      <c r="E43" s="112"/>
      <c r="F43" s="118"/>
      <c r="G43" s="119"/>
      <c r="H43" s="118"/>
      <c r="I43" s="119"/>
      <c r="J43" s="51"/>
      <c r="K43" s="44"/>
      <c r="L43"/>
      <c r="M43" s="68"/>
      <c r="N43"/>
      <c r="O43" s="68"/>
      <c r="P43"/>
      <c r="R43"/>
    </row>
    <row r="44" spans="2:18" x14ac:dyDescent="0.25">
      <c r="B44" s="120"/>
      <c r="C44" s="113"/>
      <c r="D44" s="113"/>
      <c r="E44" s="113"/>
      <c r="F44" s="118"/>
      <c r="G44" s="119"/>
      <c r="H44" s="118"/>
      <c r="I44" s="119"/>
      <c r="J44" s="51"/>
      <c r="K44" s="44"/>
      <c r="L44"/>
      <c r="M44" s="68"/>
      <c r="N44"/>
      <c r="O44" s="68"/>
      <c r="P44"/>
      <c r="R44"/>
    </row>
    <row r="45" spans="2:18" x14ac:dyDescent="0.25">
      <c r="B45" s="120"/>
      <c r="C45" s="121"/>
      <c r="D45" s="121"/>
      <c r="E45" s="121"/>
      <c r="F45" s="118"/>
      <c r="G45" s="119"/>
      <c r="H45" s="118"/>
      <c r="I45" s="119"/>
      <c r="J45" s="51"/>
      <c r="K45" s="44"/>
      <c r="L45"/>
      <c r="M45" s="68"/>
      <c r="N45"/>
      <c r="O45" s="68"/>
      <c r="P45"/>
      <c r="R45"/>
    </row>
    <row r="46" spans="2:18" x14ac:dyDescent="0.25">
      <c r="B46" s="117"/>
      <c r="C46" s="121"/>
      <c r="D46" s="121"/>
      <c r="E46" s="121"/>
      <c r="F46" s="118"/>
      <c r="G46" s="119"/>
      <c r="H46" s="118"/>
      <c r="I46" s="119"/>
      <c r="J46" s="51"/>
      <c r="K46" s="44"/>
      <c r="L46"/>
      <c r="M46" s="68"/>
      <c r="N46"/>
      <c r="O46" s="68"/>
      <c r="P46"/>
      <c r="R46"/>
    </row>
    <row r="47" spans="2:18" x14ac:dyDescent="0.25">
      <c r="B47" s="120"/>
      <c r="C47" s="121"/>
      <c r="D47" s="121"/>
      <c r="E47" s="121"/>
      <c r="F47" s="118"/>
      <c r="G47" s="119"/>
      <c r="H47" s="118"/>
      <c r="I47" s="119"/>
      <c r="J47" s="51"/>
      <c r="K47" s="44"/>
      <c r="L47"/>
      <c r="M47" s="68"/>
      <c r="N47"/>
      <c r="O47" s="68"/>
      <c r="P47"/>
      <c r="R47"/>
    </row>
    <row r="48" spans="2:18" x14ac:dyDescent="0.25">
      <c r="B48" s="117"/>
      <c r="C48" s="121"/>
      <c r="D48" s="121"/>
      <c r="E48" s="121"/>
      <c r="F48" s="118"/>
      <c r="G48" s="119"/>
      <c r="H48" s="118"/>
      <c r="I48" s="119"/>
      <c r="J48" s="51"/>
      <c r="K48" s="44"/>
      <c r="L48"/>
      <c r="M48" s="68"/>
      <c r="N48"/>
      <c r="O48" s="68"/>
      <c r="P48"/>
      <c r="R48"/>
    </row>
  </sheetData>
  <mergeCells count="12">
    <mergeCell ref="H32:H33"/>
    <mergeCell ref="I32:J32"/>
    <mergeCell ref="K32:L32"/>
    <mergeCell ref="M32:N32"/>
    <mergeCell ref="O32:R32"/>
    <mergeCell ref="O11:P11"/>
    <mergeCell ref="Q11:R11"/>
    <mergeCell ref="H10:H12"/>
    <mergeCell ref="I10:J11"/>
    <mergeCell ref="K10:L11"/>
    <mergeCell ref="M10:N11"/>
    <mergeCell ref="O10:R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8A627-C071-474E-8C83-A12D840D0D8F}">
  <dimension ref="A1:K25"/>
  <sheetViews>
    <sheetView tabSelected="1" workbookViewId="0">
      <selection activeCell="D22" sqref="D22"/>
    </sheetView>
  </sheetViews>
  <sheetFormatPr defaultRowHeight="15" x14ac:dyDescent="0.25"/>
  <cols>
    <col min="1" max="1" width="66.85546875" customWidth="1"/>
    <col min="2" max="11" width="17.5703125" style="51" customWidth="1"/>
  </cols>
  <sheetData>
    <row r="1" spans="1:11" x14ac:dyDescent="0.25">
      <c r="A1" s="41" t="s">
        <v>136</v>
      </c>
      <c r="B1" s="42">
        <v>2022</v>
      </c>
      <c r="C1" s="42">
        <v>2021</v>
      </c>
      <c r="D1" s="42">
        <v>2020</v>
      </c>
      <c r="E1" s="42">
        <v>2019</v>
      </c>
      <c r="F1" s="42">
        <v>2018</v>
      </c>
      <c r="G1" s="42">
        <v>2017</v>
      </c>
      <c r="H1" s="42">
        <v>2016</v>
      </c>
      <c r="I1" s="42">
        <v>2015</v>
      </c>
      <c r="J1" s="42">
        <v>2014</v>
      </c>
      <c r="K1" s="42">
        <v>2013</v>
      </c>
    </row>
    <row r="2" spans="1:11" x14ac:dyDescent="0.25">
      <c r="A2" t="s">
        <v>137</v>
      </c>
      <c r="B2" s="51">
        <v>1930222593732</v>
      </c>
      <c r="C2" s="51">
        <v>2585736268742</v>
      </c>
      <c r="D2" s="51">
        <v>2503768921575</v>
      </c>
      <c r="E2" s="51">
        <v>2139478786862</v>
      </c>
      <c r="F2" s="51">
        <v>2459138866544</v>
      </c>
      <c r="G2" s="51">
        <v>1704138432049</v>
      </c>
      <c r="H2" s="51">
        <v>1314637475118</v>
      </c>
      <c r="I2" s="51">
        <v>692022624428</v>
      </c>
      <c r="J2" s="51">
        <v>699506554879</v>
      </c>
      <c r="K2" s="51">
        <v>1032481530643</v>
      </c>
    </row>
    <row r="3" spans="1:11" x14ac:dyDescent="0.25">
      <c r="A3" t="s">
        <v>138</v>
      </c>
      <c r="B3" s="51">
        <v>33533871455</v>
      </c>
      <c r="C3" s="51">
        <v>17047424303</v>
      </c>
      <c r="D3" s="51">
        <v>16594906022</v>
      </c>
      <c r="E3" s="51">
        <v>23734413231</v>
      </c>
      <c r="F3" s="51">
        <v>114130721025</v>
      </c>
      <c r="G3" s="51">
        <v>110427915190</v>
      </c>
      <c r="H3" s="51">
        <v>162708886794</v>
      </c>
      <c r="I3" s="51">
        <v>36797377674</v>
      </c>
      <c r="J3" s="51">
        <v>8476033717</v>
      </c>
      <c r="K3" s="51">
        <v>279457782577</v>
      </c>
    </row>
    <row r="4" spans="1:11" x14ac:dyDescent="0.25">
      <c r="A4" t="s">
        <v>139</v>
      </c>
      <c r="B4" s="51">
        <v>1896688722277</v>
      </c>
      <c r="C4" s="51">
        <v>2568688844439</v>
      </c>
      <c r="D4" s="51">
        <v>2487174015553</v>
      </c>
      <c r="E4" s="51">
        <v>2115744373631</v>
      </c>
      <c r="F4" s="51">
        <v>2345008145519</v>
      </c>
      <c r="G4" s="51">
        <v>1593710516859</v>
      </c>
      <c r="H4" s="51">
        <v>1151928588324</v>
      </c>
      <c r="I4" s="51">
        <v>655225246754</v>
      </c>
      <c r="J4" s="51">
        <v>691030521162</v>
      </c>
      <c r="K4" s="51">
        <v>753023748066</v>
      </c>
    </row>
    <row r="5" spans="1:11" x14ac:dyDescent="0.25">
      <c r="A5" t="s">
        <v>315</v>
      </c>
      <c r="B5" s="51">
        <v>1264377255725</v>
      </c>
      <c r="C5" s="51">
        <v>1729198714955</v>
      </c>
      <c r="D5" s="51">
        <v>1846705794144</v>
      </c>
      <c r="E5" s="51">
        <v>1475079355633</v>
      </c>
      <c r="F5" s="51">
        <v>1780424589133</v>
      </c>
      <c r="G5" s="51">
        <v>1201821874243</v>
      </c>
      <c r="H5" s="51">
        <v>833342523007</v>
      </c>
      <c r="I5" s="51">
        <v>491247724636</v>
      </c>
      <c r="J5" s="51">
        <v>540794569317</v>
      </c>
      <c r="K5" s="51">
        <v>590291834951</v>
      </c>
    </row>
    <row r="6" spans="1:11" x14ac:dyDescent="0.25">
      <c r="A6" t="s">
        <v>140</v>
      </c>
      <c r="B6" s="51">
        <v>632311466552</v>
      </c>
      <c r="C6" s="51">
        <v>839490129484</v>
      </c>
      <c r="D6" s="51">
        <v>640468221409</v>
      </c>
      <c r="E6" s="51">
        <v>640665017998</v>
      </c>
      <c r="F6" s="51">
        <v>564583556386</v>
      </c>
      <c r="G6" s="51">
        <v>391888642616</v>
      </c>
      <c r="H6" s="51">
        <v>318586065317</v>
      </c>
      <c r="I6" s="51">
        <v>163977522118</v>
      </c>
      <c r="J6" s="51">
        <v>150235951845</v>
      </c>
      <c r="K6" s="51">
        <v>162731913115</v>
      </c>
    </row>
    <row r="7" spans="1:11" x14ac:dyDescent="0.25">
      <c r="A7" t="s">
        <v>314</v>
      </c>
      <c r="B7" s="51">
        <v>86806112261</v>
      </c>
      <c r="C7" s="51">
        <v>36549319322</v>
      </c>
      <c r="D7" s="51">
        <v>26858495762</v>
      </c>
      <c r="E7" s="51">
        <v>197545575808</v>
      </c>
      <c r="F7" s="51">
        <v>154963084314</v>
      </c>
      <c r="G7" s="51">
        <v>90349743460</v>
      </c>
      <c r="H7" s="51">
        <v>23704306892</v>
      </c>
      <c r="I7" s="51">
        <v>62680671166</v>
      </c>
      <c r="J7" s="51">
        <v>19674658951</v>
      </c>
      <c r="K7" s="51">
        <v>19554354684</v>
      </c>
    </row>
    <row r="8" spans="1:11" x14ac:dyDescent="0.25">
      <c r="A8" t="s">
        <v>141</v>
      </c>
      <c r="B8" s="51">
        <v>264888595709</v>
      </c>
      <c r="C8" s="51">
        <v>107050252422</v>
      </c>
      <c r="D8" s="51">
        <v>56725752191</v>
      </c>
      <c r="E8" s="51">
        <v>26619168032</v>
      </c>
      <c r="F8" s="51">
        <v>60482178639</v>
      </c>
      <c r="G8" s="51">
        <v>28532438453</v>
      </c>
      <c r="H8" s="51">
        <v>51666905016</v>
      </c>
      <c r="I8" s="51">
        <v>6154448991</v>
      </c>
      <c r="J8" s="51">
        <v>10108031087</v>
      </c>
      <c r="K8" s="51">
        <v>39280501562</v>
      </c>
    </row>
    <row r="9" spans="1:11" x14ac:dyDescent="0.25">
      <c r="A9" t="s">
        <v>142</v>
      </c>
      <c r="B9" s="51">
        <v>243164900279</v>
      </c>
      <c r="C9" s="51">
        <v>96056007775</v>
      </c>
      <c r="D9" s="51">
        <v>37386634438</v>
      </c>
      <c r="E9" s="51">
        <v>37280602441</v>
      </c>
      <c r="F9" s="51">
        <v>21663032812</v>
      </c>
      <c r="G9" s="51">
        <v>16997532131</v>
      </c>
      <c r="H9" s="51">
        <v>15687433198</v>
      </c>
      <c r="I9" s="51">
        <v>7713389459</v>
      </c>
      <c r="J9" s="51">
        <v>10108031087</v>
      </c>
      <c r="K9" s="51">
        <v>39280501562</v>
      </c>
    </row>
    <row r="10" spans="1:11" x14ac:dyDescent="0.25">
      <c r="A10" t="s">
        <v>143</v>
      </c>
      <c r="B10" s="51">
        <v>5809044858</v>
      </c>
      <c r="C10" s="51">
        <v>66710007939</v>
      </c>
      <c r="D10" s="51">
        <v>-29014157522</v>
      </c>
      <c r="E10" s="51">
        <v>-13888785170</v>
      </c>
      <c r="F10" s="51">
        <v>-69176905626</v>
      </c>
      <c r="G10" s="51">
        <v>-62488637454</v>
      </c>
      <c r="H10" s="51">
        <v>-42970446005</v>
      </c>
      <c r="I10" s="51">
        <v>-6793849528</v>
      </c>
    </row>
    <row r="11" spans="1:11" x14ac:dyDescent="0.25">
      <c r="A11" t="s">
        <v>144</v>
      </c>
      <c r="B11" s="51">
        <v>102059681942</v>
      </c>
      <c r="C11" s="51">
        <v>197134334653</v>
      </c>
      <c r="D11" s="51">
        <v>144047086829</v>
      </c>
      <c r="E11" s="51">
        <v>114152311617</v>
      </c>
      <c r="F11" s="51">
        <v>107969204566</v>
      </c>
      <c r="G11" s="51">
        <v>90652232333</v>
      </c>
      <c r="H11" s="51">
        <v>74474032977</v>
      </c>
      <c r="I11" s="51">
        <v>82556639604</v>
      </c>
      <c r="J11" s="51">
        <v>60162011807</v>
      </c>
      <c r="K11" s="51">
        <v>72029565075</v>
      </c>
    </row>
    <row r="12" spans="1:11" x14ac:dyDescent="0.25">
      <c r="A12" t="s">
        <v>145</v>
      </c>
      <c r="B12" s="51">
        <v>173817663571</v>
      </c>
      <c r="C12" s="51">
        <v>154539356736</v>
      </c>
      <c r="D12" s="51">
        <v>150149648357</v>
      </c>
      <c r="E12" s="51">
        <v>150401335317</v>
      </c>
      <c r="F12" s="51">
        <v>142520178119</v>
      </c>
      <c r="G12" s="51">
        <v>93751545087</v>
      </c>
      <c r="H12" s="51">
        <v>82419435982</v>
      </c>
      <c r="I12" s="51">
        <v>86351753703</v>
      </c>
      <c r="J12" s="51">
        <v>53354310755</v>
      </c>
      <c r="K12" s="51">
        <v>67007525231</v>
      </c>
    </row>
    <row r="13" spans="1:11" x14ac:dyDescent="0.25">
      <c r="A13" t="s">
        <v>146</v>
      </c>
      <c r="B13" s="51">
        <v>184160682449</v>
      </c>
      <c r="C13" s="51">
        <v>484025512934</v>
      </c>
      <c r="D13" s="51">
        <v>287390072272</v>
      </c>
      <c r="E13" s="51">
        <v>533148993670</v>
      </c>
      <c r="F13" s="51">
        <v>339398173750</v>
      </c>
      <c r="G13" s="51">
        <v>206813532749</v>
      </c>
      <c r="H13" s="51">
        <v>90759552229</v>
      </c>
      <c r="I13" s="51">
        <v>44801501458</v>
      </c>
      <c r="J13" s="51">
        <v>51075625638</v>
      </c>
      <c r="K13" s="51">
        <v>1141222410</v>
      </c>
    </row>
    <row r="14" spans="1:11" x14ac:dyDescent="0.25">
      <c r="A14" t="s">
        <v>147</v>
      </c>
      <c r="B14" s="51">
        <v>28616094181</v>
      </c>
      <c r="C14" s="51">
        <v>886742886827</v>
      </c>
      <c r="D14" s="51">
        <v>626902746353</v>
      </c>
      <c r="E14" s="51">
        <v>49846064763</v>
      </c>
      <c r="F14" s="51">
        <v>112238227784</v>
      </c>
      <c r="G14" s="51">
        <v>52900607699</v>
      </c>
      <c r="H14" s="51">
        <v>6777334933</v>
      </c>
      <c r="I14" s="51">
        <v>12111842205</v>
      </c>
      <c r="J14" s="51">
        <v>28062581126</v>
      </c>
      <c r="K14" s="51">
        <v>50866377903</v>
      </c>
    </row>
    <row r="15" spans="1:11" x14ac:dyDescent="0.25">
      <c r="A15" t="s">
        <v>148</v>
      </c>
      <c r="B15" s="51">
        <v>13989752029</v>
      </c>
      <c r="C15" s="51">
        <v>89211450948</v>
      </c>
      <c r="D15" s="51">
        <v>14447731555</v>
      </c>
      <c r="E15" s="51">
        <v>111713857888</v>
      </c>
      <c r="F15" s="51">
        <v>23353061440</v>
      </c>
      <c r="G15" s="51">
        <v>4370483447</v>
      </c>
      <c r="H15" s="51">
        <v>5719875281</v>
      </c>
      <c r="I15" s="51">
        <v>24779753174</v>
      </c>
      <c r="J15" s="51">
        <v>10169158464</v>
      </c>
      <c r="K15" s="51">
        <v>12413178685</v>
      </c>
    </row>
    <row r="16" spans="1:11" x14ac:dyDescent="0.25">
      <c r="A16" t="s">
        <v>149</v>
      </c>
      <c r="B16" s="51">
        <v>14626342152</v>
      </c>
      <c r="C16" s="51">
        <v>797531435879</v>
      </c>
      <c r="D16" s="51">
        <v>612455014798</v>
      </c>
      <c r="E16" s="51">
        <v>-61867793125</v>
      </c>
      <c r="F16" s="51">
        <v>88885166344</v>
      </c>
      <c r="G16" s="51">
        <v>48530124252</v>
      </c>
      <c r="H16" s="51">
        <v>1057459652</v>
      </c>
      <c r="I16" s="51">
        <v>-12667910969</v>
      </c>
      <c r="J16" s="51">
        <v>17893422662</v>
      </c>
      <c r="K16" s="51">
        <v>38453199218</v>
      </c>
    </row>
    <row r="17" spans="1:11" x14ac:dyDescent="0.25">
      <c r="A17" t="s">
        <v>150</v>
      </c>
      <c r="B17" s="51">
        <v>198787024601</v>
      </c>
      <c r="C17" s="51">
        <v>1281556948813</v>
      </c>
      <c r="D17" s="51">
        <v>899845087070</v>
      </c>
      <c r="E17" s="51">
        <v>471281200545</v>
      </c>
      <c r="F17" s="51">
        <v>428283340094</v>
      </c>
      <c r="G17" s="51">
        <v>255343657001</v>
      </c>
      <c r="H17" s="51">
        <v>91817011881</v>
      </c>
      <c r="I17" s="51">
        <v>32133590489</v>
      </c>
      <c r="J17" s="51">
        <v>64454398845</v>
      </c>
      <c r="K17" s="51">
        <v>56409904679</v>
      </c>
    </row>
    <row r="18" spans="1:11" x14ac:dyDescent="0.25">
      <c r="A18" t="s">
        <v>151</v>
      </c>
      <c r="B18" s="51">
        <v>41429529642</v>
      </c>
      <c r="C18" s="51">
        <v>291120609581</v>
      </c>
      <c r="D18" s="51">
        <v>133178726195</v>
      </c>
      <c r="E18" s="51">
        <v>128380729770</v>
      </c>
      <c r="F18" s="51">
        <v>89843842261</v>
      </c>
      <c r="G18" s="51">
        <v>39192766796</v>
      </c>
      <c r="H18" s="51">
        <v>31547425874</v>
      </c>
      <c r="I18" s="51">
        <v>10382318919</v>
      </c>
      <c r="J18" s="51">
        <v>13233052369</v>
      </c>
      <c r="K18" s="51">
        <v>17966381163</v>
      </c>
    </row>
    <row r="19" spans="1:11" x14ac:dyDescent="0.25">
      <c r="A19" t="s">
        <v>152</v>
      </c>
      <c r="B19" s="51">
        <v>-34008541512</v>
      </c>
      <c r="C19" s="51">
        <v>495066446</v>
      </c>
      <c r="D19" s="51">
        <v>44770230443</v>
      </c>
      <c r="E19" s="51">
        <v>-28922160839</v>
      </c>
      <c r="F19" s="51">
        <v>5514419546</v>
      </c>
      <c r="G19" s="51">
        <v>13761014437</v>
      </c>
      <c r="H19" s="51">
        <v>-5367588987</v>
      </c>
      <c r="I19" s="51">
        <v>7941252168</v>
      </c>
      <c r="J19" s="51">
        <v>3615822130</v>
      </c>
      <c r="K19" s="51">
        <v>-3635546691</v>
      </c>
    </row>
    <row r="20" spans="1:11" x14ac:dyDescent="0.25">
      <c r="A20" t="s">
        <v>153</v>
      </c>
      <c r="B20" s="51">
        <v>191366036471</v>
      </c>
      <c r="C20" s="51">
        <v>989941272786</v>
      </c>
      <c r="D20" s="51">
        <v>721896130432</v>
      </c>
      <c r="E20" s="51">
        <v>371822631614</v>
      </c>
      <c r="F20" s="51">
        <v>332925078287</v>
      </c>
      <c r="G20" s="51">
        <v>202389875768</v>
      </c>
      <c r="H20" s="51">
        <v>65637174994</v>
      </c>
      <c r="I20" s="51">
        <v>13810019402</v>
      </c>
      <c r="J20" s="51">
        <v>47605524346</v>
      </c>
      <c r="K20" s="51">
        <v>42079070207</v>
      </c>
    </row>
    <row r="21" spans="1:11" x14ac:dyDescent="0.25">
      <c r="A21" t="s">
        <v>154</v>
      </c>
      <c r="B21" s="51">
        <v>144128258788</v>
      </c>
      <c r="C21" s="51">
        <v>986154280785</v>
      </c>
      <c r="D21" s="51">
        <v>711237905763</v>
      </c>
      <c r="E21" s="51">
        <v>390989644585</v>
      </c>
      <c r="F21" s="51">
        <v>323991905953</v>
      </c>
      <c r="G21" s="51">
        <v>196234898683</v>
      </c>
      <c r="H21" s="51">
        <v>58445977758</v>
      </c>
      <c r="I21" s="51">
        <v>10460820959</v>
      </c>
      <c r="J21" s="51">
        <v>43920063512</v>
      </c>
      <c r="K21" s="51">
        <v>54444428509</v>
      </c>
    </row>
    <row r="22" spans="1:11" x14ac:dyDescent="0.25">
      <c r="A22" t="s">
        <v>155</v>
      </c>
      <c r="B22" s="51">
        <v>47237777683</v>
      </c>
      <c r="C22" s="51">
        <v>3786992001</v>
      </c>
      <c r="D22" s="51">
        <v>10658224669</v>
      </c>
      <c r="E22" s="51">
        <v>-19167012971</v>
      </c>
      <c r="F22" s="51">
        <v>8933172334</v>
      </c>
      <c r="G22" s="51">
        <v>6154977085</v>
      </c>
      <c r="H22" s="51">
        <v>7191197236</v>
      </c>
      <c r="I22" s="51">
        <v>3349198443</v>
      </c>
    </row>
    <row r="23" spans="1:11" x14ac:dyDescent="0.25">
      <c r="A23" t="s">
        <v>156</v>
      </c>
      <c r="B23" s="51">
        <v>236</v>
      </c>
      <c r="C23" s="51">
        <v>2281</v>
      </c>
      <c r="D23" s="51">
        <v>2157</v>
      </c>
      <c r="E23" s="51">
        <v>1286</v>
      </c>
      <c r="F23" s="51">
        <v>1233</v>
      </c>
      <c r="G23" s="51">
        <v>797</v>
      </c>
      <c r="H23" s="51">
        <v>236</v>
      </c>
      <c r="I23" s="51">
        <v>44</v>
      </c>
      <c r="J23" s="51">
        <v>246</v>
      </c>
      <c r="K23" s="51">
        <v>381</v>
      </c>
    </row>
    <row r="24" spans="1:11" x14ac:dyDescent="0.25">
      <c r="A24" t="s">
        <v>157</v>
      </c>
      <c r="B24" s="51">
        <v>236</v>
      </c>
      <c r="D24" s="51">
        <v>2157</v>
      </c>
      <c r="E24" s="51">
        <v>1286</v>
      </c>
      <c r="F24" s="51">
        <v>1233</v>
      </c>
      <c r="I24" s="51">
        <v>44</v>
      </c>
    </row>
    <row r="25" spans="1:11" x14ac:dyDescent="0.25">
      <c r="G25" s="51" t="s">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1BA1-59BD-41D3-B166-44919D54AEDF}">
  <dimension ref="A1:K120"/>
  <sheetViews>
    <sheetView topLeftCell="A17" workbookViewId="0">
      <selection activeCell="A22" sqref="A22"/>
    </sheetView>
  </sheetViews>
  <sheetFormatPr defaultRowHeight="15" x14ac:dyDescent="0.25"/>
  <cols>
    <col min="1" max="1" width="38" style="44" customWidth="1"/>
    <col min="2" max="2" width="21" style="46" customWidth="1"/>
    <col min="3" max="3" width="22" style="46" customWidth="1"/>
    <col min="4" max="4" width="21.7109375" style="46" customWidth="1"/>
    <col min="5" max="11" width="20" style="46" customWidth="1"/>
  </cols>
  <sheetData>
    <row r="1" spans="1:11" x14ac:dyDescent="0.25">
      <c r="A1" s="43" t="s">
        <v>136</v>
      </c>
      <c r="B1" s="42">
        <v>2022</v>
      </c>
      <c r="C1" s="42">
        <v>2021</v>
      </c>
      <c r="D1" s="42">
        <v>2020</v>
      </c>
      <c r="E1" s="42">
        <v>2019</v>
      </c>
      <c r="F1" s="42">
        <v>2018</v>
      </c>
      <c r="G1" s="42">
        <v>2017</v>
      </c>
      <c r="H1" s="42">
        <v>2016</v>
      </c>
      <c r="I1" s="42">
        <v>2015</v>
      </c>
      <c r="J1" s="42">
        <v>2014</v>
      </c>
      <c r="K1" s="42">
        <v>2013</v>
      </c>
    </row>
    <row r="2" spans="1:11" x14ac:dyDescent="0.25">
      <c r="A2" s="45" t="s">
        <v>201</v>
      </c>
    </row>
    <row r="3" spans="1:11" x14ac:dyDescent="0.25">
      <c r="A3" s="45" t="s">
        <v>202</v>
      </c>
      <c r="B3" s="46">
        <v>10877019373058</v>
      </c>
      <c r="C3" s="46">
        <v>11214616631891</v>
      </c>
      <c r="D3" s="46">
        <v>7299152349851</v>
      </c>
      <c r="E3" s="46">
        <v>7130818433089</v>
      </c>
      <c r="F3" s="46">
        <v>5633632858566</v>
      </c>
      <c r="G3" s="46">
        <v>4809788192964</v>
      </c>
      <c r="H3" s="46">
        <v>4182170299524</v>
      </c>
      <c r="I3" s="46">
        <v>3211018731920</v>
      </c>
      <c r="J3" s="46">
        <v>3560284176205</v>
      </c>
      <c r="K3" s="46">
        <v>3137088558292</v>
      </c>
    </row>
    <row r="4" spans="1:11" x14ac:dyDescent="0.25">
      <c r="A4" s="45" t="s">
        <v>203</v>
      </c>
      <c r="B4" s="46">
        <v>245914234531</v>
      </c>
      <c r="C4" s="46">
        <v>1000254949868</v>
      </c>
      <c r="D4" s="46">
        <v>402938011038</v>
      </c>
      <c r="E4" s="46">
        <v>593928466557</v>
      </c>
      <c r="F4" s="46">
        <v>734834226232</v>
      </c>
      <c r="G4" s="46">
        <v>202909697337</v>
      </c>
      <c r="H4" s="46">
        <v>179462187815</v>
      </c>
      <c r="I4" s="46">
        <v>64549207165</v>
      </c>
      <c r="J4" s="46">
        <v>473092626908</v>
      </c>
      <c r="K4" s="46">
        <v>39734558234</v>
      </c>
    </row>
    <row r="5" spans="1:11" x14ac:dyDescent="0.25">
      <c r="A5" s="44" t="s">
        <v>204</v>
      </c>
      <c r="B5" s="46">
        <v>236424019112</v>
      </c>
      <c r="C5" s="46">
        <v>380782411609</v>
      </c>
      <c r="D5" s="46">
        <v>289006087737</v>
      </c>
      <c r="E5" s="46">
        <v>475423946072</v>
      </c>
      <c r="F5" s="46">
        <v>399710028684</v>
      </c>
      <c r="G5" s="46">
        <v>124248795716</v>
      </c>
      <c r="H5" s="46">
        <v>179412187815</v>
      </c>
      <c r="I5" s="46">
        <v>43558165767</v>
      </c>
      <c r="J5" s="46">
        <v>473092626908</v>
      </c>
      <c r="K5" s="46">
        <v>39734558234</v>
      </c>
    </row>
    <row r="6" spans="1:11" x14ac:dyDescent="0.25">
      <c r="A6" s="44" t="s">
        <v>205</v>
      </c>
      <c r="B6" s="46">
        <v>9490215419</v>
      </c>
      <c r="C6" s="46">
        <v>619472538259</v>
      </c>
      <c r="D6" s="46">
        <v>113931923301</v>
      </c>
      <c r="E6" s="46">
        <v>118504520485</v>
      </c>
      <c r="F6" s="46">
        <v>335124197548</v>
      </c>
      <c r="G6" s="46">
        <v>78660901621</v>
      </c>
      <c r="H6" s="46">
        <v>50000000</v>
      </c>
      <c r="I6" s="46">
        <v>20991041398</v>
      </c>
    </row>
    <row r="7" spans="1:11" x14ac:dyDescent="0.25">
      <c r="A7" s="45" t="s">
        <v>206</v>
      </c>
      <c r="B7" s="46">
        <v>176857553417</v>
      </c>
      <c r="C7" s="46">
        <v>2737903082422</v>
      </c>
      <c r="D7" s="46">
        <v>137000000000</v>
      </c>
      <c r="E7" s="46">
        <v>225000000000</v>
      </c>
      <c r="F7" s="46">
        <v>800000000</v>
      </c>
      <c r="G7" s="46">
        <v>40700000000</v>
      </c>
      <c r="H7" s="46">
        <v>40000000000</v>
      </c>
    </row>
    <row r="8" spans="1:11" x14ac:dyDescent="0.25">
      <c r="A8" s="44" t="s">
        <v>207</v>
      </c>
    </row>
    <row r="9" spans="1:11" ht="30" x14ac:dyDescent="0.25">
      <c r="A9" s="44" t="s">
        <v>208</v>
      </c>
    </row>
    <row r="10" spans="1:11" x14ac:dyDescent="0.25">
      <c r="A10" s="44" t="s">
        <v>209</v>
      </c>
      <c r="B10" s="46">
        <v>176857553417</v>
      </c>
      <c r="C10" s="46">
        <v>2737903082422</v>
      </c>
      <c r="D10" s="46">
        <v>137000000000</v>
      </c>
      <c r="E10" s="46">
        <v>225000000000</v>
      </c>
      <c r="F10" s="46">
        <v>800000000</v>
      </c>
      <c r="G10" s="46">
        <v>40700000000</v>
      </c>
      <c r="H10" s="46">
        <v>40000000000</v>
      </c>
    </row>
    <row r="11" spans="1:11" x14ac:dyDescent="0.25">
      <c r="A11" s="45" t="s">
        <v>210</v>
      </c>
      <c r="B11" s="46">
        <v>4336772938536</v>
      </c>
      <c r="C11" s="46">
        <v>3433980916361</v>
      </c>
      <c r="D11" s="46">
        <v>2255191037837</v>
      </c>
      <c r="E11" s="46">
        <v>1955553803522</v>
      </c>
      <c r="F11" s="46">
        <v>1698828538046</v>
      </c>
      <c r="G11" s="46">
        <v>976180529270</v>
      </c>
      <c r="H11" s="46">
        <v>1046747241997</v>
      </c>
      <c r="I11" s="46">
        <v>676226638338</v>
      </c>
      <c r="J11" s="46">
        <v>927947034006</v>
      </c>
      <c r="K11" s="46">
        <v>1089421565129</v>
      </c>
    </row>
    <row r="12" spans="1:11" x14ac:dyDescent="0.25">
      <c r="A12" s="44" t="s">
        <v>211</v>
      </c>
      <c r="B12" s="46">
        <v>1219270256242</v>
      </c>
      <c r="C12" s="46">
        <v>1176436193206</v>
      </c>
      <c r="D12" s="46">
        <v>1080875007032</v>
      </c>
      <c r="E12" s="46">
        <v>941283317787</v>
      </c>
      <c r="F12" s="46">
        <v>1021378799733</v>
      </c>
      <c r="G12" s="46">
        <v>703252055712</v>
      </c>
      <c r="H12" s="46">
        <v>713954723549</v>
      </c>
      <c r="I12" s="46">
        <v>496420672949</v>
      </c>
      <c r="J12" s="46">
        <v>735838790946</v>
      </c>
      <c r="K12" s="46">
        <v>902391243247</v>
      </c>
    </row>
    <row r="13" spans="1:11" x14ac:dyDescent="0.25">
      <c r="A13" s="44" t="s">
        <v>212</v>
      </c>
      <c r="B13" s="46">
        <v>207703572359</v>
      </c>
      <c r="C13" s="46">
        <v>216985822782</v>
      </c>
      <c r="D13" s="46">
        <v>223201096880</v>
      </c>
      <c r="E13" s="46">
        <v>245583601237</v>
      </c>
      <c r="F13" s="46">
        <v>280241612691</v>
      </c>
      <c r="G13" s="46">
        <v>48553930562</v>
      </c>
      <c r="H13" s="46">
        <v>203501000485</v>
      </c>
      <c r="I13" s="46">
        <v>71384731642</v>
      </c>
      <c r="J13" s="46">
        <v>53853988928</v>
      </c>
      <c r="K13" s="46">
        <v>60181873968</v>
      </c>
    </row>
    <row r="14" spans="1:11" x14ac:dyDescent="0.25">
      <c r="A14" s="44" t="s">
        <v>213</v>
      </c>
    </row>
    <row r="15" spans="1:11" ht="30" x14ac:dyDescent="0.25">
      <c r="A15" s="44" t="s">
        <v>214</v>
      </c>
    </row>
    <row r="16" spans="1:11" x14ac:dyDescent="0.25">
      <c r="A16" s="44" t="s">
        <v>215</v>
      </c>
      <c r="B16" s="46">
        <v>266130000000</v>
      </c>
      <c r="C16" s="46">
        <v>259480000000</v>
      </c>
      <c r="D16" s="46">
        <v>76651231700</v>
      </c>
      <c r="E16" s="46">
        <v>76742000352</v>
      </c>
      <c r="F16" s="46">
        <v>10000000000</v>
      </c>
      <c r="G16" s="46">
        <v>37455480742</v>
      </c>
      <c r="H16" s="46">
        <v>30700000000</v>
      </c>
      <c r="I16" s="46">
        <v>4000000000</v>
      </c>
    </row>
    <row r="17" spans="1:11" x14ac:dyDescent="0.25">
      <c r="A17" s="44" t="s">
        <v>216</v>
      </c>
      <c r="B17" s="46">
        <v>2667065407318</v>
      </c>
      <c r="C17" s="46">
        <v>1804000043906</v>
      </c>
      <c r="D17" s="46">
        <v>888712341839</v>
      </c>
      <c r="E17" s="46">
        <v>706996067588</v>
      </c>
      <c r="F17" s="46">
        <v>409931130925</v>
      </c>
      <c r="G17" s="46">
        <v>206850522214</v>
      </c>
      <c r="H17" s="46">
        <v>127775426623</v>
      </c>
      <c r="I17" s="46">
        <v>130666400175</v>
      </c>
      <c r="J17" s="46">
        <v>144494149482</v>
      </c>
      <c r="K17" s="46">
        <v>131506035174</v>
      </c>
    </row>
    <row r="18" spans="1:11" x14ac:dyDescent="0.25">
      <c r="A18" s="44" t="s">
        <v>217</v>
      </c>
      <c r="B18" s="46">
        <v>-23397617383</v>
      </c>
      <c r="C18" s="46">
        <v>-22922463533</v>
      </c>
      <c r="D18" s="46">
        <v>-14250785460</v>
      </c>
      <c r="E18" s="46">
        <v>-15061967335</v>
      </c>
      <c r="F18" s="46">
        <v>-22782209051</v>
      </c>
      <c r="G18" s="46">
        <v>-19984558950</v>
      </c>
      <c r="H18" s="46">
        <v>-29218312490</v>
      </c>
      <c r="I18" s="46">
        <v>-26276012875</v>
      </c>
      <c r="J18" s="46">
        <v>-6239895350</v>
      </c>
      <c r="K18" s="46">
        <v>-4657587260</v>
      </c>
    </row>
    <row r="19" spans="1:11" x14ac:dyDescent="0.25">
      <c r="A19" s="44" t="s">
        <v>218</v>
      </c>
      <c r="B19" s="46">
        <v>1320000</v>
      </c>
      <c r="C19" s="46">
        <v>1320000</v>
      </c>
      <c r="D19" s="46">
        <v>2145846</v>
      </c>
      <c r="E19" s="46">
        <v>10783893</v>
      </c>
      <c r="F19" s="46">
        <v>59203748</v>
      </c>
      <c r="G19" s="46">
        <v>53098990</v>
      </c>
      <c r="H19" s="46">
        <v>34403830</v>
      </c>
      <c r="I19" s="46">
        <v>30846447</v>
      </c>
    </row>
    <row r="20" spans="1:11" x14ac:dyDescent="0.25">
      <c r="A20" s="45" t="s">
        <v>219</v>
      </c>
      <c r="B20" s="46">
        <v>5923303752238</v>
      </c>
      <c r="C20" s="46">
        <v>3844295963880</v>
      </c>
      <c r="D20" s="46">
        <v>4395131702337</v>
      </c>
      <c r="E20" s="46">
        <v>4193597789629</v>
      </c>
      <c r="F20" s="46">
        <v>3132716205480</v>
      </c>
      <c r="G20" s="46">
        <v>3538192056247</v>
      </c>
      <c r="H20" s="46">
        <v>2858384052436</v>
      </c>
      <c r="I20" s="46">
        <v>2436693576382</v>
      </c>
      <c r="J20" s="46">
        <v>2114385721208</v>
      </c>
      <c r="K20" s="46">
        <v>1972121627644</v>
      </c>
    </row>
    <row r="21" spans="1:11" x14ac:dyDescent="0.25">
      <c r="A21" s="44" t="s">
        <v>220</v>
      </c>
      <c r="B21" s="46">
        <v>5925737257822</v>
      </c>
      <c r="C21" s="46">
        <v>3848208105002</v>
      </c>
      <c r="D21" s="46">
        <v>4401218373486</v>
      </c>
      <c r="E21" s="46">
        <v>4203273070739</v>
      </c>
      <c r="F21" s="46">
        <v>3147381338237</v>
      </c>
      <c r="G21" s="46">
        <v>3538192056247</v>
      </c>
      <c r="H21" s="46">
        <v>2858982948566</v>
      </c>
      <c r="I21" s="46">
        <v>2437143822512</v>
      </c>
      <c r="J21" s="46">
        <v>2114385721208</v>
      </c>
      <c r="K21" s="46">
        <v>1972121627644</v>
      </c>
    </row>
    <row r="22" spans="1:11" x14ac:dyDescent="0.25">
      <c r="A22" s="44" t="s">
        <v>221</v>
      </c>
      <c r="B22" s="46">
        <v>-2433505584</v>
      </c>
      <c r="C22" s="46">
        <v>-3912141122</v>
      </c>
      <c r="D22" s="46">
        <v>-6086671149</v>
      </c>
      <c r="E22" s="46">
        <v>-9675281110</v>
      </c>
      <c r="F22" s="46">
        <v>-14665132757</v>
      </c>
      <c r="H22" s="46">
        <v>-598896130</v>
      </c>
      <c r="I22" s="46">
        <v>-450246130</v>
      </c>
    </row>
    <row r="23" spans="1:11" x14ac:dyDescent="0.25">
      <c r="A23" s="45" t="s">
        <v>222</v>
      </c>
      <c r="B23" s="46">
        <v>194170894336</v>
      </c>
      <c r="C23" s="46">
        <v>198181719360</v>
      </c>
      <c r="D23" s="46">
        <v>108891598639</v>
      </c>
      <c r="E23" s="46">
        <v>162738373381</v>
      </c>
      <c r="F23" s="46">
        <v>66453888808</v>
      </c>
      <c r="G23" s="46">
        <v>51805910110</v>
      </c>
      <c r="H23" s="46">
        <v>57576817276</v>
      </c>
      <c r="I23" s="46">
        <v>33549310035</v>
      </c>
      <c r="J23" s="46">
        <v>44858794083</v>
      </c>
      <c r="K23" s="46">
        <v>35810807285</v>
      </c>
    </row>
    <row r="24" spans="1:11" x14ac:dyDescent="0.25">
      <c r="A24" s="44" t="s">
        <v>223</v>
      </c>
      <c r="B24" s="46">
        <v>158752644233</v>
      </c>
      <c r="C24" s="46">
        <v>178700572461</v>
      </c>
      <c r="D24" s="46">
        <v>94485634627</v>
      </c>
      <c r="E24" s="46">
        <v>141695131646</v>
      </c>
      <c r="F24" s="46">
        <v>61959360755</v>
      </c>
      <c r="G24" s="46">
        <v>47325563225</v>
      </c>
      <c r="H24" s="46">
        <v>42423548163</v>
      </c>
      <c r="I24" s="46">
        <v>8746325134</v>
      </c>
      <c r="J24" s="46">
        <v>9652286516</v>
      </c>
      <c r="K24" s="46">
        <v>6126949039</v>
      </c>
    </row>
    <row r="25" spans="1:11" x14ac:dyDescent="0.25">
      <c r="A25" s="44" t="s">
        <v>224</v>
      </c>
      <c r="B25" s="46">
        <v>22381668161</v>
      </c>
      <c r="C25" s="46">
        <v>3297357939</v>
      </c>
      <c r="D25" s="46">
        <v>2588969670</v>
      </c>
      <c r="E25" s="46">
        <v>3488658997</v>
      </c>
      <c r="F25" s="46">
        <v>1883508666</v>
      </c>
      <c r="G25" s="46">
        <v>1319982565</v>
      </c>
      <c r="H25" s="46">
        <v>5235625903</v>
      </c>
      <c r="I25" s="46">
        <v>18191539139</v>
      </c>
      <c r="J25" s="46">
        <v>2902214068</v>
      </c>
    </row>
    <row r="26" spans="1:11" ht="30" x14ac:dyDescent="0.25">
      <c r="A26" s="44" t="s">
        <v>225</v>
      </c>
      <c r="B26" s="46">
        <v>13036581942</v>
      </c>
      <c r="C26" s="46">
        <v>16183788960</v>
      </c>
      <c r="D26" s="46">
        <v>11816994342</v>
      </c>
      <c r="E26" s="46">
        <v>17554582738</v>
      </c>
      <c r="F26" s="46">
        <v>2611019387</v>
      </c>
      <c r="G26" s="46">
        <v>3160364320</v>
      </c>
      <c r="H26" s="46">
        <v>9917643210</v>
      </c>
      <c r="I26" s="46">
        <v>6611445762</v>
      </c>
      <c r="J26" s="46">
        <v>5652032698</v>
      </c>
      <c r="K26" s="46">
        <v>4019189865</v>
      </c>
    </row>
    <row r="27" spans="1:11" ht="30" x14ac:dyDescent="0.25">
      <c r="A27" s="44" t="s">
        <v>226</v>
      </c>
    </row>
    <row r="28" spans="1:11" x14ac:dyDescent="0.25">
      <c r="A28" s="44" t="s">
        <v>227</v>
      </c>
      <c r="J28" s="46">
        <v>26652260801</v>
      </c>
      <c r="K28" s="46">
        <v>25664668381</v>
      </c>
    </row>
    <row r="29" spans="1:11" x14ac:dyDescent="0.25">
      <c r="A29" s="45" t="s">
        <v>228</v>
      </c>
      <c r="B29" s="46">
        <v>3870776854827</v>
      </c>
      <c r="C29" s="46">
        <v>5632288008979</v>
      </c>
      <c r="D29" s="46">
        <v>4527010691862</v>
      </c>
      <c r="E29" s="46">
        <v>1066410074669</v>
      </c>
      <c r="F29" s="46">
        <v>1198475308854</v>
      </c>
      <c r="G29" s="46">
        <v>1273441750823</v>
      </c>
      <c r="H29" s="46">
        <v>1693635395548</v>
      </c>
      <c r="I29" s="46">
        <v>1878291152766</v>
      </c>
      <c r="J29" s="46">
        <v>1474535508000</v>
      </c>
      <c r="K29" s="46">
        <v>1494976531738</v>
      </c>
    </row>
    <row r="30" spans="1:11" x14ac:dyDescent="0.25">
      <c r="A30" s="45" t="s">
        <v>229</v>
      </c>
      <c r="B30" s="46">
        <v>2381712421430</v>
      </c>
      <c r="C30" s="46">
        <v>4110287408009</v>
      </c>
      <c r="D30" s="46">
        <v>3111277967009</v>
      </c>
      <c r="E30" s="46">
        <v>84608901281</v>
      </c>
      <c r="F30" s="46">
        <v>98981612972</v>
      </c>
      <c r="G30" s="46">
        <v>291832510655</v>
      </c>
      <c r="H30" s="46">
        <v>298161671208</v>
      </c>
      <c r="I30" s="46">
        <v>318139707171</v>
      </c>
    </row>
    <row r="31" spans="1:11" x14ac:dyDescent="0.25">
      <c r="A31" s="44" t="s">
        <v>230</v>
      </c>
      <c r="D31" s="46">
        <v>8318000000</v>
      </c>
      <c r="E31" s="46">
        <v>8318000000</v>
      </c>
      <c r="F31" s="46">
        <v>8318000000</v>
      </c>
      <c r="G31" s="46">
        <v>168674434812</v>
      </c>
      <c r="H31" s="46">
        <v>168674434812</v>
      </c>
      <c r="I31" s="46">
        <v>167255979388</v>
      </c>
    </row>
    <row r="32" spans="1:11" x14ac:dyDescent="0.25">
      <c r="A32" s="44" t="s">
        <v>231</v>
      </c>
    </row>
    <row r="33" spans="1:11" x14ac:dyDescent="0.25">
      <c r="A33" s="44" t="s">
        <v>232</v>
      </c>
    </row>
    <row r="34" spans="1:11" x14ac:dyDescent="0.25">
      <c r="A34" s="44" t="s">
        <v>233</v>
      </c>
    </row>
    <row r="35" spans="1:11" x14ac:dyDescent="0.25">
      <c r="A35" s="44" t="s">
        <v>234</v>
      </c>
      <c r="F35" s="46">
        <v>3538379756</v>
      </c>
      <c r="G35" s="46">
        <v>34297310808</v>
      </c>
      <c r="H35" s="46">
        <v>40698803794</v>
      </c>
      <c r="I35" s="46">
        <v>62140745782</v>
      </c>
    </row>
    <row r="36" spans="1:11" x14ac:dyDescent="0.25">
      <c r="A36" s="44" t="s">
        <v>235</v>
      </c>
      <c r="B36" s="46">
        <v>2381712421430</v>
      </c>
      <c r="C36" s="46">
        <v>4110287408009</v>
      </c>
      <c r="D36" s="46">
        <v>3111277967009</v>
      </c>
      <c r="E36" s="46">
        <v>84608901281</v>
      </c>
      <c r="F36" s="46">
        <v>87125233216</v>
      </c>
      <c r="G36" s="46">
        <v>88860765035</v>
      </c>
      <c r="H36" s="46">
        <v>88788432602</v>
      </c>
      <c r="I36" s="46">
        <v>88742982001</v>
      </c>
    </row>
    <row r="37" spans="1:11" x14ac:dyDescent="0.25">
      <c r="A37" s="44" t="s">
        <v>236</v>
      </c>
      <c r="D37" s="46">
        <v>-8318000000</v>
      </c>
      <c r="E37" s="46">
        <v>-8318000000</v>
      </c>
    </row>
    <row r="38" spans="1:11" x14ac:dyDescent="0.25">
      <c r="A38" s="45" t="s">
        <v>237</v>
      </c>
      <c r="B38" s="46">
        <v>717459864599</v>
      </c>
      <c r="C38" s="46">
        <v>724974218266</v>
      </c>
      <c r="D38" s="46">
        <v>764345204814</v>
      </c>
      <c r="E38" s="46">
        <v>333908838505</v>
      </c>
      <c r="F38" s="46">
        <v>360299977621</v>
      </c>
      <c r="G38" s="46">
        <v>231535692244</v>
      </c>
      <c r="H38" s="46">
        <v>258830091427</v>
      </c>
      <c r="I38" s="46">
        <v>245575159129</v>
      </c>
      <c r="J38" s="46">
        <v>279021700739</v>
      </c>
      <c r="K38" s="46">
        <v>300704997459</v>
      </c>
    </row>
    <row r="39" spans="1:11" x14ac:dyDescent="0.25">
      <c r="A39" s="44" t="s">
        <v>238</v>
      </c>
      <c r="B39" s="46">
        <v>674360239308</v>
      </c>
      <c r="C39" s="46">
        <v>701883536637</v>
      </c>
      <c r="D39" s="46">
        <v>745785868652</v>
      </c>
      <c r="E39" s="46">
        <v>314221282162</v>
      </c>
      <c r="F39" s="46">
        <v>340321014030</v>
      </c>
      <c r="G39" s="46">
        <v>214195843408</v>
      </c>
      <c r="H39" s="46">
        <v>246995411087</v>
      </c>
      <c r="I39" s="46">
        <v>234912117067</v>
      </c>
      <c r="J39" s="46">
        <v>199263394307</v>
      </c>
      <c r="K39" s="46">
        <v>195775253015</v>
      </c>
    </row>
    <row r="40" spans="1:11" x14ac:dyDescent="0.25">
      <c r="A40" s="44" t="s">
        <v>239</v>
      </c>
      <c r="B40" s="46">
        <v>1025640804886</v>
      </c>
      <c r="C40" s="46">
        <v>1016502724593</v>
      </c>
      <c r="D40" s="46">
        <v>1060358894490</v>
      </c>
      <c r="E40" s="46">
        <v>610728128924</v>
      </c>
      <c r="F40" s="46">
        <v>686153204379</v>
      </c>
      <c r="G40" s="46">
        <v>451261396538</v>
      </c>
      <c r="H40" s="46">
        <v>483102377189</v>
      </c>
      <c r="I40" s="46">
        <v>422550744230</v>
      </c>
      <c r="J40" s="46">
        <v>362293523965</v>
      </c>
      <c r="K40" s="46">
        <v>346995392595</v>
      </c>
    </row>
    <row r="41" spans="1:11" x14ac:dyDescent="0.25">
      <c r="A41" s="44" t="s">
        <v>240</v>
      </c>
      <c r="B41" s="46">
        <v>-351280565578</v>
      </c>
      <c r="C41" s="46">
        <v>-314619187956</v>
      </c>
      <c r="D41" s="46">
        <v>-314573025838</v>
      </c>
      <c r="E41" s="46">
        <v>-296506846762</v>
      </c>
      <c r="F41" s="46">
        <v>-345832190349</v>
      </c>
      <c r="G41" s="46">
        <v>-237065553130</v>
      </c>
      <c r="H41" s="46">
        <v>-236106966102</v>
      </c>
      <c r="I41" s="46">
        <v>-187638627163</v>
      </c>
      <c r="J41" s="46">
        <v>-163030129658</v>
      </c>
      <c r="K41" s="46">
        <v>-151220139580</v>
      </c>
    </row>
    <row r="42" spans="1:11" x14ac:dyDescent="0.25">
      <c r="A42" s="44" t="s">
        <v>241</v>
      </c>
      <c r="K42" s="46">
        <v>217764131</v>
      </c>
    </row>
    <row r="43" spans="1:11" x14ac:dyDescent="0.25">
      <c r="A43" s="44" t="s">
        <v>239</v>
      </c>
      <c r="K43" s="46">
        <v>287612999</v>
      </c>
    </row>
    <row r="44" spans="1:11" x14ac:dyDescent="0.25">
      <c r="A44" s="44" t="s">
        <v>240</v>
      </c>
      <c r="K44" s="46">
        <v>-69848868</v>
      </c>
    </row>
    <row r="45" spans="1:11" x14ac:dyDescent="0.25">
      <c r="A45" s="44" t="s">
        <v>242</v>
      </c>
      <c r="B45" s="46">
        <v>43099625291</v>
      </c>
      <c r="C45" s="46">
        <v>23090681629</v>
      </c>
      <c r="D45" s="46">
        <v>18559336162</v>
      </c>
      <c r="E45" s="46">
        <v>19687556343</v>
      </c>
      <c r="F45" s="46">
        <v>19978963591</v>
      </c>
      <c r="G45" s="46">
        <v>17339848836</v>
      </c>
      <c r="H45" s="46">
        <v>11834680340</v>
      </c>
      <c r="I45" s="46">
        <v>10663042062</v>
      </c>
      <c r="J45" s="46">
        <v>9474159567</v>
      </c>
      <c r="K45" s="46">
        <v>9542807067</v>
      </c>
    </row>
    <row r="46" spans="1:11" x14ac:dyDescent="0.25">
      <c r="A46" s="44" t="s">
        <v>239</v>
      </c>
      <c r="B46" s="46">
        <v>45413736874</v>
      </c>
      <c r="C46" s="46">
        <v>25152826470</v>
      </c>
      <c r="D46" s="46">
        <v>19301250270</v>
      </c>
      <c r="E46" s="46">
        <v>20227483179</v>
      </c>
      <c r="F46" s="46">
        <v>21089386495</v>
      </c>
      <c r="G46" s="46">
        <v>18196510097</v>
      </c>
      <c r="H46" s="46">
        <v>12635194097</v>
      </c>
      <c r="I46" s="46">
        <v>11407411315</v>
      </c>
      <c r="J46" s="46">
        <v>10162381316</v>
      </c>
      <c r="K46" s="46">
        <v>10162381316</v>
      </c>
    </row>
    <row r="47" spans="1:11" x14ac:dyDescent="0.25">
      <c r="A47" s="44" t="s">
        <v>240</v>
      </c>
      <c r="B47" s="46">
        <v>-2314111583</v>
      </c>
      <c r="C47" s="46">
        <v>-2062144841</v>
      </c>
      <c r="D47" s="46">
        <v>-741914108</v>
      </c>
      <c r="E47" s="46">
        <v>-539926836</v>
      </c>
      <c r="F47" s="46">
        <v>-1110422904</v>
      </c>
      <c r="G47" s="46">
        <v>-856661261</v>
      </c>
      <c r="H47" s="46">
        <v>-800513757</v>
      </c>
      <c r="I47" s="46">
        <v>-744369253</v>
      </c>
      <c r="J47" s="46">
        <v>-688221749</v>
      </c>
      <c r="K47" s="46">
        <v>-619574249</v>
      </c>
    </row>
    <row r="48" spans="1:11" x14ac:dyDescent="0.25">
      <c r="A48" s="45" t="s">
        <v>243</v>
      </c>
      <c r="B48" s="46">
        <v>103767439988</v>
      </c>
      <c r="C48" s="46">
        <v>106656556640</v>
      </c>
      <c r="D48" s="46">
        <v>152042667199</v>
      </c>
      <c r="E48" s="46">
        <v>155826457411</v>
      </c>
      <c r="F48" s="46">
        <v>160288894055</v>
      </c>
      <c r="G48" s="46">
        <v>118213023253</v>
      </c>
      <c r="H48" s="46">
        <v>121102139909</v>
      </c>
      <c r="I48" s="46">
        <v>123991256565</v>
      </c>
    </row>
    <row r="49" spans="1:11" x14ac:dyDescent="0.25">
      <c r="A49" s="44" t="s">
        <v>239</v>
      </c>
      <c r="B49" s="46">
        <v>144455832878</v>
      </c>
      <c r="C49" s="46">
        <v>144455832878</v>
      </c>
      <c r="D49" s="46">
        <v>189189510678</v>
      </c>
      <c r="E49" s="46">
        <v>189189510678</v>
      </c>
      <c r="F49" s="46">
        <v>189875012128</v>
      </c>
      <c r="G49" s="46">
        <v>144455832878</v>
      </c>
      <c r="H49" s="46">
        <v>144455832878</v>
      </c>
      <c r="I49" s="46">
        <v>144455832878</v>
      </c>
    </row>
    <row r="50" spans="1:11" x14ac:dyDescent="0.25">
      <c r="A50" s="44" t="s">
        <v>240</v>
      </c>
      <c r="B50" s="46">
        <v>-40688392890</v>
      </c>
      <c r="C50" s="46">
        <v>-37799276238</v>
      </c>
      <c r="D50" s="46">
        <v>-37146843479</v>
      </c>
      <c r="E50" s="46">
        <v>-33363053267</v>
      </c>
      <c r="F50" s="46">
        <v>-29586118073</v>
      </c>
      <c r="G50" s="46">
        <v>-26242809625</v>
      </c>
      <c r="H50" s="46">
        <v>-23353692969</v>
      </c>
      <c r="I50" s="46">
        <v>-20464576313</v>
      </c>
    </row>
    <row r="51" spans="1:11" x14ac:dyDescent="0.25">
      <c r="A51" s="45" t="s">
        <v>244</v>
      </c>
      <c r="B51" s="46">
        <v>126652346287</v>
      </c>
      <c r="C51" s="46">
        <v>115145030948</v>
      </c>
      <c r="D51" s="46">
        <v>87977366707</v>
      </c>
      <c r="E51" s="46">
        <v>89440203454</v>
      </c>
      <c r="F51" s="46">
        <v>90943623579</v>
      </c>
      <c r="G51" s="46">
        <v>67997970133</v>
      </c>
      <c r="H51" s="46">
        <v>68781763243</v>
      </c>
      <c r="I51" s="46">
        <v>77975958041</v>
      </c>
      <c r="J51" s="46">
        <v>70284146865</v>
      </c>
      <c r="K51" s="46">
        <v>95169173246</v>
      </c>
    </row>
    <row r="52" spans="1:11" ht="30" x14ac:dyDescent="0.25">
      <c r="A52" s="44" t="s">
        <v>245</v>
      </c>
      <c r="D52" s="46">
        <v>1489700282</v>
      </c>
    </row>
    <row r="53" spans="1:11" x14ac:dyDescent="0.25">
      <c r="A53" s="44" t="s">
        <v>246</v>
      </c>
      <c r="B53" s="46">
        <v>126652346287</v>
      </c>
      <c r="C53" s="46">
        <v>115145030948</v>
      </c>
      <c r="D53" s="46">
        <v>86487666425</v>
      </c>
      <c r="E53" s="46">
        <v>89440203454</v>
      </c>
      <c r="F53" s="46">
        <v>90943623579</v>
      </c>
      <c r="G53" s="46">
        <v>67997970133</v>
      </c>
      <c r="H53" s="46">
        <v>68781763243</v>
      </c>
      <c r="I53" s="46">
        <v>77975958041</v>
      </c>
      <c r="J53" s="46">
        <v>70284146865</v>
      </c>
      <c r="K53" s="46">
        <v>95169173246</v>
      </c>
    </row>
    <row r="54" spans="1:11" x14ac:dyDescent="0.25">
      <c r="A54" s="45" t="s">
        <v>247</v>
      </c>
      <c r="B54" s="46">
        <v>353684470238</v>
      </c>
      <c r="C54" s="46">
        <v>349246482765</v>
      </c>
      <c r="D54" s="46">
        <v>299295959493</v>
      </c>
      <c r="E54" s="46">
        <v>318897456287</v>
      </c>
      <c r="F54" s="46">
        <v>402537583742</v>
      </c>
      <c r="G54" s="46">
        <v>533887083148</v>
      </c>
      <c r="H54" s="46">
        <v>894838088598</v>
      </c>
      <c r="I54" s="46">
        <v>1065569311406</v>
      </c>
      <c r="J54" s="46">
        <v>1129998726276</v>
      </c>
      <c r="K54" s="46">
        <v>1130083100833</v>
      </c>
    </row>
    <row r="55" spans="1:11" x14ac:dyDescent="0.25">
      <c r="A55" s="44" t="s">
        <v>248</v>
      </c>
    </row>
    <row r="56" spans="1:11" x14ac:dyDescent="0.25">
      <c r="A56" s="44" t="s">
        <v>249</v>
      </c>
      <c r="B56" s="46">
        <v>317026114937</v>
      </c>
      <c r="C56" s="46">
        <v>298617130079</v>
      </c>
      <c r="D56" s="46">
        <v>181636249630</v>
      </c>
      <c r="E56" s="46">
        <v>192967740752</v>
      </c>
      <c r="F56" s="46">
        <v>171586948019</v>
      </c>
      <c r="G56" s="46">
        <v>245034714319</v>
      </c>
      <c r="H56" s="46">
        <v>751039867909</v>
      </c>
      <c r="I56" s="46">
        <v>809073011517</v>
      </c>
      <c r="J56" s="46">
        <v>927715494467</v>
      </c>
      <c r="K56" s="46">
        <v>932644863424</v>
      </c>
    </row>
    <row r="57" spans="1:11" x14ac:dyDescent="0.25">
      <c r="A57" s="44" t="s">
        <v>250</v>
      </c>
      <c r="B57" s="46">
        <v>63449160396</v>
      </c>
      <c r="C57" s="46">
        <v>63449692377</v>
      </c>
      <c r="D57" s="46">
        <v>119083369377</v>
      </c>
      <c r="E57" s="46">
        <v>119083369377</v>
      </c>
      <c r="F57" s="46">
        <v>247513369377</v>
      </c>
      <c r="G57" s="46">
        <v>301202915784</v>
      </c>
      <c r="H57" s="46">
        <v>150793688973</v>
      </c>
      <c r="I57" s="46">
        <v>222348688973</v>
      </c>
      <c r="J57" s="46">
        <v>221158774337</v>
      </c>
      <c r="K57" s="46">
        <v>221158774337</v>
      </c>
    </row>
    <row r="58" spans="1:11" x14ac:dyDescent="0.25">
      <c r="A58" s="44" t="s">
        <v>251</v>
      </c>
      <c r="B58" s="46">
        <v>-55790805095</v>
      </c>
      <c r="C58" s="46">
        <v>-45820339691</v>
      </c>
      <c r="D58" s="46">
        <v>-39423659514</v>
      </c>
      <c r="E58" s="46">
        <v>-20343653842</v>
      </c>
      <c r="F58" s="46">
        <v>-28752733654</v>
      </c>
      <c r="G58" s="46">
        <v>-28350546955</v>
      </c>
      <c r="H58" s="46">
        <v>-6995468284</v>
      </c>
      <c r="I58" s="46">
        <v>-7852389084</v>
      </c>
      <c r="J58" s="46">
        <v>-18875542528</v>
      </c>
      <c r="K58" s="46">
        <v>-23720536928</v>
      </c>
    </row>
    <row r="59" spans="1:11" x14ac:dyDescent="0.25">
      <c r="A59" s="44" t="s">
        <v>252</v>
      </c>
      <c r="B59" s="46">
        <v>29000000000</v>
      </c>
      <c r="C59" s="46">
        <v>33000000000</v>
      </c>
      <c r="D59" s="46">
        <v>38000000000</v>
      </c>
      <c r="E59" s="46">
        <v>27190000000</v>
      </c>
      <c r="F59" s="46">
        <v>12190000000</v>
      </c>
      <c r="G59" s="46">
        <v>16000000000</v>
      </c>
      <c r="I59" s="46">
        <v>42000000000</v>
      </c>
    </row>
    <row r="60" spans="1:11" x14ac:dyDescent="0.25">
      <c r="A60" s="45" t="s">
        <v>253</v>
      </c>
      <c r="B60" s="46">
        <v>187500312285</v>
      </c>
      <c r="C60" s="46">
        <v>225978312351</v>
      </c>
      <c r="D60" s="46">
        <v>112071526640</v>
      </c>
      <c r="E60" s="46">
        <v>83728217731</v>
      </c>
      <c r="F60" s="46">
        <v>85423616885</v>
      </c>
      <c r="G60" s="46">
        <v>29975471390</v>
      </c>
      <c r="H60" s="46">
        <v>51921641163</v>
      </c>
      <c r="I60" s="46">
        <v>47039760454</v>
      </c>
      <c r="J60" s="46">
        <v>65515080985</v>
      </c>
      <c r="K60" s="46">
        <v>64188433446</v>
      </c>
    </row>
    <row r="61" spans="1:11" x14ac:dyDescent="0.25">
      <c r="A61" s="44" t="s">
        <v>254</v>
      </c>
      <c r="B61" s="46">
        <v>26861446992</v>
      </c>
      <c r="C61" s="46">
        <v>46705042797</v>
      </c>
      <c r="D61" s="46">
        <v>55055553316</v>
      </c>
      <c r="E61" s="46">
        <v>23933379401</v>
      </c>
      <c r="F61" s="46">
        <v>31837057110</v>
      </c>
      <c r="G61" s="46">
        <v>25522991259</v>
      </c>
      <c r="H61" s="46">
        <v>30940737957</v>
      </c>
      <c r="I61" s="46">
        <v>25443392593</v>
      </c>
      <c r="J61" s="46">
        <v>37371817994</v>
      </c>
      <c r="K61" s="46">
        <v>32558965651</v>
      </c>
    </row>
    <row r="62" spans="1:11" x14ac:dyDescent="0.25">
      <c r="A62" s="44" t="s">
        <v>255</v>
      </c>
      <c r="B62" s="46">
        <v>15451485620</v>
      </c>
      <c r="C62" s="46">
        <v>16133082673</v>
      </c>
      <c r="D62" s="46">
        <v>17718120436</v>
      </c>
      <c r="E62" s="46">
        <v>15533046130</v>
      </c>
      <c r="F62" s="46">
        <v>4360828263</v>
      </c>
      <c r="G62" s="46">
        <v>4452480131</v>
      </c>
      <c r="H62" s="46">
        <v>20980903206</v>
      </c>
      <c r="I62" s="46">
        <v>21596367861</v>
      </c>
      <c r="J62" s="46">
        <v>27221404039</v>
      </c>
      <c r="K62" s="46">
        <v>30837226169</v>
      </c>
    </row>
    <row r="63" spans="1:11" ht="30" x14ac:dyDescent="0.25">
      <c r="A63" s="44" t="s">
        <v>256</v>
      </c>
    </row>
    <row r="64" spans="1:11" x14ac:dyDescent="0.25">
      <c r="A64" s="44" t="s">
        <v>257</v>
      </c>
    </row>
    <row r="65" spans="1:11" x14ac:dyDescent="0.25">
      <c r="A65" s="44" t="s">
        <v>258</v>
      </c>
      <c r="B65" s="46">
        <v>145187379673</v>
      </c>
      <c r="C65" s="46">
        <v>163140186881</v>
      </c>
      <c r="D65" s="46">
        <v>39297852888</v>
      </c>
      <c r="E65" s="46">
        <v>44261792200</v>
      </c>
      <c r="F65" s="46">
        <v>49225731512</v>
      </c>
    </row>
    <row r="66" spans="1:11" x14ac:dyDescent="0.25">
      <c r="A66" s="45" t="s">
        <v>259</v>
      </c>
      <c r="B66" s="46">
        <v>14747796227885</v>
      </c>
      <c r="C66" s="46">
        <v>16846904640870</v>
      </c>
      <c r="D66" s="46">
        <v>11826163041713</v>
      </c>
      <c r="E66" s="46">
        <v>8197228507758</v>
      </c>
      <c r="F66" s="46">
        <v>6832108167420</v>
      </c>
      <c r="G66" s="46">
        <v>6083229943787</v>
      </c>
      <c r="H66" s="46">
        <v>5875805695072</v>
      </c>
      <c r="I66" s="46">
        <v>5089309884686</v>
      </c>
      <c r="J66" s="46">
        <v>5034819684205</v>
      </c>
      <c r="K66" s="46">
        <v>4632065090030</v>
      </c>
    </row>
    <row r="67" spans="1:11" x14ac:dyDescent="0.25">
      <c r="A67" s="45" t="s">
        <v>260</v>
      </c>
    </row>
    <row r="68" spans="1:11" x14ac:dyDescent="0.25">
      <c r="A68" s="45" t="s">
        <v>261</v>
      </c>
      <c r="B68" s="46">
        <v>6953061220803</v>
      </c>
      <c r="C68" s="46">
        <v>9175421701435</v>
      </c>
      <c r="D68" s="46">
        <v>7036033811342</v>
      </c>
      <c r="E68" s="46">
        <v>4187782312233</v>
      </c>
      <c r="F68" s="46">
        <v>3612748321996</v>
      </c>
      <c r="G68" s="46">
        <v>3192668780809</v>
      </c>
      <c r="H68" s="46">
        <v>3077744741352</v>
      </c>
      <c r="I68" s="46">
        <v>2432973437422</v>
      </c>
      <c r="J68" s="46">
        <v>2576684599396</v>
      </c>
      <c r="K68" s="46">
        <v>2213151130624</v>
      </c>
    </row>
    <row r="69" spans="1:11" x14ac:dyDescent="0.25">
      <c r="A69" s="45" t="s">
        <v>262</v>
      </c>
      <c r="B69" s="46">
        <v>3945743304514</v>
      </c>
      <c r="C69" s="46">
        <v>4670430680530</v>
      </c>
      <c r="D69" s="46">
        <v>5986660581699</v>
      </c>
      <c r="E69" s="46">
        <v>3269454322565</v>
      </c>
      <c r="F69" s="46">
        <v>2997356703194</v>
      </c>
      <c r="G69" s="46">
        <v>1607679312569</v>
      </c>
      <c r="H69" s="46">
        <v>1298517198101</v>
      </c>
      <c r="I69" s="46">
        <v>995785492325</v>
      </c>
      <c r="J69" s="46">
        <v>1065415478326</v>
      </c>
      <c r="K69" s="46">
        <v>1512449653742</v>
      </c>
    </row>
    <row r="70" spans="1:11" x14ac:dyDescent="0.25">
      <c r="A70" s="44" t="s">
        <v>263</v>
      </c>
      <c r="B70" s="46">
        <v>420025240538</v>
      </c>
      <c r="C70" s="46">
        <v>288164675704</v>
      </c>
      <c r="D70" s="46">
        <v>366430294899</v>
      </c>
      <c r="E70" s="46">
        <v>325518932410</v>
      </c>
      <c r="F70" s="46">
        <v>269753496032</v>
      </c>
      <c r="G70" s="46">
        <v>214120906402</v>
      </c>
      <c r="H70" s="46">
        <v>160109952362</v>
      </c>
      <c r="I70" s="46">
        <v>113968068632</v>
      </c>
      <c r="J70" s="46">
        <v>119681520940</v>
      </c>
      <c r="K70" s="46">
        <v>169299419991</v>
      </c>
    </row>
    <row r="71" spans="1:11" x14ac:dyDescent="0.25">
      <c r="A71" s="44" t="s">
        <v>264</v>
      </c>
      <c r="B71" s="46">
        <v>1465406822828</v>
      </c>
      <c r="C71" s="46">
        <v>1741492216996</v>
      </c>
      <c r="D71" s="46">
        <v>2004381352111</v>
      </c>
      <c r="E71" s="46">
        <v>1732835761768</v>
      </c>
      <c r="F71" s="46">
        <v>1018517219407</v>
      </c>
      <c r="G71" s="46">
        <v>760253405046</v>
      </c>
      <c r="H71" s="46">
        <v>513518552032</v>
      </c>
      <c r="I71" s="46">
        <v>285669324284</v>
      </c>
      <c r="J71" s="46">
        <v>229870900473</v>
      </c>
      <c r="K71" s="46">
        <v>163937623955</v>
      </c>
    </row>
    <row r="72" spans="1:11" x14ac:dyDescent="0.25">
      <c r="A72" s="44" t="s">
        <v>265</v>
      </c>
      <c r="B72" s="46">
        <v>91019630938</v>
      </c>
      <c r="C72" s="46">
        <v>341425092343</v>
      </c>
      <c r="D72" s="46">
        <v>208921348697</v>
      </c>
      <c r="E72" s="46">
        <v>213784272638</v>
      </c>
      <c r="F72" s="46">
        <v>88757613638</v>
      </c>
      <c r="G72" s="46">
        <v>42005149154</v>
      </c>
      <c r="H72" s="46">
        <v>36200143550</v>
      </c>
      <c r="I72" s="46">
        <v>9618370333</v>
      </c>
      <c r="J72" s="46">
        <v>11161889546</v>
      </c>
      <c r="K72" s="46">
        <v>95245983021</v>
      </c>
    </row>
    <row r="73" spans="1:11" x14ac:dyDescent="0.25">
      <c r="A73" s="44" t="s">
        <v>266</v>
      </c>
      <c r="B73" s="46">
        <v>37385617689</v>
      </c>
      <c r="C73" s="46">
        <v>30673343744</v>
      </c>
      <c r="D73" s="46">
        <v>39671130028</v>
      </c>
      <c r="E73" s="46">
        <v>21520456683</v>
      </c>
      <c r="F73" s="46">
        <v>26432890223</v>
      </c>
      <c r="G73" s="46">
        <v>23146523680</v>
      </c>
      <c r="H73" s="46">
        <v>21169457524</v>
      </c>
      <c r="I73" s="46">
        <v>18950688860</v>
      </c>
      <c r="J73" s="46">
        <v>13909413159</v>
      </c>
      <c r="K73" s="46">
        <v>16070087813</v>
      </c>
    </row>
    <row r="74" spans="1:11" x14ac:dyDescent="0.25">
      <c r="A74" s="44" t="s">
        <v>267</v>
      </c>
      <c r="B74" s="46">
        <v>216836539272</v>
      </c>
      <c r="C74" s="46">
        <v>146406705834</v>
      </c>
      <c r="D74" s="46">
        <v>30222980913</v>
      </c>
      <c r="E74" s="46">
        <v>17137428832</v>
      </c>
      <c r="F74" s="46">
        <v>81896712100</v>
      </c>
      <c r="G74" s="46">
        <v>95597312852</v>
      </c>
      <c r="H74" s="46">
        <v>95733841989</v>
      </c>
      <c r="I74" s="46">
        <v>78137169251</v>
      </c>
      <c r="J74" s="46">
        <v>98439076114</v>
      </c>
      <c r="K74" s="46">
        <v>40517929899</v>
      </c>
    </row>
    <row r="75" spans="1:11" x14ac:dyDescent="0.25">
      <c r="A75" s="44" t="s">
        <v>268</v>
      </c>
    </row>
    <row r="76" spans="1:11" ht="30" x14ac:dyDescent="0.25">
      <c r="A76" s="44" t="s">
        <v>269</v>
      </c>
    </row>
    <row r="77" spans="1:11" x14ac:dyDescent="0.25">
      <c r="A77" s="44" t="s">
        <v>270</v>
      </c>
      <c r="B77" s="46">
        <v>57035413168</v>
      </c>
      <c r="C77" s="46">
        <v>56134028642</v>
      </c>
      <c r="D77" s="46">
        <v>61542193930</v>
      </c>
      <c r="E77" s="46">
        <v>48270285399</v>
      </c>
      <c r="F77" s="46">
        <v>3541326901</v>
      </c>
      <c r="G77" s="46">
        <v>3374235992</v>
      </c>
      <c r="H77" s="46">
        <v>5457677373</v>
      </c>
      <c r="I77" s="46">
        <v>3487872356</v>
      </c>
    </row>
    <row r="78" spans="1:11" x14ac:dyDescent="0.25">
      <c r="A78" s="44" t="s">
        <v>271</v>
      </c>
      <c r="B78" s="46">
        <v>583380274169</v>
      </c>
      <c r="C78" s="46">
        <v>1428251872080</v>
      </c>
      <c r="D78" s="46">
        <v>2568081007713</v>
      </c>
      <c r="E78" s="46">
        <v>348774572608</v>
      </c>
      <c r="F78" s="46">
        <v>310795724791</v>
      </c>
      <c r="G78" s="46">
        <v>106920573206</v>
      </c>
      <c r="H78" s="46">
        <v>162833304178</v>
      </c>
      <c r="I78" s="46">
        <v>175445322340</v>
      </c>
    </row>
    <row r="79" spans="1:11" x14ac:dyDescent="0.25">
      <c r="A79" s="44" t="s">
        <v>272</v>
      </c>
      <c r="B79" s="46">
        <v>1006741204345</v>
      </c>
      <c r="C79" s="46">
        <v>611201075313</v>
      </c>
      <c r="D79" s="46">
        <v>689658262854</v>
      </c>
      <c r="E79" s="46">
        <v>547806830701</v>
      </c>
      <c r="F79" s="46">
        <v>1194403948267</v>
      </c>
      <c r="G79" s="46">
        <v>364231604737</v>
      </c>
      <c r="H79" s="46">
        <v>306516839111</v>
      </c>
      <c r="I79" s="46">
        <v>310301414311</v>
      </c>
    </row>
    <row r="80" spans="1:11" x14ac:dyDescent="0.25">
      <c r="A80" s="44" t="s">
        <v>273</v>
      </c>
      <c r="B80" s="46">
        <v>1493234728</v>
      </c>
      <c r="I80" s="46">
        <v>200000000</v>
      </c>
    </row>
    <row r="81" spans="1:11" x14ac:dyDescent="0.25">
      <c r="A81" s="44" t="s">
        <v>274</v>
      </c>
      <c r="B81" s="46">
        <v>66419326839</v>
      </c>
      <c r="C81" s="46">
        <v>26681669874</v>
      </c>
      <c r="D81" s="46">
        <v>17752010554</v>
      </c>
      <c r="E81" s="46">
        <v>13805781526</v>
      </c>
      <c r="F81" s="46">
        <v>3257771835</v>
      </c>
      <c r="G81" s="46">
        <v>-1970398500</v>
      </c>
      <c r="H81" s="46">
        <v>-3022570018</v>
      </c>
      <c r="I81" s="46">
        <v>7261958</v>
      </c>
      <c r="J81" s="46">
        <v>2998592585</v>
      </c>
    </row>
    <row r="82" spans="1:11" x14ac:dyDescent="0.25">
      <c r="A82" s="44" t="s">
        <v>275</v>
      </c>
    </row>
    <row r="83" spans="1:11" ht="30" x14ac:dyDescent="0.25">
      <c r="A83" s="44" t="s">
        <v>276</v>
      </c>
    </row>
    <row r="84" spans="1:11" x14ac:dyDescent="0.25">
      <c r="A84" s="45" t="s">
        <v>277</v>
      </c>
      <c r="B84" s="46">
        <v>3007317916289</v>
      </c>
      <c r="C84" s="46">
        <v>4504991020905</v>
      </c>
      <c r="D84" s="46">
        <v>1049373229643</v>
      </c>
      <c r="E84" s="46">
        <v>918327989668</v>
      </c>
      <c r="F84" s="46">
        <v>615391618802</v>
      </c>
      <c r="G84" s="46">
        <v>1584989468240</v>
      </c>
      <c r="H84" s="46">
        <v>1779227543251</v>
      </c>
      <c r="I84" s="46">
        <v>1437187945097</v>
      </c>
      <c r="J84" s="46">
        <v>1511269121070</v>
      </c>
      <c r="K84" s="46">
        <v>700701476882</v>
      </c>
    </row>
    <row r="85" spans="1:11" x14ac:dyDescent="0.25">
      <c r="A85" s="44" t="s">
        <v>278</v>
      </c>
    </row>
    <row r="86" spans="1:11" x14ac:dyDescent="0.25">
      <c r="A86" s="44" t="s">
        <v>279</v>
      </c>
    </row>
    <row r="87" spans="1:11" x14ac:dyDescent="0.25">
      <c r="A87" s="44" t="s">
        <v>280</v>
      </c>
    </row>
    <row r="88" spans="1:11" x14ac:dyDescent="0.25">
      <c r="A88" s="44" t="s">
        <v>281</v>
      </c>
    </row>
    <row r="89" spans="1:11" x14ac:dyDescent="0.25">
      <c r="A89" s="44" t="s">
        <v>282</v>
      </c>
    </row>
    <row r="90" spans="1:11" x14ac:dyDescent="0.25">
      <c r="A90" s="44" t="s">
        <v>283</v>
      </c>
      <c r="B90" s="46">
        <v>117817043372</v>
      </c>
      <c r="C90" s="46">
        <v>121191279364</v>
      </c>
      <c r="D90" s="46">
        <v>124565515356</v>
      </c>
      <c r="E90" s="46">
        <v>150202152005</v>
      </c>
      <c r="F90" s="46">
        <v>153576387997</v>
      </c>
      <c r="G90" s="46">
        <v>156950623988</v>
      </c>
      <c r="H90" s="46">
        <v>309614748860</v>
      </c>
      <c r="I90" s="46">
        <v>312988984851</v>
      </c>
    </row>
    <row r="91" spans="1:11" x14ac:dyDescent="0.25">
      <c r="A91" s="44" t="s">
        <v>284</v>
      </c>
      <c r="B91" s="46">
        <v>20106000000</v>
      </c>
      <c r="C91" s="46">
        <v>20054120000</v>
      </c>
      <c r="D91" s="46">
        <v>19988120000</v>
      </c>
      <c r="E91" s="46">
        <v>20428400000</v>
      </c>
      <c r="F91" s="46">
        <v>1443624500</v>
      </c>
      <c r="G91" s="46">
        <v>1092524500</v>
      </c>
      <c r="H91" s="46">
        <v>1411929462</v>
      </c>
      <c r="I91" s="46">
        <v>2157848801</v>
      </c>
      <c r="J91" s="46">
        <v>2850297076</v>
      </c>
      <c r="K91" s="46">
        <v>1960000000</v>
      </c>
    </row>
    <row r="92" spans="1:11" x14ac:dyDescent="0.25">
      <c r="A92" s="44" t="s">
        <v>285</v>
      </c>
      <c r="B92" s="46">
        <v>2838326830713</v>
      </c>
      <c r="C92" s="46">
        <v>4295452475499</v>
      </c>
      <c r="D92" s="46">
        <v>825015446511</v>
      </c>
      <c r="E92" s="46">
        <v>729658592300</v>
      </c>
      <c r="F92" s="46">
        <v>424026756178</v>
      </c>
      <c r="G92" s="46">
        <v>1395463815466</v>
      </c>
      <c r="H92" s="46">
        <v>1430867580735</v>
      </c>
      <c r="I92" s="46">
        <v>1079327223130</v>
      </c>
      <c r="J92" s="46">
        <v>1177285594043</v>
      </c>
      <c r="K92" s="46">
        <v>352542142618</v>
      </c>
    </row>
    <row r="93" spans="1:11" x14ac:dyDescent="0.25">
      <c r="A93" s="44" t="s">
        <v>286</v>
      </c>
      <c r="D93" s="46">
        <v>9750000000</v>
      </c>
    </row>
    <row r="94" spans="1:11" x14ac:dyDescent="0.25">
      <c r="A94" s="44" t="s">
        <v>287</v>
      </c>
    </row>
    <row r="95" spans="1:11" x14ac:dyDescent="0.25">
      <c r="A95" s="44" t="s">
        <v>288</v>
      </c>
      <c r="B95" s="46">
        <v>28582175875</v>
      </c>
      <c r="C95" s="46">
        <v>63272314440</v>
      </c>
      <c r="D95" s="46">
        <v>64362285757</v>
      </c>
      <c r="E95" s="46">
        <v>17406981008</v>
      </c>
      <c r="F95" s="46">
        <v>35156923980</v>
      </c>
      <c r="G95" s="46">
        <v>29734156302</v>
      </c>
      <c r="H95" s="46">
        <v>36688060483</v>
      </c>
      <c r="I95" s="46">
        <v>421147301339</v>
      </c>
      <c r="J95" s="46">
        <v>11395773115</v>
      </c>
      <c r="K95" s="46">
        <v>11395773115</v>
      </c>
    </row>
    <row r="96" spans="1:11" x14ac:dyDescent="0.25">
      <c r="A96" s="44" t="s">
        <v>289</v>
      </c>
      <c r="B96" s="46">
        <v>2485866329</v>
      </c>
      <c r="C96" s="46">
        <v>5020831602</v>
      </c>
      <c r="D96" s="46">
        <v>5691862019</v>
      </c>
      <c r="E96" s="46">
        <v>631864355</v>
      </c>
      <c r="F96" s="46">
        <v>1187926147</v>
      </c>
      <c r="G96" s="46">
        <v>1748347984</v>
      </c>
      <c r="H96" s="46">
        <v>645223711</v>
      </c>
      <c r="I96" s="46">
        <v>566586976</v>
      </c>
    </row>
    <row r="97" spans="1:11" x14ac:dyDescent="0.25">
      <c r="A97" s="44" t="s">
        <v>290</v>
      </c>
    </row>
    <row r="98" spans="1:11" x14ac:dyDescent="0.25">
      <c r="A98" s="45" t="s">
        <v>291</v>
      </c>
      <c r="B98" s="46">
        <v>7794735007082</v>
      </c>
      <c r="C98" s="46">
        <v>7671482939435</v>
      </c>
      <c r="D98" s="46">
        <v>4790129230371</v>
      </c>
      <c r="E98" s="46">
        <v>4009446195525</v>
      </c>
      <c r="F98" s="46">
        <v>3219359845424</v>
      </c>
      <c r="G98" s="46">
        <v>2890561162978</v>
      </c>
      <c r="H98" s="46">
        <v>2798060953720</v>
      </c>
      <c r="I98" s="46">
        <v>2656336447264</v>
      </c>
      <c r="J98" s="46">
        <v>2410857934744</v>
      </c>
      <c r="K98" s="46">
        <v>2373689904046</v>
      </c>
    </row>
    <row r="99" spans="1:11" x14ac:dyDescent="0.25">
      <c r="A99" s="45" t="s">
        <v>292</v>
      </c>
      <c r="B99" s="46">
        <v>7794735007082</v>
      </c>
      <c r="C99" s="46">
        <v>7671482939435</v>
      </c>
      <c r="D99" s="46">
        <v>4790129230371</v>
      </c>
      <c r="E99" s="46">
        <v>4009446195525</v>
      </c>
      <c r="F99" s="46">
        <v>3219359845424</v>
      </c>
      <c r="G99" s="46">
        <v>2890561162978</v>
      </c>
      <c r="H99" s="46">
        <v>2798060953720</v>
      </c>
      <c r="I99" s="46">
        <v>2656336447264</v>
      </c>
      <c r="J99" s="46">
        <v>2410857934744</v>
      </c>
      <c r="K99" s="46">
        <v>2373689904046</v>
      </c>
    </row>
    <row r="100" spans="1:11" x14ac:dyDescent="0.25">
      <c r="A100" s="44" t="s">
        <v>293</v>
      </c>
      <c r="B100" s="46">
        <v>6098519950000</v>
      </c>
      <c r="C100" s="46">
        <v>4998909620000</v>
      </c>
      <c r="D100" s="46">
        <v>3184925510000</v>
      </c>
      <c r="E100" s="46">
        <v>3149436010000</v>
      </c>
      <c r="F100" s="46">
        <v>2524847830000</v>
      </c>
      <c r="G100" s="46">
        <v>2381948190000</v>
      </c>
      <c r="H100" s="46">
        <v>2381948190000</v>
      </c>
      <c r="I100" s="46">
        <v>2145337930000</v>
      </c>
      <c r="J100" s="46">
        <v>1787436200000</v>
      </c>
      <c r="K100" s="46">
        <v>1429955870000</v>
      </c>
    </row>
    <row r="101" spans="1:11" ht="30" x14ac:dyDescent="0.25">
      <c r="A101" s="44" t="s">
        <v>294</v>
      </c>
      <c r="B101" s="46">
        <v>6098519950000</v>
      </c>
      <c r="C101" s="46">
        <v>4998909620000</v>
      </c>
      <c r="D101" s="46">
        <v>3184925510000</v>
      </c>
      <c r="E101" s="46">
        <v>3149436010000</v>
      </c>
      <c r="F101" s="46">
        <v>2524847830000</v>
      </c>
      <c r="G101" s="46">
        <v>2381948190000</v>
      </c>
      <c r="H101" s="46">
        <v>2381948190000</v>
      </c>
      <c r="I101" s="46">
        <v>2145337930000</v>
      </c>
    </row>
    <row r="102" spans="1:11" x14ac:dyDescent="0.25">
      <c r="A102" s="44" t="s">
        <v>295</v>
      </c>
    </row>
    <row r="103" spans="1:11" x14ac:dyDescent="0.25">
      <c r="A103" s="44" t="s">
        <v>296</v>
      </c>
      <c r="B103" s="46">
        <v>1046337538421</v>
      </c>
      <c r="C103" s="46">
        <v>1121119538421</v>
      </c>
      <c r="D103" s="46">
        <v>296708538421</v>
      </c>
      <c r="E103" s="46">
        <v>208157989707</v>
      </c>
      <c r="F103" s="46">
        <v>66111261707</v>
      </c>
      <c r="G103" s="46">
        <v>66111261707</v>
      </c>
      <c r="H103" s="46">
        <v>66111261707</v>
      </c>
      <c r="I103" s="46">
        <v>237736521707</v>
      </c>
      <c r="J103" s="46">
        <v>386568251707</v>
      </c>
      <c r="K103" s="46">
        <v>744048581707</v>
      </c>
    </row>
    <row r="104" spans="1:11" x14ac:dyDescent="0.25">
      <c r="A104" s="44" t="s">
        <v>297</v>
      </c>
    </row>
    <row r="105" spans="1:11" x14ac:dyDescent="0.25">
      <c r="A105" s="44" t="s">
        <v>298</v>
      </c>
      <c r="B105" s="46">
        <v>10975110000</v>
      </c>
      <c r="C105" s="46">
        <v>2812000000</v>
      </c>
      <c r="D105" s="46">
        <v>1550200000</v>
      </c>
      <c r="E105" s="46">
        <v>775100000</v>
      </c>
    </row>
    <row r="106" spans="1:11" x14ac:dyDescent="0.25">
      <c r="A106" s="44" t="s">
        <v>299</v>
      </c>
    </row>
    <row r="107" spans="1:11" x14ac:dyDescent="0.25">
      <c r="A107" s="44" t="s">
        <v>300</v>
      </c>
    </row>
    <row r="108" spans="1:11" x14ac:dyDescent="0.25">
      <c r="A108" s="44" t="s">
        <v>301</v>
      </c>
    </row>
    <row r="109" spans="1:11" x14ac:dyDescent="0.25">
      <c r="A109" s="44" t="s">
        <v>302</v>
      </c>
      <c r="B109" s="46">
        <v>84687037740</v>
      </c>
      <c r="C109" s="46">
        <v>229992552096</v>
      </c>
      <c r="D109" s="46">
        <v>215043954655</v>
      </c>
      <c r="E109" s="46">
        <v>195617083138</v>
      </c>
      <c r="F109" s="46">
        <v>178261388573</v>
      </c>
      <c r="G109" s="46">
        <v>169462141790</v>
      </c>
      <c r="H109" s="46">
        <v>163672057494</v>
      </c>
      <c r="I109" s="46">
        <v>161961502413</v>
      </c>
      <c r="J109" s="46">
        <v>79120228177</v>
      </c>
      <c r="K109" s="46">
        <v>77046740024</v>
      </c>
    </row>
    <row r="110" spans="1:11" x14ac:dyDescent="0.25">
      <c r="A110" s="44" t="s">
        <v>303</v>
      </c>
    </row>
    <row r="111" spans="1:11" x14ac:dyDescent="0.25">
      <c r="A111" s="44" t="s">
        <v>304</v>
      </c>
    </row>
    <row r="112" spans="1:11" x14ac:dyDescent="0.25">
      <c r="A112" s="44" t="s">
        <v>305</v>
      </c>
      <c r="B112" s="46">
        <v>297491097067</v>
      </c>
      <c r="C112" s="46">
        <v>1111416213358</v>
      </c>
      <c r="D112" s="46">
        <v>1034315397871</v>
      </c>
      <c r="E112" s="46">
        <v>390717784688</v>
      </c>
      <c r="F112" s="46">
        <v>362986662889</v>
      </c>
      <c r="G112" s="46">
        <v>200096964669</v>
      </c>
      <c r="H112" s="46">
        <v>119541816792</v>
      </c>
      <c r="I112" s="46">
        <v>66073619772</v>
      </c>
      <c r="J112" s="46">
        <v>79651837033</v>
      </c>
      <c r="K112" s="46">
        <v>46643025035</v>
      </c>
    </row>
    <row r="113" spans="1:11" ht="30" x14ac:dyDescent="0.25">
      <c r="A113" s="44" t="s">
        <v>306</v>
      </c>
      <c r="B113" s="46">
        <v>153362838279</v>
      </c>
      <c r="C113" s="46">
        <v>986154280785</v>
      </c>
      <c r="D113" s="46">
        <v>711237905763</v>
      </c>
      <c r="E113" s="46">
        <v>390989644585</v>
      </c>
      <c r="F113" s="46">
        <v>323991905953</v>
      </c>
      <c r="G113" s="46">
        <v>196234898683</v>
      </c>
      <c r="H113" s="46">
        <v>61095839034</v>
      </c>
      <c r="I113" s="46">
        <v>55612798813</v>
      </c>
    </row>
    <row r="114" spans="1:11" x14ac:dyDescent="0.25">
      <c r="A114" s="44" t="s">
        <v>307</v>
      </c>
      <c r="B114" s="46">
        <v>144128258788</v>
      </c>
      <c r="C114" s="46">
        <v>125261932573</v>
      </c>
      <c r="D114" s="46">
        <v>323077492108</v>
      </c>
      <c r="E114" s="46">
        <v>-271859897</v>
      </c>
      <c r="F114" s="46">
        <v>38994756936</v>
      </c>
      <c r="G114" s="46">
        <v>3862065986</v>
      </c>
      <c r="H114" s="46">
        <v>58445977758</v>
      </c>
      <c r="I114" s="46">
        <v>10460820959</v>
      </c>
    </row>
    <row r="115" spans="1:11" x14ac:dyDescent="0.25">
      <c r="A115" s="44" t="s">
        <v>308</v>
      </c>
    </row>
    <row r="116" spans="1:11" x14ac:dyDescent="0.25">
      <c r="A116" s="44" t="s">
        <v>309</v>
      </c>
      <c r="B116" s="46">
        <v>256724273854</v>
      </c>
      <c r="C116" s="46">
        <v>207233015560</v>
      </c>
      <c r="D116" s="46">
        <v>57585629424</v>
      </c>
      <c r="E116" s="46">
        <v>64742227992</v>
      </c>
      <c r="F116" s="46">
        <v>87152702255</v>
      </c>
      <c r="G116" s="46">
        <v>72942604812</v>
      </c>
      <c r="H116" s="46">
        <v>66787627727</v>
      </c>
      <c r="I116" s="46">
        <v>45226873372</v>
      </c>
    </row>
    <row r="117" spans="1:11" x14ac:dyDescent="0.25">
      <c r="A117" s="45" t="s">
        <v>310</v>
      </c>
    </row>
    <row r="118" spans="1:11" x14ac:dyDescent="0.25">
      <c r="A118" s="44" t="s">
        <v>311</v>
      </c>
    </row>
    <row r="119" spans="1:11" x14ac:dyDescent="0.25">
      <c r="A119" s="44" t="s">
        <v>312</v>
      </c>
    </row>
    <row r="120" spans="1:11" x14ac:dyDescent="0.25">
      <c r="A120" s="45" t="s">
        <v>313</v>
      </c>
      <c r="B120" s="46">
        <v>14747796227885</v>
      </c>
      <c r="C120" s="46">
        <v>16846904640870</v>
      </c>
      <c r="D120" s="46">
        <v>11826163041713</v>
      </c>
      <c r="E120" s="46">
        <v>8197228507758</v>
      </c>
      <c r="F120" s="46">
        <v>6832108167420</v>
      </c>
      <c r="G120" s="46">
        <v>6083229943787</v>
      </c>
      <c r="H120" s="46">
        <v>5875805695072</v>
      </c>
      <c r="I120" s="46">
        <v>5089309884686</v>
      </c>
      <c r="J120" s="46">
        <v>5034819684205</v>
      </c>
      <c r="K120" s="46">
        <v>4632065090030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95175-2048-4450-BA6E-AE3512338C03}">
  <dimension ref="A1:K43"/>
  <sheetViews>
    <sheetView zoomScaleNormal="100" workbookViewId="0">
      <selection activeCell="A2" sqref="A2:D43"/>
    </sheetView>
  </sheetViews>
  <sheetFormatPr defaultRowHeight="15" x14ac:dyDescent="0.25"/>
  <cols>
    <col min="1" max="1" width="50.85546875" style="44" customWidth="1"/>
    <col min="2" max="11" width="18.85546875" style="51" customWidth="1"/>
  </cols>
  <sheetData>
    <row r="1" spans="1:11" x14ac:dyDescent="0.25">
      <c r="A1" s="43" t="s">
        <v>136</v>
      </c>
      <c r="B1" s="42">
        <v>2022</v>
      </c>
      <c r="C1" s="42">
        <v>2021</v>
      </c>
      <c r="D1" s="42">
        <v>2020</v>
      </c>
      <c r="E1" s="42">
        <v>2019</v>
      </c>
      <c r="F1" s="42">
        <v>2018</v>
      </c>
      <c r="G1" s="42">
        <v>2017</v>
      </c>
      <c r="H1" s="42">
        <v>2016</v>
      </c>
      <c r="I1" s="42">
        <v>2015</v>
      </c>
      <c r="J1" s="42">
        <v>2014</v>
      </c>
      <c r="K1" s="42">
        <v>2013</v>
      </c>
    </row>
    <row r="2" spans="1:11" x14ac:dyDescent="0.25">
      <c r="A2" s="45" t="s">
        <v>159</v>
      </c>
    </row>
    <row r="3" spans="1:11" x14ac:dyDescent="0.25">
      <c r="A3" s="44" t="s">
        <v>160</v>
      </c>
      <c r="B3" s="51">
        <v>198787024601</v>
      </c>
      <c r="C3" s="51">
        <v>1281556948813</v>
      </c>
      <c r="D3" s="51">
        <v>899845087070</v>
      </c>
      <c r="E3" s="51">
        <v>471281200545</v>
      </c>
      <c r="F3" s="51">
        <v>428283340094</v>
      </c>
      <c r="G3" s="51">
        <v>255343657001</v>
      </c>
      <c r="H3" s="51">
        <v>91817011881</v>
      </c>
      <c r="I3" s="51">
        <v>32133590489</v>
      </c>
      <c r="J3" s="51">
        <v>64454398845</v>
      </c>
      <c r="K3" s="51">
        <v>56409904679</v>
      </c>
    </row>
    <row r="4" spans="1:11" x14ac:dyDescent="0.25">
      <c r="A4" s="44" t="s">
        <v>161</v>
      </c>
    </row>
    <row r="5" spans="1:11" x14ac:dyDescent="0.25">
      <c r="A5" s="44" t="s">
        <v>162</v>
      </c>
      <c r="B5" s="51">
        <v>7925253171</v>
      </c>
      <c r="C5" s="51">
        <v>51221152288</v>
      </c>
      <c r="D5" s="51">
        <v>44886569674</v>
      </c>
      <c r="E5" s="51">
        <v>37440918820</v>
      </c>
      <c r="F5" s="51">
        <v>22806617100</v>
      </c>
      <c r="G5" s="51">
        <v>19227668529</v>
      </c>
      <c r="H5" s="51">
        <v>22497102856</v>
      </c>
    </row>
    <row r="6" spans="1:11" x14ac:dyDescent="0.25">
      <c r="A6" s="44" t="s">
        <v>163</v>
      </c>
      <c r="B6" s="51">
        <v>-5405195</v>
      </c>
      <c r="C6" s="51">
        <v>3904797806</v>
      </c>
      <c r="D6" s="51">
        <v>-4399791836</v>
      </c>
      <c r="E6" s="51">
        <v>-4803421204</v>
      </c>
      <c r="F6" s="51">
        <v>17864969557</v>
      </c>
      <c r="G6" s="51">
        <v>-8485232499</v>
      </c>
      <c r="H6" s="51">
        <v>1212705174</v>
      </c>
    </row>
    <row r="7" spans="1:11" ht="30" x14ac:dyDescent="0.25">
      <c r="A7" s="44" t="s">
        <v>164</v>
      </c>
      <c r="B7" s="51">
        <v>-87205811388</v>
      </c>
      <c r="C7" s="51">
        <v>-26206966</v>
      </c>
      <c r="D7" s="51">
        <v>-30967</v>
      </c>
      <c r="E7" s="51">
        <v>-226285</v>
      </c>
      <c r="F7" s="51">
        <v>-2936487</v>
      </c>
      <c r="G7" s="51">
        <v>-1500193</v>
      </c>
      <c r="H7" s="51">
        <v>21055708232</v>
      </c>
    </row>
    <row r="8" spans="1:11" x14ac:dyDescent="0.25">
      <c r="A8" s="44" t="s">
        <v>165</v>
      </c>
      <c r="B8" s="51">
        <v>254517281231</v>
      </c>
      <c r="C8" s="51">
        <v>-902713939876</v>
      </c>
      <c r="D8" s="51">
        <v>-600687034020</v>
      </c>
      <c r="E8" s="51">
        <v>-180847256731</v>
      </c>
      <c r="F8" s="51">
        <v>-154412694981</v>
      </c>
      <c r="G8" s="51">
        <v>-89106683487</v>
      </c>
      <c r="H8" s="51">
        <v>-17517512626</v>
      </c>
    </row>
    <row r="9" spans="1:11" x14ac:dyDescent="0.25">
      <c r="A9" s="44" t="s">
        <v>166</v>
      </c>
      <c r="B9" s="51">
        <v>438816929164</v>
      </c>
      <c r="C9" s="51">
        <v>99383966027</v>
      </c>
      <c r="D9" s="51">
        <v>37386634438</v>
      </c>
      <c r="E9" s="51">
        <v>37280602441</v>
      </c>
      <c r="F9" s="51">
        <v>21663032812</v>
      </c>
      <c r="G9" s="51">
        <v>15976314243</v>
      </c>
      <c r="H9" s="51">
        <v>15687433198</v>
      </c>
    </row>
    <row r="10" spans="1:11" x14ac:dyDescent="0.25">
      <c r="A10" s="44" t="s">
        <v>167</v>
      </c>
    </row>
    <row r="11" spans="1:11" ht="30" x14ac:dyDescent="0.25">
      <c r="A11" s="44" t="s">
        <v>168</v>
      </c>
      <c r="B11" s="51">
        <v>438816929164</v>
      </c>
      <c r="C11" s="51">
        <v>533326718092</v>
      </c>
      <c r="D11" s="51">
        <v>377031434359</v>
      </c>
      <c r="E11" s="51">
        <v>360351817586</v>
      </c>
      <c r="F11" s="51">
        <v>336202328095</v>
      </c>
      <c r="G11" s="51">
        <v>187858852555</v>
      </c>
      <c r="H11" s="51">
        <v>134752448715</v>
      </c>
    </row>
    <row r="12" spans="1:11" x14ac:dyDescent="0.25">
      <c r="A12" s="44" t="s">
        <v>169</v>
      </c>
      <c r="B12" s="51">
        <v>1054056485419</v>
      </c>
      <c r="C12" s="51">
        <v>-2153571925962</v>
      </c>
      <c r="D12" s="51">
        <v>-203929722350</v>
      </c>
      <c r="E12" s="51">
        <v>-207005704287</v>
      </c>
      <c r="F12" s="51">
        <v>-496159864465</v>
      </c>
      <c r="G12" s="51">
        <v>113330972123</v>
      </c>
      <c r="H12" s="51">
        <v>-293715748755</v>
      </c>
    </row>
    <row r="13" spans="1:11" x14ac:dyDescent="0.25">
      <c r="A13" s="44" t="s">
        <v>170</v>
      </c>
      <c r="B13" s="51">
        <v>-2077529152820</v>
      </c>
      <c r="C13" s="51">
        <v>559121338629</v>
      </c>
      <c r="D13" s="51">
        <v>-823799090122</v>
      </c>
      <c r="E13" s="51">
        <v>-1074077824621</v>
      </c>
      <c r="F13" s="51">
        <v>378649672371</v>
      </c>
      <c r="G13" s="51">
        <v>-513846839370</v>
      </c>
      <c r="H13" s="51">
        <v>-421839126054</v>
      </c>
    </row>
    <row r="14" spans="1:11" ht="30" x14ac:dyDescent="0.25">
      <c r="A14" s="44" t="s">
        <v>171</v>
      </c>
      <c r="B14" s="51">
        <v>-1111780279974</v>
      </c>
      <c r="C14" s="51">
        <v>-654389185049</v>
      </c>
      <c r="D14" s="51">
        <v>460945260425</v>
      </c>
      <c r="E14" s="51">
        <v>1055301314825</v>
      </c>
      <c r="F14" s="51">
        <v>486400381425</v>
      </c>
      <c r="G14" s="51">
        <v>156990145007</v>
      </c>
      <c r="H14" s="51">
        <v>409901403881</v>
      </c>
    </row>
    <row r="15" spans="1:11" x14ac:dyDescent="0.25">
      <c r="A15" s="44" t="s">
        <v>172</v>
      </c>
      <c r="B15" s="51">
        <v>39791524033</v>
      </c>
      <c r="C15" s="51">
        <v>-75864427315</v>
      </c>
      <c r="D15" s="51">
        <v>16087323104</v>
      </c>
      <c r="E15" s="51">
        <v>-79634756017</v>
      </c>
      <c r="F15" s="51">
        <v>-20947863381</v>
      </c>
      <c r="G15" s="51">
        <v>515731636</v>
      </c>
      <c r="H15" s="51">
        <v>-39174568393</v>
      </c>
    </row>
    <row r="16" spans="1:11" x14ac:dyDescent="0.25">
      <c r="A16" s="44" t="s">
        <v>173</v>
      </c>
    </row>
    <row r="17" spans="1:11" x14ac:dyDescent="0.25">
      <c r="A17" s="44" t="s">
        <v>174</v>
      </c>
      <c r="B17" s="51">
        <v>-260885747007</v>
      </c>
      <c r="C17" s="51">
        <v>-15847611189</v>
      </c>
      <c r="D17" s="51">
        <v>-128209923534</v>
      </c>
      <c r="E17" s="51">
        <v>-186299706483</v>
      </c>
      <c r="F17" s="51">
        <v>-192473251134</v>
      </c>
      <c r="G17" s="51">
        <v>-186481725834</v>
      </c>
      <c r="H17" s="51">
        <v>-146577042819</v>
      </c>
      <c r="I17" s="51">
        <v>-182266961424</v>
      </c>
      <c r="J17" s="51">
        <v>-103624105847</v>
      </c>
      <c r="K17" s="51">
        <v>-135204286755</v>
      </c>
    </row>
    <row r="18" spans="1:11" x14ac:dyDescent="0.25">
      <c r="A18" s="44" t="s">
        <v>175</v>
      </c>
      <c r="B18" s="51">
        <v>-257135449491</v>
      </c>
      <c r="C18" s="51">
        <v>-130663487083</v>
      </c>
      <c r="D18" s="51">
        <v>-181506481527</v>
      </c>
      <c r="E18" s="51">
        <v>-105885885520</v>
      </c>
      <c r="F18" s="51">
        <v>-56717910111</v>
      </c>
      <c r="G18" s="51">
        <v>-34904611462</v>
      </c>
      <c r="H18" s="51">
        <v>-6728991201</v>
      </c>
      <c r="I18" s="51">
        <v>-11839863156</v>
      </c>
      <c r="J18" s="51">
        <v>-12412197265</v>
      </c>
      <c r="K18" s="51">
        <v>-6426677204</v>
      </c>
    </row>
    <row r="19" spans="1:11" x14ac:dyDescent="0.25">
      <c r="A19" s="44" t="s">
        <v>176</v>
      </c>
      <c r="G19" s="51">
        <v>13732580462</v>
      </c>
      <c r="I19" s="51">
        <v>33350380231</v>
      </c>
      <c r="J19" s="51">
        <v>73150522105</v>
      </c>
      <c r="K19" s="51">
        <v>175554857634</v>
      </c>
    </row>
    <row r="20" spans="1:11" x14ac:dyDescent="0.25">
      <c r="A20" s="44" t="s">
        <v>177</v>
      </c>
      <c r="B20" s="51">
        <v>-31281311859</v>
      </c>
      <c r="C20" s="51">
        <v>-28592697782</v>
      </c>
      <c r="D20" s="51">
        <v>-20915240652</v>
      </c>
      <c r="E20" s="51">
        <v>-8156506048</v>
      </c>
      <c r="F20" s="51">
        <v>-4375856700</v>
      </c>
      <c r="G20" s="51">
        <v>-171412070</v>
      </c>
      <c r="H20" s="51">
        <v>-1825886876</v>
      </c>
      <c r="I20" s="51">
        <v>-141505260981</v>
      </c>
      <c r="J20" s="51">
        <v>-116624784144</v>
      </c>
      <c r="K20" s="51">
        <v>-302649418506</v>
      </c>
    </row>
    <row r="21" spans="1:11" x14ac:dyDescent="0.25">
      <c r="A21" s="45" t="s">
        <v>178</v>
      </c>
      <c r="B21" s="51">
        <v>-2205947002535</v>
      </c>
      <c r="C21" s="51">
        <v>-1966481277659</v>
      </c>
      <c r="D21" s="51">
        <v>-504296440297</v>
      </c>
      <c r="E21" s="51">
        <v>-245407250565</v>
      </c>
      <c r="F21" s="51">
        <v>430577636100</v>
      </c>
      <c r="G21" s="51">
        <v>-262976306953</v>
      </c>
      <c r="H21" s="51">
        <v>-365207511502</v>
      </c>
      <c r="I21" s="51">
        <v>-370143601416</v>
      </c>
      <c r="J21" s="51">
        <v>-44222645057</v>
      </c>
      <c r="K21" s="51">
        <v>-203254254074</v>
      </c>
    </row>
    <row r="22" spans="1:11" x14ac:dyDescent="0.25">
      <c r="A22" s="45" t="s">
        <v>179</v>
      </c>
    </row>
    <row r="23" spans="1:11" ht="30" x14ac:dyDescent="0.25">
      <c r="A23" s="44" t="s">
        <v>180</v>
      </c>
      <c r="B23" s="51">
        <v>-39738082123</v>
      </c>
      <c r="C23" s="51">
        <v>-25989397217</v>
      </c>
      <c r="D23" s="51">
        <v>-11580836846</v>
      </c>
      <c r="E23" s="51">
        <v>-49904599042</v>
      </c>
      <c r="F23" s="51">
        <v>-55484135322</v>
      </c>
      <c r="G23" s="51">
        <v>-17885424412</v>
      </c>
      <c r="H23" s="51">
        <v>-21428470462</v>
      </c>
      <c r="I23" s="51">
        <v>-18747911356</v>
      </c>
      <c r="J23" s="51">
        <v>-14142309303</v>
      </c>
      <c r="K23" s="51">
        <v>-28577688716</v>
      </c>
    </row>
    <row r="24" spans="1:11" ht="30" x14ac:dyDescent="0.25">
      <c r="A24" s="44" t="s">
        <v>181</v>
      </c>
      <c r="B24" s="51">
        <v>2330252400</v>
      </c>
      <c r="C24" s="51">
        <v>12592729982</v>
      </c>
      <c r="D24" s="51">
        <v>3313154432</v>
      </c>
      <c r="E24" s="51">
        <v>9400950347</v>
      </c>
      <c r="F24" s="51">
        <v>6124050907</v>
      </c>
      <c r="G24" s="51">
        <v>1023681817</v>
      </c>
      <c r="H24" s="51">
        <v>487563636</v>
      </c>
      <c r="I24" s="51">
        <v>224347273</v>
      </c>
      <c r="J24" s="51">
        <v>2622227272</v>
      </c>
      <c r="K24" s="51">
        <v>3397607246</v>
      </c>
    </row>
    <row r="25" spans="1:11" x14ac:dyDescent="0.25">
      <c r="A25" s="44" t="s">
        <v>182</v>
      </c>
      <c r="B25" s="51">
        <v>-56911200000</v>
      </c>
      <c r="C25" s="51">
        <v>-3212059682175</v>
      </c>
      <c r="D25" s="51">
        <v>-12700000000</v>
      </c>
      <c r="E25" s="51">
        <v>-278900000000</v>
      </c>
      <c r="F25" s="51">
        <v>-232900000000</v>
      </c>
      <c r="G25" s="51">
        <v>-16700000000</v>
      </c>
      <c r="H25" s="51">
        <v>-84962000000</v>
      </c>
      <c r="I25" s="51">
        <v>-360602095890</v>
      </c>
      <c r="J25" s="51">
        <v>-23579185770</v>
      </c>
      <c r="K25" s="51">
        <v>-1170000000</v>
      </c>
    </row>
    <row r="26" spans="1:11" ht="30" x14ac:dyDescent="0.25">
      <c r="A26" s="44" t="s">
        <v>183</v>
      </c>
      <c r="B26" s="51">
        <v>2617364282422</v>
      </c>
      <c r="C26" s="51">
        <v>433327831453</v>
      </c>
      <c r="D26" s="51">
        <v>100790768652</v>
      </c>
      <c r="E26" s="51">
        <v>1720053256</v>
      </c>
      <c r="F26" s="51">
        <v>277842803794</v>
      </c>
      <c r="H26" s="51">
        <v>77586834247</v>
      </c>
      <c r="I26" s="51">
        <v>317302095890</v>
      </c>
      <c r="J26" s="51">
        <v>12808738770</v>
      </c>
      <c r="K26" s="51">
        <v>5500000000</v>
      </c>
    </row>
    <row r="27" spans="1:11" x14ac:dyDescent="0.25">
      <c r="A27" s="44" t="s">
        <v>184</v>
      </c>
      <c r="B27" s="51">
        <v>-12599940000</v>
      </c>
      <c r="C27" s="51">
        <v>-53286883991</v>
      </c>
      <c r="D27" s="51">
        <v>-3061205967010</v>
      </c>
      <c r="E27" s="51">
        <v>-82200000000</v>
      </c>
      <c r="F27" s="51">
        <v>-48637406745</v>
      </c>
      <c r="G27" s="51">
        <v>-139552826811</v>
      </c>
      <c r="H27" s="51">
        <v>-870498847</v>
      </c>
      <c r="I27" s="51">
        <v>-20682026915</v>
      </c>
      <c r="J27" s="51">
        <v>-26800000000</v>
      </c>
      <c r="K27" s="51">
        <v>43483247978</v>
      </c>
    </row>
    <row r="28" spans="1:11" x14ac:dyDescent="0.25">
      <c r="A28" s="44" t="s">
        <v>185</v>
      </c>
      <c r="B28" s="51">
        <v>7812444003</v>
      </c>
      <c r="C28" s="51">
        <v>57463832000</v>
      </c>
      <c r="D28" s="51">
        <v>2931550000000</v>
      </c>
      <c r="E28" s="51">
        <v>350793193246</v>
      </c>
      <c r="F28" s="51">
        <v>231760326298</v>
      </c>
      <c r="G28" s="51">
        <v>374520680000</v>
      </c>
      <c r="H28" s="51">
        <v>82639524860</v>
      </c>
      <c r="I28" s="51">
        <v>11832840840</v>
      </c>
      <c r="J28" s="51">
        <v>52507008502</v>
      </c>
      <c r="K28" s="51">
        <v>5061795909</v>
      </c>
    </row>
    <row r="29" spans="1:11" x14ac:dyDescent="0.25">
      <c r="A29" s="44" t="s">
        <v>186</v>
      </c>
      <c r="B29" s="51">
        <v>66656885565</v>
      </c>
      <c r="C29" s="51">
        <v>20354706979</v>
      </c>
      <c r="D29" s="51">
        <v>30747509505</v>
      </c>
      <c r="E29" s="51">
        <v>39870548183</v>
      </c>
      <c r="F29" s="51">
        <v>58011742142</v>
      </c>
      <c r="G29" s="51">
        <v>88403380544</v>
      </c>
      <c r="H29" s="51">
        <v>17122176444</v>
      </c>
      <c r="I29" s="51">
        <v>30445694610</v>
      </c>
      <c r="J29" s="51">
        <v>4977803365</v>
      </c>
      <c r="K29" s="51">
        <v>17301351421</v>
      </c>
    </row>
    <row r="30" spans="1:11" x14ac:dyDescent="0.25">
      <c r="A30" s="45" t="s">
        <v>187</v>
      </c>
      <c r="B30" s="51">
        <v>2584914642267</v>
      </c>
      <c r="C30" s="51">
        <v>-2767596862969</v>
      </c>
      <c r="D30" s="51">
        <v>-19085371267</v>
      </c>
      <c r="E30" s="51">
        <v>-9219854010</v>
      </c>
      <c r="F30" s="51">
        <v>236717381074</v>
      </c>
      <c r="G30" s="51">
        <v>289809491138</v>
      </c>
      <c r="H30" s="51">
        <v>70575129878</v>
      </c>
      <c r="I30" s="51">
        <v>-40227055548</v>
      </c>
      <c r="J30" s="51">
        <v>8394282836</v>
      </c>
      <c r="K30" s="51">
        <v>-41970182118</v>
      </c>
    </row>
    <row r="31" spans="1:11" x14ac:dyDescent="0.25">
      <c r="A31" s="45" t="s">
        <v>188</v>
      </c>
    </row>
    <row r="32" spans="1:11" ht="30" x14ac:dyDescent="0.25">
      <c r="A32" s="44" t="s">
        <v>189</v>
      </c>
      <c r="B32" s="51">
        <v>2905000000</v>
      </c>
      <c r="C32" s="51">
        <v>1948754114340</v>
      </c>
      <c r="D32" s="51">
        <v>-126500000</v>
      </c>
      <c r="E32" s="51">
        <v>616683338000</v>
      </c>
      <c r="F32" s="51">
        <v>10632074730</v>
      </c>
      <c r="G32" s="51">
        <v>81510000000</v>
      </c>
      <c r="H32" s="51">
        <v>65000000000</v>
      </c>
      <c r="I32" s="51">
        <v>208982600000</v>
      </c>
      <c r="J32" s="51">
        <v>85000000</v>
      </c>
      <c r="K32" s="51">
        <v>1866850000</v>
      </c>
    </row>
    <row r="33" spans="1:11" ht="30" x14ac:dyDescent="0.25">
      <c r="A33" s="44" t="s">
        <v>190</v>
      </c>
      <c r="D33" s="51">
        <v>88604048714</v>
      </c>
      <c r="K33" s="51">
        <v>0</v>
      </c>
    </row>
    <row r="34" spans="1:11" x14ac:dyDescent="0.25">
      <c r="A34" s="44" t="s">
        <v>191</v>
      </c>
      <c r="B34" s="51">
        <v>1857671014854</v>
      </c>
      <c r="C34" s="51">
        <v>4660442401323</v>
      </c>
      <c r="D34" s="51">
        <v>1242044596793</v>
      </c>
      <c r="E34" s="51">
        <v>1664855988049</v>
      </c>
      <c r="F34" s="51">
        <v>796119622502</v>
      </c>
      <c r="G34" s="51">
        <v>574396602398</v>
      </c>
      <c r="H34" s="51">
        <v>1128130922854</v>
      </c>
      <c r="I34" s="51">
        <v>27844071971</v>
      </c>
      <c r="J34" s="51">
        <v>1261591047209</v>
      </c>
      <c r="K34" s="51">
        <v>338641295611</v>
      </c>
    </row>
    <row r="35" spans="1:11" x14ac:dyDescent="0.25">
      <c r="A35" s="44" t="s">
        <v>192</v>
      </c>
      <c r="B35" s="51">
        <v>-2993844341278</v>
      </c>
      <c r="C35" s="51">
        <v>-1276411887991</v>
      </c>
      <c r="D35" s="51">
        <v>-995086310429</v>
      </c>
      <c r="E35" s="51">
        <v>-1988904166834</v>
      </c>
      <c r="F35" s="51">
        <v>-940594074988</v>
      </c>
      <c r="G35" s="51">
        <v>-545604407154</v>
      </c>
      <c r="H35" s="51">
        <v>-783584877177</v>
      </c>
      <c r="I35" s="51">
        <v>-410256413867</v>
      </c>
      <c r="J35" s="51">
        <v>-791978241021</v>
      </c>
      <c r="K35" s="51">
        <v>-259033497581</v>
      </c>
    </row>
    <row r="36" spans="1:11" x14ac:dyDescent="0.25">
      <c r="A36" s="44" t="s">
        <v>193</v>
      </c>
    </row>
    <row r="37" spans="1:11" x14ac:dyDescent="0.25">
      <c r="A37" s="44" t="s">
        <v>194</v>
      </c>
      <c r="B37" s="51">
        <v>-45433840</v>
      </c>
      <c r="C37" s="51">
        <v>-1415755180</v>
      </c>
      <c r="D37" s="51">
        <v>-3044510000</v>
      </c>
      <c r="E37" s="51">
        <v>-176739348100</v>
      </c>
      <c r="F37" s="51">
        <v>-1531047010</v>
      </c>
      <c r="G37" s="51">
        <v>-113689370100</v>
      </c>
      <c r="I37" s="51">
        <v>-75345242360</v>
      </c>
      <c r="J37" s="51">
        <v>-51156330</v>
      </c>
      <c r="K37" s="51">
        <v>-56803330850</v>
      </c>
    </row>
    <row r="38" spans="1:11" x14ac:dyDescent="0.25">
      <c r="A38" s="44" t="s">
        <v>195</v>
      </c>
    </row>
    <row r="39" spans="1:11" x14ac:dyDescent="0.25">
      <c r="A39" s="44" t="s">
        <v>196</v>
      </c>
      <c r="B39" s="51">
        <v>-1133313760264</v>
      </c>
      <c r="C39" s="51">
        <v>5331368872492</v>
      </c>
      <c r="D39" s="51">
        <v>332391325078</v>
      </c>
      <c r="E39" s="51">
        <v>113721118615</v>
      </c>
      <c r="F39" s="51">
        <v>-135373424766</v>
      </c>
      <c r="G39" s="51">
        <v>-3387174856</v>
      </c>
      <c r="H39" s="51">
        <v>409546045677</v>
      </c>
      <c r="I39" s="51">
        <v>1825015744</v>
      </c>
      <c r="J39" s="51">
        <v>469186245858</v>
      </c>
      <c r="K39" s="51">
        <v>24671317180</v>
      </c>
    </row>
    <row r="40" spans="1:11" x14ac:dyDescent="0.25">
      <c r="A40" s="44" t="s">
        <v>197</v>
      </c>
      <c r="B40" s="51">
        <v>-754346120532</v>
      </c>
      <c r="C40" s="51">
        <v>597290731864</v>
      </c>
      <c r="D40" s="51">
        <v>-190990486486</v>
      </c>
      <c r="E40" s="51">
        <v>-140905985960</v>
      </c>
      <c r="F40" s="51">
        <v>531921592408</v>
      </c>
      <c r="G40" s="51">
        <v>23446009329</v>
      </c>
      <c r="H40" s="51">
        <v>114913664053</v>
      </c>
      <c r="I40" s="51">
        <v>-408545641220</v>
      </c>
      <c r="J40" s="51">
        <v>433357883637</v>
      </c>
      <c r="K40" s="51">
        <v>-220553119012</v>
      </c>
    </row>
    <row r="41" spans="1:11" x14ac:dyDescent="0.25">
      <c r="A41" s="44" t="s">
        <v>198</v>
      </c>
      <c r="B41" s="51">
        <v>1000254949868</v>
      </c>
      <c r="C41" s="51">
        <v>402938011038</v>
      </c>
      <c r="D41" s="51">
        <v>593928466557</v>
      </c>
      <c r="E41" s="51">
        <v>734834226232</v>
      </c>
      <c r="F41" s="51">
        <v>202909697337</v>
      </c>
      <c r="G41" s="51">
        <v>179462187815</v>
      </c>
      <c r="H41" s="51">
        <v>64549207165</v>
      </c>
      <c r="I41" s="51">
        <v>473092626908</v>
      </c>
      <c r="J41" s="51">
        <v>39734558234</v>
      </c>
      <c r="K41" s="51">
        <v>260287492979</v>
      </c>
    </row>
    <row r="42" spans="1:11" x14ac:dyDescent="0.25">
      <c r="A42" s="44" t="s">
        <v>199</v>
      </c>
      <c r="B42" s="51">
        <v>5405195</v>
      </c>
      <c r="C42" s="51">
        <v>26206966</v>
      </c>
      <c r="D42" s="51">
        <v>30967</v>
      </c>
      <c r="E42" s="51">
        <v>226285</v>
      </c>
      <c r="F42" s="51">
        <v>2936487</v>
      </c>
      <c r="G42" s="51">
        <v>1500193</v>
      </c>
      <c r="H42" s="51">
        <v>-683403</v>
      </c>
      <c r="I42" s="51">
        <v>2221477</v>
      </c>
      <c r="J42" s="51">
        <v>185037</v>
      </c>
      <c r="K42" s="51">
        <v>184267</v>
      </c>
    </row>
    <row r="43" spans="1:11" x14ac:dyDescent="0.25">
      <c r="A43" s="44" t="s">
        <v>200</v>
      </c>
      <c r="B43" s="51">
        <v>245914234531</v>
      </c>
      <c r="C43" s="51">
        <v>1000254949868</v>
      </c>
      <c r="D43" s="51">
        <v>402938011038</v>
      </c>
      <c r="E43" s="51">
        <v>593928466557</v>
      </c>
      <c r="F43" s="51">
        <v>734834226232</v>
      </c>
      <c r="G43" s="51">
        <v>202909697337</v>
      </c>
      <c r="H43" s="51">
        <v>179462187815</v>
      </c>
      <c r="I43" s="51">
        <v>64549207165</v>
      </c>
      <c r="J43" s="51">
        <v>473092626908</v>
      </c>
      <c r="K43" s="51">
        <v>39734558234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D4C7A-E4A0-4810-94B9-906ABECAACC1}">
  <sheetPr>
    <tabColor theme="8" tint="0.59999389629810485"/>
  </sheetPr>
  <dimension ref="B1:C67"/>
  <sheetViews>
    <sheetView topLeftCell="A53" workbookViewId="0">
      <selection activeCell="B2" sqref="B1:C2"/>
    </sheetView>
  </sheetViews>
  <sheetFormatPr defaultColWidth="8.85546875" defaultRowHeight="14.25" x14ac:dyDescent="0.2"/>
  <cols>
    <col min="1" max="1" width="5.28515625" style="6" customWidth="1"/>
    <col min="2" max="2" width="99" style="5" customWidth="1"/>
    <col min="3" max="3" width="33.85546875" style="6" bestFit="1" customWidth="1"/>
    <col min="4" max="16384" width="8.85546875" style="6"/>
  </cols>
  <sheetData>
    <row r="1" spans="2:3" x14ac:dyDescent="0.2">
      <c r="B1" s="38" t="s">
        <v>52</v>
      </c>
      <c r="C1" s="6" t="s">
        <v>21</v>
      </c>
    </row>
    <row r="2" spans="2:3" ht="57" x14ac:dyDescent="0.2">
      <c r="B2" s="5" t="s">
        <v>51</v>
      </c>
    </row>
    <row r="4" spans="2:3" x14ac:dyDescent="0.2">
      <c r="B4" s="38" t="s">
        <v>54</v>
      </c>
      <c r="C4" s="6" t="s">
        <v>23</v>
      </c>
    </row>
    <row r="5" spans="2:3" ht="57" x14ac:dyDescent="0.2">
      <c r="B5" s="5" t="s">
        <v>53</v>
      </c>
    </row>
    <row r="7" spans="2:3" x14ac:dyDescent="0.2">
      <c r="B7" s="38" t="s">
        <v>55</v>
      </c>
      <c r="C7" s="37" t="s">
        <v>25</v>
      </c>
    </row>
    <row r="8" spans="2:3" ht="57" x14ac:dyDescent="0.2">
      <c r="B8" s="5" t="s">
        <v>56</v>
      </c>
    </row>
    <row r="10" spans="2:3" x14ac:dyDescent="0.2">
      <c r="B10" s="38" t="s">
        <v>58</v>
      </c>
      <c r="C10" s="6" t="s">
        <v>26</v>
      </c>
    </row>
    <row r="11" spans="2:3" ht="42.75" x14ac:dyDescent="0.2">
      <c r="B11" s="5" t="s">
        <v>57</v>
      </c>
    </row>
    <row r="13" spans="2:3" x14ac:dyDescent="0.2">
      <c r="B13" s="38" t="s">
        <v>59</v>
      </c>
      <c r="C13" s="6" t="s">
        <v>27</v>
      </c>
    </row>
    <row r="14" spans="2:3" ht="42.75" x14ac:dyDescent="0.2">
      <c r="B14" s="5" t="s">
        <v>60</v>
      </c>
    </row>
    <row r="16" spans="2:3" x14ac:dyDescent="0.2">
      <c r="B16" s="38" t="s">
        <v>61</v>
      </c>
      <c r="C16" s="6" t="s">
        <v>24</v>
      </c>
    </row>
    <row r="17" spans="2:3" ht="71.25" x14ac:dyDescent="0.2">
      <c r="B17" s="5" t="s">
        <v>62</v>
      </c>
    </row>
    <row r="19" spans="2:3" x14ac:dyDescent="0.2">
      <c r="B19" s="38" t="s">
        <v>63</v>
      </c>
      <c r="C19" s="6" t="s">
        <v>28</v>
      </c>
    </row>
    <row r="20" spans="2:3" ht="85.5" x14ac:dyDescent="0.2">
      <c r="B20" s="5" t="s">
        <v>64</v>
      </c>
    </row>
    <row r="22" spans="2:3" x14ac:dyDescent="0.2">
      <c r="B22" s="38" t="s">
        <v>66</v>
      </c>
      <c r="C22" s="6" t="s">
        <v>29</v>
      </c>
    </row>
    <row r="23" spans="2:3" ht="71.25" x14ac:dyDescent="0.2">
      <c r="B23" s="5" t="s">
        <v>67</v>
      </c>
    </row>
    <row r="25" spans="2:3" x14ac:dyDescent="0.2">
      <c r="B25" s="38" t="s">
        <v>68</v>
      </c>
      <c r="C25" s="6" t="s">
        <v>30</v>
      </c>
    </row>
    <row r="26" spans="2:3" ht="128.25" x14ac:dyDescent="0.2">
      <c r="B26" s="5" t="s">
        <v>69</v>
      </c>
    </row>
    <row r="28" spans="2:3" x14ac:dyDescent="0.2">
      <c r="B28" s="38" t="s">
        <v>70</v>
      </c>
      <c r="C28" s="6" t="s">
        <v>31</v>
      </c>
    </row>
    <row r="29" spans="2:3" ht="57" x14ac:dyDescent="0.2">
      <c r="B29" s="5" t="s">
        <v>71</v>
      </c>
    </row>
    <row r="32" spans="2:3" x14ac:dyDescent="0.2">
      <c r="B32" s="38" t="s">
        <v>72</v>
      </c>
      <c r="C32" s="5" t="s">
        <v>32</v>
      </c>
    </row>
    <row r="33" spans="2:3" ht="71.25" x14ac:dyDescent="0.2">
      <c r="B33" s="5" t="s">
        <v>73</v>
      </c>
    </row>
    <row r="34" spans="2:3" x14ac:dyDescent="0.2">
      <c r="B34" s="38" t="s">
        <v>75</v>
      </c>
      <c r="C34" s="6" t="s">
        <v>34</v>
      </c>
    </row>
    <row r="35" spans="2:3" ht="57" x14ac:dyDescent="0.2">
      <c r="B35" s="5" t="s">
        <v>74</v>
      </c>
    </row>
    <row r="37" spans="2:3" x14ac:dyDescent="0.2">
      <c r="B37" s="38" t="s">
        <v>76</v>
      </c>
      <c r="C37" s="6" t="s">
        <v>35</v>
      </c>
    </row>
    <row r="38" spans="2:3" ht="71.25" x14ac:dyDescent="0.2">
      <c r="B38" s="5" t="s">
        <v>77</v>
      </c>
    </row>
    <row r="39" spans="2:3" x14ac:dyDescent="0.2">
      <c r="B39" s="38" t="s">
        <v>78</v>
      </c>
      <c r="C39" s="6" t="s">
        <v>36</v>
      </c>
    </row>
    <row r="40" spans="2:3" ht="71.25" x14ac:dyDescent="0.2">
      <c r="B40" s="5" t="s">
        <v>79</v>
      </c>
    </row>
    <row r="42" spans="2:3" x14ac:dyDescent="0.2">
      <c r="B42" s="38" t="s">
        <v>80</v>
      </c>
      <c r="C42" s="6" t="s">
        <v>37</v>
      </c>
    </row>
    <row r="43" spans="2:3" ht="85.5" x14ac:dyDescent="0.2">
      <c r="B43" s="5" t="s">
        <v>83</v>
      </c>
    </row>
    <row r="45" spans="2:3" x14ac:dyDescent="0.2">
      <c r="B45" s="38" t="s">
        <v>81</v>
      </c>
      <c r="C45" s="5" t="s">
        <v>39</v>
      </c>
    </row>
    <row r="46" spans="2:3" ht="114" x14ac:dyDescent="0.2">
      <c r="B46" s="5" t="s">
        <v>84</v>
      </c>
    </row>
    <row r="48" spans="2:3" x14ac:dyDescent="0.2">
      <c r="B48" s="38" t="s">
        <v>82</v>
      </c>
      <c r="C48" s="6" t="s">
        <v>41</v>
      </c>
    </row>
    <row r="49" spans="2:3" ht="57" x14ac:dyDescent="0.2">
      <c r="B49" s="5" t="s">
        <v>85</v>
      </c>
    </row>
    <row r="51" spans="2:3" x14ac:dyDescent="0.2">
      <c r="B51" s="38" t="s">
        <v>86</v>
      </c>
      <c r="C51" s="6" t="s">
        <v>43</v>
      </c>
    </row>
    <row r="52" spans="2:3" ht="28.5" x14ac:dyDescent="0.2">
      <c r="B52" s="5" t="s">
        <v>87</v>
      </c>
    </row>
    <row r="54" spans="2:3" x14ac:dyDescent="0.2">
      <c r="B54" s="38" t="s">
        <v>88</v>
      </c>
      <c r="C54" s="6" t="s">
        <v>46</v>
      </c>
    </row>
    <row r="55" spans="2:3" ht="42.75" x14ac:dyDescent="0.2">
      <c r="B55" s="5" t="s">
        <v>89</v>
      </c>
    </row>
    <row r="57" spans="2:3" x14ac:dyDescent="0.2">
      <c r="B57" s="38" t="s">
        <v>90</v>
      </c>
      <c r="C57" s="6" t="s">
        <v>44</v>
      </c>
    </row>
    <row r="58" spans="2:3" ht="42.75" x14ac:dyDescent="0.2">
      <c r="B58" s="5" t="s">
        <v>91</v>
      </c>
    </row>
    <row r="60" spans="2:3" x14ac:dyDescent="0.2">
      <c r="B60" s="38" t="s">
        <v>94</v>
      </c>
      <c r="C60" s="6" t="s">
        <v>47</v>
      </c>
    </row>
    <row r="61" spans="2:3" ht="57" x14ac:dyDescent="0.2">
      <c r="B61" s="5" t="s">
        <v>93</v>
      </c>
    </row>
    <row r="63" spans="2:3" x14ac:dyDescent="0.2">
      <c r="B63" s="38" t="s">
        <v>95</v>
      </c>
      <c r="C63" s="6" t="s">
        <v>45</v>
      </c>
    </row>
    <row r="64" spans="2:3" ht="85.5" x14ac:dyDescent="0.2">
      <c r="B64" s="5" t="s">
        <v>96</v>
      </c>
    </row>
    <row r="66" spans="2:3" x14ac:dyDescent="0.2">
      <c r="B66" s="38" t="s">
        <v>97</v>
      </c>
      <c r="C66" s="6" t="s">
        <v>48</v>
      </c>
    </row>
    <row r="67" spans="2:3" ht="85.5" x14ac:dyDescent="0.2">
      <c r="B67" s="5" t="s">
        <v>98</v>
      </c>
    </row>
  </sheetData>
  <autoFilter ref="B1:C67" xr:uid="{ABDD4C7A-E4A0-4810-94B9-906ABECAACC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Data</vt:lpstr>
      <vt:lpstr>Các bảng tính toán khác</vt:lpstr>
      <vt:lpstr>DIG_IS</vt:lpstr>
      <vt:lpstr>DIG_BS</vt:lpstr>
      <vt:lpstr>DIG_CF</vt:lpstr>
      <vt:lpstr>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VINACFO</dc:creator>
  <cp:lastModifiedBy>Anh Tran</cp:lastModifiedBy>
  <dcterms:created xsi:type="dcterms:W3CDTF">2023-01-31T14:45:52Z</dcterms:created>
  <dcterms:modified xsi:type="dcterms:W3CDTF">2023-11-19T15:39:41Z</dcterms:modified>
</cp:coreProperties>
</file>