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80"/>
  </bookViews>
  <sheets>
    <sheet name="CP &amp; CE requirement" sheetId="1" r:id="rId1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K11" i="1" l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O4" i="1" l="1"/>
  <c r="N12" i="1"/>
  <c r="O5" i="1"/>
  <c r="O9" i="1"/>
  <c r="O6" i="1"/>
  <c r="O10" i="1"/>
  <c r="O8" i="1"/>
  <c r="O7" i="1"/>
  <c r="O11" i="1"/>
  <c r="L10" i="1"/>
  <c r="L7" i="1"/>
  <c r="L11" i="1"/>
  <c r="L6" i="1"/>
  <c r="L4" i="1"/>
  <c r="L8" i="1"/>
  <c r="L5" i="1"/>
  <c r="L9" i="1"/>
  <c r="D11" i="1"/>
  <c r="D10" i="1"/>
  <c r="D9" i="1"/>
  <c r="D8" i="1"/>
  <c r="D7" i="1"/>
  <c r="D6" i="1"/>
  <c r="D5" i="1"/>
  <c r="D4" i="1"/>
  <c r="S5" i="1" l="1"/>
  <c r="R5" i="1"/>
  <c r="P5" i="1"/>
  <c r="T5" i="1" s="1"/>
  <c r="S8" i="1"/>
  <c r="R8" i="1"/>
  <c r="P8" i="1"/>
  <c r="T8" i="1" s="1"/>
  <c r="S7" i="1"/>
  <c r="R7" i="1"/>
  <c r="P7" i="1"/>
  <c r="T7" i="1" s="1"/>
  <c r="S4" i="1"/>
  <c r="R4" i="1"/>
  <c r="L12" i="1"/>
  <c r="P4" i="1"/>
  <c r="T4" i="1" s="1"/>
  <c r="S10" i="1"/>
  <c r="P10" i="1"/>
  <c r="T10" i="1" s="1"/>
  <c r="R10" i="1"/>
  <c r="S11" i="1"/>
  <c r="R11" i="1"/>
  <c r="P11" i="1"/>
  <c r="T11" i="1" s="1"/>
  <c r="S9" i="1"/>
  <c r="P9" i="1"/>
  <c r="T9" i="1" s="1"/>
  <c r="R9" i="1"/>
  <c r="S6" i="1"/>
  <c r="P6" i="1"/>
  <c r="T6" i="1" s="1"/>
  <c r="R6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4" i="1"/>
  <c r="J4" i="1" s="1"/>
  <c r="J12" i="1" l="1"/>
  <c r="R12" i="1"/>
  <c r="M8" i="1"/>
  <c r="M4" i="1" l="1"/>
  <c r="M5" i="1"/>
  <c r="M6" i="1"/>
  <c r="M7" i="1"/>
  <c r="M9" i="1"/>
  <c r="M10" i="1"/>
  <c r="M11" i="1"/>
  <c r="E13" i="1" l="1"/>
  <c r="E14" i="1"/>
  <c r="I14" i="1" s="1"/>
  <c r="E15" i="1"/>
  <c r="L15" i="1" s="1"/>
  <c r="E16" i="1"/>
  <c r="L16" i="1" s="1"/>
  <c r="E17" i="1"/>
  <c r="L17" i="1" s="1"/>
  <c r="E18" i="1"/>
  <c r="I18" i="1" s="1"/>
  <c r="E19" i="1"/>
  <c r="L19" i="1" s="1"/>
  <c r="E20" i="1"/>
  <c r="L20" i="1" s="1"/>
  <c r="E21" i="1"/>
  <c r="L21" i="1" s="1"/>
  <c r="E22" i="1"/>
  <c r="I22" i="1" s="1"/>
  <c r="I15" i="1" l="1"/>
  <c r="I20" i="1"/>
  <c r="I19" i="1"/>
  <c r="L22" i="1"/>
  <c r="I16" i="1"/>
  <c r="L18" i="1"/>
  <c r="L14" i="1"/>
  <c r="L13" i="1"/>
  <c r="I13" i="1"/>
  <c r="I21" i="1"/>
  <c r="I17" i="1"/>
  <c r="H23" i="1"/>
  <c r="G23" i="1"/>
  <c r="F23" i="1"/>
  <c r="L23" i="1" l="1"/>
  <c r="I23" i="1"/>
  <c r="H12" i="1" l="1"/>
  <c r="G12" i="1"/>
  <c r="F12" i="1"/>
  <c r="M12" i="1" l="1"/>
  <c r="I12" i="1"/>
</calcChain>
</file>

<file path=xl/sharedStrings.xml><?xml version="1.0" encoding="utf-8"?>
<sst xmlns="http://schemas.openxmlformats.org/spreadsheetml/2006/main" count="56" uniqueCount="52">
  <si>
    <t>Packsize</t>
  </si>
  <si>
    <t>Speed</t>
  </si>
  <si>
    <t>gr</t>
  </si>
  <si>
    <t>bpm</t>
  </si>
  <si>
    <t>SKU</t>
  </si>
  <si>
    <t>bpc</t>
  </si>
  <si>
    <t>Case weight</t>
  </si>
  <si>
    <t>Case size
(mm)</t>
  </si>
  <si>
    <t>W</t>
  </si>
  <si>
    <t>L</t>
  </si>
  <si>
    <t>H</t>
  </si>
  <si>
    <t>NOTE :</t>
  </si>
  <si>
    <t>DW-Bottle-1500</t>
  </si>
  <si>
    <t>DW-Bottle-3800</t>
  </si>
  <si>
    <t>FC-Bottle-3800</t>
  </si>
  <si>
    <t>FCL-Bottle-2000</t>
  </si>
  <si>
    <t>FCL-Bottle-2400</t>
  </si>
  <si>
    <t>FCL-Bottle-2700</t>
  </si>
  <si>
    <t>FCL-Bottle-3800</t>
  </si>
  <si>
    <t>FCL-Bottle-4200</t>
  </si>
  <si>
    <t>FCN-Bottle-1800</t>
  </si>
  <si>
    <t>FCN-Bottle-3800</t>
  </si>
  <si>
    <t>FCN : FABCON/CFT/COMFORT</t>
  </si>
  <si>
    <t>Maximum</t>
  </si>
  <si>
    <t>DW : DISHWASH</t>
  </si>
  <si>
    <t>FCL-NE-Pouch-1800</t>
  </si>
  <si>
    <t>FCN - Pouch 800</t>
  </si>
  <si>
    <t>FCN - Pouch 1600</t>
  </si>
  <si>
    <t>DW-Pouch-750</t>
  </si>
  <si>
    <t>DW - Pouch 1400</t>
  </si>
  <si>
    <t>Floorcare - Pouch 1000</t>
  </si>
  <si>
    <t>Pouch/case</t>
  </si>
  <si>
    <t>DW - Pouch 250</t>
  </si>
  <si>
    <t>DW - Pouch 400</t>
  </si>
  <si>
    <t>FCL : FABCLEAN</t>
  </si>
  <si>
    <t>cases/min</t>
  </si>
  <si>
    <t>m/s</t>
  </si>
  <si>
    <t>Speed requirement</t>
  </si>
  <si>
    <t>Sai số trọng lượng mỗi túi</t>
  </si>
  <si>
    <t>+/-1.5%</t>
  </si>
  <si>
    <t>Min
kg</t>
  </si>
  <si>
    <t>Target
kg</t>
  </si>
  <si>
    <t>Max
kg</t>
  </si>
  <si>
    <t>Sai số thiết bị yêu cầu</t>
  </si>
  <si>
    <t>Trọng lượng max của thùng thiếu 1 túi</t>
  </si>
  <si>
    <t>Trọng lượng min của thùng thừa 1 túi</t>
  </si>
  <si>
    <t>Kg</t>
  </si>
  <si>
    <t>Cài đặt CW</t>
  </si>
  <si>
    <t>Min
Kg</t>
  </si>
  <si>
    <t>Max
Kg</t>
  </si>
  <si>
    <t>Thùng</t>
  </si>
  <si>
    <t>bì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</si>
</sst>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6" formatCode="0.0000"/>
    <numFmt numFmtId="169" formatCode="_(* #,##0_);_(* \(#,##0\);_(* &quot;-&quot;??_);_(@_)"/>
    <numFmt numFmtId="170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i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F7FA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9" fillId="6" borderId="1" applyNumberFormat="0" applyFont="0" applyAlignment="0">
      <protection locked="0"/>
    </xf>
    <xf numFmtId="0" fontId="4" fillId="0" borderId="0"/>
    <xf numFmtId="43" fontId="4" fillId="0" borderId="0" applyFont="0" applyFill="0" applyBorder="0" applyAlignment="0" applyProtection="0"/>
    <xf numFmtId="0" fontId="13" fillId="9" borderId="15"/>
    <xf numFmtId="0" fontId="12" fillId="8" borderId="15"/>
    <xf numFmtId="0" fontId="14" fillId="7" borderId="0"/>
    <xf numFmtId="0" fontId="4" fillId="10" borderId="16"/>
    <xf numFmtId="0" fontId="4" fillId="0" borderId="0"/>
    <xf numFmtId="0" fontId="20" fillId="11" borderId="0" applyNumberFormat="0" applyBorder="0" applyAlignment="0" applyProtection="0"/>
  </cellStyleXfs>
  <cellXfs count="156">
    <xf numFmtId="0" fontId="0" fillId="0" borderId="0" xfId="0"/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vertical="center"/>
    </xf>
    <xf numFmtId="0" fontId="11" fillId="4" borderId="4" xfId="0" applyFont="1" applyFill="1" applyBorder="1"/>
    <xf numFmtId="0" fontId="11" fillId="4" borderId="5" xfId="0" applyFont="1" applyFill="1" applyBorder="1"/>
    <xf numFmtId="0" fontId="11" fillId="4" borderId="12" xfId="0" applyFont="1" applyFill="1" applyBorder="1"/>
    <xf numFmtId="1" fontId="11" fillId="4" borderId="6" xfId="0" applyNumberFormat="1" applyFont="1" applyFill="1" applyBorder="1"/>
    <xf numFmtId="0" fontId="8" fillId="5" borderId="0" xfId="0" applyFont="1" applyFill="1"/>
    <xf numFmtId="0" fontId="0" fillId="5" borderId="2" xfId="0" applyFill="1" applyBorder="1"/>
    <xf numFmtId="0" fontId="0" fillId="5" borderId="1" xfId="0" applyFill="1" applyBorder="1"/>
    <xf numFmtId="0" fontId="0" fillId="5" borderId="10" xfId="0" applyFill="1" applyBorder="1"/>
    <xf numFmtId="1" fontId="0" fillId="5" borderId="3" xfId="0" applyNumberFormat="1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7" xfId="0" applyFill="1" applyBorder="1"/>
    <xf numFmtId="1" fontId="0" fillId="5" borderId="9" xfId="0" applyNumberFormat="1" applyFill="1" applyBorder="1"/>
    <xf numFmtId="0" fontId="11" fillId="4" borderId="4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1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" fontId="11" fillId="4" borderId="6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5" borderId="3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164" fontId="16" fillId="5" borderId="10" xfId="0" applyNumberFormat="1" applyFont="1" applyFill="1" applyBorder="1" applyAlignment="1">
      <alignment horizontal="center"/>
    </xf>
    <xf numFmtId="164" fontId="11" fillId="4" borderId="12" xfId="0" applyNumberFormat="1" applyFont="1" applyFill="1" applyBorder="1" applyAlignment="1">
      <alignment horizontal="center" vertical="center"/>
    </xf>
    <xf numFmtId="43" fontId="0" fillId="5" borderId="0" xfId="0" applyNumberFormat="1" applyFill="1"/>
    <xf numFmtId="0" fontId="2" fillId="0" borderId="32" xfId="0" applyFont="1" applyFill="1" applyBorder="1" applyAlignment="1">
      <alignment horizontal="left" vertical="center" wrapText="1"/>
    </xf>
    <xf numFmtId="0" fontId="15" fillId="0" borderId="33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vertical="center"/>
    </xf>
    <xf numFmtId="1" fontId="16" fillId="0" borderId="34" xfId="0" applyNumberFormat="1" applyFont="1" applyFill="1" applyBorder="1" applyAlignment="1">
      <alignment horizontal="center"/>
    </xf>
    <xf numFmtId="164" fontId="16" fillId="0" borderId="35" xfId="0" applyNumberFormat="1" applyFont="1" applyFill="1" applyBorder="1" applyAlignment="1">
      <alignment horizontal="center"/>
    </xf>
    <xf numFmtId="0" fontId="2" fillId="0" borderId="38" xfId="0" applyFont="1" applyBorder="1" applyAlignment="1">
      <alignment horizontal="left" vertical="center"/>
    </xf>
    <xf numFmtId="0" fontId="15" fillId="0" borderId="39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39" xfId="0" applyFont="1" applyBorder="1" applyAlignment="1">
      <alignment vertical="center"/>
    </xf>
    <xf numFmtId="1" fontId="16" fillId="5" borderId="40" xfId="0" applyNumberFormat="1" applyFont="1" applyFill="1" applyBorder="1" applyAlignment="1">
      <alignment horizontal="center"/>
    </xf>
    <xf numFmtId="164" fontId="16" fillId="5" borderId="41" xfId="0" applyNumberFormat="1" applyFont="1" applyFill="1" applyBorder="1" applyAlignment="1">
      <alignment horizontal="center"/>
    </xf>
    <xf numFmtId="0" fontId="2" fillId="0" borderId="44" xfId="0" applyFont="1" applyBorder="1" applyAlignment="1">
      <alignment horizontal="left" vertical="center"/>
    </xf>
    <xf numFmtId="0" fontId="15" fillId="0" borderId="4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5" xfId="0" applyFont="1" applyBorder="1" applyAlignment="1">
      <alignment vertical="center"/>
    </xf>
    <xf numFmtId="1" fontId="16" fillId="5" borderId="46" xfId="0" applyNumberFormat="1" applyFont="1" applyFill="1" applyBorder="1" applyAlignment="1">
      <alignment horizontal="center"/>
    </xf>
    <xf numFmtId="164" fontId="16" fillId="5" borderId="47" xfId="0" applyNumberFormat="1" applyFont="1" applyFill="1" applyBorder="1" applyAlignment="1">
      <alignment horizontal="center"/>
    </xf>
    <xf numFmtId="2" fontId="0" fillId="5" borderId="0" xfId="0" applyNumberFormat="1" applyFill="1"/>
    <xf numFmtId="2" fontId="2" fillId="5" borderId="0" xfId="0" applyNumberFormat="1" applyFont="1" applyFill="1"/>
    <xf numFmtId="0" fontId="1" fillId="2" borderId="14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vertical="center"/>
    </xf>
    <xf numFmtId="0" fontId="0" fillId="5" borderId="54" xfId="0" applyFill="1" applyBorder="1"/>
    <xf numFmtId="0" fontId="0" fillId="5" borderId="52" xfId="0" applyFill="1" applyBorder="1"/>
    <xf numFmtId="0" fontId="11" fillId="4" borderId="53" xfId="0" applyFont="1" applyFill="1" applyBorder="1"/>
    <xf numFmtId="169" fontId="0" fillId="5" borderId="0" xfId="3" applyNumberFormat="1" applyFont="1" applyFill="1"/>
    <xf numFmtId="169" fontId="1" fillId="2" borderId="24" xfId="3" applyNumberFormat="1" applyFont="1" applyFill="1" applyBorder="1" applyAlignment="1">
      <alignment horizontal="center" vertical="center" wrapText="1"/>
    </xf>
    <xf numFmtId="169" fontId="7" fillId="3" borderId="27" xfId="3" applyNumberFormat="1" applyFont="1" applyFill="1" applyBorder="1" applyAlignment="1">
      <alignment horizontal="center" vertical="center"/>
    </xf>
    <xf numFmtId="169" fontId="0" fillId="5" borderId="25" xfId="3" applyNumberFormat="1" applyFont="1" applyFill="1" applyBorder="1"/>
    <xf numFmtId="169" fontId="0" fillId="5" borderId="36" xfId="3" applyNumberFormat="1" applyFont="1" applyFill="1" applyBorder="1"/>
    <xf numFmtId="169" fontId="0" fillId="5" borderId="48" xfId="3" applyNumberFormat="1" applyFont="1" applyFill="1" applyBorder="1"/>
    <xf numFmtId="169" fontId="0" fillId="5" borderId="42" xfId="3" applyNumberFormat="1" applyFont="1" applyFill="1" applyBorder="1"/>
    <xf numFmtId="169" fontId="11" fillId="5" borderId="26" xfId="3" applyNumberFormat="1" applyFont="1" applyFill="1" applyBorder="1" applyAlignment="1">
      <alignment vertical="center"/>
    </xf>
    <xf numFmtId="169" fontId="8" fillId="5" borderId="0" xfId="3" applyNumberFormat="1" applyFont="1" applyFill="1"/>
    <xf numFmtId="170" fontId="0" fillId="5" borderId="0" xfId="3" applyNumberFormat="1" applyFont="1" applyFill="1"/>
    <xf numFmtId="170" fontId="1" fillId="2" borderId="28" xfId="3" applyNumberFormat="1" applyFont="1" applyFill="1" applyBorder="1" applyAlignment="1">
      <alignment horizontal="center" vertical="center" wrapText="1"/>
    </xf>
    <xf numFmtId="170" fontId="1" fillId="2" borderId="23" xfId="3" applyNumberFormat="1" applyFont="1" applyFill="1" applyBorder="1" applyAlignment="1">
      <alignment horizontal="center" vertical="center" wrapText="1"/>
    </xf>
    <xf numFmtId="170" fontId="1" fillId="2" borderId="22" xfId="3" applyNumberFormat="1" applyFont="1" applyFill="1" applyBorder="1" applyAlignment="1">
      <alignment horizontal="center" vertical="center" wrapText="1"/>
    </xf>
    <xf numFmtId="170" fontId="7" fillId="3" borderId="17" xfId="3" applyNumberFormat="1" applyFont="1" applyFill="1" applyBorder="1" applyAlignment="1">
      <alignment horizontal="center" vertical="center" wrapText="1"/>
    </xf>
    <xf numFmtId="170" fontId="7" fillId="3" borderId="18" xfId="3" applyNumberFormat="1" applyFont="1" applyFill="1" applyBorder="1" applyAlignment="1">
      <alignment horizontal="center" vertical="center" wrapText="1"/>
    </xf>
    <xf numFmtId="170" fontId="7" fillId="3" borderId="20" xfId="3" applyNumberFormat="1" applyFont="1" applyFill="1" applyBorder="1" applyAlignment="1">
      <alignment horizontal="center" vertical="center" wrapText="1"/>
    </xf>
    <xf numFmtId="170" fontId="19" fillId="5" borderId="2" xfId="3" applyNumberFormat="1" applyFont="1" applyFill="1" applyBorder="1"/>
    <xf numFmtId="170" fontId="16" fillId="5" borderId="1" xfId="3" applyNumberFormat="1" applyFont="1" applyFill="1" applyBorder="1"/>
    <xf numFmtId="170" fontId="19" fillId="5" borderId="3" xfId="3" applyNumberFormat="1" applyFont="1" applyFill="1" applyBorder="1"/>
    <xf numFmtId="170" fontId="19" fillId="0" borderId="32" xfId="3" applyNumberFormat="1" applyFont="1" applyFill="1" applyBorder="1"/>
    <xf numFmtId="170" fontId="16" fillId="0" borderId="33" xfId="3" applyNumberFormat="1" applyFont="1" applyFill="1" applyBorder="1"/>
    <xf numFmtId="170" fontId="19" fillId="0" borderId="34" xfId="3" applyNumberFormat="1" applyFont="1" applyFill="1" applyBorder="1"/>
    <xf numFmtId="170" fontId="19" fillId="5" borderId="49" xfId="3" applyNumberFormat="1" applyFont="1" applyFill="1" applyBorder="1"/>
    <xf numFmtId="170" fontId="16" fillId="5" borderId="45" xfId="3" applyNumberFormat="1" applyFont="1" applyFill="1" applyBorder="1"/>
    <xf numFmtId="170" fontId="19" fillId="5" borderId="46" xfId="3" applyNumberFormat="1" applyFont="1" applyFill="1" applyBorder="1"/>
    <xf numFmtId="170" fontId="19" fillId="5" borderId="38" xfId="3" applyNumberFormat="1" applyFont="1" applyFill="1" applyBorder="1"/>
    <xf numFmtId="170" fontId="16" fillId="5" borderId="39" xfId="3" applyNumberFormat="1" applyFont="1" applyFill="1" applyBorder="1"/>
    <xf numFmtId="170" fontId="19" fillId="5" borderId="40" xfId="3" applyNumberFormat="1" applyFont="1" applyFill="1" applyBorder="1"/>
    <xf numFmtId="170" fontId="18" fillId="4" borderId="4" xfId="3" applyNumberFormat="1" applyFont="1" applyFill="1" applyBorder="1" applyAlignment="1">
      <alignment vertical="center"/>
    </xf>
    <xf numFmtId="170" fontId="11" fillId="4" borderId="5" xfId="3" applyNumberFormat="1" applyFont="1" applyFill="1" applyBorder="1" applyAlignment="1">
      <alignment vertical="center"/>
    </xf>
    <xf numFmtId="170" fontId="18" fillId="4" borderId="6" xfId="3" applyNumberFormat="1" applyFont="1" applyFill="1" applyBorder="1" applyAlignment="1">
      <alignment vertical="center"/>
    </xf>
    <xf numFmtId="170" fontId="0" fillId="5" borderId="8" xfId="3" applyNumberFormat="1" applyFont="1" applyFill="1" applyBorder="1"/>
    <xf numFmtId="170" fontId="0" fillId="5" borderId="1" xfId="3" applyNumberFormat="1" applyFont="1" applyFill="1" applyBorder="1"/>
    <xf numFmtId="170" fontId="11" fillId="4" borderId="5" xfId="3" applyNumberFormat="1" applyFont="1" applyFill="1" applyBorder="1"/>
    <xf numFmtId="170" fontId="8" fillId="5" borderId="0" xfId="3" applyNumberFormat="1" applyFont="1" applyFill="1"/>
    <xf numFmtId="170" fontId="0" fillId="5" borderId="0" xfId="3" applyNumberFormat="1" applyFont="1" applyFill="1" applyAlignment="1">
      <alignment horizontal="right"/>
    </xf>
    <xf numFmtId="170" fontId="2" fillId="5" borderId="0" xfId="3" applyNumberFormat="1" applyFont="1" applyFill="1"/>
    <xf numFmtId="170" fontId="1" fillId="2" borderId="22" xfId="3" applyNumberFormat="1" applyFont="1" applyFill="1" applyBorder="1" applyAlignment="1">
      <alignment horizontal="center" vertical="center" wrapText="1"/>
    </xf>
    <xf numFmtId="170" fontId="0" fillId="5" borderId="0" xfId="3" applyNumberFormat="1" applyFont="1" applyFill="1" applyAlignment="1">
      <alignment horizontal="center" vertical="center"/>
    </xf>
    <xf numFmtId="170" fontId="3" fillId="4" borderId="7" xfId="3" applyNumberFormat="1" applyFont="1" applyFill="1" applyBorder="1" applyAlignment="1">
      <alignment horizontal="center" vertical="center" wrapText="1"/>
    </xf>
    <xf numFmtId="170" fontId="3" fillId="4" borderId="8" xfId="3" applyNumberFormat="1" applyFont="1" applyFill="1" applyBorder="1" applyAlignment="1">
      <alignment horizontal="center" vertical="center"/>
    </xf>
    <xf numFmtId="170" fontId="3" fillId="4" borderId="9" xfId="3" applyNumberFormat="1" applyFont="1" applyFill="1" applyBorder="1" applyAlignment="1">
      <alignment horizontal="center" vertical="center"/>
    </xf>
    <xf numFmtId="170" fontId="7" fillId="3" borderId="29" xfId="3" applyNumberFormat="1" applyFont="1" applyFill="1" applyBorder="1" applyAlignment="1">
      <alignment horizontal="center" vertical="center" wrapText="1"/>
    </xf>
    <xf numFmtId="170" fontId="7" fillId="3" borderId="27" xfId="3" applyNumberFormat="1" applyFont="1" applyFill="1" applyBorder="1" applyAlignment="1">
      <alignment horizontal="center" vertical="center" wrapText="1"/>
    </xf>
    <xf numFmtId="170" fontId="6" fillId="5" borderId="0" xfId="3" applyNumberFormat="1" applyFont="1" applyFill="1" applyAlignment="1">
      <alignment horizontal="center" vertical="center"/>
    </xf>
    <xf numFmtId="170" fontId="7" fillId="3" borderId="4" xfId="3" applyNumberFormat="1" applyFont="1" applyFill="1" applyBorder="1" applyAlignment="1">
      <alignment horizontal="center" vertical="center" wrapText="1"/>
    </xf>
    <xf numFmtId="170" fontId="7" fillId="3" borderId="5" xfId="3" applyNumberFormat="1" applyFont="1" applyFill="1" applyBorder="1" applyAlignment="1">
      <alignment horizontal="center" vertical="center" wrapText="1"/>
    </xf>
    <xf numFmtId="170" fontId="7" fillId="3" borderId="6" xfId="3" applyNumberFormat="1" applyFont="1" applyFill="1" applyBorder="1" applyAlignment="1">
      <alignment horizontal="center" vertical="center" wrapText="1"/>
    </xf>
    <xf numFmtId="170" fontId="17" fillId="5" borderId="30" xfId="3" applyNumberFormat="1" applyFont="1" applyFill="1" applyBorder="1"/>
    <xf numFmtId="170" fontId="17" fillId="0" borderId="25" xfId="3" applyNumberFormat="1" applyFont="1" applyBorder="1" applyAlignment="1">
      <alignment horizontal="center" vertical="center"/>
    </xf>
    <xf numFmtId="170" fontId="0" fillId="5" borderId="38" xfId="3" applyNumberFormat="1" applyFont="1" applyFill="1" applyBorder="1" applyAlignment="1">
      <alignment horizontal="center"/>
    </xf>
    <xf numFmtId="170" fontId="0" fillId="5" borderId="3" xfId="3" applyNumberFormat="1" applyFont="1" applyFill="1" applyBorder="1"/>
    <xf numFmtId="170" fontId="0" fillId="5" borderId="2" xfId="3" applyNumberFormat="1" applyFont="1" applyFill="1" applyBorder="1" applyAlignment="1">
      <alignment horizontal="center"/>
    </xf>
    <xf numFmtId="170" fontId="17" fillId="0" borderId="37" xfId="3" applyNumberFormat="1" applyFont="1" applyFill="1" applyBorder="1"/>
    <xf numFmtId="170" fontId="17" fillId="0" borderId="36" xfId="3" applyNumberFormat="1" applyFont="1" applyFill="1" applyBorder="1" applyAlignment="1">
      <alignment horizontal="center" vertical="center"/>
    </xf>
    <xf numFmtId="170" fontId="17" fillId="5" borderId="50" xfId="3" applyNumberFormat="1" applyFont="1" applyFill="1" applyBorder="1"/>
    <xf numFmtId="170" fontId="17" fillId="0" borderId="51" xfId="3" applyNumberFormat="1" applyFont="1" applyBorder="1" applyAlignment="1">
      <alignment horizontal="center" vertical="center"/>
    </xf>
    <xf numFmtId="170" fontId="17" fillId="5" borderId="43" xfId="3" applyNumberFormat="1" applyFont="1" applyFill="1" applyBorder="1"/>
    <xf numFmtId="170" fontId="17" fillId="0" borderId="42" xfId="3" applyNumberFormat="1" applyFont="1" applyBorder="1" applyAlignment="1">
      <alignment horizontal="center" vertical="center"/>
    </xf>
    <xf numFmtId="170" fontId="0" fillId="5" borderId="4" xfId="3" applyNumberFormat="1" applyFont="1" applyFill="1" applyBorder="1" applyAlignment="1">
      <alignment horizontal="center"/>
    </xf>
    <xf numFmtId="170" fontId="18" fillId="4" borderId="31" xfId="3" applyNumberFormat="1" applyFont="1" applyFill="1" applyBorder="1" applyAlignment="1">
      <alignment vertical="center"/>
    </xf>
    <xf numFmtId="170" fontId="11" fillId="4" borderId="26" xfId="3" applyNumberFormat="1" applyFont="1" applyFill="1" applyBorder="1" applyAlignment="1">
      <alignment vertical="center"/>
    </xf>
    <xf numFmtId="170" fontId="11" fillId="5" borderId="0" xfId="3" applyNumberFormat="1" applyFont="1" applyFill="1" applyAlignment="1">
      <alignment vertical="center"/>
    </xf>
    <xf numFmtId="170" fontId="18" fillId="4" borderId="0" xfId="3" applyNumberFormat="1" applyFont="1" applyFill="1" applyAlignment="1">
      <alignment vertical="center"/>
    </xf>
    <xf numFmtId="170" fontId="0" fillId="5" borderId="0" xfId="3" applyNumberFormat="1" applyFont="1" applyFill="1" applyAlignment="1">
      <alignment horizontal="left"/>
    </xf>
    <xf numFmtId="0" fontId="2" fillId="12" borderId="2" xfId="0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vertical="center"/>
    </xf>
    <xf numFmtId="1" fontId="16" fillId="12" borderId="3" xfId="0" applyNumberFormat="1" applyFont="1" applyFill="1" applyBorder="1" applyAlignment="1">
      <alignment horizontal="center"/>
    </xf>
    <xf numFmtId="164" fontId="16" fillId="12" borderId="10" xfId="0" applyNumberFormat="1" applyFont="1" applyFill="1" applyBorder="1" applyAlignment="1">
      <alignment horizontal="center"/>
    </xf>
    <xf numFmtId="169" fontId="0" fillId="12" borderId="25" xfId="3" applyNumberFormat="1" applyFont="1" applyFill="1" applyBorder="1"/>
    <xf numFmtId="170" fontId="19" fillId="12" borderId="2" xfId="3" applyNumberFormat="1" applyFont="1" applyFill="1" applyBorder="1"/>
    <xf numFmtId="170" fontId="16" fillId="12" borderId="1" xfId="3" applyNumberFormat="1" applyFont="1" applyFill="1" applyBorder="1"/>
    <xf numFmtId="170" fontId="19" fillId="12" borderId="3" xfId="3" applyNumberFormat="1" applyFont="1" applyFill="1" applyBorder="1"/>
    <xf numFmtId="170" fontId="17" fillId="12" borderId="30" xfId="3" applyNumberFormat="1" applyFont="1" applyFill="1" applyBorder="1"/>
    <xf numFmtId="170" fontId="17" fillId="12" borderId="25" xfId="3" applyNumberFormat="1" applyFont="1" applyFill="1" applyBorder="1" applyAlignment="1">
      <alignment horizontal="center" vertical="center"/>
    </xf>
    <xf numFmtId="170" fontId="0" fillId="12" borderId="0" xfId="3" applyNumberFormat="1" applyFont="1" applyFill="1"/>
    <xf numFmtId="170" fontId="0" fillId="12" borderId="2" xfId="3" applyNumberFormat="1" applyFont="1" applyFill="1" applyBorder="1" applyAlignment="1">
      <alignment horizontal="center"/>
    </xf>
    <xf numFmtId="170" fontId="0" fillId="12" borderId="1" xfId="3" applyNumberFormat="1" applyFont="1" applyFill="1" applyBorder="1"/>
    <xf numFmtId="170" fontId="0" fillId="12" borderId="3" xfId="3" applyNumberFormat="1" applyFont="1" applyFill="1" applyBorder="1"/>
    <xf numFmtId="43" fontId="20" fillId="12" borderId="0" xfId="9" applyNumberFormat="1" applyFill="1"/>
    <xf numFmtId="166" fontId="0" fillId="12" borderId="0" xfId="0" applyNumberFormat="1" applyFill="1"/>
    <xf numFmtId="0" fontId="0" fillId="12" borderId="0" xfId="0" applyFill="1"/>
  </cellXfs>
  <cellStyles count="10">
    <cellStyle name="Calculation 2" xfId="4"/>
    <cellStyle name="Comma" xfId="3" builtinId="3"/>
    <cellStyle name="Good" xfId="9" builtinId="26"/>
    <cellStyle name="Input 2" xfId="5"/>
    <cellStyle name="Neutral 2" xfId="6"/>
    <cellStyle name="Normal" xfId="0" builtinId="0"/>
    <cellStyle name="Normal 15" xfId="2"/>
    <cellStyle name="Normal 7" xfId="8"/>
    <cellStyle name="Note 2" xfId="7"/>
    <cellStyle name="UserInput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</xdr:row>
      <xdr:rowOff>436562</xdr:rowOff>
    </xdr:from>
    <xdr:to>
      <xdr:col>7</xdr:col>
      <xdr:colOff>313373</xdr:colOff>
      <xdr:row>1</xdr:row>
      <xdr:rowOff>1255712</xdr:rowOff>
    </xdr:to>
    <xdr:pic>
      <xdr:nvPicPr>
        <xdr:cNvPr id="32" name="Picture 15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0525" y="931862"/>
          <a:ext cx="913448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L27" sqref="L27"/>
    </sheetView>
  </sheetViews>
  <sheetFormatPr defaultColWidth="9.28515625" defaultRowHeight="15" x14ac:dyDescent="0.25"/>
  <cols>
    <col min="1" max="1" width="22.140625" style="3" customWidth="1"/>
    <col min="2" max="2" width="8.42578125" style="3" bestFit="1" customWidth="1"/>
    <col min="3" max="3" width="27.7109375" style="3" bestFit="1" customWidth="1"/>
    <col min="4" max="4" width="6.5703125" style="3" bestFit="1" customWidth="1"/>
    <col min="5" max="5" width="11.28515625" style="3" bestFit="1" customWidth="1"/>
    <col min="6" max="8" width="10.28515625" style="3" customWidth="1"/>
    <col min="9" max="9" width="11.85546875" style="3" customWidth="1"/>
    <col min="10" max="10" width="9.28515625" style="3"/>
    <col min="11" max="11" width="14.28515625" style="72" customWidth="1"/>
    <col min="12" max="12" width="9.5703125" style="81" customWidth="1"/>
    <col min="13" max="14" width="13.85546875" style="81" bestFit="1" customWidth="1"/>
    <col min="15" max="15" width="11.42578125" style="81" customWidth="1"/>
    <col min="16" max="16" width="10.42578125" style="81" customWidth="1"/>
    <col min="17" max="18" width="9.28515625" style="81"/>
    <col min="19" max="20" width="10.7109375" style="81" customWidth="1"/>
    <col min="21" max="16384" width="9.28515625" style="3"/>
  </cols>
  <sheetData>
    <row r="1" spans="1:23" ht="15.75" thickBot="1" x14ac:dyDescent="0.3"/>
    <row r="2" spans="1:23" s="1" customFormat="1" ht="101.25" customHeight="1" thickBot="1" x14ac:dyDescent="0.3">
      <c r="A2" s="36" t="s">
        <v>4</v>
      </c>
      <c r="B2" s="37" t="s">
        <v>0</v>
      </c>
      <c r="C2" s="37" t="s">
        <v>0</v>
      </c>
      <c r="D2" s="37" t="s">
        <v>1</v>
      </c>
      <c r="E2" s="38" t="s">
        <v>31</v>
      </c>
      <c r="F2" s="65" t="s">
        <v>7</v>
      </c>
      <c r="G2" s="65"/>
      <c r="H2" s="65"/>
      <c r="I2" s="66" t="s">
        <v>37</v>
      </c>
      <c r="J2" s="67"/>
      <c r="K2" s="73" t="s">
        <v>38</v>
      </c>
      <c r="L2" s="82" t="s">
        <v>6</v>
      </c>
      <c r="M2" s="83"/>
      <c r="N2" s="84"/>
      <c r="O2" s="109" t="s">
        <v>44</v>
      </c>
      <c r="P2" s="109" t="s">
        <v>45</v>
      </c>
      <c r="Q2" s="110"/>
      <c r="R2" s="111" t="s">
        <v>43</v>
      </c>
      <c r="S2" s="112" t="s">
        <v>47</v>
      </c>
      <c r="T2" s="113"/>
      <c r="U2" s="1" t="s">
        <v>50</v>
      </c>
      <c r="V2" s="1" t="s">
        <v>51</v>
      </c>
    </row>
    <row r="3" spans="1:23" s="2" customFormat="1" ht="39.75" customHeight="1" thickBot="1" x14ac:dyDescent="0.3">
      <c r="A3" s="32"/>
      <c r="B3" s="33" t="s">
        <v>2</v>
      </c>
      <c r="C3" s="33" t="s">
        <v>2</v>
      </c>
      <c r="D3" s="33" t="s">
        <v>3</v>
      </c>
      <c r="E3" s="34" t="s">
        <v>5</v>
      </c>
      <c r="F3" s="33" t="s">
        <v>9</v>
      </c>
      <c r="G3" s="33" t="s">
        <v>8</v>
      </c>
      <c r="H3" s="33" t="s">
        <v>10</v>
      </c>
      <c r="I3" s="35" t="s">
        <v>35</v>
      </c>
      <c r="J3" s="39" t="s">
        <v>36</v>
      </c>
      <c r="K3" s="74" t="s">
        <v>39</v>
      </c>
      <c r="L3" s="85" t="s">
        <v>40</v>
      </c>
      <c r="M3" s="86" t="s">
        <v>41</v>
      </c>
      <c r="N3" s="87" t="s">
        <v>42</v>
      </c>
      <c r="O3" s="114"/>
      <c r="P3" s="115"/>
      <c r="Q3" s="116"/>
      <c r="R3" s="117" t="s">
        <v>46</v>
      </c>
      <c r="S3" s="118" t="s">
        <v>48</v>
      </c>
      <c r="T3" s="119" t="s">
        <v>49</v>
      </c>
      <c r="U3" s="2" t="s">
        <v>46</v>
      </c>
    </row>
    <row r="4" spans="1:23" ht="17.25" x14ac:dyDescent="0.3">
      <c r="A4" s="23" t="s">
        <v>25</v>
      </c>
      <c r="B4" s="27">
        <v>1800</v>
      </c>
      <c r="C4" s="27">
        <f>B4+V4</f>
        <v>1800</v>
      </c>
      <c r="D4" s="28">
        <f>60*1.1</f>
        <v>66</v>
      </c>
      <c r="E4" s="27">
        <v>6</v>
      </c>
      <c r="F4" s="26">
        <v>400</v>
      </c>
      <c r="G4" s="26">
        <v>325</v>
      </c>
      <c r="H4" s="26">
        <v>195</v>
      </c>
      <c r="I4" s="31">
        <f t="shared" ref="I4:I11" si="0">IFERROR(D4/E4,"")</f>
        <v>11</v>
      </c>
      <c r="J4" s="40">
        <f t="shared" ref="J4:J11" si="1">I4*F4/1000</f>
        <v>4.4000000000000004</v>
      </c>
      <c r="K4" s="75">
        <f>C4*1.5%</f>
        <v>27</v>
      </c>
      <c r="L4" s="88">
        <f>($C4-$K4)/1000*$E4</f>
        <v>10.638</v>
      </c>
      <c r="M4" s="89">
        <f>C4*E4/1000</f>
        <v>10.8</v>
      </c>
      <c r="N4" s="90">
        <f>($C4+$K4)/1000*$E4</f>
        <v>10.962</v>
      </c>
      <c r="O4" s="120">
        <f>N4-C4/1000</f>
        <v>9.161999999999999</v>
      </c>
      <c r="P4" s="121">
        <f>L4+C4/1000</f>
        <v>12.438000000000001</v>
      </c>
      <c r="R4" s="122">
        <f>(L4-O4)/2</f>
        <v>0.73800000000000043</v>
      </c>
      <c r="S4" s="104">
        <f>AVERAGE(L4,O4)+U4</f>
        <v>10.239999999999998</v>
      </c>
      <c r="T4" s="123">
        <f>AVERAGE(N4,P4)+U4</f>
        <v>12.04</v>
      </c>
      <c r="U4" s="42">
        <v>0.34</v>
      </c>
      <c r="V4" s="64"/>
      <c r="W4" s="64"/>
    </row>
    <row r="5" spans="1:23" ht="17.25" x14ac:dyDescent="0.3">
      <c r="A5" s="24" t="s">
        <v>26</v>
      </c>
      <c r="B5" s="27">
        <v>800</v>
      </c>
      <c r="C5" s="27">
        <f t="shared" ref="C5:C11" si="2">B5+V5</f>
        <v>800</v>
      </c>
      <c r="D5" s="28">
        <f>80*1.1</f>
        <v>88</v>
      </c>
      <c r="E5" s="27">
        <v>12</v>
      </c>
      <c r="F5" s="26">
        <v>326</v>
      </c>
      <c r="G5" s="26">
        <v>276</v>
      </c>
      <c r="H5" s="26">
        <v>209</v>
      </c>
      <c r="I5" s="31">
        <f t="shared" si="0"/>
        <v>7.333333333333333</v>
      </c>
      <c r="J5" s="40">
        <f t="shared" si="1"/>
        <v>2.3906666666666667</v>
      </c>
      <c r="K5" s="75">
        <f>C5*1.5%</f>
        <v>12</v>
      </c>
      <c r="L5" s="88">
        <f>($C5-$K5)/1000*$E5</f>
        <v>9.4559999999999995</v>
      </c>
      <c r="M5" s="89">
        <f>C5*E5/1000</f>
        <v>9.6</v>
      </c>
      <c r="N5" s="90">
        <f>($C5+$K5)/1000*$E5</f>
        <v>9.7439999999999998</v>
      </c>
      <c r="O5" s="120">
        <f>N5-C5/1000</f>
        <v>8.9439999999999991</v>
      </c>
      <c r="P5" s="121">
        <f>L5+C5/1000</f>
        <v>10.256</v>
      </c>
      <c r="R5" s="124">
        <f t="shared" ref="R5:R11" si="3">(L5-O5)/2</f>
        <v>0.25600000000000023</v>
      </c>
      <c r="S5" s="104">
        <f>AVERAGE(L5,O5)+U5</f>
        <v>9.5399999999999991</v>
      </c>
      <c r="T5" s="123">
        <f>AVERAGE(N5,P5)+U5</f>
        <v>10.34</v>
      </c>
      <c r="U5" s="42">
        <v>0.34</v>
      </c>
      <c r="V5" s="63"/>
    </row>
    <row r="6" spans="1:23" ht="18" thickBot="1" x14ac:dyDescent="0.35">
      <c r="A6" s="43" t="s">
        <v>27</v>
      </c>
      <c r="B6" s="44">
        <v>1600</v>
      </c>
      <c r="C6" s="44">
        <f t="shared" si="2"/>
        <v>1600</v>
      </c>
      <c r="D6" s="45">
        <f>60*1.1</f>
        <v>66</v>
      </c>
      <c r="E6" s="44">
        <v>9</v>
      </c>
      <c r="F6" s="46">
        <v>370</v>
      </c>
      <c r="G6" s="46">
        <v>325</v>
      </c>
      <c r="H6" s="46">
        <v>280</v>
      </c>
      <c r="I6" s="47">
        <f t="shared" si="0"/>
        <v>7.333333333333333</v>
      </c>
      <c r="J6" s="48">
        <f t="shared" si="1"/>
        <v>2.7133333333333329</v>
      </c>
      <c r="K6" s="76">
        <f>C6*1.5%</f>
        <v>24</v>
      </c>
      <c r="L6" s="91">
        <f>($C6-$K6)/1000*$E6</f>
        <v>14.184000000000001</v>
      </c>
      <c r="M6" s="92">
        <f>C6*E6/1000</f>
        <v>14.4</v>
      </c>
      <c r="N6" s="93">
        <f>($C6+$K6)/1000*$E6</f>
        <v>14.616000000000001</v>
      </c>
      <c r="O6" s="125">
        <f>N6-C6/1000</f>
        <v>13.016000000000002</v>
      </c>
      <c r="P6" s="126">
        <f>L6+C6/1000</f>
        <v>15.784000000000001</v>
      </c>
      <c r="R6" s="124">
        <f t="shared" si="3"/>
        <v>0.58399999999999963</v>
      </c>
      <c r="S6" s="104">
        <f t="shared" ref="S6:S11" si="4">AVERAGE(L6,O6)+U6</f>
        <v>13.940000000000001</v>
      </c>
      <c r="T6" s="123">
        <f t="shared" ref="T6:T11" si="5">AVERAGE(N6,P6)+U6</f>
        <v>15.540000000000001</v>
      </c>
      <c r="U6" s="42">
        <v>0.34</v>
      </c>
      <c r="V6" s="63"/>
    </row>
    <row r="7" spans="1:23" ht="18" thickBot="1" x14ac:dyDescent="0.35">
      <c r="A7" s="56" t="s">
        <v>32</v>
      </c>
      <c r="B7" s="57">
        <v>250</v>
      </c>
      <c r="C7" s="57">
        <f t="shared" si="2"/>
        <v>250</v>
      </c>
      <c r="D7" s="58">
        <f>100*1.1</f>
        <v>110.00000000000001</v>
      </c>
      <c r="E7" s="59">
        <v>18</v>
      </c>
      <c r="F7" s="60">
        <v>400</v>
      </c>
      <c r="G7" s="60">
        <v>225</v>
      </c>
      <c r="H7" s="60">
        <v>180</v>
      </c>
      <c r="I7" s="61">
        <f t="shared" si="0"/>
        <v>6.1111111111111116</v>
      </c>
      <c r="J7" s="62">
        <f t="shared" si="1"/>
        <v>2.4444444444444446</v>
      </c>
      <c r="K7" s="77">
        <f>C7*1.5%</f>
        <v>3.75</v>
      </c>
      <c r="L7" s="94">
        <f>($C7-$K7)/1000*$E7</f>
        <v>4.4325000000000001</v>
      </c>
      <c r="M7" s="95">
        <f>C7*E7/1000</f>
        <v>4.5</v>
      </c>
      <c r="N7" s="96">
        <f>($C7+$K7)/1000*$E7</f>
        <v>4.5674999999999999</v>
      </c>
      <c r="O7" s="127">
        <f>N7-C7/1000</f>
        <v>4.3174999999999999</v>
      </c>
      <c r="P7" s="128">
        <f>L7+C7/1000</f>
        <v>4.6825000000000001</v>
      </c>
      <c r="R7" s="124">
        <f t="shared" si="3"/>
        <v>5.7500000000000107E-2</v>
      </c>
      <c r="S7" s="104">
        <f t="shared" si="4"/>
        <v>4.7149999999999999</v>
      </c>
      <c r="T7" s="123">
        <f t="shared" si="5"/>
        <v>4.9649999999999999</v>
      </c>
      <c r="U7" s="42">
        <v>0.34</v>
      </c>
      <c r="V7" s="63"/>
    </row>
    <row r="8" spans="1:23" ht="17.25" x14ac:dyDescent="0.3">
      <c r="A8" s="49" t="s">
        <v>33</v>
      </c>
      <c r="B8" s="50">
        <v>400</v>
      </c>
      <c r="C8" s="50">
        <f t="shared" si="2"/>
        <v>400</v>
      </c>
      <c r="D8" s="51">
        <f>100*1.1</f>
        <v>110.00000000000001</v>
      </c>
      <c r="E8" s="52">
        <v>24</v>
      </c>
      <c r="F8" s="53">
        <v>390</v>
      </c>
      <c r="G8" s="53">
        <v>215</v>
      </c>
      <c r="H8" s="53">
        <v>210</v>
      </c>
      <c r="I8" s="54">
        <f t="shared" si="0"/>
        <v>4.5833333333333339</v>
      </c>
      <c r="J8" s="55">
        <f t="shared" si="1"/>
        <v>1.7875000000000003</v>
      </c>
      <c r="K8" s="78">
        <f>C8*1.5%</f>
        <v>6</v>
      </c>
      <c r="L8" s="97">
        <f>($C8-$K8)/1000*$E8</f>
        <v>9.4559999999999995</v>
      </c>
      <c r="M8" s="98">
        <f>C8*E8/1000</f>
        <v>9.6</v>
      </c>
      <c r="N8" s="99">
        <f>($C8+$K8)/1000*$E8</f>
        <v>9.7439999999999998</v>
      </c>
      <c r="O8" s="129">
        <f>N8-C8/1000</f>
        <v>9.3439999999999994</v>
      </c>
      <c r="P8" s="130">
        <f>L8+C8/1000</f>
        <v>9.8559999999999999</v>
      </c>
      <c r="R8" s="124">
        <f t="shared" si="3"/>
        <v>5.600000000000005E-2</v>
      </c>
      <c r="S8" s="104">
        <f t="shared" si="4"/>
        <v>9.7399999999999984</v>
      </c>
      <c r="T8" s="123">
        <f t="shared" si="5"/>
        <v>10.14</v>
      </c>
      <c r="U8" s="42">
        <v>0.34</v>
      </c>
      <c r="V8" s="63"/>
    </row>
    <row r="9" spans="1:23" s="155" customFormat="1" ht="17.25" x14ac:dyDescent="0.3">
      <c r="A9" s="137" t="s">
        <v>28</v>
      </c>
      <c r="B9" s="138">
        <v>750</v>
      </c>
      <c r="C9" s="138">
        <f t="shared" si="2"/>
        <v>750.01300000000003</v>
      </c>
      <c r="D9" s="139">
        <f>80*1.1</f>
        <v>88</v>
      </c>
      <c r="E9" s="138">
        <v>18</v>
      </c>
      <c r="F9" s="140">
        <v>336</v>
      </c>
      <c r="G9" s="140">
        <v>296</v>
      </c>
      <c r="H9" s="140">
        <v>287</v>
      </c>
      <c r="I9" s="141">
        <f t="shared" si="0"/>
        <v>4.8888888888888893</v>
      </c>
      <c r="J9" s="142">
        <f t="shared" si="1"/>
        <v>1.6426666666666667</v>
      </c>
      <c r="K9" s="143">
        <f>C9*1.5%</f>
        <v>11.250195</v>
      </c>
      <c r="L9" s="144">
        <f>($C9-$K9)/1000*$E9</f>
        <v>13.297730490000001</v>
      </c>
      <c r="M9" s="145">
        <f>C9*E9/1000</f>
        <v>13.500234000000001</v>
      </c>
      <c r="N9" s="146">
        <f>($C9+$K9)/1000*$E9</f>
        <v>13.702737509999999</v>
      </c>
      <c r="O9" s="147">
        <f>N9-C9/1000</f>
        <v>12.952724509999999</v>
      </c>
      <c r="P9" s="148">
        <f>L9+C9/1000</f>
        <v>14.047743490000002</v>
      </c>
      <c r="Q9" s="149"/>
      <c r="R9" s="150">
        <f t="shared" si="3"/>
        <v>0.1725029900000008</v>
      </c>
      <c r="S9" s="151">
        <f t="shared" si="4"/>
        <v>13.959227500000001</v>
      </c>
      <c r="T9" s="152">
        <f t="shared" si="5"/>
        <v>14.7092405</v>
      </c>
      <c r="U9" s="153">
        <v>0.83399999999999996</v>
      </c>
      <c r="V9" s="154">
        <v>1.2999999999999999E-2</v>
      </c>
    </row>
    <row r="10" spans="1:23" ht="17.25" x14ac:dyDescent="0.3">
      <c r="A10" s="23" t="s">
        <v>29</v>
      </c>
      <c r="B10" s="29">
        <v>1400</v>
      </c>
      <c r="C10" s="29">
        <f t="shared" si="2"/>
        <v>1400</v>
      </c>
      <c r="D10" s="30">
        <f>60*1.1</f>
        <v>66</v>
      </c>
      <c r="E10" s="27">
        <v>9</v>
      </c>
      <c r="F10" s="26">
        <v>370</v>
      </c>
      <c r="G10" s="26">
        <v>305</v>
      </c>
      <c r="H10" s="26">
        <v>265</v>
      </c>
      <c r="I10" s="31">
        <f t="shared" si="0"/>
        <v>7.333333333333333</v>
      </c>
      <c r="J10" s="40">
        <f t="shared" si="1"/>
        <v>2.7133333333333329</v>
      </c>
      <c r="K10" s="75">
        <f>C10*1.5%</f>
        <v>21</v>
      </c>
      <c r="L10" s="88">
        <f>($C10-$K10)/1000*$E10</f>
        <v>12.411</v>
      </c>
      <c r="M10" s="89">
        <f>C10*E10/1000</f>
        <v>12.6</v>
      </c>
      <c r="N10" s="90">
        <f>($C10+$K10)/1000*$E10</f>
        <v>12.789</v>
      </c>
      <c r="O10" s="120">
        <f>N10-C10/1000</f>
        <v>11.388999999999999</v>
      </c>
      <c r="P10" s="121">
        <f>L10+C10/1000</f>
        <v>13.811</v>
      </c>
      <c r="R10" s="124">
        <f t="shared" si="3"/>
        <v>0.51100000000000012</v>
      </c>
      <c r="S10" s="104">
        <f t="shared" si="4"/>
        <v>12.239999999999998</v>
      </c>
      <c r="T10" s="123">
        <f t="shared" si="5"/>
        <v>13.64</v>
      </c>
      <c r="U10" s="42">
        <v>0.34</v>
      </c>
      <c r="V10" s="63"/>
    </row>
    <row r="11" spans="1:23" ht="18" thickBot="1" x14ac:dyDescent="0.35">
      <c r="A11" s="23" t="s">
        <v>30</v>
      </c>
      <c r="B11" s="29">
        <v>1000</v>
      </c>
      <c r="C11" s="29">
        <f t="shared" si="2"/>
        <v>1000</v>
      </c>
      <c r="D11" s="30">
        <f>60*1.1</f>
        <v>66</v>
      </c>
      <c r="E11" s="27">
        <v>12</v>
      </c>
      <c r="F11" s="26">
        <v>330</v>
      </c>
      <c r="G11" s="26">
        <v>300</v>
      </c>
      <c r="H11" s="26">
        <v>235</v>
      </c>
      <c r="I11" s="31">
        <f t="shared" si="0"/>
        <v>5.5</v>
      </c>
      <c r="J11" s="40">
        <f t="shared" si="1"/>
        <v>1.8149999999999999</v>
      </c>
      <c r="K11" s="75">
        <f>C11*1.5%</f>
        <v>15</v>
      </c>
      <c r="L11" s="88">
        <f>($C11-$K11)/1000*$E11</f>
        <v>11.82</v>
      </c>
      <c r="M11" s="89">
        <f>C11*E11/1000</f>
        <v>12</v>
      </c>
      <c r="N11" s="90">
        <f>($C11+$K11)/1000*$E11</f>
        <v>12.18</v>
      </c>
      <c r="O11" s="120">
        <f>N11-C11/1000</f>
        <v>11.18</v>
      </c>
      <c r="P11" s="121">
        <f>L11+C11/1000</f>
        <v>12.82</v>
      </c>
      <c r="R11" s="131">
        <f t="shared" si="3"/>
        <v>0.32000000000000028</v>
      </c>
      <c r="S11" s="104">
        <f t="shared" si="4"/>
        <v>11.84</v>
      </c>
      <c r="T11" s="123">
        <f t="shared" si="5"/>
        <v>12.84</v>
      </c>
      <c r="U11" s="42">
        <v>0.34</v>
      </c>
      <c r="V11" s="63"/>
    </row>
    <row r="12" spans="1:23" s="6" customFormat="1" ht="21.75" customHeight="1" thickBot="1" x14ac:dyDescent="0.3">
      <c r="A12" s="20" t="s">
        <v>23</v>
      </c>
      <c r="B12" s="68"/>
      <c r="C12" s="68"/>
      <c r="D12" s="21"/>
      <c r="E12" s="22"/>
      <c r="F12" s="21">
        <f t="shared" ref="F12:I12" si="6">MAX(F4:F11)</f>
        <v>400</v>
      </c>
      <c r="G12" s="21">
        <f t="shared" si="6"/>
        <v>325</v>
      </c>
      <c r="H12" s="21">
        <f t="shared" si="6"/>
        <v>287</v>
      </c>
      <c r="I12" s="25">
        <f t="shared" si="6"/>
        <v>11</v>
      </c>
      <c r="J12" s="41">
        <f>MAX(J4:J11)</f>
        <v>4.4000000000000004</v>
      </c>
      <c r="K12" s="79"/>
      <c r="L12" s="100">
        <f>MIN(L4:L11)</f>
        <v>4.4325000000000001</v>
      </c>
      <c r="M12" s="101">
        <f>MAX(M4:M11)</f>
        <v>14.4</v>
      </c>
      <c r="N12" s="102">
        <f>MAX(N4:N11)</f>
        <v>14.616000000000001</v>
      </c>
      <c r="O12" s="132"/>
      <c r="P12" s="133"/>
      <c r="Q12" s="134"/>
      <c r="R12" s="135">
        <f>MIN(R4:R11)</f>
        <v>5.600000000000005E-2</v>
      </c>
      <c r="S12" s="134"/>
      <c r="T12" s="134"/>
    </row>
    <row r="13" spans="1:23" ht="15" hidden="1" customHeight="1" x14ac:dyDescent="0.25">
      <c r="A13" s="18" t="s">
        <v>12</v>
      </c>
      <c r="B13" s="69"/>
      <c r="C13" s="69">
        <v>1500</v>
      </c>
      <c r="D13" s="16">
        <v>36</v>
      </c>
      <c r="E13" s="17" t="e">
        <f>PRODUCT(#REF!)</f>
        <v>#REF!</v>
      </c>
      <c r="F13" s="16">
        <v>263</v>
      </c>
      <c r="G13" s="16">
        <v>236</v>
      </c>
      <c r="H13" s="16">
        <v>288</v>
      </c>
      <c r="I13" s="19" t="e">
        <f t="shared" ref="I13:I22" si="7">IFERROR(D13/E13,"")*1.3</f>
        <v>#VALUE!</v>
      </c>
      <c r="L13" s="103" t="e">
        <f t="shared" ref="L13:L22" si="8">C13*E13/1000</f>
        <v>#REF!</v>
      </c>
    </row>
    <row r="14" spans="1:23" ht="15" hidden="1" customHeight="1" x14ac:dyDescent="0.25">
      <c r="A14" s="12" t="s">
        <v>13</v>
      </c>
      <c r="B14" s="70"/>
      <c r="C14" s="70">
        <v>3800</v>
      </c>
      <c r="D14" s="13">
        <v>30</v>
      </c>
      <c r="E14" s="14" t="e">
        <f>PRODUCT(#REF!)</f>
        <v>#REF!</v>
      </c>
      <c r="F14" s="13">
        <v>430</v>
      </c>
      <c r="G14" s="13">
        <v>190</v>
      </c>
      <c r="H14" s="13">
        <v>305</v>
      </c>
      <c r="I14" s="15" t="e">
        <f t="shared" si="7"/>
        <v>#VALUE!</v>
      </c>
      <c r="L14" s="104" t="e">
        <f t="shared" si="8"/>
        <v>#REF!</v>
      </c>
    </row>
    <row r="15" spans="1:23" ht="15" hidden="1" customHeight="1" x14ac:dyDescent="0.25">
      <c r="A15" s="12" t="s">
        <v>14</v>
      </c>
      <c r="B15" s="70"/>
      <c r="C15" s="70">
        <v>3800</v>
      </c>
      <c r="D15" s="13">
        <v>30</v>
      </c>
      <c r="E15" s="14" t="e">
        <f>PRODUCT(#REF!)</f>
        <v>#REF!</v>
      </c>
      <c r="F15" s="13">
        <v>350</v>
      </c>
      <c r="G15" s="13">
        <v>210</v>
      </c>
      <c r="H15" s="13">
        <v>307</v>
      </c>
      <c r="I15" s="15" t="e">
        <f t="shared" si="7"/>
        <v>#VALUE!</v>
      </c>
      <c r="L15" s="104" t="e">
        <f t="shared" si="8"/>
        <v>#REF!</v>
      </c>
    </row>
    <row r="16" spans="1:23" ht="15" hidden="1" customHeight="1" x14ac:dyDescent="0.25">
      <c r="A16" s="12" t="s">
        <v>15</v>
      </c>
      <c r="B16" s="70"/>
      <c r="C16" s="70">
        <v>2000</v>
      </c>
      <c r="D16" s="13">
        <v>48</v>
      </c>
      <c r="E16" s="14" t="e">
        <f>PRODUCT(#REF!)</f>
        <v>#REF!</v>
      </c>
      <c r="F16" s="13">
        <v>370</v>
      </c>
      <c r="G16" s="13">
        <v>230</v>
      </c>
      <c r="H16" s="13">
        <v>330</v>
      </c>
      <c r="I16" s="15" t="e">
        <f t="shared" si="7"/>
        <v>#VALUE!</v>
      </c>
      <c r="L16" s="104" t="e">
        <f t="shared" si="8"/>
        <v>#REF!</v>
      </c>
    </row>
    <row r="17" spans="1:20" ht="15" hidden="1" customHeight="1" x14ac:dyDescent="0.25">
      <c r="A17" s="12" t="s">
        <v>16</v>
      </c>
      <c r="B17" s="70"/>
      <c r="C17" s="70">
        <v>2400</v>
      </c>
      <c r="D17" s="13">
        <v>36</v>
      </c>
      <c r="E17" s="14" t="e">
        <f>PRODUCT(#REF!)</f>
        <v>#REF!</v>
      </c>
      <c r="F17" s="13"/>
      <c r="G17" s="13"/>
      <c r="H17" s="13"/>
      <c r="I17" s="15" t="e">
        <f t="shared" si="7"/>
        <v>#VALUE!</v>
      </c>
      <c r="L17" s="104" t="e">
        <f t="shared" si="8"/>
        <v>#REF!</v>
      </c>
    </row>
    <row r="18" spans="1:20" ht="15" hidden="1" customHeight="1" x14ac:dyDescent="0.25">
      <c r="A18" s="12" t="s">
        <v>17</v>
      </c>
      <c r="B18" s="70"/>
      <c r="C18" s="70">
        <v>2700</v>
      </c>
      <c r="D18" s="13">
        <v>36</v>
      </c>
      <c r="E18" s="14" t="e">
        <f>PRODUCT(#REF!)</f>
        <v>#REF!</v>
      </c>
      <c r="F18" s="13">
        <v>385</v>
      </c>
      <c r="G18" s="13">
        <v>215</v>
      </c>
      <c r="H18" s="13">
        <v>355</v>
      </c>
      <c r="I18" s="15" t="e">
        <f t="shared" si="7"/>
        <v>#VALUE!</v>
      </c>
      <c r="L18" s="104" t="e">
        <f t="shared" si="8"/>
        <v>#REF!</v>
      </c>
    </row>
    <row r="19" spans="1:20" ht="15" hidden="1" customHeight="1" x14ac:dyDescent="0.25">
      <c r="A19" s="12" t="s">
        <v>18</v>
      </c>
      <c r="B19" s="70"/>
      <c r="C19" s="70">
        <v>3800</v>
      </c>
      <c r="D19" s="13">
        <v>24</v>
      </c>
      <c r="E19" s="14" t="e">
        <f>PRODUCT(#REF!)</f>
        <v>#REF!</v>
      </c>
      <c r="F19" s="13"/>
      <c r="G19" s="13"/>
      <c r="H19" s="13"/>
      <c r="I19" s="15" t="e">
        <f t="shared" si="7"/>
        <v>#VALUE!</v>
      </c>
      <c r="L19" s="104" t="e">
        <f t="shared" si="8"/>
        <v>#REF!</v>
      </c>
    </row>
    <row r="20" spans="1:20" ht="15" hidden="1" customHeight="1" x14ac:dyDescent="0.25">
      <c r="A20" s="12" t="s">
        <v>19</v>
      </c>
      <c r="B20" s="70"/>
      <c r="C20" s="70">
        <v>4200</v>
      </c>
      <c r="D20" s="13">
        <v>24</v>
      </c>
      <c r="E20" s="14" t="e">
        <f>PRODUCT(#REF!)</f>
        <v>#REF!</v>
      </c>
      <c r="F20" s="13"/>
      <c r="G20" s="13"/>
      <c r="H20" s="13"/>
      <c r="I20" s="15" t="e">
        <f t="shared" si="7"/>
        <v>#VALUE!</v>
      </c>
      <c r="L20" s="104" t="e">
        <f t="shared" si="8"/>
        <v>#REF!</v>
      </c>
    </row>
    <row r="21" spans="1:20" ht="15" hidden="1" customHeight="1" x14ac:dyDescent="0.25">
      <c r="A21" s="12" t="s">
        <v>20</v>
      </c>
      <c r="B21" s="70"/>
      <c r="C21" s="70">
        <v>1800</v>
      </c>
      <c r="D21" s="13">
        <v>36</v>
      </c>
      <c r="E21" s="14" t="e">
        <f>PRODUCT(#REF!)</f>
        <v>#REF!</v>
      </c>
      <c r="F21" s="13">
        <v>410</v>
      </c>
      <c r="G21" s="13">
        <v>170</v>
      </c>
      <c r="H21" s="13">
        <v>330</v>
      </c>
      <c r="I21" s="15" t="e">
        <f t="shared" si="7"/>
        <v>#VALUE!</v>
      </c>
      <c r="L21" s="104" t="e">
        <f t="shared" si="8"/>
        <v>#REF!</v>
      </c>
    </row>
    <row r="22" spans="1:20" ht="15" hidden="1" customHeight="1" x14ac:dyDescent="0.25">
      <c r="A22" s="12" t="s">
        <v>21</v>
      </c>
      <c r="B22" s="70"/>
      <c r="C22" s="70">
        <v>3800</v>
      </c>
      <c r="D22" s="13">
        <v>36</v>
      </c>
      <c r="E22" s="14" t="e">
        <f>PRODUCT(#REF!)</f>
        <v>#REF!</v>
      </c>
      <c r="F22" s="13">
        <v>350</v>
      </c>
      <c r="G22" s="13">
        <v>210</v>
      </c>
      <c r="H22" s="13">
        <v>307</v>
      </c>
      <c r="I22" s="15" t="e">
        <f t="shared" si="7"/>
        <v>#VALUE!</v>
      </c>
      <c r="L22" s="104" t="e">
        <f t="shared" si="8"/>
        <v>#REF!</v>
      </c>
    </row>
    <row r="23" spans="1:20" s="11" customFormat="1" ht="19.5" hidden="1" customHeight="1" thickBot="1" x14ac:dyDescent="0.35">
      <c r="A23" s="7" t="s">
        <v>23</v>
      </c>
      <c r="B23" s="71"/>
      <c r="C23" s="71"/>
      <c r="D23" s="8"/>
      <c r="E23" s="9"/>
      <c r="F23" s="8">
        <f t="shared" ref="F23:H23" si="9">MAX(F13:F22)</f>
        <v>430</v>
      </c>
      <c r="G23" s="8">
        <f t="shared" si="9"/>
        <v>236</v>
      </c>
      <c r="H23" s="8">
        <f t="shared" si="9"/>
        <v>355</v>
      </c>
      <c r="I23" s="10" t="e">
        <f>MAX(I13:I22)</f>
        <v>#VALUE!</v>
      </c>
      <c r="K23" s="80"/>
      <c r="L23" s="105" t="e">
        <f>MAX(L13:L22)</f>
        <v>#REF!</v>
      </c>
      <c r="M23" s="106"/>
      <c r="N23" s="106"/>
      <c r="O23" s="106"/>
      <c r="P23" s="106"/>
      <c r="Q23" s="106"/>
      <c r="R23" s="106"/>
      <c r="S23" s="106"/>
      <c r="T23" s="106"/>
    </row>
    <row r="25" spans="1:20" x14ac:dyDescent="0.25">
      <c r="A25" s="4" t="s">
        <v>11</v>
      </c>
      <c r="B25" s="4"/>
      <c r="C25" s="4" t="s">
        <v>24</v>
      </c>
    </row>
    <row r="26" spans="1:20" x14ac:dyDescent="0.25">
      <c r="A26" s="5"/>
      <c r="B26" s="5"/>
      <c r="C26" s="5" t="s">
        <v>34</v>
      </c>
    </row>
    <row r="27" spans="1:20" x14ac:dyDescent="0.25">
      <c r="A27" s="5"/>
      <c r="B27" s="5"/>
      <c r="C27" s="5" t="s">
        <v>22</v>
      </c>
      <c r="T27" s="108"/>
    </row>
    <row r="29" spans="1:20" x14ac:dyDescent="0.25">
      <c r="M29" s="107"/>
      <c r="R29" s="136"/>
    </row>
    <row r="30" spans="1:20" x14ac:dyDescent="0.25">
      <c r="M30" s="108"/>
      <c r="O30" s="108"/>
      <c r="P30" s="108"/>
      <c r="R30" s="108"/>
    </row>
    <row r="32" spans="1:20" x14ac:dyDescent="0.25">
      <c r="N32" s="108"/>
      <c r="O32" s="108"/>
      <c r="P32" s="108"/>
    </row>
  </sheetData>
  <mergeCells count="4">
    <mergeCell ref="F2:H2"/>
    <mergeCell ref="I2:J2"/>
    <mergeCell ref="L2:N2"/>
    <mergeCell ref="S2:T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 &amp; CE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2019-03-27T05:03:10Z</dcterms:modified>
</cp:coreProperties>
</file>