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ell\OneDrive\Desktop\MasterData\"/>
    </mc:Choice>
  </mc:AlternateContent>
  <xr:revisionPtr revIDLastSave="0" documentId="13_ncr:1_{EC8D9909-117E-470F-83EC-20ED02F1439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Master_Data" sheetId="1" r:id="rId1"/>
    <sheet name="HẢO REQUIRE" sheetId="2" r:id="rId2"/>
    <sheet name="(1)" sheetId="3" state="hidden" r:id="rId3"/>
    <sheet name="(2)" sheetId="4" state="hidden" r:id="rId4"/>
    <sheet name="Diff" sheetId="5" r:id="rId5"/>
  </sheets>
  <externalReferences>
    <externalReference r:id="rId6"/>
  </externalReferences>
  <definedNames>
    <definedName name="_xlnm._FilterDatabase" localSheetId="2" hidden="1">'(1)'!$A$6:$N$20</definedName>
    <definedName name="_xlnm._FilterDatabase" localSheetId="3" hidden="1">'(2)'!$A$6:$N$23</definedName>
    <definedName name="_xlnm._FilterDatabase" localSheetId="1" hidden="1">'HẢO REQUIRE'!$A$6:$Y$89</definedName>
    <definedName name="_xlnm._FilterDatabase" localSheetId="0" hidden="1">Master_Data!$A$3:$T$87</definedName>
    <definedName name="SanPham" localSheetId="0">Master_Data!$P$4:$P$6</definedName>
    <definedName name="SanPham">#REF!</definedName>
    <definedName name="Sảnphẩm" localSheetId="0">#REF!</definedName>
    <definedName name="Sảnphẩ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K62" i="1" s="1"/>
  <c r="H63" i="1"/>
  <c r="K63" i="1" s="1"/>
  <c r="H67" i="1"/>
  <c r="K67" i="1" s="1"/>
  <c r="H68" i="1"/>
  <c r="K68" i="1" s="1"/>
  <c r="H64" i="1"/>
  <c r="K64" i="1" s="1"/>
  <c r="H51" i="1"/>
  <c r="J51" i="1" s="1"/>
  <c r="H52" i="1"/>
  <c r="J52" i="1" s="1"/>
  <c r="H53" i="1"/>
  <c r="J53" i="1" s="1"/>
  <c r="H54" i="1"/>
  <c r="J54" i="1" s="1"/>
  <c r="H45" i="1"/>
  <c r="J45" i="1" s="1"/>
  <c r="H46" i="1"/>
  <c r="J46" i="1" s="1"/>
  <c r="H47" i="1"/>
  <c r="K47" i="1" s="1"/>
  <c r="H38" i="1"/>
  <c r="K38" i="1" s="1"/>
  <c r="H59" i="1"/>
  <c r="K59" i="1" s="1"/>
  <c r="H55" i="1"/>
  <c r="K55" i="1" s="1"/>
  <c r="H48" i="1"/>
  <c r="K48" i="1" s="1"/>
  <c r="H65" i="1"/>
  <c r="L65" i="1" s="1"/>
  <c r="H39" i="1"/>
  <c r="J39" i="1" s="1"/>
  <c r="H66" i="1"/>
  <c r="I66" i="1" s="1"/>
  <c r="H86" i="1"/>
  <c r="J86" i="1" s="1"/>
  <c r="H87" i="1"/>
  <c r="J87" i="1" s="1"/>
  <c r="H81" i="1"/>
  <c r="J81" i="1" s="1"/>
  <c r="H82" i="1"/>
  <c r="K82" i="1" s="1"/>
  <c r="H79" i="1"/>
  <c r="K79" i="1" s="1"/>
  <c r="H69" i="1"/>
  <c r="K69" i="1" s="1"/>
  <c r="H70" i="1"/>
  <c r="K70" i="1" s="1"/>
  <c r="H71" i="1"/>
  <c r="K71" i="1" s="1"/>
  <c r="H72" i="1"/>
  <c r="L72" i="1" s="1"/>
  <c r="H76" i="1"/>
  <c r="J76" i="1" s="1"/>
  <c r="H77" i="1"/>
  <c r="L77" i="1" s="1"/>
  <c r="H78" i="1"/>
  <c r="J78" i="1" s="1"/>
  <c r="H75" i="1"/>
  <c r="J75" i="1" s="1"/>
  <c r="H27" i="1"/>
  <c r="J27" i="1" s="1"/>
  <c r="H41" i="1"/>
  <c r="K41" i="1" s="1"/>
  <c r="H42" i="1"/>
  <c r="K42" i="1" s="1"/>
  <c r="H43" i="1"/>
  <c r="K43" i="1" s="1"/>
  <c r="H44" i="1"/>
  <c r="K44" i="1" s="1"/>
  <c r="H84" i="1"/>
  <c r="K84" i="1" s="1"/>
  <c r="H85" i="1"/>
  <c r="L85" i="1" s="1"/>
  <c r="H80" i="1"/>
  <c r="J80" i="1" s="1"/>
  <c r="H83" i="1"/>
  <c r="J83" i="1" s="1"/>
  <c r="H36" i="1"/>
  <c r="J36" i="1" s="1"/>
  <c r="H37" i="1"/>
  <c r="J37" i="1" s="1"/>
  <c r="H34" i="1"/>
  <c r="J34" i="1" s="1"/>
  <c r="H35" i="1"/>
  <c r="K35" i="1" s="1"/>
  <c r="H49" i="1"/>
  <c r="K49" i="1" s="1"/>
  <c r="H50" i="1"/>
  <c r="K50" i="1" s="1"/>
  <c r="H60" i="1"/>
  <c r="K60" i="1" s="1"/>
  <c r="H56" i="1"/>
  <c r="K56" i="1" s="1"/>
  <c r="H57" i="1"/>
  <c r="L57" i="1" s="1"/>
  <c r="H58" i="1"/>
  <c r="J58" i="1" s="1"/>
  <c r="H40" i="1"/>
  <c r="L40" i="1" s="1"/>
  <c r="H73" i="1"/>
  <c r="J73" i="1" s="1"/>
  <c r="H74" i="1"/>
  <c r="J74" i="1" s="1"/>
  <c r="H61" i="1"/>
  <c r="K61" i="1" s="1"/>
  <c r="J71" i="1"/>
  <c r="J49" i="1"/>
  <c r="J56" i="1"/>
  <c r="I44" i="1"/>
  <c r="I72" i="1"/>
  <c r="I69" i="1"/>
  <c r="I79" i="1"/>
  <c r="I38" i="1"/>
  <c r="H33" i="1"/>
  <c r="J33" i="1" s="1"/>
  <c r="H28" i="1"/>
  <c r="H29" i="1"/>
  <c r="H30" i="1"/>
  <c r="R30" i="1" s="1"/>
  <c r="H31" i="1"/>
  <c r="R31" i="1" s="1"/>
  <c r="H24" i="1"/>
  <c r="L24" i="1" s="1"/>
  <c r="H25" i="1"/>
  <c r="T25" i="1" s="1"/>
  <c r="H26" i="1"/>
  <c r="T26" i="1" s="1"/>
  <c r="H4" i="1"/>
  <c r="O4" i="1" s="1"/>
  <c r="H5" i="1"/>
  <c r="L5" i="1" s="1"/>
  <c r="H6" i="1"/>
  <c r="H7" i="1"/>
  <c r="R7" i="1" s="1"/>
  <c r="H8" i="1"/>
  <c r="R8" i="1" s="1"/>
  <c r="H9" i="1"/>
  <c r="L9" i="1" s="1"/>
  <c r="H10" i="1"/>
  <c r="T10" i="1" s="1"/>
  <c r="H11" i="1"/>
  <c r="T11" i="1" s="1"/>
  <c r="H12" i="1"/>
  <c r="O12" i="1" s="1"/>
  <c r="H13" i="1"/>
  <c r="H14" i="1"/>
  <c r="H15" i="1"/>
  <c r="R15" i="1" s="1"/>
  <c r="H16" i="1"/>
  <c r="O16" i="1" s="1"/>
  <c r="H17" i="1"/>
  <c r="J17" i="1" s="1"/>
  <c r="H18" i="1"/>
  <c r="L18" i="1" s="1"/>
  <c r="H19" i="1"/>
  <c r="L19" i="1" s="1"/>
  <c r="H20" i="1"/>
  <c r="L20" i="1" s="1"/>
  <c r="H21" i="1"/>
  <c r="L21" i="1" s="1"/>
  <c r="H22" i="1"/>
  <c r="L22" i="1" s="1"/>
  <c r="H32" i="1"/>
  <c r="J32" i="1" s="1"/>
  <c r="I5" i="1" l="1"/>
  <c r="I85" i="1"/>
  <c r="J35" i="1"/>
  <c r="J67" i="1"/>
  <c r="J42" i="1"/>
  <c r="I67" i="1"/>
  <c r="I55" i="1"/>
  <c r="I43" i="1"/>
  <c r="I60" i="1"/>
  <c r="J60" i="1"/>
  <c r="J43" i="1"/>
  <c r="J55" i="1"/>
  <c r="O25" i="1"/>
  <c r="I47" i="1"/>
  <c r="I39" i="1"/>
  <c r="I71" i="1"/>
  <c r="I58" i="1"/>
  <c r="J47" i="1"/>
  <c r="T27" i="1"/>
  <c r="O36" i="1"/>
  <c r="R47" i="1"/>
  <c r="T39" i="1"/>
  <c r="I57" i="1"/>
  <c r="J65" i="1"/>
  <c r="K25" i="1"/>
  <c r="O39" i="1"/>
  <c r="R11" i="1"/>
  <c r="U51" i="1"/>
  <c r="U22" i="1"/>
  <c r="U7" i="1"/>
  <c r="I29" i="1"/>
  <c r="I19" i="1"/>
  <c r="R82" i="1"/>
  <c r="U86" i="1"/>
  <c r="U15" i="1"/>
  <c r="U6" i="1"/>
  <c r="I63" i="1"/>
  <c r="I65" i="1"/>
  <c r="J63" i="1"/>
  <c r="L70" i="1"/>
  <c r="O46" i="1"/>
  <c r="R50" i="1"/>
  <c r="R29" i="1"/>
  <c r="U75" i="1"/>
  <c r="U38" i="1"/>
  <c r="U24" i="1"/>
  <c r="U14" i="1"/>
  <c r="U5" i="1"/>
  <c r="I10" i="1"/>
  <c r="I59" i="1"/>
  <c r="I70" i="1"/>
  <c r="J57" i="1"/>
  <c r="J50" i="1"/>
  <c r="J66" i="1"/>
  <c r="J11" i="1"/>
  <c r="K11" i="1"/>
  <c r="L16" i="1"/>
  <c r="O42" i="1"/>
  <c r="O11" i="1"/>
  <c r="R43" i="1"/>
  <c r="R22" i="1"/>
  <c r="T36" i="1"/>
  <c r="T54" i="1"/>
  <c r="U62" i="1"/>
  <c r="U30" i="1"/>
  <c r="J26" i="1"/>
  <c r="O40" i="1"/>
  <c r="O56" i="1"/>
  <c r="O72" i="1"/>
  <c r="O69" i="1"/>
  <c r="O68" i="1"/>
  <c r="O62" i="1"/>
  <c r="I25" i="1"/>
  <c r="I13" i="1"/>
  <c r="I62" i="1"/>
  <c r="I68" i="1"/>
  <c r="I41" i="1"/>
  <c r="I84" i="1"/>
  <c r="I56" i="1"/>
  <c r="I40" i="1"/>
  <c r="J41" i="1"/>
  <c r="J70" i="1"/>
  <c r="J68" i="1"/>
  <c r="J62" i="1"/>
  <c r="J10" i="1"/>
  <c r="J25" i="1"/>
  <c r="K32" i="1"/>
  <c r="K10" i="1"/>
  <c r="L32" i="1"/>
  <c r="L69" i="1"/>
  <c r="L13" i="1"/>
  <c r="L31" i="1"/>
  <c r="O58" i="1"/>
  <c r="O34" i="1"/>
  <c r="O83" i="1"/>
  <c r="O41" i="1"/>
  <c r="O71" i="1"/>
  <c r="O86" i="1"/>
  <c r="O65" i="1"/>
  <c r="O45" i="1"/>
  <c r="O67" i="1"/>
  <c r="O19" i="1"/>
  <c r="O10" i="1"/>
  <c r="R32" i="1"/>
  <c r="R34" i="1"/>
  <c r="R78" i="1"/>
  <c r="R86" i="1"/>
  <c r="R52" i="1"/>
  <c r="R19" i="1"/>
  <c r="R6" i="1"/>
  <c r="T57" i="1"/>
  <c r="T83" i="1"/>
  <c r="T70" i="1"/>
  <c r="T65" i="1"/>
  <c r="T63" i="1"/>
  <c r="U83" i="1"/>
  <c r="U70" i="1"/>
  <c r="U59" i="1"/>
  <c r="U46" i="1"/>
  <c r="U36" i="1"/>
  <c r="U21" i="1"/>
  <c r="I28" i="1"/>
  <c r="I18" i="1"/>
  <c r="J72" i="1"/>
  <c r="J69" i="1"/>
  <c r="J12" i="1"/>
  <c r="J4" i="1"/>
  <c r="K21" i="1"/>
  <c r="K26" i="1"/>
  <c r="L56" i="1"/>
  <c r="L55" i="1"/>
  <c r="L8" i="1"/>
  <c r="L28" i="1"/>
  <c r="O57" i="1"/>
  <c r="O37" i="1"/>
  <c r="O43" i="1"/>
  <c r="O27" i="1"/>
  <c r="O70" i="1"/>
  <c r="O66" i="1"/>
  <c r="O47" i="1"/>
  <c r="O54" i="1"/>
  <c r="O63" i="1"/>
  <c r="O18" i="1"/>
  <c r="O26" i="1"/>
  <c r="R40" i="1"/>
  <c r="R85" i="1"/>
  <c r="R72" i="1"/>
  <c r="R55" i="1"/>
  <c r="R68" i="1"/>
  <c r="R14" i="1"/>
  <c r="R26" i="1"/>
  <c r="T56" i="1"/>
  <c r="T41" i="1"/>
  <c r="T69" i="1"/>
  <c r="T45" i="1"/>
  <c r="T62" i="1"/>
  <c r="U78" i="1"/>
  <c r="U67" i="1"/>
  <c r="U54" i="1"/>
  <c r="U43" i="1"/>
  <c r="U35" i="1"/>
  <c r="U13" i="1"/>
  <c r="T24" i="1"/>
  <c r="I6" i="1"/>
  <c r="K22" i="1"/>
  <c r="L15" i="1"/>
  <c r="L7" i="1"/>
  <c r="L30" i="1"/>
  <c r="R74" i="1"/>
  <c r="R49" i="1"/>
  <c r="R84" i="1"/>
  <c r="R77" i="1"/>
  <c r="R81" i="1"/>
  <c r="R59" i="1"/>
  <c r="R51" i="1"/>
  <c r="R21" i="1"/>
  <c r="R13" i="1"/>
  <c r="R5" i="1"/>
  <c r="R28" i="1"/>
  <c r="T16" i="1"/>
  <c r="T8" i="1"/>
  <c r="T31" i="1"/>
  <c r="U85" i="1"/>
  <c r="U77" i="1"/>
  <c r="U69" i="1"/>
  <c r="U61" i="1"/>
  <c r="U53" i="1"/>
  <c r="U45" i="1"/>
  <c r="U37" i="1"/>
  <c r="U29" i="1"/>
  <c r="U20" i="1"/>
  <c r="U12" i="1"/>
  <c r="T9" i="1"/>
  <c r="I14" i="1"/>
  <c r="I30" i="1"/>
  <c r="I7" i="1"/>
  <c r="I15" i="1"/>
  <c r="J48" i="1"/>
  <c r="K9" i="1"/>
  <c r="K24" i="1"/>
  <c r="L60" i="1"/>
  <c r="L48" i="1"/>
  <c r="L14" i="1"/>
  <c r="L6" i="1"/>
  <c r="L29" i="1"/>
  <c r="O17" i="1"/>
  <c r="O9" i="1"/>
  <c r="O24" i="1"/>
  <c r="R73" i="1"/>
  <c r="R35" i="1"/>
  <c r="R44" i="1"/>
  <c r="R76" i="1"/>
  <c r="R87" i="1"/>
  <c r="R38" i="1"/>
  <c r="R64" i="1"/>
  <c r="R20" i="1"/>
  <c r="R12" i="1"/>
  <c r="R4" i="1"/>
  <c r="R33" i="1"/>
  <c r="T60" i="1"/>
  <c r="T80" i="1"/>
  <c r="T75" i="1"/>
  <c r="T79" i="1"/>
  <c r="T48" i="1"/>
  <c r="T53" i="1"/>
  <c r="T61" i="1"/>
  <c r="T15" i="1"/>
  <c r="T7" i="1"/>
  <c r="T30" i="1"/>
  <c r="U84" i="1"/>
  <c r="U76" i="1"/>
  <c r="U68" i="1"/>
  <c r="U60" i="1"/>
  <c r="U52" i="1"/>
  <c r="U44" i="1"/>
  <c r="U28" i="1"/>
  <c r="U19" i="1"/>
  <c r="U11" i="1"/>
  <c r="I8" i="1"/>
  <c r="K8" i="1"/>
  <c r="O31" i="1"/>
  <c r="T50" i="1"/>
  <c r="T82" i="1"/>
  <c r="T14" i="1"/>
  <c r="U18" i="1"/>
  <c r="I24" i="1"/>
  <c r="I9" i="1"/>
  <c r="I64" i="1"/>
  <c r="I48" i="1"/>
  <c r="I80" i="1"/>
  <c r="J85" i="1"/>
  <c r="J59" i="1"/>
  <c r="J16" i="1"/>
  <c r="J8" i="1"/>
  <c r="J31" i="1"/>
  <c r="K15" i="1"/>
  <c r="K7" i="1"/>
  <c r="K30" i="1"/>
  <c r="L84" i="1"/>
  <c r="L59" i="1"/>
  <c r="L12" i="1"/>
  <c r="L4" i="1"/>
  <c r="L33" i="1"/>
  <c r="O60" i="1"/>
  <c r="O80" i="1"/>
  <c r="O75" i="1"/>
  <c r="O79" i="1"/>
  <c r="O48" i="1"/>
  <c r="O53" i="1"/>
  <c r="O61" i="1"/>
  <c r="O15" i="1"/>
  <c r="O7" i="1"/>
  <c r="O30" i="1"/>
  <c r="R58" i="1"/>
  <c r="R37" i="1"/>
  <c r="R42" i="1"/>
  <c r="R71" i="1"/>
  <c r="R66" i="1"/>
  <c r="R46" i="1"/>
  <c r="R67" i="1"/>
  <c r="R18" i="1"/>
  <c r="R10" i="1"/>
  <c r="R25" i="1"/>
  <c r="T74" i="1"/>
  <c r="T49" i="1"/>
  <c r="T84" i="1"/>
  <c r="T77" i="1"/>
  <c r="T81" i="1"/>
  <c r="T59" i="1"/>
  <c r="T51" i="1"/>
  <c r="T21" i="1"/>
  <c r="T13" i="1"/>
  <c r="T5" i="1"/>
  <c r="T28" i="1"/>
  <c r="U82" i="1"/>
  <c r="U74" i="1"/>
  <c r="U66" i="1"/>
  <c r="U58" i="1"/>
  <c r="U50" i="1"/>
  <c r="U42" i="1"/>
  <c r="U34" i="1"/>
  <c r="U26" i="1"/>
  <c r="U17" i="1"/>
  <c r="U9" i="1"/>
  <c r="T17" i="1"/>
  <c r="I31" i="1"/>
  <c r="K31" i="1"/>
  <c r="O8" i="1"/>
  <c r="T32" i="1"/>
  <c r="T55" i="1"/>
  <c r="T6" i="1"/>
  <c r="U10" i="1"/>
  <c r="I76" i="1"/>
  <c r="I35" i="1"/>
  <c r="J38" i="1"/>
  <c r="J15" i="1"/>
  <c r="J7" i="1"/>
  <c r="J30" i="1"/>
  <c r="K14" i="1"/>
  <c r="K6" i="1"/>
  <c r="K29" i="1"/>
  <c r="L44" i="1"/>
  <c r="L64" i="1"/>
  <c r="L11" i="1"/>
  <c r="L26" i="1"/>
  <c r="O32" i="1"/>
  <c r="O50" i="1"/>
  <c r="O85" i="1"/>
  <c r="O78" i="1"/>
  <c r="O82" i="1"/>
  <c r="O55" i="1"/>
  <c r="O52" i="1"/>
  <c r="O22" i="1"/>
  <c r="O14" i="1"/>
  <c r="O6" i="1"/>
  <c r="O29" i="1"/>
  <c r="R57" i="1"/>
  <c r="R36" i="1"/>
  <c r="R41" i="1"/>
  <c r="R70" i="1"/>
  <c r="R39" i="1"/>
  <c r="R45" i="1"/>
  <c r="R63" i="1"/>
  <c r="R17" i="1"/>
  <c r="R9" i="1"/>
  <c r="R24" i="1"/>
  <c r="T73" i="1"/>
  <c r="T35" i="1"/>
  <c r="T44" i="1"/>
  <c r="T76" i="1"/>
  <c r="T87" i="1"/>
  <c r="T38" i="1"/>
  <c r="T64" i="1"/>
  <c r="T20" i="1"/>
  <c r="T12" i="1"/>
  <c r="T4" i="1"/>
  <c r="T33" i="1"/>
  <c r="U81" i="1"/>
  <c r="U73" i="1"/>
  <c r="U65" i="1"/>
  <c r="U57" i="1"/>
  <c r="U49" i="1"/>
  <c r="U41" i="1"/>
  <c r="U33" i="1"/>
  <c r="U25" i="1"/>
  <c r="U16" i="1"/>
  <c r="U8" i="1"/>
  <c r="J24" i="1"/>
  <c r="K16" i="1"/>
  <c r="T85" i="1"/>
  <c r="T52" i="1"/>
  <c r="T29" i="1"/>
  <c r="U27" i="1"/>
  <c r="I51" i="1"/>
  <c r="J84" i="1"/>
  <c r="I32" i="1"/>
  <c r="I26" i="1"/>
  <c r="I11" i="1"/>
  <c r="I20" i="1"/>
  <c r="I52" i="1"/>
  <c r="I49" i="1"/>
  <c r="J44" i="1"/>
  <c r="J79" i="1"/>
  <c r="J14" i="1"/>
  <c r="J6" i="1"/>
  <c r="J29" i="1"/>
  <c r="K13" i="1"/>
  <c r="K5" i="1"/>
  <c r="K28" i="1"/>
  <c r="L43" i="1"/>
  <c r="L68" i="1"/>
  <c r="L10" i="1"/>
  <c r="L25" i="1"/>
  <c r="O74" i="1"/>
  <c r="O49" i="1"/>
  <c r="O84" i="1"/>
  <c r="O77" i="1"/>
  <c r="O81" i="1"/>
  <c r="O59" i="1"/>
  <c r="O51" i="1"/>
  <c r="O21" i="1"/>
  <c r="O13" i="1"/>
  <c r="O5" i="1"/>
  <c r="O28" i="1"/>
  <c r="R56" i="1"/>
  <c r="R83" i="1"/>
  <c r="R27" i="1"/>
  <c r="R69" i="1"/>
  <c r="R65" i="1"/>
  <c r="R54" i="1"/>
  <c r="R62" i="1"/>
  <c r="R16" i="1"/>
  <c r="T40" i="1"/>
  <c r="T34" i="1"/>
  <c r="T43" i="1"/>
  <c r="T72" i="1"/>
  <c r="T86" i="1"/>
  <c r="T47" i="1"/>
  <c r="T68" i="1"/>
  <c r="T19" i="1"/>
  <c r="U4" i="1"/>
  <c r="U80" i="1"/>
  <c r="U72" i="1"/>
  <c r="U64" i="1"/>
  <c r="U56" i="1"/>
  <c r="U48" i="1"/>
  <c r="U40" i="1"/>
  <c r="U32" i="1"/>
  <c r="I16" i="1"/>
  <c r="J9" i="1"/>
  <c r="L50" i="1"/>
  <c r="T78" i="1"/>
  <c r="T22" i="1"/>
  <c r="I33" i="1"/>
  <c r="I4" i="1"/>
  <c r="I12" i="1"/>
  <c r="I61" i="1"/>
  <c r="I53" i="1"/>
  <c r="I82" i="1"/>
  <c r="I42" i="1"/>
  <c r="I50" i="1"/>
  <c r="J82" i="1"/>
  <c r="J64" i="1"/>
  <c r="J13" i="1"/>
  <c r="J5" i="1"/>
  <c r="J28" i="1"/>
  <c r="K12" i="1"/>
  <c r="K4" i="1"/>
  <c r="K33" i="1"/>
  <c r="L71" i="1"/>
  <c r="L67" i="1"/>
  <c r="O73" i="1"/>
  <c r="O35" i="1"/>
  <c r="O44" i="1"/>
  <c r="O76" i="1"/>
  <c r="O87" i="1"/>
  <c r="O38" i="1"/>
  <c r="O64" i="1"/>
  <c r="O20" i="1"/>
  <c r="O33" i="1"/>
  <c r="R60" i="1"/>
  <c r="R80" i="1"/>
  <c r="R75" i="1"/>
  <c r="R79" i="1"/>
  <c r="R48" i="1"/>
  <c r="R53" i="1"/>
  <c r="R61" i="1"/>
  <c r="T58" i="1"/>
  <c r="T37" i="1"/>
  <c r="T42" i="1"/>
  <c r="T71" i="1"/>
  <c r="T66" i="1"/>
  <c r="T46" i="1"/>
  <c r="T67" i="1"/>
  <c r="T18" i="1"/>
  <c r="U87" i="1"/>
  <c r="U79" i="1"/>
  <c r="U71" i="1"/>
  <c r="U63" i="1"/>
  <c r="U55" i="1"/>
  <c r="U47" i="1"/>
  <c r="U39" i="1"/>
  <c r="U31" i="1"/>
  <c r="K74" i="1"/>
  <c r="K37" i="1"/>
  <c r="K75" i="1"/>
  <c r="K87" i="1"/>
  <c r="K45" i="1"/>
  <c r="L17" i="1"/>
  <c r="K73" i="1"/>
  <c r="K78" i="1"/>
  <c r="K40" i="1"/>
  <c r="K83" i="1"/>
  <c r="K77" i="1"/>
  <c r="K66" i="1"/>
  <c r="K53" i="1"/>
  <c r="K20" i="1"/>
  <c r="I21" i="1"/>
  <c r="J40" i="1"/>
  <c r="K58" i="1"/>
  <c r="K80" i="1"/>
  <c r="K76" i="1"/>
  <c r="K39" i="1"/>
  <c r="K52" i="1"/>
  <c r="K19" i="1"/>
  <c r="L49" i="1"/>
  <c r="L42" i="1"/>
  <c r="L79" i="1"/>
  <c r="L38" i="1"/>
  <c r="L63" i="1"/>
  <c r="I22" i="1"/>
  <c r="I83" i="1"/>
  <c r="J61" i="1"/>
  <c r="K57" i="1"/>
  <c r="K85" i="1"/>
  <c r="K72" i="1"/>
  <c r="K65" i="1"/>
  <c r="K51" i="1"/>
  <c r="K18" i="1"/>
  <c r="L35" i="1"/>
  <c r="L41" i="1"/>
  <c r="L82" i="1"/>
  <c r="L47" i="1"/>
  <c r="L62" i="1"/>
  <c r="J22" i="1"/>
  <c r="K17" i="1"/>
  <c r="L34" i="1"/>
  <c r="L27" i="1"/>
  <c r="L81" i="1"/>
  <c r="L46" i="1"/>
  <c r="L61" i="1"/>
  <c r="J77" i="1"/>
  <c r="J21" i="1"/>
  <c r="L74" i="1"/>
  <c r="L37" i="1"/>
  <c r="L75" i="1"/>
  <c r="L87" i="1"/>
  <c r="L45" i="1"/>
  <c r="I77" i="1"/>
  <c r="J20" i="1"/>
  <c r="L73" i="1"/>
  <c r="L36" i="1"/>
  <c r="L78" i="1"/>
  <c r="L86" i="1"/>
  <c r="L54" i="1"/>
  <c r="J19" i="1"/>
  <c r="L83" i="1"/>
  <c r="L66" i="1"/>
  <c r="L53" i="1"/>
  <c r="K86" i="1"/>
  <c r="J18" i="1"/>
  <c r="L58" i="1"/>
  <c r="L80" i="1"/>
  <c r="L76" i="1"/>
  <c r="L39" i="1"/>
  <c r="L52" i="1"/>
  <c r="K36" i="1"/>
  <c r="K54" i="1"/>
  <c r="I17" i="1"/>
  <c r="K34" i="1"/>
  <c r="K27" i="1"/>
  <c r="K81" i="1"/>
  <c r="K46" i="1"/>
  <c r="L51" i="1"/>
  <c r="I86" i="1"/>
  <c r="I78" i="1"/>
  <c r="I36" i="1"/>
  <c r="I73" i="1"/>
  <c r="I45" i="1"/>
  <c r="I87" i="1"/>
  <c r="I75" i="1"/>
  <c r="I37" i="1"/>
  <c r="I74" i="1"/>
  <c r="I54" i="1"/>
  <c r="I46" i="1"/>
  <c r="I81" i="1"/>
  <c r="I27" i="1"/>
  <c r="I34" i="1"/>
  <c r="S16" i="1" l="1"/>
  <c r="N7" i="2"/>
  <c r="L7" i="2"/>
  <c r="H7" i="2"/>
  <c r="B7" i="2"/>
  <c r="L11" i="2"/>
  <c r="H11" i="2"/>
  <c r="N89" i="2"/>
  <c r="L89" i="2"/>
  <c r="H89" i="2"/>
  <c r="B89" i="2"/>
  <c r="N88" i="2"/>
  <c r="L88" i="2"/>
  <c r="H88" i="2"/>
  <c r="B88" i="2"/>
  <c r="L10" i="2"/>
  <c r="H10" i="2"/>
  <c r="B68" i="2"/>
  <c r="H68" i="2"/>
  <c r="L68" i="2"/>
  <c r="H69" i="2"/>
  <c r="L69" i="2"/>
  <c r="H70" i="2"/>
  <c r="L70" i="2"/>
  <c r="H71" i="2"/>
  <c r="L71" i="2"/>
  <c r="H72" i="2"/>
  <c r="L72" i="2"/>
  <c r="H73" i="2"/>
  <c r="L73" i="2"/>
  <c r="H74" i="2"/>
  <c r="L74" i="2"/>
  <c r="H75" i="2"/>
  <c r="L75" i="2"/>
  <c r="H76" i="2"/>
  <c r="L76" i="2"/>
  <c r="H77" i="2"/>
  <c r="L77" i="2"/>
  <c r="H78" i="2"/>
  <c r="L78" i="2"/>
  <c r="H79" i="2"/>
  <c r="L79" i="2"/>
  <c r="H80" i="2"/>
  <c r="L80" i="2"/>
  <c r="H81" i="2"/>
  <c r="L81" i="2"/>
  <c r="H82" i="2"/>
  <c r="L82" i="2"/>
  <c r="H83" i="2"/>
  <c r="L83" i="2"/>
  <c r="H84" i="2"/>
  <c r="L84" i="2"/>
  <c r="H85" i="2"/>
  <c r="L85" i="2"/>
  <c r="H86" i="2"/>
  <c r="L86" i="2"/>
  <c r="H87" i="2"/>
  <c r="L87" i="2"/>
  <c r="S6" i="1" l="1"/>
  <c r="N6" i="1"/>
  <c r="P6" i="1"/>
  <c r="Q6" i="1"/>
  <c r="Q14" i="1"/>
  <c r="N14" i="1"/>
  <c r="P14" i="1"/>
  <c r="S14" i="1"/>
  <c r="Q26" i="1"/>
  <c r="S26" i="1"/>
  <c r="N26" i="1"/>
  <c r="P26" i="1"/>
  <c r="N5" i="1"/>
  <c r="P5" i="1"/>
  <c r="Q5" i="1"/>
  <c r="S5" i="1"/>
  <c r="Q4" i="1"/>
  <c r="N4" i="1"/>
  <c r="P4" i="1"/>
  <c r="S4" i="1"/>
  <c r="Q13" i="1"/>
  <c r="N13" i="1"/>
  <c r="P13" i="1"/>
  <c r="S13" i="1"/>
  <c r="Q25" i="1"/>
  <c r="N25" i="1"/>
  <c r="S25" i="1"/>
  <c r="P25" i="1"/>
  <c r="P12" i="1"/>
  <c r="Q12" i="1"/>
  <c r="S12" i="1"/>
  <c r="N12" i="1"/>
  <c r="N24" i="1"/>
  <c r="Q24" i="1"/>
  <c r="S24" i="1"/>
  <c r="P24" i="1"/>
  <c r="P11" i="1"/>
  <c r="Q11" i="1"/>
  <c r="N11" i="1"/>
  <c r="S11" i="1"/>
  <c r="Q31" i="1"/>
  <c r="S31" i="1"/>
  <c r="P31" i="1"/>
  <c r="N31" i="1"/>
  <c r="S17" i="1"/>
  <c r="N17" i="1"/>
  <c r="Q17" i="1"/>
  <c r="P17" i="1"/>
  <c r="S10" i="1"/>
  <c r="N10" i="1"/>
  <c r="Q10" i="1"/>
  <c r="P10" i="1"/>
  <c r="S30" i="1"/>
  <c r="M89" i="2" s="1"/>
  <c r="N30" i="1"/>
  <c r="G89" i="2" s="1"/>
  <c r="P30" i="1"/>
  <c r="I89" i="2" s="1"/>
  <c r="Q30" i="1"/>
  <c r="K89" i="2" s="1"/>
  <c r="Q16" i="1"/>
  <c r="Q9" i="1"/>
  <c r="S9" i="1"/>
  <c r="N9" i="1"/>
  <c r="P9" i="1"/>
  <c r="S29" i="1"/>
  <c r="M88" i="2" s="1"/>
  <c r="N29" i="1"/>
  <c r="G88" i="2" s="1"/>
  <c r="Q29" i="1"/>
  <c r="K88" i="2" s="1"/>
  <c r="P29" i="1"/>
  <c r="I88" i="2" s="1"/>
  <c r="P16" i="1"/>
  <c r="N15" i="1"/>
  <c r="S15" i="1"/>
  <c r="P15" i="1"/>
  <c r="Q15" i="1"/>
  <c r="S8" i="1"/>
  <c r="Q8" i="1"/>
  <c r="P8" i="1"/>
  <c r="N8" i="1"/>
  <c r="Q28" i="1"/>
  <c r="K7" i="2" s="1"/>
  <c r="N28" i="1"/>
  <c r="G7" i="2" s="1"/>
  <c r="S28" i="1"/>
  <c r="M7" i="2" s="1"/>
  <c r="P28" i="1"/>
  <c r="I7" i="2" s="1"/>
  <c r="N16" i="1"/>
  <c r="Q7" i="1"/>
  <c r="N7" i="1"/>
  <c r="S7" i="1"/>
  <c r="P7" i="1"/>
  <c r="S33" i="1"/>
  <c r="N33" i="1"/>
  <c r="P33" i="1"/>
  <c r="Q33" i="1"/>
  <c r="N32" i="1"/>
  <c r="S32" i="1"/>
  <c r="Q32" i="1"/>
  <c r="P32" i="1"/>
  <c r="L32" i="5"/>
  <c r="M31" i="5" s="1"/>
  <c r="J32" i="5"/>
  <c r="K31" i="5" s="1"/>
  <c r="H32" i="5"/>
  <c r="I31" i="5" s="1"/>
  <c r="F32" i="5"/>
  <c r="G31" i="5" s="1"/>
  <c r="D32" i="5"/>
  <c r="E31" i="5" s="1"/>
  <c r="M25" i="5"/>
  <c r="K25" i="5"/>
  <c r="I25" i="5"/>
  <c r="G25" i="5"/>
  <c r="E25" i="5"/>
  <c r="M24" i="5"/>
  <c r="K24" i="5"/>
  <c r="I24" i="5"/>
  <c r="G24" i="5"/>
  <c r="E24" i="5"/>
  <c r="M20" i="5"/>
  <c r="K20" i="5"/>
  <c r="I20" i="5"/>
  <c r="G20" i="5"/>
  <c r="E20" i="5"/>
  <c r="L17" i="5"/>
  <c r="M16" i="5" s="1"/>
  <c r="J17" i="5"/>
  <c r="K16" i="5" s="1"/>
  <c r="H17" i="5"/>
  <c r="I16" i="5" s="1"/>
  <c r="F17" i="5"/>
  <c r="G16" i="5" s="1"/>
  <c r="D17" i="5"/>
  <c r="M10" i="5"/>
  <c r="K10" i="5"/>
  <c r="I10" i="5"/>
  <c r="G10" i="5"/>
  <c r="E10" i="5"/>
  <c r="M9" i="5"/>
  <c r="K9" i="5"/>
  <c r="I9" i="5"/>
  <c r="G9" i="5"/>
  <c r="E9" i="5"/>
  <c r="M5" i="5"/>
  <c r="K5" i="5"/>
  <c r="I5" i="5"/>
  <c r="G5" i="5"/>
  <c r="E5" i="5"/>
  <c r="I7" i="4"/>
  <c r="I7" i="3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9" i="2"/>
  <c r="B8" i="2"/>
  <c r="P6" i="2"/>
  <c r="O6" i="2"/>
  <c r="M6" i="2"/>
  <c r="L6" i="2"/>
  <c r="K6" i="2"/>
  <c r="H65" i="2"/>
  <c r="L64" i="2"/>
  <c r="H64" i="2"/>
  <c r="L62" i="2"/>
  <c r="H62" i="2"/>
  <c r="H61" i="2"/>
  <c r="L60" i="2"/>
  <c r="H60" i="2"/>
  <c r="H59" i="2"/>
  <c r="L59" i="2"/>
  <c r="H58" i="2"/>
  <c r="H57" i="2"/>
  <c r="L56" i="2"/>
  <c r="L55" i="2"/>
  <c r="H55" i="2"/>
  <c r="H54" i="2"/>
  <c r="H53" i="2"/>
  <c r="L52" i="2"/>
  <c r="H50" i="2"/>
  <c r="L49" i="2"/>
  <c r="H49" i="2"/>
  <c r="L46" i="2"/>
  <c r="H45" i="2"/>
  <c r="H44" i="2"/>
  <c r="L44" i="2"/>
  <c r="L41" i="2"/>
  <c r="L40" i="2"/>
  <c r="H39" i="2"/>
  <c r="L37" i="2"/>
  <c r="L36" i="2"/>
  <c r="H36" i="2"/>
  <c r="H35" i="2"/>
  <c r="H34" i="2"/>
  <c r="L33" i="2"/>
  <c r="H33" i="2"/>
  <c r="H30" i="2"/>
  <c r="H29" i="2"/>
  <c r="L28" i="2"/>
  <c r="N26" i="2"/>
  <c r="L26" i="2"/>
  <c r="H26" i="2"/>
  <c r="H25" i="2"/>
  <c r="N24" i="2"/>
  <c r="L24" i="2"/>
  <c r="H24" i="2"/>
  <c r="L23" i="2"/>
  <c r="H22" i="2"/>
  <c r="H21" i="2"/>
  <c r="L20" i="2"/>
  <c r="H19" i="2"/>
  <c r="N19" i="2"/>
  <c r="H18" i="2"/>
  <c r="L17" i="2"/>
  <c r="H17" i="2"/>
  <c r="H14" i="2"/>
  <c r="H13" i="2"/>
  <c r="H12" i="2"/>
  <c r="H9" i="2"/>
  <c r="N8" i="2"/>
  <c r="L8" i="2"/>
  <c r="H8" i="2"/>
  <c r="Q18" i="1" l="1"/>
  <c r="C4" i="5"/>
  <c r="C19" i="5"/>
  <c r="C31" i="5"/>
  <c r="H63" i="2"/>
  <c r="L65" i="2"/>
  <c r="H67" i="2"/>
  <c r="K14" i="2"/>
  <c r="H20" i="2"/>
  <c r="H46" i="2"/>
  <c r="L18" i="2"/>
  <c r="L63" i="2"/>
  <c r="C17" i="5"/>
  <c r="K13" i="2"/>
  <c r="I13" i="2"/>
  <c r="H16" i="2"/>
  <c r="L16" i="2"/>
  <c r="M8" i="2"/>
  <c r="N18" i="2"/>
  <c r="L21" i="2"/>
  <c r="I24" i="2"/>
  <c r="N27" i="2"/>
  <c r="N29" i="2"/>
  <c r="L43" i="2"/>
  <c r="G8" i="2"/>
  <c r="L13" i="2"/>
  <c r="N16" i="2"/>
  <c r="N21" i="2"/>
  <c r="M24" i="2"/>
  <c r="H42" i="2"/>
  <c r="L45" i="2"/>
  <c r="H51" i="2"/>
  <c r="H52" i="2"/>
  <c r="L29" i="2"/>
  <c r="N13" i="2"/>
  <c r="N15" i="2"/>
  <c r="I26" i="2"/>
  <c r="H37" i="2"/>
  <c r="L57" i="2"/>
  <c r="N28" i="2"/>
  <c r="G28" i="2"/>
  <c r="H31" i="2"/>
  <c r="K8" i="2"/>
  <c r="K16" i="2"/>
  <c r="K26" i="2"/>
  <c r="G27" i="2"/>
  <c r="I27" i="2"/>
  <c r="L27" i="2"/>
  <c r="K27" i="2"/>
  <c r="L30" i="2"/>
  <c r="N30" i="2"/>
  <c r="L34" i="2"/>
  <c r="K24" i="2"/>
  <c r="G24" i="2"/>
  <c r="I8" i="2"/>
  <c r="I9" i="2"/>
  <c r="N9" i="2"/>
  <c r="M9" i="2"/>
  <c r="L9" i="2"/>
  <c r="G13" i="2"/>
  <c r="H15" i="2"/>
  <c r="I16" i="2"/>
  <c r="N17" i="2"/>
  <c r="M17" i="2"/>
  <c r="M27" i="2"/>
  <c r="G18" i="2"/>
  <c r="N20" i="2"/>
  <c r="K20" i="2"/>
  <c r="L12" i="2"/>
  <c r="L31" i="2"/>
  <c r="K18" i="2"/>
  <c r="L19" i="2"/>
  <c r="K23" i="2"/>
  <c r="H23" i="2"/>
  <c r="H28" i="2"/>
  <c r="N31" i="2"/>
  <c r="H41" i="2"/>
  <c r="L48" i="2"/>
  <c r="H48" i="2"/>
  <c r="N25" i="2"/>
  <c r="M25" i="2"/>
  <c r="L14" i="2"/>
  <c r="N14" i="2"/>
  <c r="L15" i="2"/>
  <c r="I18" i="2"/>
  <c r="K21" i="2"/>
  <c r="L22" i="2"/>
  <c r="N22" i="2"/>
  <c r="I22" i="2"/>
  <c r="G23" i="2"/>
  <c r="N23" i="2"/>
  <c r="H27" i="2"/>
  <c r="H32" i="2"/>
  <c r="L32" i="2"/>
  <c r="L38" i="2"/>
  <c r="H38" i="2"/>
  <c r="N12" i="2"/>
  <c r="K12" i="2"/>
  <c r="M14" i="2"/>
  <c r="G15" i="2"/>
  <c r="G19" i="2"/>
  <c r="I21" i="2"/>
  <c r="G22" i="2"/>
  <c r="L25" i="2"/>
  <c r="L35" i="2"/>
  <c r="L42" i="2"/>
  <c r="H47" i="2"/>
  <c r="L51" i="2"/>
  <c r="L54" i="2"/>
  <c r="L61" i="2"/>
  <c r="H43" i="2"/>
  <c r="H56" i="2"/>
  <c r="L47" i="2"/>
  <c r="L50" i="2"/>
  <c r="L66" i="2"/>
  <c r="H66" i="2"/>
  <c r="L39" i="2"/>
  <c r="H40" i="2"/>
  <c r="L53" i="2"/>
  <c r="L58" i="2"/>
  <c r="C32" i="5"/>
  <c r="L67" i="2"/>
  <c r="E16" i="5"/>
  <c r="C16" i="5" s="1"/>
  <c r="P18" i="1" l="1"/>
  <c r="I30" i="2" s="1"/>
  <c r="N18" i="1"/>
  <c r="G30" i="2" s="1"/>
  <c r="S18" i="1"/>
  <c r="M30" i="2" s="1"/>
  <c r="Q19" i="1"/>
  <c r="K31" i="2" s="1"/>
  <c r="M22" i="2"/>
  <c r="I28" i="2"/>
  <c r="I29" i="2"/>
  <c r="M26" i="2"/>
  <c r="G26" i="2"/>
  <c r="G21" i="2"/>
  <c r="M29" i="2"/>
  <c r="K22" i="2"/>
  <c r="M21" i="2"/>
  <c r="G14" i="2"/>
  <c r="G29" i="2"/>
  <c r="I20" i="2"/>
  <c r="K25" i="2"/>
  <c r="M18" i="2"/>
  <c r="K15" i="2"/>
  <c r="I14" i="2"/>
  <c r="K29" i="2"/>
  <c r="M13" i="2"/>
  <c r="G20" i="2"/>
  <c r="K28" i="2"/>
  <c r="M15" i="2"/>
  <c r="I15" i="2"/>
  <c r="M16" i="2"/>
  <c r="G16" i="2"/>
  <c r="M23" i="2"/>
  <c r="I23" i="2"/>
  <c r="M20" i="2"/>
  <c r="M28" i="2"/>
  <c r="M12" i="2"/>
  <c r="I12" i="2"/>
  <c r="G25" i="2"/>
  <c r="K19" i="2"/>
  <c r="G12" i="2"/>
  <c r="I19" i="2"/>
  <c r="K17" i="2"/>
  <c r="G17" i="2"/>
  <c r="K30" i="2"/>
  <c r="K9" i="2"/>
  <c r="M19" i="2"/>
  <c r="I25" i="2"/>
  <c r="I17" i="2"/>
  <c r="G9" i="2"/>
  <c r="P19" i="1" l="1"/>
  <c r="I31" i="2" s="1"/>
  <c r="S19" i="1"/>
  <c r="M31" i="2" s="1"/>
  <c r="N19" i="1"/>
  <c r="G31" i="2" s="1"/>
  <c r="Q20" i="1"/>
  <c r="K32" i="2" s="1"/>
  <c r="N32" i="2"/>
  <c r="S20" i="1" l="1"/>
  <c r="M32" i="2" s="1"/>
  <c r="N20" i="1"/>
  <c r="G32" i="2" s="1"/>
  <c r="P20" i="1"/>
  <c r="I32" i="2" s="1"/>
  <c r="S21" i="1"/>
  <c r="M33" i="2" s="1"/>
  <c r="N33" i="2"/>
  <c r="N21" i="1" l="1"/>
  <c r="G33" i="2" s="1"/>
  <c r="N22" i="1"/>
  <c r="G34" i="2" s="1"/>
  <c r="N34" i="2"/>
  <c r="Q21" i="1"/>
  <c r="K33" i="2" s="1"/>
  <c r="P21" i="1"/>
  <c r="I33" i="2" s="1"/>
  <c r="P22" i="1" l="1"/>
  <c r="I34" i="2" s="1"/>
  <c r="Q22" i="1"/>
  <c r="K34" i="2" s="1"/>
  <c r="Q61" i="1"/>
  <c r="K35" i="2" s="1"/>
  <c r="N35" i="2"/>
  <c r="S22" i="1"/>
  <c r="M34" i="2" s="1"/>
  <c r="P61" i="1" l="1"/>
  <c r="I35" i="2" s="1"/>
  <c r="N61" i="1"/>
  <c r="G35" i="2" s="1"/>
  <c r="S61" i="1"/>
  <c r="M35" i="2" s="1"/>
  <c r="Q62" i="1"/>
  <c r="K36" i="2" s="1"/>
  <c r="N36" i="2"/>
  <c r="S62" i="1" l="1"/>
  <c r="M36" i="2" s="1"/>
  <c r="S63" i="1"/>
  <c r="M37" i="2" s="1"/>
  <c r="N37" i="2"/>
  <c r="N62" i="1"/>
  <c r="G36" i="2" s="1"/>
  <c r="P62" i="1"/>
  <c r="I36" i="2" s="1"/>
  <c r="P63" i="1" l="1"/>
  <c r="I37" i="2" s="1"/>
  <c r="N63" i="1"/>
  <c r="G37" i="2" s="1"/>
  <c r="N67" i="1"/>
  <c r="G38" i="2" s="1"/>
  <c r="N38" i="2"/>
  <c r="Q63" i="1"/>
  <c r="K37" i="2" s="1"/>
  <c r="S67" i="1" l="1"/>
  <c r="M38" i="2" s="1"/>
  <c r="Q67" i="1"/>
  <c r="K38" i="2" s="1"/>
  <c r="P67" i="1"/>
  <c r="I38" i="2" s="1"/>
  <c r="N68" i="1"/>
  <c r="G39" i="2" s="1"/>
  <c r="N39" i="2"/>
  <c r="S64" i="1" l="1"/>
  <c r="M40" i="2" s="1"/>
  <c r="N40" i="2"/>
  <c r="S68" i="1"/>
  <c r="M39" i="2" s="1"/>
  <c r="Q68" i="1"/>
  <c r="K39" i="2" s="1"/>
  <c r="P68" i="1"/>
  <c r="I39" i="2" s="1"/>
  <c r="Q64" i="1" l="1"/>
  <c r="K40" i="2" s="1"/>
  <c r="P64" i="1"/>
  <c r="I40" i="2" s="1"/>
  <c r="N64" i="1"/>
  <c r="G40" i="2" s="1"/>
  <c r="N51" i="1"/>
  <c r="G41" i="2" s="1"/>
  <c r="N41" i="2"/>
  <c r="S51" i="1" l="1"/>
  <c r="M41" i="2" s="1"/>
  <c r="Q51" i="1"/>
  <c r="K41" i="2" s="1"/>
  <c r="Q52" i="1"/>
  <c r="K42" i="2" s="1"/>
  <c r="N42" i="2"/>
  <c r="P51" i="1"/>
  <c r="I41" i="2" s="1"/>
  <c r="P52" i="1" l="1"/>
  <c r="I42" i="2" s="1"/>
  <c r="S52" i="1"/>
  <c r="M42" i="2" s="1"/>
  <c r="N52" i="1"/>
  <c r="G42" i="2" s="1"/>
  <c r="P53" i="1"/>
  <c r="I43" i="2" s="1"/>
  <c r="N43" i="2"/>
  <c r="N53" i="1" l="1"/>
  <c r="G43" i="2" s="1"/>
  <c r="Q53" i="1"/>
  <c r="K43" i="2" s="1"/>
  <c r="S53" i="1"/>
  <c r="M43" i="2" s="1"/>
  <c r="P54" i="1"/>
  <c r="I44" i="2" s="1"/>
  <c r="N44" i="2"/>
  <c r="Q45" i="1" l="1"/>
  <c r="K45" i="2" s="1"/>
  <c r="N45" i="2"/>
  <c r="S54" i="1"/>
  <c r="M44" i="2" s="1"/>
  <c r="N54" i="1"/>
  <c r="G44" i="2" s="1"/>
  <c r="Q54" i="1"/>
  <c r="K44" i="2" s="1"/>
  <c r="P45" i="1" l="1"/>
  <c r="I45" i="2" s="1"/>
  <c r="N45" i="1"/>
  <c r="G45" i="2" s="1"/>
  <c r="N46" i="1"/>
  <c r="G46" i="2" s="1"/>
  <c r="N46" i="2"/>
  <c r="S45" i="1"/>
  <c r="M45" i="2" s="1"/>
  <c r="P47" i="1" l="1"/>
  <c r="I47" i="2" s="1"/>
  <c r="N47" i="2"/>
  <c r="P46" i="1"/>
  <c r="I46" i="2" s="1"/>
  <c r="S46" i="1"/>
  <c r="M46" i="2" s="1"/>
  <c r="Q46" i="1"/>
  <c r="K46" i="2" s="1"/>
  <c r="N47" i="1" l="1"/>
  <c r="G47" i="2" s="1"/>
  <c r="Q47" i="1"/>
  <c r="K47" i="2" s="1"/>
  <c r="S47" i="1"/>
  <c r="M47" i="2" s="1"/>
  <c r="Q38" i="1"/>
  <c r="K48" i="2" s="1"/>
  <c r="N48" i="2"/>
  <c r="N59" i="1" l="1"/>
  <c r="G49" i="2" s="1"/>
  <c r="N49" i="2"/>
  <c r="N38" i="1"/>
  <c r="G48" i="2" s="1"/>
  <c r="S38" i="1"/>
  <c r="M48" i="2" s="1"/>
  <c r="P38" i="1"/>
  <c r="I48" i="2" s="1"/>
  <c r="S59" i="1" l="1"/>
  <c r="M49" i="2" s="1"/>
  <c r="P59" i="1"/>
  <c r="I49" i="2" s="1"/>
  <c r="Q59" i="1"/>
  <c r="K49" i="2" s="1"/>
  <c r="S55" i="1"/>
  <c r="M50" i="2" s="1"/>
  <c r="N50" i="2"/>
  <c r="N55" i="1" l="1"/>
  <c r="G50" i="2" s="1"/>
  <c r="P48" i="1"/>
  <c r="I51" i="2" s="1"/>
  <c r="N51" i="2"/>
  <c r="Q55" i="1"/>
  <c r="K50" i="2" s="1"/>
  <c r="P55" i="1"/>
  <c r="I50" i="2" s="1"/>
  <c r="Q48" i="1" l="1"/>
  <c r="K51" i="2" s="1"/>
  <c r="N48" i="1"/>
  <c r="G51" i="2" s="1"/>
  <c r="S48" i="1"/>
  <c r="M51" i="2" s="1"/>
  <c r="S65" i="1"/>
  <c r="M52" i="2" s="1"/>
  <c r="N52" i="2"/>
  <c r="Q65" i="1" l="1"/>
  <c r="K52" i="2" s="1"/>
  <c r="P65" i="1"/>
  <c r="I52" i="2" s="1"/>
  <c r="N65" i="1"/>
  <c r="G52" i="2" s="1"/>
  <c r="S39" i="1"/>
  <c r="M53" i="2" s="1"/>
  <c r="N53" i="2"/>
  <c r="Q39" i="1" l="1"/>
  <c r="K53" i="2" s="1"/>
  <c r="N39" i="1"/>
  <c r="G53" i="2" s="1"/>
  <c r="P66" i="1"/>
  <c r="I54" i="2" s="1"/>
  <c r="N54" i="2"/>
  <c r="P39" i="1"/>
  <c r="I53" i="2" s="1"/>
  <c r="N66" i="1" l="1"/>
  <c r="G54" i="2" s="1"/>
  <c r="Q66" i="1"/>
  <c r="K54" i="2" s="1"/>
  <c r="N86" i="1"/>
  <c r="G55" i="2" s="1"/>
  <c r="N55" i="2"/>
  <c r="S66" i="1"/>
  <c r="M54" i="2" s="1"/>
  <c r="S86" i="1" l="1"/>
  <c r="M55" i="2" s="1"/>
  <c r="Q86" i="1"/>
  <c r="K55" i="2" s="1"/>
  <c r="Q87" i="1"/>
  <c r="K56" i="2" s="1"/>
  <c r="N56" i="2"/>
  <c r="P86" i="1"/>
  <c r="I55" i="2" s="1"/>
  <c r="N81" i="1" l="1"/>
  <c r="G57" i="2" s="1"/>
  <c r="N57" i="2"/>
  <c r="N87" i="1"/>
  <c r="G56" i="2" s="1"/>
  <c r="P87" i="1"/>
  <c r="I56" i="2" s="1"/>
  <c r="S87" i="1"/>
  <c r="M56" i="2" s="1"/>
  <c r="P81" i="1" l="1"/>
  <c r="I57" i="2" s="1"/>
  <c r="Q81" i="1"/>
  <c r="K57" i="2" s="1"/>
  <c r="S81" i="1"/>
  <c r="M57" i="2" s="1"/>
  <c r="S82" i="1"/>
  <c r="M58" i="2" s="1"/>
  <c r="N58" i="2"/>
  <c r="Q79" i="1" l="1"/>
  <c r="K59" i="2" s="1"/>
  <c r="N59" i="2"/>
  <c r="N82" i="1"/>
  <c r="G58" i="2" s="1"/>
  <c r="P82" i="1"/>
  <c r="I58" i="2" s="1"/>
  <c r="Q82" i="1"/>
  <c r="K58" i="2" s="1"/>
  <c r="N69" i="1" l="1"/>
  <c r="G60" i="2" s="1"/>
  <c r="N60" i="2"/>
  <c r="S79" i="1"/>
  <c r="M59" i="2" s="1"/>
  <c r="N79" i="1"/>
  <c r="G59" i="2" s="1"/>
  <c r="P79" i="1"/>
  <c r="I59" i="2" s="1"/>
  <c r="S69" i="1" l="1"/>
  <c r="M60" i="2" s="1"/>
  <c r="P69" i="1"/>
  <c r="I60" i="2" s="1"/>
  <c r="Q70" i="1"/>
  <c r="K61" i="2" s="1"/>
  <c r="N61" i="2"/>
  <c r="Q69" i="1"/>
  <c r="K60" i="2" s="1"/>
  <c r="S70" i="1" l="1"/>
  <c r="M61" i="2" s="1"/>
  <c r="Q71" i="1"/>
  <c r="K62" i="2" s="1"/>
  <c r="N62" i="2"/>
  <c r="P70" i="1"/>
  <c r="I61" i="2" s="1"/>
  <c r="N70" i="1"/>
  <c r="G61" i="2" s="1"/>
  <c r="N71" i="1" l="1"/>
  <c r="G62" i="2" s="1"/>
  <c r="S71" i="1"/>
  <c r="M62" i="2" s="1"/>
  <c r="P71" i="1"/>
  <c r="I62" i="2" s="1"/>
  <c r="S72" i="1"/>
  <c r="M63" i="2" s="1"/>
  <c r="N63" i="2"/>
  <c r="N72" i="1" l="1"/>
  <c r="G63" i="2" s="1"/>
  <c r="P72" i="1"/>
  <c r="I63" i="2" s="1"/>
  <c r="Q72" i="1"/>
  <c r="K63" i="2" s="1"/>
  <c r="S76" i="1"/>
  <c r="M64" i="2" s="1"/>
  <c r="N64" i="2"/>
  <c r="Q76" i="1" l="1"/>
  <c r="K64" i="2" s="1"/>
  <c r="P76" i="1"/>
  <c r="I64" i="2" s="1"/>
  <c r="Q77" i="1"/>
  <c r="K65" i="2" s="1"/>
  <c r="N65" i="2"/>
  <c r="N76" i="1"/>
  <c r="G64" i="2" s="1"/>
  <c r="P77" i="1" l="1"/>
  <c r="I65" i="2" s="1"/>
  <c r="N77" i="1"/>
  <c r="G65" i="2" s="1"/>
  <c r="S77" i="1"/>
  <c r="M65" i="2" s="1"/>
  <c r="N78" i="1"/>
  <c r="G66" i="2" s="1"/>
  <c r="N66" i="2"/>
  <c r="P78" i="1" l="1"/>
  <c r="I66" i="2" s="1"/>
  <c r="Q78" i="1"/>
  <c r="K66" i="2" s="1"/>
  <c r="Q75" i="1"/>
  <c r="K67" i="2" s="1"/>
  <c r="N67" i="2"/>
  <c r="S78" i="1"/>
  <c r="M66" i="2" s="1"/>
  <c r="P75" i="1" l="1"/>
  <c r="I67" i="2" s="1"/>
  <c r="N75" i="1"/>
  <c r="G67" i="2" s="1"/>
  <c r="Q27" i="1"/>
  <c r="K68" i="2" s="1"/>
  <c r="N68" i="2"/>
  <c r="S75" i="1"/>
  <c r="M67" i="2" s="1"/>
  <c r="S27" i="1" l="1"/>
  <c r="M68" i="2" s="1"/>
  <c r="N27" i="1"/>
  <c r="G68" i="2" s="1"/>
  <c r="P27" i="1"/>
  <c r="I68" i="2" s="1"/>
  <c r="N69" i="2"/>
  <c r="P41" i="1"/>
  <c r="I69" i="2" s="1"/>
  <c r="Q42" i="1" l="1"/>
  <c r="K70" i="2" s="1"/>
  <c r="N70" i="2"/>
  <c r="N41" i="1"/>
  <c r="G69" i="2" s="1"/>
  <c r="S41" i="1"/>
  <c r="M69" i="2" s="1"/>
  <c r="Q41" i="1"/>
  <c r="K69" i="2" s="1"/>
  <c r="N43" i="1" l="1"/>
  <c r="G71" i="2" s="1"/>
  <c r="N71" i="2"/>
  <c r="N42" i="1"/>
  <c r="G70" i="2" s="1"/>
  <c r="S42" i="1"/>
  <c r="M70" i="2" s="1"/>
  <c r="P42" i="1"/>
  <c r="I70" i="2" s="1"/>
  <c r="P43" i="1" l="1"/>
  <c r="I71" i="2" s="1"/>
  <c r="N72" i="2"/>
  <c r="S44" i="1"/>
  <c r="M72" i="2" s="1"/>
  <c r="S43" i="1"/>
  <c r="M71" i="2" s="1"/>
  <c r="Q43" i="1"/>
  <c r="K71" i="2" s="1"/>
  <c r="N73" i="2" l="1"/>
  <c r="N84" i="1"/>
  <c r="G73" i="2" s="1"/>
  <c r="N44" i="1"/>
  <c r="G72" i="2" s="1"/>
  <c r="Q44" i="1"/>
  <c r="K72" i="2" s="1"/>
  <c r="P44" i="1"/>
  <c r="I72" i="2" s="1"/>
  <c r="Q84" i="1" l="1"/>
  <c r="K73" i="2" s="1"/>
  <c r="P84" i="1"/>
  <c r="I73" i="2" s="1"/>
  <c r="S84" i="1"/>
  <c r="M73" i="2" s="1"/>
  <c r="N85" i="1"/>
  <c r="G74" i="2" s="1"/>
  <c r="N74" i="2"/>
  <c r="S85" i="1" l="1"/>
  <c r="M74" i="2" s="1"/>
  <c r="P85" i="1"/>
  <c r="I74" i="2" s="1"/>
  <c r="Q85" i="1"/>
  <c r="K74" i="2" s="1"/>
  <c r="S80" i="1"/>
  <c r="M75" i="2" s="1"/>
  <c r="N75" i="2"/>
  <c r="P80" i="1" l="1"/>
  <c r="I75" i="2" s="1"/>
  <c r="Q80" i="1"/>
  <c r="K75" i="2" s="1"/>
  <c r="N80" i="1"/>
  <c r="G75" i="2" s="1"/>
  <c r="S83" i="1"/>
  <c r="M76" i="2" s="1"/>
  <c r="N76" i="2"/>
  <c r="Q83" i="1" l="1"/>
  <c r="K76" i="2" s="1"/>
  <c r="S36" i="1"/>
  <c r="M77" i="2" s="1"/>
  <c r="N77" i="2"/>
  <c r="P83" i="1"/>
  <c r="I76" i="2" s="1"/>
  <c r="N83" i="1"/>
  <c r="G76" i="2" s="1"/>
  <c r="N36" i="1" l="1"/>
  <c r="G77" i="2" s="1"/>
  <c r="Q36" i="1"/>
  <c r="K77" i="2" s="1"/>
  <c r="N78" i="2"/>
  <c r="N37" i="1"/>
  <c r="G78" i="2" s="1"/>
  <c r="P36" i="1"/>
  <c r="I77" i="2" s="1"/>
  <c r="N34" i="1" l="1"/>
  <c r="G79" i="2" s="1"/>
  <c r="N79" i="2"/>
  <c r="S37" i="1"/>
  <c r="M78" i="2" s="1"/>
  <c r="P37" i="1"/>
  <c r="I78" i="2" s="1"/>
  <c r="Q37" i="1"/>
  <c r="K78" i="2" s="1"/>
  <c r="N80" i="2" l="1"/>
  <c r="P35" i="1"/>
  <c r="I80" i="2" s="1"/>
  <c r="P34" i="1"/>
  <c r="I79" i="2" s="1"/>
  <c r="S34" i="1"/>
  <c r="M79" i="2" s="1"/>
  <c r="Q34" i="1"/>
  <c r="K79" i="2" s="1"/>
  <c r="Q49" i="1" l="1"/>
  <c r="K81" i="2" s="1"/>
  <c r="N81" i="2"/>
  <c r="N35" i="1"/>
  <c r="G80" i="2" s="1"/>
  <c r="S35" i="1"/>
  <c r="M80" i="2" s="1"/>
  <c r="Q35" i="1"/>
  <c r="K80" i="2" s="1"/>
  <c r="N49" i="1" l="1"/>
  <c r="G81" i="2" s="1"/>
  <c r="N82" i="2"/>
  <c r="N50" i="1"/>
  <c r="G82" i="2" s="1"/>
  <c r="S49" i="1"/>
  <c r="M81" i="2" s="1"/>
  <c r="P49" i="1"/>
  <c r="I81" i="2" s="1"/>
  <c r="Q50" i="1" l="1"/>
  <c r="K82" i="2" s="1"/>
  <c r="N83" i="2"/>
  <c r="N60" i="1"/>
  <c r="G83" i="2" s="1"/>
  <c r="S50" i="1"/>
  <c r="M82" i="2" s="1"/>
  <c r="P50" i="1"/>
  <c r="I82" i="2" s="1"/>
  <c r="S60" i="1" l="1"/>
  <c r="M83" i="2" s="1"/>
  <c r="N84" i="2"/>
  <c r="Q56" i="1"/>
  <c r="K84" i="2" s="1"/>
  <c r="Q60" i="1"/>
  <c r="K83" i="2" s="1"/>
  <c r="P60" i="1"/>
  <c r="I83" i="2" s="1"/>
  <c r="S56" i="1" l="1"/>
  <c r="M84" i="2" s="1"/>
  <c r="P56" i="1"/>
  <c r="I84" i="2" s="1"/>
  <c r="N56" i="1"/>
  <c r="G84" i="2" s="1"/>
  <c r="S57" i="1"/>
  <c r="M85" i="2" s="1"/>
  <c r="N85" i="2"/>
  <c r="N57" i="1" l="1"/>
  <c r="G85" i="2" s="1"/>
  <c r="P57" i="1"/>
  <c r="I85" i="2" s="1"/>
  <c r="Q57" i="1"/>
  <c r="K85" i="2" s="1"/>
  <c r="P58" i="1"/>
  <c r="I86" i="2" s="1"/>
  <c r="N86" i="2"/>
  <c r="S58" i="1" l="1"/>
  <c r="M86" i="2" s="1"/>
  <c r="Q58" i="1"/>
  <c r="K86" i="2" s="1"/>
  <c r="N58" i="1"/>
  <c r="G86" i="2" s="1"/>
  <c r="Q40" i="1"/>
  <c r="K87" i="2" s="1"/>
  <c r="N87" i="2"/>
  <c r="P40" i="1" l="1"/>
  <c r="I87" i="2" s="1"/>
  <c r="S40" i="1"/>
  <c r="M87" i="2" s="1"/>
  <c r="N40" i="1"/>
  <c r="G87" i="2" s="1"/>
  <c r="N73" i="1"/>
  <c r="G10" i="2" s="1"/>
  <c r="N10" i="2"/>
  <c r="P73" i="1" l="1"/>
  <c r="I10" i="2" s="1"/>
  <c r="N11" i="2"/>
  <c r="P74" i="1"/>
  <c r="I11" i="2" s="1"/>
  <c r="S73" i="1"/>
  <c r="M10" i="2" s="1"/>
  <c r="Q73" i="1"/>
  <c r="K10" i="2" s="1"/>
  <c r="N74" i="1" l="1"/>
  <c r="G11" i="2" s="1"/>
  <c r="S74" i="1"/>
  <c r="M11" i="2" s="1"/>
  <c r="Q74" i="1"/>
  <c r="K11" i="2" s="1"/>
</calcChain>
</file>

<file path=xl/sharedStrings.xml><?xml version="1.0" encoding="utf-8"?>
<sst xmlns="http://schemas.openxmlformats.org/spreadsheetml/2006/main" count="634" uniqueCount="217">
  <si>
    <t xml:space="preserve">TÚI </t>
  </si>
  <si>
    <t>Yêu cầu trọng  lượng (Giới hạn T)</t>
  </si>
  <si>
    <t>Yêu cầu trọng  lượng (Giới hạn 2T)</t>
  </si>
  <si>
    <t>min</t>
  </si>
  <si>
    <t xml:space="preserve">target </t>
  </si>
  <si>
    <t>Max</t>
  </si>
  <si>
    <t>SKU</t>
  </si>
  <si>
    <t>Trọng lượng</t>
  </si>
  <si>
    <t>T min</t>
  </si>
  <si>
    <t>2T min</t>
  </si>
  <si>
    <t>T max</t>
  </si>
  <si>
    <t>2T max</t>
  </si>
  <si>
    <t>T (BN FACTORY)</t>
  </si>
  <si>
    <t>Min</t>
  </si>
  <si>
    <t>Target</t>
  </si>
  <si>
    <t xml:space="preserve">Min </t>
  </si>
  <si>
    <t>COMFORT LQ 1RS WHITE POU RE0121 4X3.8L</t>
  </si>
  <si>
    <t>COMFORT PROCARE 1RNS BLUE POU 4X3.8L</t>
  </si>
  <si>
    <t>COMFORT LQ 1RS WHITE POU RE0121 4X3.2L</t>
  </si>
  <si>
    <t>COMFORT P.C 1RNS BLUE POU P0121 4X3.2L</t>
  </si>
  <si>
    <t>COMFORT P.C SS BELLA P0121 4X3.2L</t>
  </si>
  <si>
    <t>COMFORT PROCARE SS SOPHIA POU 4X3.2L</t>
  </si>
  <si>
    <t>COMFORT LQ 1RS WHITE POU RE0121 4X2.8L</t>
  </si>
  <si>
    <t>COMFORT PROCARE 1RNS BLUE POU 4X2.8L</t>
  </si>
  <si>
    <t>COMFORT PROCARE SS BELLA POU 4X2.8L</t>
  </si>
  <si>
    <t>COMFORT LQ 1RS WHITE POU RE0121 4X1.8L</t>
  </si>
  <si>
    <t>COMFORT PROCARE 1RNS BLUE POU 4X1.8L</t>
  </si>
  <si>
    <t>COMFORT PROCARE 1RNS MERLIN POU 4X1.8L</t>
  </si>
  <si>
    <t>COMFORT PROCARE ANTI MALODOR POU 4X1.8L</t>
  </si>
  <si>
    <t>COMFORT PROCARE SS BELLA POU 4X1.8L</t>
  </si>
  <si>
    <t>COMFORT PROCARE SS SOPHIA POU 4X1.8L</t>
  </si>
  <si>
    <t>COMFORT PC INDR DRY SNSHN FRSH POU4X1.8L</t>
  </si>
  <si>
    <t>COMFORT G-C 1RS WHITE TEMP21 POU 4X1.8L</t>
  </si>
  <si>
    <t>COMFORT PC 1R BLUE TEMP21 4X1.8L</t>
  </si>
  <si>
    <t>COMFORT PC 1R MRLN POU TEMP21 4X1.8L</t>
  </si>
  <si>
    <t>COMFORT PC ANTI-MALDOR TEMP21 POU 4X1.8L</t>
  </si>
  <si>
    <t>COMFORT PRCR SS BLA TEMP21 POU 4X1.8L</t>
  </si>
  <si>
    <t>COMFORT PRCR SS SOFIA TEMP21 POU 4X1.8L</t>
  </si>
  <si>
    <t>COMFORT G.C WHITE TEMP POU 4X1.8L</t>
  </si>
  <si>
    <t>COMFORT IC 1RNS IBIZA TEMP POU 4X1.8L</t>
  </si>
  <si>
    <t>COMFORT IC 1RNS MERLIN TEMP POU 4X1.8L</t>
  </si>
  <si>
    <t>COMFORT IC DEO-FRESH TEMP POU 4X1.8L</t>
  </si>
  <si>
    <t>COMFORT IC SS BELLA TEMP POU 4X1.8L</t>
  </si>
  <si>
    <t>COMFORT IC SS SOPHIA TEMP POU 4X1.8L</t>
  </si>
  <si>
    <t>OMO MATIC LQ CF GOLD POU 4X3.6KG</t>
  </si>
  <si>
    <t>OMO MATIC LQ FL BEAUTY CARE POU 4X3.6KG</t>
  </si>
  <si>
    <t>OMO MT FRONT LOAD EXPERT POU 4X3.6KG</t>
  </si>
  <si>
    <t>OMO MATIC LQ TL CORE POU 4X3.9KG</t>
  </si>
  <si>
    <t>OMO LS MATIC LIQ FRONT LOAD POU 4X4KG</t>
  </si>
  <si>
    <t>OMO LIQ MATIC COMFORT ROSE POU 4X3.6KG</t>
  </si>
  <si>
    <t>OMO LIQ MATIC COMFORT ROSE POU 4X2KG</t>
  </si>
  <si>
    <t>OMO MATIC LQ CF SUPER SENSRL POU 4X2KG</t>
  </si>
  <si>
    <t>OMO MATIC LQ FL BEAUTY CARE POU 4X2KG</t>
  </si>
  <si>
    <t>OMO LIQ MTC FL EXPERT POU AW0121 4X2KG</t>
  </si>
  <si>
    <t>OMO MATIC LQ CF SUPER SENSRL POU 4X2.9KG</t>
  </si>
  <si>
    <t>OMO MATIC LQ FL BEAUTY CARE POU 4X2.9KG</t>
  </si>
  <si>
    <t>OMO LIQ MTC FL EXPERT POU AW0121 4X2.9KG</t>
  </si>
  <si>
    <t>OMO MTC LQ TL CORE POU AW0121 4X2.2KG</t>
  </si>
  <si>
    <t>OMO MTC LQ TL CORE POU AW0121 4X3.1 KG</t>
  </si>
  <si>
    <t>OMO MATIC LQ BABY POUCH 4X2KG</t>
  </si>
  <si>
    <t>OMO MATIC LQ BABY POUCH 4X2.9KG</t>
  </si>
  <si>
    <t>OMO MATIC LQ BABY POUCH 4X3.6KG</t>
  </si>
  <si>
    <t>OMO MATIC LQ TL CORE POU 4X2.2KG</t>
  </si>
  <si>
    <t>OMO MATIC LQ FL BEAUTY CARE POU 4X3.7KG</t>
  </si>
  <si>
    <t>SURF LQD MTC FLORAL POU RE0121 4X3.5KG</t>
  </si>
  <si>
    <t>SURF LQD MTC MRNG DEW POU RE0121 4X3.5KG</t>
  </si>
  <si>
    <t>SURF LIQUID PERFUME POU NOZZLE 4X3.1KG</t>
  </si>
  <si>
    <t>SURF LQD MTC PERFUME PASSION POU 4X3.1KG</t>
  </si>
  <si>
    <t>SURF LQD MTC FLORAL POU RE0121 9X2.2KG</t>
  </si>
  <si>
    <t>SUNLIGHT DW NT ESSNCE POU RE0220 4X2.1KG</t>
  </si>
  <si>
    <t>SUNLIGHT HDW GRN TEA POU RE0220 4X2.1KG</t>
  </si>
  <si>
    <t>SUNLIGHT DW NT ESSNCE POU AW0321 4X2.1KG</t>
  </si>
  <si>
    <t>SUNLIGHT HDW GRN TEA POU AW0321 4X2.1KG</t>
  </si>
  <si>
    <t>SUNLIGHT FLR HRBL LEMONGRASS POU 4X3.4KG</t>
  </si>
  <si>
    <t>SUNLIGHT FC HRBL GRN SMR FLW POU 4X3.6KG</t>
  </si>
  <si>
    <t>SUNLIGHT FLR HRBL PINK LILY POU 4X3.6KG</t>
  </si>
  <si>
    <t>SUNLIGHT FLR HRBL PINK LILY POU 4X2KG</t>
  </si>
  <si>
    <t>Target
kg</t>
  </si>
  <si>
    <t>Min
Kg</t>
  </si>
  <si>
    <t>Max
Kg</t>
  </si>
  <si>
    <t>NOTE :</t>
  </si>
  <si>
    <t>DW : DISHWASH</t>
  </si>
  <si>
    <t>FCL : FABCLEAN</t>
  </si>
  <si>
    <t>TRỌNG LƯỢNG CHAI THEO T</t>
  </si>
  <si>
    <t>Case weight (trọng lượng chai theo giới hạn 2T)</t>
  </si>
  <si>
    <t>FCN : FABCON/CFT/COMFORT</t>
  </si>
  <si>
    <t>Line</t>
  </si>
  <si>
    <t>Packsize(g)</t>
  </si>
  <si>
    <t>Description</t>
  </si>
  <si>
    <t>FG</t>
  </si>
  <si>
    <t>Barcode</t>
  </si>
  <si>
    <t>Sai số</t>
  </si>
  <si>
    <t>Bao bì</t>
  </si>
  <si>
    <t>Note</t>
  </si>
  <si>
    <t>Yujeng</t>
  </si>
  <si>
    <t>COMFORT 3.8L</t>
  </si>
  <si>
    <t>COMFORT 3.2L</t>
  </si>
  <si>
    <t>COMFORT 2.8L</t>
  </si>
  <si>
    <t>COMFORT 1.8L</t>
  </si>
  <si>
    <t xml:space="preserve">OMO 3.6KG </t>
  </si>
  <si>
    <t xml:space="preserve">OMO 3.9KG </t>
  </si>
  <si>
    <t xml:space="preserve">OMO 4KG </t>
  </si>
  <si>
    <t xml:space="preserve">OMO 2KG </t>
  </si>
  <si>
    <t>OMO 2.9KG</t>
  </si>
  <si>
    <t xml:space="preserve">OMO 2.2KG </t>
  </si>
  <si>
    <t>OMO 3.1KG</t>
  </si>
  <si>
    <t xml:space="preserve">OMO 2.9KG </t>
  </si>
  <si>
    <t xml:space="preserve">OMO 3.7KG </t>
  </si>
  <si>
    <t>SURF 3.5KG</t>
  </si>
  <si>
    <t>SURF 3.1KG</t>
  </si>
  <si>
    <t xml:space="preserve">SURF 2.2 KG </t>
  </si>
  <si>
    <t xml:space="preserve">DW 2.1KG </t>
  </si>
  <si>
    <t>SUNLIGHT FC 3.4KG</t>
  </si>
  <si>
    <t xml:space="preserve">SUNLIGHT FC 3.6KG </t>
  </si>
  <si>
    <t xml:space="preserve">SUNLIGHT FC 2KG </t>
  </si>
  <si>
    <t>Thông số cài đặt Check Weigher line YUJENG</t>
  </si>
  <si>
    <t>Doc.No: BN-QA-P04-W02-S01</t>
  </si>
  <si>
    <t>Ver: 02</t>
  </si>
  <si>
    <r>
      <rPr>
        <b/>
        <u/>
        <sz val="14"/>
        <color rgb="FFFF0000"/>
        <rFont val="Times New Roman"/>
        <family val="1"/>
      </rPr>
      <t>Lý do thay đổi:</t>
    </r>
    <r>
      <rPr>
        <sz val="14"/>
        <color rgb="FFFF0000"/>
        <rFont val="Times New Roman"/>
        <family val="1"/>
      </rPr>
      <t xml:space="preserve"> Update delist các item đã last lot </t>
    </r>
  </si>
  <si>
    <t>Ngày ban hành: 09/09/2021</t>
  </si>
  <si>
    <t>STT</t>
  </si>
  <si>
    <t>Máy</t>
  </si>
  <si>
    <t>Mã số thành phẩm</t>
  </si>
  <si>
    <t>Chương trình</t>
  </si>
  <si>
    <t>Trọng lượng
Tiêu chuẩn (Kg)</t>
  </si>
  <si>
    <t>Trọng lượng
Giới hạn dưới (Kg)</t>
  </si>
  <si>
    <t>Trọng lượng
Giới hạn trên (Kg)</t>
  </si>
  <si>
    <t>Mespack</t>
  </si>
  <si>
    <t>18934868147531 - SL NATURE 750G</t>
  </si>
  <si>
    <t>DW-ch-750</t>
  </si>
  <si>
    <t>CapB</t>
  </si>
  <si>
    <t>18934868147456 - SL LEMON 750G</t>
  </si>
  <si>
    <t>W42/ Tăng giá</t>
  </si>
  <si>
    <t xml:space="preserve">18934868147388 - SL GREEN TEA 750G </t>
  </si>
  <si>
    <t>18934868111082-OMO HW 1.8KG</t>
  </si>
  <si>
    <t>FCL-NE-ch-1800</t>
  </si>
  <si>
    <t>Tăng giá</t>
  </si>
  <si>
    <t>18934868133138- CF WHITE 12x800ML</t>
  </si>
  <si>
    <t>FCN - ch 800</t>
  </si>
  <si>
    <t>18934868133466 - LB HW TOTAL 450G</t>
  </si>
  <si>
    <t xml:space="preserve">New product </t>
  </si>
  <si>
    <t xml:space="preserve">18934868147470 - SL LEMON 1.4KG </t>
  </si>
  <si>
    <t>18934868147715- SL Nature 550G</t>
  </si>
  <si>
    <t>DW - ch 1400</t>
  </si>
  <si>
    <t>18934868152658 -  FLC LEMONGRASS 700G</t>
  </si>
  <si>
    <t>FC - ch 700</t>
  </si>
  <si>
    <t>Manuchao</t>
  </si>
  <si>
    <t>18934868158827 - OMO Rose 412G</t>
  </si>
  <si>
    <t>OMO - 412</t>
  </si>
  <si>
    <t>18934868161339 - CF WHITE 18X350ML</t>
  </si>
  <si>
    <t>LB - 450</t>
  </si>
  <si>
    <t>Sampling</t>
  </si>
  <si>
    <t>18934868151477 - CF ANT-MLDOR 12X400ML</t>
  </si>
  <si>
    <t>LB - 451</t>
  </si>
  <si>
    <t>XÁC NHẬN CỦA QA</t>
  </si>
  <si>
    <t>XÁC NHẬN CỦA PE</t>
  </si>
  <si>
    <t>XÁC NHẬN CỦA FLM</t>
  </si>
  <si>
    <r>
      <rPr>
        <b/>
        <u/>
        <sz val="14"/>
        <color rgb="FFFF0000"/>
        <rFont val="Times New Roman"/>
        <family val="1"/>
      </rPr>
      <t>Lý do thay đổi:</t>
    </r>
    <r>
      <rPr>
        <sz val="14"/>
        <color rgb="FFFF0000"/>
        <rFont val="Times New Roman"/>
        <family val="1"/>
      </rPr>
      <t xml:space="preserve"> Update delist các item đã last lot </t>
    </r>
  </si>
  <si>
    <t>JIF PRO DW LEMON 6X1.5L</t>
  </si>
  <si>
    <t>JIF PRO SPRAY ALLPURPOSE 6X520ML</t>
  </si>
  <si>
    <t>COMFORT PROFESSIONAL 1R BLUE BTL 6X1.8L</t>
  </si>
  <si>
    <t>Checkweigh Process</t>
  </si>
  <si>
    <t>Diff</t>
  </si>
  <si>
    <t>FCN - Pouch 1600</t>
  </si>
  <si>
    <t>Value</t>
  </si>
  <si>
    <t>Sample</t>
  </si>
  <si>
    <t>PLC FX5U Process</t>
  </si>
  <si>
    <t>Diif</t>
  </si>
  <si>
    <t>average value 4&amp;5</t>
  </si>
  <si>
    <t>FCN - Pouch 800</t>
  </si>
  <si>
    <t>#REF!</t>
  </si>
  <si>
    <t>COMFORT PC INDR DRY SNSHN FRSH POU4X2.8L</t>
  </si>
  <si>
    <t>OMO LIQ MTC FL EXPERT POU 4X2.8KG</t>
  </si>
  <si>
    <t>OMO LIQ MTC BABY POU 4X2.8KG</t>
  </si>
  <si>
    <t>OMO LIQ MTC CF SUPER SENSRL POU 4X2.8KG</t>
  </si>
  <si>
    <t>OMO LIQ MTC FL BEAUTY CARE POU 4X2.8KG</t>
  </si>
  <si>
    <t>SURF LQ DETRGNT FLORAL POU 4X3.3KG</t>
  </si>
  <si>
    <t>SURF LQ DTRGNT EMRALD POU 4X3.3KG</t>
  </si>
  <si>
    <t>SURF LQ DETERGENT FLORAL POU 4X2.2KG</t>
  </si>
  <si>
    <t>SURF LQ DETERGENT PERFUME POU 4X3.1KG</t>
  </si>
  <si>
    <t>COMFORT DET CLN TRENDY POU 4X3.6KG</t>
  </si>
  <si>
    <t>COMFORT DET CLN ELEGANT POU 4X3.6KG</t>
  </si>
  <si>
    <t>COMFORT DET CLN TRENDY POU 4X2.2KG</t>
  </si>
  <si>
    <t>COMFORT DET CLN ELEGANT POU 4X2.2KG</t>
  </si>
  <si>
    <t>OMO MTC LQ BABY TEMP (SL 370G) 4X2.9KG</t>
  </si>
  <si>
    <t>OMO MTC LQ CF SNSRL POU TEMP 4X2.9KG</t>
  </si>
  <si>
    <t>OMO MTC LQ TL CORE POU TEMP 4X3.1 KG</t>
  </si>
  <si>
    <t>OMO MTC LQ BABY TEMP (SL 370G) 4X2KG</t>
  </si>
  <si>
    <t>OMO MTC LQ CF ROSE TEMP (SL 370G) 4X2KG</t>
  </si>
  <si>
    <t>OMO MTC LQ CF SNSRLTEMP (SL 370G) 4X2KG</t>
  </si>
  <si>
    <t>OMO MTC LQ CORE TEMP(SL 370G) 4X2.2KG</t>
  </si>
  <si>
    <t>SUNLIGHT HDW LEMON AW0321 POU 4X2.6KG</t>
  </si>
  <si>
    <t>OMO 2.8KG</t>
  </si>
  <si>
    <t>SURF 3.3KG</t>
  </si>
  <si>
    <t>SURF 2.2KG</t>
  </si>
  <si>
    <t>COMFORT NƯỚC GIẶT 3.6KG</t>
  </si>
  <si>
    <t>COMFORT NƯỚC GIẶT 2.2KG</t>
  </si>
  <si>
    <t>OMO 3.1 KG</t>
  </si>
  <si>
    <t>OMO 2KG</t>
  </si>
  <si>
    <t>OMO 2.2KG</t>
  </si>
  <si>
    <t>SUNLIGHT 2.6KG</t>
  </si>
  <si>
    <t>SUNLIGHT DW LEMON POU NZL 4X3.5KG</t>
  </si>
  <si>
    <t>SUNLIGHT  3.5KG</t>
  </si>
  <si>
    <t>Sai số buffer</t>
  </si>
  <si>
    <t>Sai số của check weigher</t>
  </si>
  <si>
    <t>Pack size</t>
  </si>
  <si>
    <t>Item code FG</t>
  </si>
  <si>
    <t xml:space="preserve">OMO 3.1KG </t>
  </si>
  <si>
    <t>SLDW 2.1KG</t>
  </si>
  <si>
    <t>SLFC 3.4KG</t>
  </si>
  <si>
    <t>SLFC 3.6KG</t>
  </si>
  <si>
    <t>SLFC 2KG</t>
  </si>
  <si>
    <t>COMFORT DET 3.6KG</t>
  </si>
  <si>
    <t>COMFORT DET 2.2KG</t>
  </si>
  <si>
    <t>SLDW 2.6KG</t>
  </si>
  <si>
    <t>SLDW 3.5KG</t>
  </si>
  <si>
    <t>COMFORT 1RNS PROCARE PINK 1.8L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</si>
</sst>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(* #,##0.000_);_(* \(#,##0.000\);_(* &quot;-&quot;??_);_(@_)"/>
    <numFmt numFmtId="166" formatCode="_(* #,##0_);_(* \(#,##0\);_(* &quot;-&quot;??_);_(@_)"/>
    <numFmt numFmtId="167" formatCode="0.0%"/>
  </numFmts>
  <fonts count="43" x14ac:knownFonts="1">
    <font>
      <sz val="11"/>
      <name val="Arial"/>
    </font>
    <font>
      <sz val="10"/>
      <name val="Arial"/>
      <family val="2"/>
    </font>
    <font>
      <sz val="11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2060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11"/>
      <color rgb="FF006100"/>
      <name val="Arial"/>
      <family val="2"/>
    </font>
    <font>
      <sz val="14"/>
      <name val="Arial"/>
      <family val="2"/>
    </font>
    <font>
      <b/>
      <i/>
      <u/>
      <sz val="11"/>
      <color rgb="FFFF0000"/>
      <name val="Arial"/>
      <family val="2"/>
    </font>
    <font>
      <sz val="11"/>
      <color rgb="FFFF0000"/>
      <name val="Arial"/>
      <family val="2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sz val="13"/>
      <name val="Arial"/>
      <family val="2"/>
    </font>
    <font>
      <sz val="11"/>
      <name val="Arial"/>
      <family val="2"/>
    </font>
    <font>
      <b/>
      <sz val="24"/>
      <color rgb="FFFF0000"/>
      <name val="Times New Roman"/>
      <family val="1"/>
    </font>
    <font>
      <sz val="12"/>
      <name val="Arial"/>
      <family val="2"/>
    </font>
    <font>
      <i/>
      <sz val="11"/>
      <name val="Arial"/>
      <family val="2"/>
    </font>
    <font>
      <sz val="14"/>
      <color rgb="FFFF0000"/>
      <name val="Times New Roman"/>
      <family val="1"/>
    </font>
    <font>
      <i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rgb="FF1F3864"/>
      <name val="Times New Roman"/>
      <family val="1"/>
    </font>
    <font>
      <b/>
      <sz val="13"/>
      <name val="Times New Roman"/>
      <family val="1"/>
    </font>
    <font>
      <sz val="13"/>
      <color rgb="FF000000"/>
      <name val="Calibri"/>
      <family val="2"/>
    </font>
    <font>
      <b/>
      <i/>
      <sz val="13"/>
      <color rgb="FF1F3864"/>
      <name val="Times New Roman"/>
      <family val="1"/>
    </font>
    <font>
      <b/>
      <sz val="16"/>
      <color rgb="FFFF0000"/>
      <name val="Arial"/>
      <family val="2"/>
    </font>
    <font>
      <sz val="16"/>
      <color rgb="FFFF0000"/>
      <name val="Arial"/>
      <family val="2"/>
    </font>
    <font>
      <sz val="11"/>
      <color rgb="FF9C6500"/>
      <name val="Arial"/>
      <family val="2"/>
    </font>
    <font>
      <sz val="20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u/>
      <sz val="14"/>
      <color rgb="FFFF0000"/>
      <name val="Times New Roman"/>
      <family val="1"/>
    </font>
    <font>
      <sz val="11"/>
      <name val="Arial"/>
      <family val="2"/>
    </font>
    <font>
      <b/>
      <sz val="10"/>
      <color theme="0"/>
      <name val="Arial"/>
      <family val="2"/>
    </font>
    <font>
      <b/>
      <sz val="13"/>
      <color theme="0"/>
      <name val="Arial"/>
      <family val="2"/>
    </font>
    <font>
      <sz val="11"/>
      <color theme="0"/>
      <name val="Arial"/>
      <family val="2"/>
    </font>
    <font>
      <sz val="9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1F3864"/>
        <bgColor rgb="FF1F3864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EF2CB"/>
      </patternFill>
    </fill>
    <fill>
      <patternFill patternType="solid">
        <fgColor rgb="FFFFFF00"/>
        <bgColor rgb="FFFEF2CB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38" fillId="0" borderId="0" applyFont="0" applyFill="0" applyBorder="0" applyAlignment="0" applyProtection="0"/>
    <xf numFmtId="0" fontId="1" fillId="0" borderId="39"/>
  </cellStyleXfs>
  <cellXfs count="287">
    <xf numFmtId="0" fontId="0" fillId="0" borderId="0" xfId="0"/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4" fillId="5" borderId="8" xfId="0" applyNumberFormat="1" applyFont="1" applyFill="1" applyBorder="1" applyAlignment="1">
      <alignment vertical="center" wrapText="1"/>
    </xf>
    <xf numFmtId="164" fontId="4" fillId="5" borderId="8" xfId="0" applyNumberFormat="1" applyFont="1" applyFill="1" applyBorder="1" applyAlignment="1">
      <alignment horizontal="left" vertical="center" wrapText="1"/>
    </xf>
    <xf numFmtId="1" fontId="4" fillId="6" borderId="8" xfId="0" applyNumberFormat="1" applyFont="1" applyFill="1" applyBorder="1" applyAlignment="1">
      <alignment horizontal="center" vertical="center" wrapText="1"/>
    </xf>
    <xf numFmtId="164" fontId="4" fillId="6" borderId="8" xfId="0" applyNumberFormat="1" applyFont="1" applyFill="1" applyBorder="1" applyAlignment="1">
      <alignment vertical="center" wrapText="1"/>
    </xf>
    <xf numFmtId="164" fontId="4" fillId="3" borderId="8" xfId="0" applyNumberFormat="1" applyFont="1" applyFill="1" applyBorder="1" applyAlignment="1">
      <alignment vertical="center" wrapText="1"/>
    </xf>
    <xf numFmtId="164" fontId="4" fillId="0" borderId="8" xfId="0" applyNumberFormat="1" applyFont="1" applyBorder="1" applyAlignment="1">
      <alignment horizontal="left" vertical="center"/>
    </xf>
    <xf numFmtId="1" fontId="6" fillId="0" borderId="8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wrapText="1"/>
    </xf>
    <xf numFmtId="0" fontId="8" fillId="0" borderId="9" xfId="0" applyFont="1" applyBorder="1"/>
    <xf numFmtId="0" fontId="8" fillId="9" borderId="9" xfId="0" applyFont="1" applyFill="1" applyBorder="1"/>
    <xf numFmtId="165" fontId="10" fillId="2" borderId="15" xfId="0" applyNumberFormat="1" applyFont="1" applyFill="1" applyBorder="1" applyAlignment="1">
      <alignment horizontal="center" vertical="center" wrapText="1"/>
    </xf>
    <xf numFmtId="0" fontId="11" fillId="0" borderId="8" xfId="0" applyFont="1" applyBorder="1" applyAlignment="1">
      <alignment vertical="center"/>
    </xf>
    <xf numFmtId="165" fontId="8" fillId="0" borderId="9" xfId="0" applyNumberFormat="1" applyFont="1" applyBorder="1"/>
    <xf numFmtId="165" fontId="8" fillId="0" borderId="8" xfId="0" applyNumberFormat="1" applyFont="1" applyBorder="1"/>
    <xf numFmtId="165" fontId="14" fillId="0" borderId="9" xfId="0" applyNumberFormat="1" applyFont="1" applyBorder="1"/>
    <xf numFmtId="0" fontId="15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165" fontId="8" fillId="0" borderId="0" xfId="0" applyNumberFormat="1" applyFont="1"/>
    <xf numFmtId="165" fontId="14" fillId="0" borderId="0" xfId="0" applyNumberFormat="1" applyFont="1"/>
    <xf numFmtId="165" fontId="9" fillId="10" borderId="40" xfId="0" applyNumberFormat="1" applyFont="1" applyFill="1" applyBorder="1" applyAlignment="1">
      <alignment vertical="center" wrapText="1"/>
    </xf>
    <xf numFmtId="0" fontId="9" fillId="10" borderId="45" xfId="0" applyFont="1" applyFill="1" applyBorder="1" applyAlignment="1">
      <alignment horizontal="center" vertical="center"/>
    </xf>
    <xf numFmtId="165" fontId="10" fillId="2" borderId="24" xfId="0" applyNumberFormat="1" applyFont="1" applyFill="1" applyBorder="1" applyAlignment="1">
      <alignment horizontal="center" vertical="center" wrapText="1"/>
    </xf>
    <xf numFmtId="165" fontId="10" fillId="2" borderId="29" xfId="0" applyNumberFormat="1" applyFont="1" applyFill="1" applyBorder="1" applyAlignment="1">
      <alignment horizontal="center" vertical="center" wrapText="1"/>
    </xf>
    <xf numFmtId="0" fontId="9" fillId="10" borderId="46" xfId="0" applyFont="1" applyFill="1" applyBorder="1" applyAlignment="1">
      <alignment horizontal="center" vertical="center"/>
    </xf>
    <xf numFmtId="165" fontId="9" fillId="10" borderId="24" xfId="0" applyNumberFormat="1" applyFont="1" applyFill="1" applyBorder="1" applyAlignment="1">
      <alignment horizontal="center" vertical="center" wrapText="1"/>
    </xf>
    <xf numFmtId="165" fontId="9" fillId="10" borderId="47" xfId="0" applyNumberFormat="1" applyFont="1" applyFill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/>
    </xf>
    <xf numFmtId="0" fontId="8" fillId="0" borderId="8" xfId="0" applyFont="1" applyBorder="1" applyAlignment="1">
      <alignment horizontal="right" vertical="center"/>
    </xf>
    <xf numFmtId="0" fontId="18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66" fontId="12" fillId="0" borderId="8" xfId="0" applyNumberFormat="1" applyFont="1" applyBorder="1"/>
    <xf numFmtId="1" fontId="18" fillId="0" borderId="8" xfId="0" applyNumberFormat="1" applyFont="1" applyBorder="1" applyAlignment="1">
      <alignment horizontal="center" vertical="center"/>
    </xf>
    <xf numFmtId="165" fontId="12" fillId="0" borderId="8" xfId="0" applyNumberFormat="1" applyFont="1" applyBorder="1"/>
    <xf numFmtId="0" fontId="17" fillId="0" borderId="0" xfId="0" applyFont="1" applyAlignment="1">
      <alignment horizontal="center" vertical="center"/>
    </xf>
    <xf numFmtId="0" fontId="20" fillId="0" borderId="8" xfId="0" applyFont="1" applyBorder="1"/>
    <xf numFmtId="0" fontId="8" fillId="0" borderId="8" xfId="0" applyFont="1" applyBorder="1"/>
    <xf numFmtId="0" fontId="22" fillId="0" borderId="48" xfId="0" applyFont="1" applyBorder="1" applyAlignment="1">
      <alignment horizontal="left"/>
    </xf>
    <xf numFmtId="0" fontId="22" fillId="0" borderId="20" xfId="0" applyFont="1" applyBorder="1" applyAlignment="1">
      <alignment horizontal="left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6" fillId="17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7" fillId="7" borderId="24" xfId="0" applyFont="1" applyFill="1" applyBorder="1" applyAlignment="1">
      <alignment vertical="center" wrapText="1"/>
    </xf>
    <xf numFmtId="0" fontId="12" fillId="7" borderId="8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vertical="center"/>
    </xf>
    <xf numFmtId="165" fontId="12" fillId="7" borderId="8" xfId="0" applyNumberFormat="1" applyFont="1" applyFill="1" applyBorder="1" applyAlignment="1">
      <alignment horizontal="center" vertical="center"/>
    </xf>
    <xf numFmtId="2" fontId="28" fillId="7" borderId="8" xfId="0" applyNumberFormat="1" applyFont="1" applyFill="1" applyBorder="1" applyAlignment="1">
      <alignment horizontal="center" vertical="center"/>
    </xf>
    <xf numFmtId="1" fontId="28" fillId="7" borderId="8" xfId="0" applyNumberFormat="1" applyFont="1" applyFill="1" applyBorder="1" applyAlignment="1">
      <alignment horizontal="center" vertical="center"/>
    </xf>
    <xf numFmtId="2" fontId="28" fillId="7" borderId="26" xfId="0" applyNumberFormat="1" applyFont="1" applyFill="1" applyBorder="1" applyAlignment="1">
      <alignment horizontal="center" vertical="center"/>
    </xf>
    <xf numFmtId="1" fontId="29" fillId="7" borderId="51" xfId="0" applyNumberFormat="1" applyFont="1" applyFill="1" applyBorder="1" applyAlignment="1">
      <alignment horizontal="center" vertical="center"/>
    </xf>
    <xf numFmtId="0" fontId="23" fillId="18" borderId="9" xfId="0" applyFont="1" applyFill="1" applyBorder="1" applyAlignment="1">
      <alignment horizontal="center" vertical="center"/>
    </xf>
    <xf numFmtId="0" fontId="27" fillId="12" borderId="24" xfId="0" applyFont="1" applyFill="1" applyBorder="1" applyAlignment="1">
      <alignment vertical="center" wrapText="1"/>
    </xf>
    <xf numFmtId="0" fontId="12" fillId="12" borderId="8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vertical="center"/>
    </xf>
    <xf numFmtId="0" fontId="8" fillId="12" borderId="8" xfId="0" applyFont="1" applyFill="1" applyBorder="1" applyAlignment="1">
      <alignment horizontal="center" vertical="center"/>
    </xf>
    <xf numFmtId="2" fontId="28" fillId="12" borderId="8" xfId="0" applyNumberFormat="1" applyFont="1" applyFill="1" applyBorder="1" applyAlignment="1">
      <alignment horizontal="center" vertical="center"/>
    </xf>
    <xf numFmtId="1" fontId="29" fillId="12" borderId="51" xfId="0" applyNumberFormat="1" applyFont="1" applyFill="1" applyBorder="1" applyAlignment="1">
      <alignment horizontal="center" vertical="center"/>
    </xf>
    <xf numFmtId="2" fontId="28" fillId="12" borderId="26" xfId="0" applyNumberFormat="1" applyFont="1" applyFill="1" applyBorder="1" applyAlignment="1">
      <alignment horizontal="center" vertical="center"/>
    </xf>
    <xf numFmtId="0" fontId="27" fillId="19" borderId="24" xfId="0" applyFont="1" applyFill="1" applyBorder="1" applyAlignment="1">
      <alignment vertical="center" wrapText="1"/>
    </xf>
    <xf numFmtId="0" fontId="12" fillId="19" borderId="8" xfId="0" applyFont="1" applyFill="1" applyBorder="1" applyAlignment="1">
      <alignment horizontal="center" vertical="center"/>
    </xf>
    <xf numFmtId="0" fontId="11" fillId="19" borderId="8" xfId="0" applyFont="1" applyFill="1" applyBorder="1" applyAlignment="1">
      <alignment vertical="center"/>
    </xf>
    <xf numFmtId="0" fontId="8" fillId="19" borderId="8" xfId="0" applyFont="1" applyFill="1" applyBorder="1" applyAlignment="1">
      <alignment horizontal="center" vertical="center"/>
    </xf>
    <xf numFmtId="2" fontId="28" fillId="19" borderId="8" xfId="0" applyNumberFormat="1" applyFont="1" applyFill="1" applyBorder="1" applyAlignment="1">
      <alignment horizontal="center" vertical="center"/>
    </xf>
    <xf numFmtId="1" fontId="29" fillId="19" borderId="8" xfId="0" applyNumberFormat="1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vertical="center" wrapText="1"/>
    </xf>
    <xf numFmtId="0" fontId="12" fillId="8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vertical="center"/>
    </xf>
    <xf numFmtId="0" fontId="8" fillId="8" borderId="8" xfId="0" applyFont="1" applyFill="1" applyBorder="1" applyAlignment="1">
      <alignment horizontal="center" vertical="center"/>
    </xf>
    <xf numFmtId="2" fontId="28" fillId="8" borderId="8" xfId="0" applyNumberFormat="1" applyFont="1" applyFill="1" applyBorder="1" applyAlignment="1">
      <alignment horizontal="center" vertical="center"/>
    </xf>
    <xf numFmtId="1" fontId="29" fillId="8" borderId="51" xfId="0" applyNumberFormat="1" applyFont="1" applyFill="1" applyBorder="1" applyAlignment="1">
      <alignment horizontal="center" vertical="center"/>
    </xf>
    <xf numFmtId="2" fontId="28" fillId="8" borderId="26" xfId="0" applyNumberFormat="1" applyFont="1" applyFill="1" applyBorder="1" applyAlignment="1">
      <alignment horizontal="center" vertical="center"/>
    </xf>
    <xf numFmtId="0" fontId="27" fillId="20" borderId="24" xfId="0" applyFont="1" applyFill="1" applyBorder="1" applyAlignment="1">
      <alignment vertical="center" wrapText="1"/>
    </xf>
    <xf numFmtId="0" fontId="12" fillId="20" borderId="8" xfId="0" applyFont="1" applyFill="1" applyBorder="1" applyAlignment="1">
      <alignment horizontal="center" vertical="center"/>
    </xf>
    <xf numFmtId="0" fontId="11" fillId="20" borderId="8" xfId="0" applyFont="1" applyFill="1" applyBorder="1" applyAlignment="1">
      <alignment vertical="center"/>
    </xf>
    <xf numFmtId="0" fontId="8" fillId="20" borderId="8" xfId="0" applyFont="1" applyFill="1" applyBorder="1" applyAlignment="1">
      <alignment horizontal="center" vertical="center"/>
    </xf>
    <xf numFmtId="2" fontId="28" fillId="20" borderId="8" xfId="0" applyNumberFormat="1" applyFont="1" applyFill="1" applyBorder="1" applyAlignment="1">
      <alignment horizontal="center" vertical="center"/>
    </xf>
    <xf numFmtId="1" fontId="29" fillId="20" borderId="51" xfId="0" applyNumberFormat="1" applyFont="1" applyFill="1" applyBorder="1" applyAlignment="1">
      <alignment horizontal="center" vertical="center"/>
    </xf>
    <xf numFmtId="2" fontId="28" fillId="20" borderId="26" xfId="0" applyNumberFormat="1" applyFont="1" applyFill="1" applyBorder="1" applyAlignment="1">
      <alignment horizontal="center" vertical="center"/>
    </xf>
    <xf numFmtId="0" fontId="27" fillId="18" borderId="24" xfId="0" applyFont="1" applyFill="1" applyBorder="1" applyAlignment="1">
      <alignment vertical="center" wrapText="1"/>
    </xf>
    <xf numFmtId="0" fontId="12" fillId="18" borderId="8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vertical="center"/>
    </xf>
    <xf numFmtId="0" fontId="8" fillId="18" borderId="8" xfId="0" applyFont="1" applyFill="1" applyBorder="1" applyAlignment="1">
      <alignment horizontal="center" vertical="center"/>
    </xf>
    <xf numFmtId="2" fontId="28" fillId="18" borderId="8" xfId="0" applyNumberFormat="1" applyFont="1" applyFill="1" applyBorder="1" applyAlignment="1">
      <alignment horizontal="center" vertical="center"/>
    </xf>
    <xf numFmtId="1" fontId="29" fillId="18" borderId="51" xfId="0" applyNumberFormat="1" applyFont="1" applyFill="1" applyBorder="1" applyAlignment="1">
      <alignment horizontal="center" vertical="center"/>
    </xf>
    <xf numFmtId="2" fontId="28" fillId="18" borderId="26" xfId="0" applyNumberFormat="1" applyFont="1" applyFill="1" applyBorder="1" applyAlignment="1">
      <alignment horizontal="center" vertical="center"/>
    </xf>
    <xf numFmtId="0" fontId="27" fillId="21" borderId="24" xfId="0" applyFont="1" applyFill="1" applyBorder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11" fillId="21" borderId="8" xfId="0" applyFont="1" applyFill="1" applyBorder="1" applyAlignment="1">
      <alignment vertical="center"/>
    </xf>
    <xf numFmtId="0" fontId="8" fillId="21" borderId="8" xfId="0" applyFont="1" applyFill="1" applyBorder="1" applyAlignment="1">
      <alignment horizontal="center" vertical="center"/>
    </xf>
    <xf numFmtId="2" fontId="28" fillId="21" borderId="8" xfId="0" applyNumberFormat="1" applyFont="1" applyFill="1" applyBorder="1" applyAlignment="1">
      <alignment horizontal="center" vertical="center"/>
    </xf>
    <xf numFmtId="1" fontId="29" fillId="21" borderId="51" xfId="0" applyNumberFormat="1" applyFont="1" applyFill="1" applyBorder="1" applyAlignment="1">
      <alignment horizontal="center" vertical="center"/>
    </xf>
    <xf numFmtId="2" fontId="28" fillId="21" borderId="26" xfId="0" applyNumberFormat="1" applyFont="1" applyFill="1" applyBorder="1" applyAlignment="1">
      <alignment horizontal="center" vertical="center"/>
    </xf>
    <xf numFmtId="0" fontId="27" fillId="22" borderId="24" xfId="0" applyFont="1" applyFill="1" applyBorder="1" applyAlignment="1">
      <alignment vertical="center" wrapText="1"/>
    </xf>
    <xf numFmtId="0" fontId="12" fillId="22" borderId="8" xfId="0" applyFont="1" applyFill="1" applyBorder="1" applyAlignment="1">
      <alignment horizontal="center" vertical="center"/>
    </xf>
    <xf numFmtId="0" fontId="11" fillId="22" borderId="8" xfId="0" applyFont="1" applyFill="1" applyBorder="1" applyAlignment="1">
      <alignment vertical="center"/>
    </xf>
    <xf numFmtId="0" fontId="8" fillId="22" borderId="8" xfId="0" applyFont="1" applyFill="1" applyBorder="1" applyAlignment="1">
      <alignment horizontal="center" vertical="center"/>
    </xf>
    <xf numFmtId="2" fontId="28" fillId="22" borderId="8" xfId="0" applyNumberFormat="1" applyFont="1" applyFill="1" applyBorder="1" applyAlignment="1">
      <alignment horizontal="center" vertical="center"/>
    </xf>
    <xf numFmtId="1" fontId="29" fillId="22" borderId="51" xfId="0" applyNumberFormat="1" applyFont="1" applyFill="1" applyBorder="1" applyAlignment="1">
      <alignment horizontal="center" vertical="center"/>
    </xf>
    <xf numFmtId="2" fontId="28" fillId="22" borderId="26" xfId="0" applyNumberFormat="1" applyFont="1" applyFill="1" applyBorder="1" applyAlignment="1">
      <alignment horizontal="center" vertical="center"/>
    </xf>
    <xf numFmtId="0" fontId="27" fillId="0" borderId="8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2" fontId="28" fillId="0" borderId="8" xfId="0" applyNumberFormat="1" applyFont="1" applyBorder="1" applyAlignment="1">
      <alignment horizontal="center" vertical="center"/>
    </xf>
    <xf numFmtId="1" fontId="29" fillId="0" borderId="8" xfId="0" applyNumberFormat="1" applyFont="1" applyBorder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3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1" fontId="2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0" fillId="22" borderId="9" xfId="0" applyFont="1" applyFill="1" applyBorder="1" applyAlignment="1">
      <alignment vertical="center"/>
    </xf>
    <xf numFmtId="0" fontId="12" fillId="22" borderId="9" xfId="0" applyFont="1" applyFill="1" applyBorder="1" applyAlignment="1">
      <alignment horizontal="center" vertical="center"/>
    </xf>
    <xf numFmtId="0" fontId="11" fillId="22" borderId="9" xfId="0" applyFont="1" applyFill="1" applyBorder="1" applyAlignment="1">
      <alignment vertical="center"/>
    </xf>
    <xf numFmtId="0" fontId="8" fillId="22" borderId="9" xfId="0" applyFont="1" applyFill="1" applyBorder="1" applyAlignment="1">
      <alignment horizontal="center" vertical="center"/>
    </xf>
    <xf numFmtId="2" fontId="28" fillId="22" borderId="9" xfId="0" applyNumberFormat="1" applyFont="1" applyFill="1" applyBorder="1" applyAlignment="1">
      <alignment horizontal="center" vertical="center"/>
    </xf>
    <xf numFmtId="1" fontId="29" fillId="22" borderId="9" xfId="0" applyNumberFormat="1" applyFont="1" applyFill="1" applyBorder="1" applyAlignment="1">
      <alignment horizontal="center" vertical="center"/>
    </xf>
    <xf numFmtId="0" fontId="11" fillId="2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3" borderId="33" xfId="0" applyFont="1" applyFill="1" applyBorder="1" applyAlignment="1">
      <alignment horizontal="center" vertical="center" wrapText="1"/>
    </xf>
    <xf numFmtId="0" fontId="31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center"/>
    </xf>
    <xf numFmtId="0" fontId="33" fillId="23" borderId="10" xfId="0" applyFont="1" applyFill="1" applyBorder="1" applyAlignment="1">
      <alignment horizontal="center"/>
    </xf>
    <xf numFmtId="0" fontId="33" fillId="23" borderId="54" xfId="0" applyFont="1" applyFill="1" applyBorder="1" applyAlignment="1">
      <alignment horizontal="center"/>
    </xf>
    <xf numFmtId="0" fontId="33" fillId="11" borderId="10" xfId="0" applyFont="1" applyFill="1" applyBorder="1" applyAlignment="1">
      <alignment horizontal="center"/>
    </xf>
    <xf numFmtId="0" fontId="33" fillId="11" borderId="54" xfId="0" applyFont="1" applyFill="1" applyBorder="1" applyAlignment="1">
      <alignment horizontal="center"/>
    </xf>
    <xf numFmtId="0" fontId="33" fillId="23" borderId="11" xfId="0" applyFont="1" applyFill="1" applyBorder="1" applyAlignment="1">
      <alignment horizontal="center"/>
    </xf>
    <xf numFmtId="0" fontId="35" fillId="24" borderId="57" xfId="0" applyFont="1" applyFill="1" applyBorder="1" applyAlignment="1">
      <alignment horizontal="center"/>
    </xf>
    <xf numFmtId="0" fontId="36" fillId="25" borderId="23" xfId="0" applyFont="1" applyFill="1" applyBorder="1" applyAlignment="1">
      <alignment horizontal="center"/>
    </xf>
    <xf numFmtId="0" fontId="36" fillId="25" borderId="27" xfId="0" applyFont="1" applyFill="1" applyBorder="1" applyAlignment="1">
      <alignment horizontal="center"/>
    </xf>
    <xf numFmtId="0" fontId="36" fillId="11" borderId="23" xfId="0" applyFont="1" applyFill="1" applyBorder="1" applyAlignment="1">
      <alignment horizontal="center"/>
    </xf>
    <xf numFmtId="0" fontId="36" fillId="11" borderId="27" xfId="0" applyFont="1" applyFill="1" applyBorder="1" applyAlignment="1">
      <alignment horizontal="center"/>
    </xf>
    <xf numFmtId="0" fontId="36" fillId="25" borderId="58" xfId="0" applyFont="1" applyFill="1" applyBorder="1" applyAlignment="1">
      <alignment horizontal="center"/>
    </xf>
    <xf numFmtId="0" fontId="35" fillId="24" borderId="22" xfId="0" applyFont="1" applyFill="1" applyBorder="1" applyAlignment="1">
      <alignment horizontal="center"/>
    </xf>
    <xf numFmtId="0" fontId="36" fillId="25" borderId="19" xfId="0" applyFont="1" applyFill="1" applyBorder="1" applyAlignment="1">
      <alignment horizontal="center"/>
    </xf>
    <xf numFmtId="0" fontId="36" fillId="25" borderId="21" xfId="0" applyFont="1" applyFill="1" applyBorder="1" applyAlignment="1">
      <alignment horizontal="center"/>
    </xf>
    <xf numFmtId="0" fontId="36" fillId="11" borderId="19" xfId="0" applyFont="1" applyFill="1" applyBorder="1" applyAlignment="1">
      <alignment horizontal="center"/>
    </xf>
    <xf numFmtId="0" fontId="36" fillId="11" borderId="21" xfId="0" applyFont="1" applyFill="1" applyBorder="1" applyAlignment="1">
      <alignment horizontal="center"/>
    </xf>
    <xf numFmtId="0" fontId="36" fillId="25" borderId="28" xfId="0" applyFont="1" applyFill="1" applyBorder="1" applyAlignment="1">
      <alignment horizontal="center"/>
    </xf>
    <xf numFmtId="0" fontId="35" fillId="7" borderId="22" xfId="0" applyFont="1" applyFill="1" applyBorder="1" applyAlignment="1">
      <alignment horizontal="center"/>
    </xf>
    <xf numFmtId="0" fontId="36" fillId="7" borderId="19" xfId="0" applyFont="1" applyFill="1" applyBorder="1" applyAlignment="1">
      <alignment horizontal="center"/>
    </xf>
    <xf numFmtId="0" fontId="36" fillId="7" borderId="21" xfId="0" applyFont="1" applyFill="1" applyBorder="1" applyAlignment="1">
      <alignment horizontal="center"/>
    </xf>
    <xf numFmtId="0" fontId="36" fillId="7" borderId="28" xfId="0" applyFont="1" applyFill="1" applyBorder="1" applyAlignment="1">
      <alignment horizontal="center"/>
    </xf>
    <xf numFmtId="0" fontId="35" fillId="24" borderId="62" xfId="0" applyFont="1" applyFill="1" applyBorder="1" applyAlignment="1">
      <alignment horizontal="center"/>
    </xf>
    <xf numFmtId="0" fontId="36" fillId="25" borderId="18" xfId="0" applyFont="1" applyFill="1" applyBorder="1" applyAlignment="1">
      <alignment horizontal="center"/>
    </xf>
    <xf numFmtId="0" fontId="36" fillId="25" borderId="29" xfId="0" applyFont="1" applyFill="1" applyBorder="1" applyAlignment="1">
      <alignment horizontal="center"/>
    </xf>
    <xf numFmtId="0" fontId="36" fillId="11" borderId="18" xfId="0" applyFont="1" applyFill="1" applyBorder="1" applyAlignment="1">
      <alignment horizontal="center"/>
    </xf>
    <xf numFmtId="0" fontId="36" fillId="11" borderId="29" xfId="0" applyFont="1" applyFill="1" applyBorder="1" applyAlignment="1">
      <alignment horizontal="center"/>
    </xf>
    <xf numFmtId="0" fontId="36" fillId="25" borderId="51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 vertical="center"/>
    </xf>
    <xf numFmtId="1" fontId="31" fillId="3" borderId="63" xfId="0" applyNumberFormat="1" applyFont="1" applyFill="1" applyBorder="1" applyAlignment="1">
      <alignment horizontal="center" vertical="center"/>
    </xf>
    <xf numFmtId="0" fontId="8" fillId="0" borderId="64" xfId="0" applyFont="1" applyBorder="1"/>
    <xf numFmtId="1" fontId="13" fillId="8" borderId="32" xfId="0" applyNumberFormat="1" applyFont="1" applyFill="1" applyBorder="1" applyAlignment="1">
      <alignment horizontal="center" vertical="center"/>
    </xf>
    <xf numFmtId="0" fontId="8" fillId="0" borderId="32" xfId="0" applyFont="1" applyBorder="1"/>
    <xf numFmtId="1" fontId="13" fillId="8" borderId="33" xfId="0" applyNumberFormat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1" fontId="8" fillId="3" borderId="31" xfId="0" applyNumberFormat="1" applyFont="1" applyFill="1" applyBorder="1" applyAlignment="1">
      <alignment horizontal="center" vertical="center"/>
    </xf>
    <xf numFmtId="1" fontId="13" fillId="13" borderId="30" xfId="0" applyNumberFormat="1" applyFont="1" applyFill="1" applyBorder="1" applyAlignment="1">
      <alignment horizontal="center" vertical="center"/>
    </xf>
    <xf numFmtId="0" fontId="8" fillId="0" borderId="16" xfId="0" applyFont="1" applyBorder="1"/>
    <xf numFmtId="1" fontId="13" fillId="13" borderId="16" xfId="0" applyNumberFormat="1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24" xfId="0" applyFont="1" applyBorder="1"/>
    <xf numFmtId="0" fontId="20" fillId="0" borderId="24" xfId="0" applyFont="1" applyBorder="1"/>
    <xf numFmtId="166" fontId="12" fillId="0" borderId="24" xfId="0" applyNumberFormat="1" applyFont="1" applyBorder="1"/>
    <xf numFmtId="1" fontId="18" fillId="0" borderId="24" xfId="0" applyNumberFormat="1" applyFont="1" applyBorder="1" applyAlignment="1">
      <alignment horizontal="center" vertical="center"/>
    </xf>
    <xf numFmtId="165" fontId="8" fillId="0" borderId="24" xfId="0" applyNumberFormat="1" applyFont="1" applyBorder="1"/>
    <xf numFmtId="0" fontId="8" fillId="0" borderId="66" xfId="0" applyFont="1" applyBorder="1"/>
    <xf numFmtId="165" fontId="8" fillId="0" borderId="66" xfId="0" applyNumberFormat="1" applyFont="1" applyBorder="1"/>
    <xf numFmtId="0" fontId="0" fillId="0" borderId="66" xfId="0" applyBorder="1"/>
    <xf numFmtId="0" fontId="0" fillId="0" borderId="66" xfId="0" applyBorder="1" applyAlignment="1">
      <alignment horizontal="right" vertical="center"/>
    </xf>
    <xf numFmtId="0" fontId="0" fillId="26" borderId="66" xfId="0" applyFill="1" applyBorder="1"/>
    <xf numFmtId="1" fontId="1" fillId="0" borderId="39" xfId="2" applyNumberFormat="1" applyAlignment="1">
      <alignment horizontal="center" vertical="center"/>
    </xf>
    <xf numFmtId="164" fontId="39" fillId="27" borderId="67" xfId="2" applyNumberFormat="1" applyFont="1" applyFill="1" applyBorder="1" applyAlignment="1">
      <alignment horizontal="center" vertical="center" wrapText="1"/>
    </xf>
    <xf numFmtId="167" fontId="39" fillId="27" borderId="67" xfId="1" applyNumberFormat="1" applyFont="1" applyFill="1" applyBorder="1" applyAlignment="1">
      <alignment horizontal="center" vertical="center" wrapText="1"/>
    </xf>
    <xf numFmtId="164" fontId="1" fillId="0" borderId="39" xfId="2" applyNumberFormat="1"/>
    <xf numFmtId="164" fontId="39" fillId="4" borderId="7" xfId="0" applyNumberFormat="1" applyFont="1" applyFill="1" applyBorder="1" applyAlignment="1">
      <alignment horizontal="center" vertical="center" wrapText="1"/>
    </xf>
    <xf numFmtId="164" fontId="39" fillId="4" borderId="8" xfId="0" applyNumberFormat="1" applyFont="1" applyFill="1" applyBorder="1" applyAlignment="1">
      <alignment vertical="center" wrapText="1"/>
    </xf>
    <xf numFmtId="2" fontId="1" fillId="0" borderId="0" xfId="0" applyNumberFormat="1" applyFont="1"/>
    <xf numFmtId="2" fontId="5" fillId="6" borderId="8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7" fontId="39" fillId="4" borderId="7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39" xfId="0" applyFont="1" applyBorder="1"/>
    <xf numFmtId="1" fontId="2" fillId="0" borderId="66" xfId="0" applyNumberFormat="1" applyFont="1" applyBorder="1" applyAlignment="1">
      <alignment horizontal="left" vertical="center"/>
    </xf>
    <xf numFmtId="0" fontId="2" fillId="0" borderId="66" xfId="0" applyFont="1" applyBorder="1" applyAlignment="1">
      <alignment horizontal="left"/>
    </xf>
    <xf numFmtId="1" fontId="2" fillId="0" borderId="66" xfId="2" applyNumberFormat="1" applyFont="1" applyBorder="1" applyAlignment="1">
      <alignment horizontal="left"/>
    </xf>
    <xf numFmtId="164" fontId="1" fillId="0" borderId="8" xfId="0" applyNumberFormat="1" applyFont="1" applyBorder="1" applyAlignment="1">
      <alignment horizontal="left" vertical="center"/>
    </xf>
    <xf numFmtId="1" fontId="6" fillId="0" borderId="8" xfId="0" applyNumberFormat="1" applyFont="1" applyBorder="1" applyAlignment="1">
      <alignment horizontal="left" vertical="center"/>
    </xf>
    <xf numFmtId="164" fontId="6" fillId="0" borderId="8" xfId="0" applyNumberFormat="1" applyFont="1" applyBorder="1" applyAlignment="1">
      <alignment horizontal="left" vertical="center"/>
    </xf>
    <xf numFmtId="2" fontId="6" fillId="0" borderId="8" xfId="0" applyNumberFormat="1" applyFont="1" applyBorder="1" applyAlignment="1">
      <alignment horizontal="left" vertical="center"/>
    </xf>
    <xf numFmtId="164" fontId="6" fillId="0" borderId="8" xfId="0" applyNumberFormat="1" applyFont="1" applyBorder="1" applyAlignment="1">
      <alignment horizontal="left" wrapText="1"/>
    </xf>
    <xf numFmtId="164" fontId="6" fillId="0" borderId="8" xfId="0" applyNumberFormat="1" applyFont="1" applyBorder="1" applyAlignment="1">
      <alignment horizontal="left"/>
    </xf>
    <xf numFmtId="164" fontId="6" fillId="28" borderId="66" xfId="2" applyNumberFormat="1" applyFont="1" applyFill="1" applyBorder="1" applyAlignment="1">
      <alignment horizontal="left"/>
    </xf>
    <xf numFmtId="0" fontId="2" fillId="0" borderId="0" xfId="0" applyFont="1"/>
    <xf numFmtId="164" fontId="1" fillId="29" borderId="8" xfId="0" applyNumberFormat="1" applyFont="1" applyFill="1" applyBorder="1" applyAlignment="1">
      <alignment horizontal="left" vertical="center"/>
    </xf>
    <xf numFmtId="164" fontId="1" fillId="30" borderId="8" xfId="0" applyNumberFormat="1" applyFont="1" applyFill="1" applyBorder="1" applyAlignment="1">
      <alignment horizontal="left" vertical="center"/>
    </xf>
    <xf numFmtId="164" fontId="1" fillId="26" borderId="8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/>
    </xf>
    <xf numFmtId="2" fontId="2" fillId="0" borderId="0" xfId="0" applyNumberFormat="1" applyFont="1"/>
    <xf numFmtId="1" fontId="4" fillId="5" borderId="8" xfId="0" applyNumberFormat="1" applyFont="1" applyFill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left" vertical="center"/>
    </xf>
    <xf numFmtId="1" fontId="1" fillId="0" borderId="39" xfId="0" applyNumberFormat="1" applyFont="1" applyBorder="1" applyAlignment="1">
      <alignment horizontal="center"/>
    </xf>
    <xf numFmtId="164" fontId="1" fillId="0" borderId="39" xfId="0" applyNumberFormat="1" applyFont="1" applyBorder="1" applyAlignment="1">
      <alignment horizontal="left" vertical="center"/>
    </xf>
    <xf numFmtId="0" fontId="2" fillId="0" borderId="39" xfId="0" applyFont="1" applyBorder="1" applyAlignment="1">
      <alignment horizontal="center"/>
    </xf>
    <xf numFmtId="0" fontId="0" fillId="0" borderId="39" xfId="0" applyBorder="1"/>
    <xf numFmtId="1" fontId="2" fillId="0" borderId="39" xfId="2" applyNumberFormat="1" applyFont="1" applyAlignment="1">
      <alignment horizontal="left"/>
    </xf>
    <xf numFmtId="1" fontId="2" fillId="0" borderId="39" xfId="0" applyNumberFormat="1" applyFont="1" applyBorder="1" applyAlignment="1">
      <alignment horizontal="left" vertical="center"/>
    </xf>
    <xf numFmtId="0" fontId="2" fillId="0" borderId="39" xfId="0" applyFont="1" applyBorder="1" applyAlignment="1">
      <alignment horizontal="left"/>
    </xf>
    <xf numFmtId="164" fontId="1" fillId="0" borderId="28" xfId="0" applyNumberFormat="1" applyFont="1" applyBorder="1" applyAlignment="1">
      <alignment horizontal="left" vertical="center"/>
    </xf>
    <xf numFmtId="0" fontId="2" fillId="0" borderId="68" xfId="0" applyFont="1" applyBorder="1" applyAlignment="1">
      <alignment horizontal="left"/>
    </xf>
    <xf numFmtId="1" fontId="1" fillId="0" borderId="66" xfId="0" applyNumberFormat="1" applyFont="1" applyBorder="1" applyAlignment="1">
      <alignment horizontal="center" vertical="center"/>
    </xf>
    <xf numFmtId="164" fontId="1" fillId="0" borderId="66" xfId="0" applyNumberFormat="1" applyFont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0" fillId="4" borderId="4" xfId="0" applyNumberFormat="1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165" fontId="9" fillId="0" borderId="44" xfId="0" applyNumberFormat="1" applyFont="1" applyBorder="1" applyAlignment="1">
      <alignment horizontal="center" vertical="center" wrapText="1"/>
    </xf>
    <xf numFmtId="0" fontId="0" fillId="0" borderId="0" xfId="0"/>
    <xf numFmtId="0" fontId="8" fillId="15" borderId="34" xfId="0" applyFont="1" applyFill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8" fillId="16" borderId="34" xfId="0" applyFont="1" applyFill="1" applyBorder="1" applyAlignment="1">
      <alignment horizontal="center" wrapText="1"/>
    </xf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28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2" fillId="0" borderId="49" xfId="0" applyFont="1" applyBorder="1"/>
    <xf numFmtId="0" fontId="2" fillId="0" borderId="50" xfId="0" applyFont="1" applyBorder="1"/>
    <xf numFmtId="0" fontId="22" fillId="0" borderId="48" xfId="0" applyFont="1" applyBorder="1" applyAlignment="1">
      <alignment horizontal="left"/>
    </xf>
    <xf numFmtId="0" fontId="2" fillId="0" borderId="20" xfId="0" applyFont="1" applyBorder="1"/>
    <xf numFmtId="0" fontId="14" fillId="3" borderId="52" xfId="0" applyFont="1" applyFill="1" applyBorder="1" applyAlignment="1">
      <alignment horizontal="center" vertical="center" wrapText="1"/>
    </xf>
    <xf numFmtId="0" fontId="2" fillId="0" borderId="65" xfId="0" applyFont="1" applyBorder="1"/>
    <xf numFmtId="0" fontId="34" fillId="0" borderId="55" xfId="0" applyFont="1" applyBorder="1" applyAlignment="1">
      <alignment horizontal="center" vertical="center" wrapText="1"/>
    </xf>
    <xf numFmtId="0" fontId="2" fillId="0" borderId="56" xfId="0" applyFont="1" applyBorder="1"/>
    <xf numFmtId="0" fontId="2" fillId="0" borderId="44" xfId="0" applyFont="1" applyBorder="1"/>
    <xf numFmtId="0" fontId="2" fillId="0" borderId="59" xfId="0" applyFont="1" applyBorder="1"/>
    <xf numFmtId="0" fontId="2" fillId="0" borderId="60" xfId="0" applyFont="1" applyBorder="1"/>
    <xf numFmtId="0" fontId="2" fillId="0" borderId="61" xfId="0" applyFont="1" applyBorder="1"/>
    <xf numFmtId="0" fontId="32" fillId="3" borderId="53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25" xfId="0" applyFont="1" applyBorder="1"/>
    <xf numFmtId="2" fontId="1" fillId="0" borderId="8" xfId="0" applyNumberFormat="1" applyFont="1" applyBorder="1" applyAlignment="1">
      <alignment horizontal="left"/>
    </xf>
    <xf numFmtId="2" fontId="6" fillId="0" borderId="0" xfId="0" applyNumberFormat="1" applyFont="1" applyBorder="1" applyAlignment="1">
      <alignment horizontal="left" vertical="center"/>
    </xf>
    <xf numFmtId="1" fontId="1" fillId="28" borderId="8" xfId="0" applyNumberFormat="1" applyFont="1" applyFill="1" applyBorder="1" applyAlignment="1">
      <alignment horizontal="center" vertical="center"/>
    </xf>
    <xf numFmtId="1" fontId="2" fillId="28" borderId="66" xfId="0" applyNumberFormat="1" applyFont="1" applyFill="1" applyBorder="1" applyAlignment="1">
      <alignment horizontal="left" vertical="center"/>
    </xf>
    <xf numFmtId="164" fontId="1" fillId="31" borderId="8" xfId="0" applyNumberFormat="1" applyFont="1" applyFill="1" applyBorder="1" applyAlignment="1">
      <alignment horizontal="left" vertical="center"/>
    </xf>
    <xf numFmtId="1" fontId="6" fillId="28" borderId="8" xfId="0" applyNumberFormat="1" applyFont="1" applyFill="1" applyBorder="1" applyAlignment="1">
      <alignment horizontal="left" vertical="center"/>
    </xf>
    <xf numFmtId="164" fontId="6" fillId="28" borderId="8" xfId="0" applyNumberFormat="1" applyFont="1" applyFill="1" applyBorder="1" applyAlignment="1">
      <alignment horizontal="left" vertical="center"/>
    </xf>
    <xf numFmtId="2" fontId="6" fillId="28" borderId="8" xfId="0" applyNumberFormat="1" applyFont="1" applyFill="1" applyBorder="1" applyAlignment="1">
      <alignment horizontal="left" vertical="center"/>
    </xf>
    <xf numFmtId="164" fontId="6" fillId="28" borderId="8" xfId="0" applyNumberFormat="1" applyFont="1" applyFill="1" applyBorder="1" applyAlignment="1">
      <alignment horizontal="left" wrapText="1"/>
    </xf>
    <xf numFmtId="164" fontId="6" fillId="0" borderId="39" xfId="2" applyNumberFormat="1" applyFont="1" applyFill="1" applyBorder="1" applyAlignment="1">
      <alignment horizontal="left"/>
    </xf>
    <xf numFmtId="164" fontId="6" fillId="0" borderId="48" xfId="0" applyNumberFormat="1" applyFont="1" applyBorder="1" applyAlignment="1">
      <alignment horizontal="left"/>
    </xf>
    <xf numFmtId="164" fontId="6" fillId="28" borderId="48" xfId="0" applyNumberFormat="1" applyFont="1" applyFill="1" applyBorder="1" applyAlignment="1">
      <alignment horizontal="left" wrapText="1"/>
    </xf>
    <xf numFmtId="164" fontId="42" fillId="28" borderId="66" xfId="0" applyNumberFormat="1" applyFont="1" applyFill="1" applyBorder="1" applyAlignment="1">
      <alignment horizontal="left"/>
    </xf>
    <xf numFmtId="164" fontId="1" fillId="28" borderId="28" xfId="0" applyNumberFormat="1" applyFont="1" applyFill="1" applyBorder="1" applyAlignment="1">
      <alignment horizontal="left" vertical="center"/>
    </xf>
    <xf numFmtId="164" fontId="1" fillId="30" borderId="24" xfId="0" applyNumberFormat="1" applyFont="1" applyFill="1" applyBorder="1" applyAlignment="1">
      <alignment horizontal="left" vertical="center"/>
    </xf>
    <xf numFmtId="164" fontId="1" fillId="0" borderId="26" xfId="0" applyNumberFormat="1" applyFont="1" applyBorder="1" applyAlignment="1">
      <alignment horizontal="left" vertical="center"/>
    </xf>
    <xf numFmtId="0" fontId="0" fillId="28" borderId="66" xfId="0" applyFill="1" applyBorder="1"/>
  </cellXfs>
  <cellStyles count="3">
    <cellStyle name="Normal" xfId="0" builtinId="0"/>
    <cellStyle name="Normal 2" xfId="2" xr:uid="{0CA32EEA-5D79-40B2-9D74-5CDD7937DC5B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D4A37F\BN-QA-P04-W02-S03.3%20Th&#244;ng%20s&#7889;%20ti&#234;u%20chu&#7849;n%20m&#225;y%20check%20weigher%20th&#249;ng%20Mesp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2)"/>
      <sheetName val="CP &amp; CE requirement"/>
      <sheetName val="(1)"/>
      <sheetName val="Diff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"/>
  <sheetViews>
    <sheetView tabSelected="1" zoomScale="115" zoomScaleNormal="115" workbookViewId="0">
      <pane ySplit="3" topLeftCell="A4" activePane="bottomLeft" state="frozen"/>
      <selection pane="bottomLeft" activeCell="E13" sqref="E13"/>
    </sheetView>
  </sheetViews>
  <sheetFormatPr defaultColWidth="14.375" defaultRowHeight="15" customHeight="1" x14ac:dyDescent="0.2"/>
  <cols>
    <col min="1" max="1" width="15.375" style="216" customWidth="1"/>
    <col min="2" max="2" width="22.625" customWidth="1"/>
    <col min="3" max="3" width="45.625" customWidth="1"/>
    <col min="4" max="6" width="7.875" customWidth="1"/>
    <col min="7" max="10" width="9.125" customWidth="1"/>
    <col min="11" max="11" width="10.875" customWidth="1"/>
    <col min="12" max="12" width="10.125" customWidth="1"/>
    <col min="13" max="13" width="13" style="190" customWidth="1"/>
    <col min="14" max="18" width="9.875" customWidth="1"/>
    <col min="19" max="19" width="9.125" customWidth="1"/>
    <col min="20" max="20" width="14.375" customWidth="1"/>
    <col min="21" max="21" width="15.125" style="185" customWidth="1"/>
  </cols>
  <sheetData>
    <row r="1" spans="1:22" s="192" customFormat="1" ht="21" customHeight="1" x14ac:dyDescent="0.2">
      <c r="A1" s="2">
        <v>1</v>
      </c>
      <c r="B1" s="2"/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182">
        <v>21</v>
      </c>
    </row>
    <row r="2" spans="1:22" s="192" customFormat="1" ht="36.6" customHeight="1" x14ac:dyDescent="0.2">
      <c r="A2" s="2"/>
      <c r="B2" s="2"/>
      <c r="C2" s="193"/>
      <c r="D2" s="230" t="s">
        <v>0</v>
      </c>
      <c r="E2" s="231"/>
      <c r="F2" s="232"/>
      <c r="G2" s="2">
        <v>1</v>
      </c>
      <c r="H2" s="193">
        <v>2</v>
      </c>
      <c r="I2" s="193">
        <v>3</v>
      </c>
      <c r="J2" s="193">
        <v>4</v>
      </c>
      <c r="K2" s="193">
        <v>5</v>
      </c>
      <c r="L2" s="193">
        <v>6</v>
      </c>
      <c r="M2" s="194"/>
      <c r="N2" s="233" t="s">
        <v>1</v>
      </c>
      <c r="O2" s="234"/>
      <c r="P2" s="235"/>
      <c r="Q2" s="236" t="s">
        <v>2</v>
      </c>
      <c r="R2" s="237"/>
      <c r="S2" s="238"/>
      <c r="T2" s="186" t="s">
        <v>204</v>
      </c>
      <c r="U2" s="183" t="s">
        <v>203</v>
      </c>
    </row>
    <row r="3" spans="1:22" ht="34.5" customHeight="1" x14ac:dyDescent="0.2">
      <c r="A3" s="212" t="s">
        <v>206</v>
      </c>
      <c r="B3" s="4" t="s">
        <v>6</v>
      </c>
      <c r="C3" s="5" t="s">
        <v>88</v>
      </c>
      <c r="D3" s="5" t="s">
        <v>3</v>
      </c>
      <c r="E3" s="5" t="s">
        <v>4</v>
      </c>
      <c r="F3" s="5" t="s">
        <v>5</v>
      </c>
      <c r="G3" s="6" t="s">
        <v>205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189" t="s">
        <v>12</v>
      </c>
      <c r="N3" s="8" t="s">
        <v>13</v>
      </c>
      <c r="O3" s="8" t="s">
        <v>14</v>
      </c>
      <c r="P3" s="8" t="s">
        <v>5</v>
      </c>
      <c r="Q3" s="187" t="s">
        <v>15</v>
      </c>
      <c r="R3" s="187" t="s">
        <v>14</v>
      </c>
      <c r="S3" s="187" t="s">
        <v>5</v>
      </c>
      <c r="T3" s="191">
        <v>5.0000000000000001E-3</v>
      </c>
      <c r="U3" s="184">
        <v>2E-3</v>
      </c>
    </row>
    <row r="4" spans="1:22" ht="14.25" x14ac:dyDescent="0.2">
      <c r="A4" s="214">
        <v>68602371</v>
      </c>
      <c r="B4" s="196" t="s">
        <v>98</v>
      </c>
      <c r="C4" s="199" t="s">
        <v>25</v>
      </c>
      <c r="D4" s="199"/>
      <c r="E4" s="207"/>
      <c r="F4" s="207">
        <v>38.200000000000003</v>
      </c>
      <c r="G4" s="200">
        <v>1800</v>
      </c>
      <c r="H4" s="201">
        <f>$G4*0.99</f>
        <v>1782</v>
      </c>
      <c r="I4" s="201">
        <f>$H4-$M4</f>
        <v>1755.27</v>
      </c>
      <c r="J4" s="201">
        <f>$H4-$M4*2</f>
        <v>1728.54</v>
      </c>
      <c r="K4" s="201">
        <f>$H4+$M4</f>
        <v>1808.73</v>
      </c>
      <c r="L4" s="201">
        <f>$H4+$M4*2</f>
        <v>1835.46</v>
      </c>
      <c r="M4" s="202">
        <v>26.73</v>
      </c>
      <c r="N4" s="203">
        <f>$I4+$F4+$T4+$U4</f>
        <v>1806.2114000000001</v>
      </c>
      <c r="O4" s="203">
        <f>$H4+$F4</f>
        <v>1820.2</v>
      </c>
      <c r="P4" s="203">
        <f>$K4+$F4+$T4+$U4</f>
        <v>1859.6714000000002</v>
      </c>
      <c r="Q4" s="203">
        <f>$J4+$F4+$T4+$U4</f>
        <v>1779.4814000000001</v>
      </c>
      <c r="R4" s="203">
        <f>$H4+$F4</f>
        <v>1820.2</v>
      </c>
      <c r="S4" s="203">
        <f>$L4+$F4+$T4+$U4</f>
        <v>1886.4014000000002</v>
      </c>
      <c r="T4" s="204">
        <f>($H4+$F4)*$T$3</f>
        <v>9.1010000000000009</v>
      </c>
      <c r="U4" s="205">
        <f>($H4+$F4)*$U$3</f>
        <v>3.6404000000000001</v>
      </c>
      <c r="V4" s="206"/>
    </row>
    <row r="5" spans="1:22" ht="14.25" x14ac:dyDescent="0.2">
      <c r="A5" s="214">
        <v>68418525</v>
      </c>
      <c r="B5" s="196" t="s">
        <v>98</v>
      </c>
      <c r="C5" s="199" t="s">
        <v>26</v>
      </c>
      <c r="D5" s="199"/>
      <c r="E5" s="208"/>
      <c r="F5" s="208">
        <v>38.200000000000003</v>
      </c>
      <c r="G5" s="200">
        <v>1800</v>
      </c>
      <c r="H5" s="201">
        <f>$G5*0.99</f>
        <v>1782</v>
      </c>
      <c r="I5" s="201">
        <f>$H5-$M5</f>
        <v>1755.27</v>
      </c>
      <c r="J5" s="201">
        <f>$H5-$M5*2</f>
        <v>1728.54</v>
      </c>
      <c r="K5" s="201">
        <f>$H5+$M5</f>
        <v>1808.73</v>
      </c>
      <c r="L5" s="201">
        <f>$H5+$M5*2</f>
        <v>1835.46</v>
      </c>
      <c r="M5" s="202">
        <v>26.73</v>
      </c>
      <c r="N5" s="203">
        <f>$I5+$F5+$T5+$U5</f>
        <v>1806.2114000000001</v>
      </c>
      <c r="O5" s="203">
        <f>$H5+$F5</f>
        <v>1820.2</v>
      </c>
      <c r="P5" s="203">
        <f>$K5+$F5+$T5+$U5</f>
        <v>1859.6714000000002</v>
      </c>
      <c r="Q5" s="203">
        <f>$J5+$F5+$T5+$U5</f>
        <v>1779.4814000000001</v>
      </c>
      <c r="R5" s="203">
        <f>$H5+$F5</f>
        <v>1820.2</v>
      </c>
      <c r="S5" s="203">
        <f>$L5+$F5+$T5+$U5</f>
        <v>1886.4014000000002</v>
      </c>
      <c r="T5" s="204">
        <f>($H5+$F5)*$T$3</f>
        <v>9.1010000000000009</v>
      </c>
      <c r="U5" s="205">
        <f t="shared" ref="U5:U69" si="0">($H5+$F5)*$U$3</f>
        <v>3.6404000000000001</v>
      </c>
      <c r="V5" s="206"/>
    </row>
    <row r="6" spans="1:22" ht="14.25" x14ac:dyDescent="0.2">
      <c r="A6" s="214">
        <v>68418538</v>
      </c>
      <c r="B6" s="196" t="s">
        <v>98</v>
      </c>
      <c r="C6" s="199" t="s">
        <v>27</v>
      </c>
      <c r="D6" s="199"/>
      <c r="E6" s="208"/>
      <c r="F6" s="208">
        <v>38.200000000000003</v>
      </c>
      <c r="G6" s="200">
        <v>1800</v>
      </c>
      <c r="H6" s="201">
        <f>$G6*0.99</f>
        <v>1782</v>
      </c>
      <c r="I6" s="201">
        <f>$H6-$M6</f>
        <v>1755.27</v>
      </c>
      <c r="J6" s="201">
        <f>$H6-$M6*2</f>
        <v>1728.54</v>
      </c>
      <c r="K6" s="201">
        <f>$H6+$M6</f>
        <v>1808.73</v>
      </c>
      <c r="L6" s="201">
        <f>$H6+$M6*2</f>
        <v>1835.46</v>
      </c>
      <c r="M6" s="202">
        <v>26.73</v>
      </c>
      <c r="N6" s="203">
        <f>$I6+$F6+$T6+$U6</f>
        <v>1806.2114000000001</v>
      </c>
      <c r="O6" s="203">
        <f>$H6+$F6</f>
        <v>1820.2</v>
      </c>
      <c r="P6" s="203">
        <f>$K6+$F6+$T6+$U6</f>
        <v>1859.6714000000002</v>
      </c>
      <c r="Q6" s="203">
        <f>$J6+$F6+$T6+$U6</f>
        <v>1779.4814000000001</v>
      </c>
      <c r="R6" s="203">
        <f>$H6+$F6</f>
        <v>1820.2</v>
      </c>
      <c r="S6" s="203">
        <f>$L6+$F6+$T6+$U6</f>
        <v>1886.4014000000002</v>
      </c>
      <c r="T6" s="204">
        <f>($H6+$F6)*$T$3</f>
        <v>9.1010000000000009</v>
      </c>
      <c r="U6" s="205">
        <f t="shared" si="0"/>
        <v>3.6404000000000001</v>
      </c>
      <c r="V6" s="206"/>
    </row>
    <row r="7" spans="1:22" ht="14.25" x14ac:dyDescent="0.2">
      <c r="A7" s="214">
        <v>68418550</v>
      </c>
      <c r="B7" s="196" t="s">
        <v>98</v>
      </c>
      <c r="C7" s="199" t="s">
        <v>28</v>
      </c>
      <c r="D7" s="199"/>
      <c r="E7" s="208"/>
      <c r="F7" s="208">
        <v>43.4</v>
      </c>
      <c r="G7" s="200">
        <v>1800</v>
      </c>
      <c r="H7" s="201">
        <f>$G7*0.99</f>
        <v>1782</v>
      </c>
      <c r="I7" s="201">
        <f>$H7-$M7</f>
        <v>1755.27</v>
      </c>
      <c r="J7" s="201">
        <f>$H7-$M7*2</f>
        <v>1728.54</v>
      </c>
      <c r="K7" s="201">
        <f>$H7+$M7</f>
        <v>1808.73</v>
      </c>
      <c r="L7" s="201">
        <f>$H7+$M7*2</f>
        <v>1835.46</v>
      </c>
      <c r="M7" s="202">
        <v>26.73</v>
      </c>
      <c r="N7" s="203">
        <f>$I7+$F7+$T7+$U7</f>
        <v>1811.4477999999999</v>
      </c>
      <c r="O7" s="203">
        <f>$H7+$F7</f>
        <v>1825.4</v>
      </c>
      <c r="P7" s="203">
        <f>$K7+$F7+$T7+$U7</f>
        <v>1864.9078</v>
      </c>
      <c r="Q7" s="203">
        <f>$J7+$F7+$T7+$U7</f>
        <v>1784.7177999999999</v>
      </c>
      <c r="R7" s="203">
        <f>$H7+$F7</f>
        <v>1825.4</v>
      </c>
      <c r="S7" s="203">
        <f>$L7+$F7+$T7+$U7</f>
        <v>1891.6378</v>
      </c>
      <c r="T7" s="204">
        <f>($H7+$F7)*$T$3</f>
        <v>9.1270000000000007</v>
      </c>
      <c r="U7" s="205">
        <f t="shared" si="0"/>
        <v>3.6508000000000003</v>
      </c>
      <c r="V7" s="206"/>
    </row>
    <row r="8" spans="1:22" ht="14.25" x14ac:dyDescent="0.2">
      <c r="A8" s="214">
        <v>68418563</v>
      </c>
      <c r="B8" s="196" t="s">
        <v>98</v>
      </c>
      <c r="C8" s="199" t="s">
        <v>29</v>
      </c>
      <c r="D8" s="199"/>
      <c r="E8" s="208"/>
      <c r="F8" s="208">
        <v>43.4</v>
      </c>
      <c r="G8" s="200">
        <v>1800</v>
      </c>
      <c r="H8" s="201">
        <f>$G8*0.99</f>
        <v>1782</v>
      </c>
      <c r="I8" s="201">
        <f>$H8-$M8</f>
        <v>1755.27</v>
      </c>
      <c r="J8" s="201">
        <f>$H8-$M8*2</f>
        <v>1728.54</v>
      </c>
      <c r="K8" s="201">
        <f>$H8+$M8</f>
        <v>1808.73</v>
      </c>
      <c r="L8" s="201">
        <f>$H8+$M8*2</f>
        <v>1835.46</v>
      </c>
      <c r="M8" s="202">
        <v>26.73</v>
      </c>
      <c r="N8" s="203">
        <f>$I8+$F8+$T8+$U8</f>
        <v>1811.4477999999999</v>
      </c>
      <c r="O8" s="203">
        <f>$H8+$F8</f>
        <v>1825.4</v>
      </c>
      <c r="P8" s="203">
        <f>$K8+$F8+$T8+$U8</f>
        <v>1864.9078</v>
      </c>
      <c r="Q8" s="203">
        <f>$J8+$F8+$T8+$U8</f>
        <v>1784.7177999999999</v>
      </c>
      <c r="R8" s="203">
        <f>$H8+$F8</f>
        <v>1825.4</v>
      </c>
      <c r="S8" s="203">
        <f>$L8+$F8+$T8+$U8</f>
        <v>1891.6378</v>
      </c>
      <c r="T8" s="204">
        <f>($H8+$F8)*$T$3</f>
        <v>9.1270000000000007</v>
      </c>
      <c r="U8" s="205">
        <f t="shared" si="0"/>
        <v>3.6508000000000003</v>
      </c>
      <c r="V8" s="206"/>
    </row>
    <row r="9" spans="1:22" ht="14.25" x14ac:dyDescent="0.2">
      <c r="A9" s="214">
        <v>68418575</v>
      </c>
      <c r="B9" s="196" t="s">
        <v>98</v>
      </c>
      <c r="C9" s="199" t="s">
        <v>30</v>
      </c>
      <c r="D9" s="199"/>
      <c r="E9" s="208"/>
      <c r="F9" s="208">
        <v>38.200000000000003</v>
      </c>
      <c r="G9" s="200">
        <v>1800</v>
      </c>
      <c r="H9" s="201">
        <f>$G9*0.99</f>
        <v>1782</v>
      </c>
      <c r="I9" s="201">
        <f>$H9-$M9</f>
        <v>1755.27</v>
      </c>
      <c r="J9" s="201">
        <f>$H9-$M9*2</f>
        <v>1728.54</v>
      </c>
      <c r="K9" s="201">
        <f>$H9+$M9</f>
        <v>1808.73</v>
      </c>
      <c r="L9" s="201">
        <f>$H9+$M9*2</f>
        <v>1835.46</v>
      </c>
      <c r="M9" s="202">
        <v>26.73</v>
      </c>
      <c r="N9" s="203">
        <f>$I9+$F9+$T9+$U9</f>
        <v>1806.2114000000001</v>
      </c>
      <c r="O9" s="203">
        <f>$H9+$F9</f>
        <v>1820.2</v>
      </c>
      <c r="P9" s="203">
        <f>$K9+$F9+$T9+$U9</f>
        <v>1859.6714000000002</v>
      </c>
      <c r="Q9" s="203">
        <f>$J9+$F9+$T9+$U9</f>
        <v>1779.4814000000001</v>
      </c>
      <c r="R9" s="203">
        <f>$H9+$F9</f>
        <v>1820.2</v>
      </c>
      <c r="S9" s="203">
        <f>$L9+$F9+$T9+$U9</f>
        <v>1886.4014000000002</v>
      </c>
      <c r="T9" s="204">
        <f>($H9+$F9)*$T$3</f>
        <v>9.1010000000000009</v>
      </c>
      <c r="U9" s="205">
        <f t="shared" si="0"/>
        <v>3.6404000000000001</v>
      </c>
      <c r="V9" s="206"/>
    </row>
    <row r="10" spans="1:22" ht="14.25" x14ac:dyDescent="0.2">
      <c r="A10" s="214">
        <v>68840638</v>
      </c>
      <c r="B10" s="196" t="s">
        <v>98</v>
      </c>
      <c r="C10" s="199" t="s">
        <v>31</v>
      </c>
      <c r="D10" s="199"/>
      <c r="E10" s="208"/>
      <c r="F10" s="208">
        <v>43.4</v>
      </c>
      <c r="G10" s="200">
        <v>1800</v>
      </c>
      <c r="H10" s="201">
        <f>$G10*0.99</f>
        <v>1782</v>
      </c>
      <c r="I10" s="201">
        <f>$H10-$M10</f>
        <v>1755.27</v>
      </c>
      <c r="J10" s="201">
        <f>$H10-$M10*2</f>
        <v>1728.54</v>
      </c>
      <c r="K10" s="201">
        <f>$H10+$M10</f>
        <v>1808.73</v>
      </c>
      <c r="L10" s="201">
        <f>$H10+$M10*2</f>
        <v>1835.46</v>
      </c>
      <c r="M10" s="202">
        <v>26.73</v>
      </c>
      <c r="N10" s="203">
        <f>$I10+$F10+$T10+$U10</f>
        <v>1811.4477999999999</v>
      </c>
      <c r="O10" s="203">
        <f>$H10+$F10</f>
        <v>1825.4</v>
      </c>
      <c r="P10" s="203">
        <f>$K10+$F10+$T10+$U10</f>
        <v>1864.9078</v>
      </c>
      <c r="Q10" s="203">
        <f>$J10+$F10+$T10+$U10</f>
        <v>1784.7177999999999</v>
      </c>
      <c r="R10" s="203">
        <f>$H10+$F10</f>
        <v>1825.4</v>
      </c>
      <c r="S10" s="203">
        <f>$L10+$F10+$T10+$U10</f>
        <v>1891.6378</v>
      </c>
      <c r="T10" s="204">
        <f>($H10+$F10)*$T$3</f>
        <v>9.1270000000000007</v>
      </c>
      <c r="U10" s="205">
        <f t="shared" si="0"/>
        <v>3.6508000000000003</v>
      </c>
      <c r="V10" s="206"/>
    </row>
    <row r="11" spans="1:22" ht="14.25" x14ac:dyDescent="0.2">
      <c r="A11" s="214">
        <v>68734659</v>
      </c>
      <c r="B11" s="196" t="s">
        <v>98</v>
      </c>
      <c r="C11" s="199" t="s">
        <v>32</v>
      </c>
      <c r="D11" s="199"/>
      <c r="E11" s="207"/>
      <c r="F11" s="207">
        <v>38.200000000000003</v>
      </c>
      <c r="G11" s="200">
        <v>1800</v>
      </c>
      <c r="H11" s="201">
        <f>$G11*0.99</f>
        <v>1782</v>
      </c>
      <c r="I11" s="201">
        <f>$H11-$M11</f>
        <v>1755.27</v>
      </c>
      <c r="J11" s="201">
        <f>$H11-$M11*2</f>
        <v>1728.54</v>
      </c>
      <c r="K11" s="201">
        <f>$H11+$M11</f>
        <v>1808.73</v>
      </c>
      <c r="L11" s="201">
        <f>$H11+$M11*2</f>
        <v>1835.46</v>
      </c>
      <c r="M11" s="202">
        <v>26.73</v>
      </c>
      <c r="N11" s="203">
        <f>$I11+$F11+$T11+$U11</f>
        <v>1806.2114000000001</v>
      </c>
      <c r="O11" s="203">
        <f>$H11+$F11</f>
        <v>1820.2</v>
      </c>
      <c r="P11" s="203">
        <f>$K11+$F11+$T11+$U11</f>
        <v>1859.6714000000002</v>
      </c>
      <c r="Q11" s="203">
        <f>$J11+$F11+$T11+$U11</f>
        <v>1779.4814000000001</v>
      </c>
      <c r="R11" s="203">
        <f>$H11+$F11</f>
        <v>1820.2</v>
      </c>
      <c r="S11" s="203">
        <f>$L11+$F11+$T11+$U11</f>
        <v>1886.4014000000002</v>
      </c>
      <c r="T11" s="204">
        <f>($H11+$F11)*$T$3</f>
        <v>9.1010000000000009</v>
      </c>
      <c r="U11" s="205">
        <f t="shared" si="0"/>
        <v>3.6404000000000001</v>
      </c>
      <c r="V11" s="206"/>
    </row>
    <row r="12" spans="1:22" ht="14.25" x14ac:dyDescent="0.2">
      <c r="A12" s="214">
        <v>68734648</v>
      </c>
      <c r="B12" s="196" t="s">
        <v>98</v>
      </c>
      <c r="C12" s="199" t="s">
        <v>33</v>
      </c>
      <c r="D12" s="199"/>
      <c r="E12" s="208"/>
      <c r="F12" s="208">
        <v>43.4</v>
      </c>
      <c r="G12" s="200">
        <v>1800</v>
      </c>
      <c r="H12" s="201">
        <f>$G12*0.99</f>
        <v>1782</v>
      </c>
      <c r="I12" s="201">
        <f>$H12-$M12</f>
        <v>1755.27</v>
      </c>
      <c r="J12" s="201">
        <f>$H12-$M12*2</f>
        <v>1728.54</v>
      </c>
      <c r="K12" s="201">
        <f>$H12+$M12</f>
        <v>1808.73</v>
      </c>
      <c r="L12" s="201">
        <f>$H12+$M12*2</f>
        <v>1835.46</v>
      </c>
      <c r="M12" s="202">
        <v>26.73</v>
      </c>
      <c r="N12" s="203">
        <f>$I12+$F12+$T12+$U12</f>
        <v>1811.4477999999999</v>
      </c>
      <c r="O12" s="203">
        <f>$H12+$F12</f>
        <v>1825.4</v>
      </c>
      <c r="P12" s="203">
        <f>$K12+$F12+$T12+$U12</f>
        <v>1864.9078</v>
      </c>
      <c r="Q12" s="203">
        <f>$J12+$F12+$T12+$U12</f>
        <v>1784.7177999999999</v>
      </c>
      <c r="R12" s="203">
        <f>$H12+$F12</f>
        <v>1825.4</v>
      </c>
      <c r="S12" s="203">
        <f>$L12+$F12+$T12+$U12</f>
        <v>1891.6378</v>
      </c>
      <c r="T12" s="204">
        <f>($H12+$F12)*$T$3</f>
        <v>9.1270000000000007</v>
      </c>
      <c r="U12" s="205">
        <f t="shared" si="0"/>
        <v>3.6508000000000003</v>
      </c>
      <c r="V12" s="206"/>
    </row>
    <row r="13" spans="1:22" ht="14.25" x14ac:dyDescent="0.2">
      <c r="A13" s="214">
        <v>68734650</v>
      </c>
      <c r="B13" s="196" t="s">
        <v>98</v>
      </c>
      <c r="C13" s="199" t="s">
        <v>34</v>
      </c>
      <c r="D13" s="199"/>
      <c r="E13" s="208"/>
      <c r="F13" s="208">
        <v>43.4</v>
      </c>
      <c r="G13" s="200">
        <v>1800</v>
      </c>
      <c r="H13" s="201">
        <f>$G13*0.99</f>
        <v>1782</v>
      </c>
      <c r="I13" s="201">
        <f>$H13-$M13</f>
        <v>1755.27</v>
      </c>
      <c r="J13" s="201">
        <f>$H13-$M13*2</f>
        <v>1728.54</v>
      </c>
      <c r="K13" s="201">
        <f>$H13+$M13</f>
        <v>1808.73</v>
      </c>
      <c r="L13" s="201">
        <f>$H13+$M13*2</f>
        <v>1835.46</v>
      </c>
      <c r="M13" s="202">
        <v>26.73</v>
      </c>
      <c r="N13" s="203">
        <f>$I13+$F13+$T13+$U13</f>
        <v>1811.4477999999999</v>
      </c>
      <c r="O13" s="203">
        <f>$H13+$F13</f>
        <v>1825.4</v>
      </c>
      <c r="P13" s="203">
        <f>$K13+$F13+$T13+$U13</f>
        <v>1864.9078</v>
      </c>
      <c r="Q13" s="203">
        <f>$J13+$F13+$T13+$U13</f>
        <v>1784.7177999999999</v>
      </c>
      <c r="R13" s="203">
        <f>$H13+$F13</f>
        <v>1825.4</v>
      </c>
      <c r="S13" s="203">
        <f>$L13+$F13+$T13+$U13</f>
        <v>1891.6378</v>
      </c>
      <c r="T13" s="204">
        <f>($H13+$F13)*$T$3</f>
        <v>9.1270000000000007</v>
      </c>
      <c r="U13" s="205">
        <f t="shared" si="0"/>
        <v>3.6508000000000003</v>
      </c>
      <c r="V13" s="206"/>
    </row>
    <row r="14" spans="1:22" ht="14.25" x14ac:dyDescent="0.2">
      <c r="A14" s="214">
        <v>68734652</v>
      </c>
      <c r="B14" s="196" t="s">
        <v>98</v>
      </c>
      <c r="C14" s="199" t="s">
        <v>35</v>
      </c>
      <c r="D14" s="199"/>
      <c r="E14" s="208"/>
      <c r="F14" s="208">
        <v>43.4</v>
      </c>
      <c r="G14" s="200">
        <v>1800</v>
      </c>
      <c r="H14" s="201">
        <f>$G14*0.99</f>
        <v>1782</v>
      </c>
      <c r="I14" s="201">
        <f>$H14-$M14</f>
        <v>1755.27</v>
      </c>
      <c r="J14" s="201">
        <f>$H14-$M14*2</f>
        <v>1728.54</v>
      </c>
      <c r="K14" s="201">
        <f>$H14+$M14</f>
        <v>1808.73</v>
      </c>
      <c r="L14" s="201">
        <f>$H14+$M14*2</f>
        <v>1835.46</v>
      </c>
      <c r="M14" s="202">
        <v>26.73</v>
      </c>
      <c r="N14" s="203">
        <f>$I14+$F14+$T14+$U14</f>
        <v>1811.4477999999999</v>
      </c>
      <c r="O14" s="203">
        <f>$H14+$F14</f>
        <v>1825.4</v>
      </c>
      <c r="P14" s="203">
        <f>$K14+$F14+$T14+$U14</f>
        <v>1864.9078</v>
      </c>
      <c r="Q14" s="203">
        <f>$J14+$F14+$T14+$U14</f>
        <v>1784.7177999999999</v>
      </c>
      <c r="R14" s="203">
        <f>$H14+$F14</f>
        <v>1825.4</v>
      </c>
      <c r="S14" s="203">
        <f>$L14+$F14+$T14+$U14</f>
        <v>1891.6378</v>
      </c>
      <c r="T14" s="204">
        <f>($H14+$F14)*$T$3</f>
        <v>9.1270000000000007</v>
      </c>
      <c r="U14" s="205">
        <f t="shared" si="0"/>
        <v>3.6508000000000003</v>
      </c>
      <c r="V14" s="206"/>
    </row>
    <row r="15" spans="1:22" ht="14.25" x14ac:dyDescent="0.2">
      <c r="A15" s="214">
        <v>68734654</v>
      </c>
      <c r="B15" s="196" t="s">
        <v>98</v>
      </c>
      <c r="C15" s="199" t="s">
        <v>36</v>
      </c>
      <c r="D15" s="199"/>
      <c r="E15" s="208"/>
      <c r="F15" s="208">
        <v>43.4</v>
      </c>
      <c r="G15" s="200">
        <v>1800</v>
      </c>
      <c r="H15" s="201">
        <f>$G15*0.99</f>
        <v>1782</v>
      </c>
      <c r="I15" s="201">
        <f>$H15-$M15</f>
        <v>1755.27</v>
      </c>
      <c r="J15" s="201">
        <f>$H15-$M15*2</f>
        <v>1728.54</v>
      </c>
      <c r="K15" s="201">
        <f>$H15+$M15</f>
        <v>1808.73</v>
      </c>
      <c r="L15" s="201">
        <f>$H15+$M15*2</f>
        <v>1835.46</v>
      </c>
      <c r="M15" s="202">
        <v>26.73</v>
      </c>
      <c r="N15" s="203">
        <f>$I15+$F15+$T15+$U15</f>
        <v>1811.4477999999999</v>
      </c>
      <c r="O15" s="203">
        <f>$H15+$F15</f>
        <v>1825.4</v>
      </c>
      <c r="P15" s="203">
        <f>$K15+$F15+$T15+$U15</f>
        <v>1864.9078</v>
      </c>
      <c r="Q15" s="203">
        <f>$J15+$F15+$T15+$U15</f>
        <v>1784.7177999999999</v>
      </c>
      <c r="R15" s="203">
        <f>$H15+$F15</f>
        <v>1825.4</v>
      </c>
      <c r="S15" s="203">
        <f>$L15+$F15+$T15+$U15</f>
        <v>1891.6378</v>
      </c>
      <c r="T15" s="204">
        <f>($H15+$F15)*$T$3</f>
        <v>9.1270000000000007</v>
      </c>
      <c r="U15" s="205">
        <f t="shared" si="0"/>
        <v>3.6508000000000003</v>
      </c>
      <c r="V15" s="206"/>
    </row>
    <row r="16" spans="1:22" ht="14.25" x14ac:dyDescent="0.2">
      <c r="A16" s="214">
        <v>68734657</v>
      </c>
      <c r="B16" s="196" t="s">
        <v>98</v>
      </c>
      <c r="C16" s="199" t="s">
        <v>37</v>
      </c>
      <c r="D16" s="199"/>
      <c r="E16" s="208"/>
      <c r="F16" s="208">
        <v>43.4</v>
      </c>
      <c r="G16" s="200">
        <v>1800</v>
      </c>
      <c r="H16" s="201">
        <f>$G16*0.99</f>
        <v>1782</v>
      </c>
      <c r="I16" s="201">
        <f>$H16-$M16</f>
        <v>1755.27</v>
      </c>
      <c r="J16" s="201">
        <f>$H16-$M16*2</f>
        <v>1728.54</v>
      </c>
      <c r="K16" s="201">
        <f>$H16+$M16</f>
        <v>1808.73</v>
      </c>
      <c r="L16" s="201">
        <f>$H16+$M16*2</f>
        <v>1835.46</v>
      </c>
      <c r="M16" s="202">
        <v>26.73</v>
      </c>
      <c r="N16" s="203">
        <f>$I16+$F16+$T16+$U16</f>
        <v>1811.4477999999999</v>
      </c>
      <c r="O16" s="203">
        <f>$H16+$F16</f>
        <v>1825.4</v>
      </c>
      <c r="P16" s="203">
        <f>$K16+$F16+$T16+$U16</f>
        <v>1864.9078</v>
      </c>
      <c r="Q16" s="203">
        <f>$J16+$F16+$T16+$U16</f>
        <v>1784.7177999999999</v>
      </c>
      <c r="R16" s="203">
        <f>$H16+$F16</f>
        <v>1825.4</v>
      </c>
      <c r="S16" s="203">
        <f>$L16+$F16+$T16+$U16</f>
        <v>1891.6378</v>
      </c>
      <c r="T16" s="204">
        <f>($H16+$F16)*$T$3</f>
        <v>9.1270000000000007</v>
      </c>
      <c r="U16" s="205">
        <f t="shared" si="0"/>
        <v>3.6508000000000003</v>
      </c>
      <c r="V16" s="206"/>
    </row>
    <row r="17" spans="1:24" ht="14.25" x14ac:dyDescent="0.2">
      <c r="A17" s="214">
        <v>68830421</v>
      </c>
      <c r="B17" s="196" t="s">
        <v>98</v>
      </c>
      <c r="C17" s="199" t="s">
        <v>38</v>
      </c>
      <c r="D17" s="199"/>
      <c r="E17" s="208"/>
      <c r="F17" s="208">
        <v>38.200000000000003</v>
      </c>
      <c r="G17" s="200">
        <v>1800</v>
      </c>
      <c r="H17" s="201">
        <f>$G17*0.99</f>
        <v>1782</v>
      </c>
      <c r="I17" s="201">
        <f>$H17-$M17</f>
        <v>1755.27</v>
      </c>
      <c r="J17" s="201">
        <f>$H17-$M17*2</f>
        <v>1728.54</v>
      </c>
      <c r="K17" s="201">
        <f>$H17+$M17</f>
        <v>1808.73</v>
      </c>
      <c r="L17" s="201">
        <f>$H17+$M17*2</f>
        <v>1835.46</v>
      </c>
      <c r="M17" s="202">
        <v>26.73</v>
      </c>
      <c r="N17" s="203">
        <f>$I17+$F17+$T17+$U17</f>
        <v>1806.2114000000001</v>
      </c>
      <c r="O17" s="203">
        <f>$H17+$F17</f>
        <v>1820.2</v>
      </c>
      <c r="P17" s="203">
        <f>$K17+$F17+$T17+$U17</f>
        <v>1859.6714000000002</v>
      </c>
      <c r="Q17" s="203">
        <f>$J17+$F17+$T17+$U17</f>
        <v>1779.4814000000001</v>
      </c>
      <c r="R17" s="203">
        <f>$H17+$F17</f>
        <v>1820.2</v>
      </c>
      <c r="S17" s="203">
        <f>$L17+$F17+$T17+$U17</f>
        <v>1886.4014000000002</v>
      </c>
      <c r="T17" s="204">
        <f>($H17+$F17)*$T$3</f>
        <v>9.1010000000000009</v>
      </c>
      <c r="U17" s="205">
        <f t="shared" si="0"/>
        <v>3.6404000000000001</v>
      </c>
      <c r="V17" s="206"/>
    </row>
    <row r="18" spans="1:24" ht="14.25" x14ac:dyDescent="0.2">
      <c r="A18" s="214">
        <v>68830423</v>
      </c>
      <c r="B18" s="196" t="s">
        <v>98</v>
      </c>
      <c r="C18" s="199" t="s">
        <v>39</v>
      </c>
      <c r="D18" s="199"/>
      <c r="E18" s="208"/>
      <c r="F18" s="208">
        <v>38.200000000000003</v>
      </c>
      <c r="G18" s="200">
        <v>1800</v>
      </c>
      <c r="H18" s="201">
        <f>$G18*0.99</f>
        <v>1782</v>
      </c>
      <c r="I18" s="201">
        <f>$H18-$M18</f>
        <v>1755.27</v>
      </c>
      <c r="J18" s="201">
        <f>$H18-$M18*2</f>
        <v>1728.54</v>
      </c>
      <c r="K18" s="201">
        <f>$H18+$M18</f>
        <v>1808.73</v>
      </c>
      <c r="L18" s="201">
        <f>$H18+$M18*2</f>
        <v>1835.46</v>
      </c>
      <c r="M18" s="202">
        <v>26.73</v>
      </c>
      <c r="N18" s="203">
        <f>$I18+$F18+$T18+$U18</f>
        <v>1806.2114000000001</v>
      </c>
      <c r="O18" s="203">
        <f>$H18+$F18</f>
        <v>1820.2</v>
      </c>
      <c r="P18" s="203">
        <f>$K18+$F18+$T18+$U18</f>
        <v>1859.6714000000002</v>
      </c>
      <c r="Q18" s="203">
        <f>$J18+$F18+$T18+$U18</f>
        <v>1779.4814000000001</v>
      </c>
      <c r="R18" s="203">
        <f>$H18+$F18</f>
        <v>1820.2</v>
      </c>
      <c r="S18" s="203">
        <f>$L18+$F18+$T18+$U18</f>
        <v>1886.4014000000002</v>
      </c>
      <c r="T18" s="280">
        <f>($H18+$F18)*$T$3</f>
        <v>9.1010000000000009</v>
      </c>
      <c r="U18" s="205">
        <f t="shared" si="0"/>
        <v>3.6404000000000001</v>
      </c>
      <c r="V18" s="195"/>
      <c r="W18" s="222"/>
      <c r="X18" s="222"/>
    </row>
    <row r="19" spans="1:24" ht="14.25" x14ac:dyDescent="0.2">
      <c r="A19" s="214">
        <v>68830425</v>
      </c>
      <c r="B19" s="196" t="s">
        <v>98</v>
      </c>
      <c r="C19" s="199" t="s">
        <v>40</v>
      </c>
      <c r="D19" s="199"/>
      <c r="E19" s="208"/>
      <c r="F19" s="208">
        <v>38.200000000000003</v>
      </c>
      <c r="G19" s="200">
        <v>1800</v>
      </c>
      <c r="H19" s="201">
        <f>$G19*0.99</f>
        <v>1782</v>
      </c>
      <c r="I19" s="201">
        <f>$H19-$M19</f>
        <v>1755.27</v>
      </c>
      <c r="J19" s="201">
        <f>$H19-$M19*2</f>
        <v>1728.54</v>
      </c>
      <c r="K19" s="201">
        <f>$H19+$M19</f>
        <v>1808.73</v>
      </c>
      <c r="L19" s="201">
        <f>$H19+$M19*2</f>
        <v>1835.46</v>
      </c>
      <c r="M19" s="202">
        <v>26.73</v>
      </c>
      <c r="N19" s="203">
        <f>$I19+$F19+$T19+$U19</f>
        <v>1806.2114000000001</v>
      </c>
      <c r="O19" s="203">
        <f>$H19+$F19</f>
        <v>1820.2</v>
      </c>
      <c r="P19" s="203">
        <f>$K19+$F19+$T19+$U19</f>
        <v>1859.6714000000002</v>
      </c>
      <c r="Q19" s="203">
        <f>$J19+$F19+$T19+$U19</f>
        <v>1779.4814000000001</v>
      </c>
      <c r="R19" s="203">
        <f>$H19+$F19</f>
        <v>1820.2</v>
      </c>
      <c r="S19" s="203">
        <f>$L19+$F19+$T19+$U19</f>
        <v>1886.4014000000002</v>
      </c>
      <c r="T19" s="280">
        <f>($H19+$F19)*$T$3</f>
        <v>9.1010000000000009</v>
      </c>
      <c r="U19" s="205">
        <f t="shared" si="0"/>
        <v>3.6404000000000001</v>
      </c>
      <c r="V19" s="195"/>
      <c r="W19" s="222"/>
      <c r="X19" s="222"/>
    </row>
    <row r="20" spans="1:24" ht="14.25" x14ac:dyDescent="0.2">
      <c r="A20" s="214">
        <v>68830427</v>
      </c>
      <c r="B20" s="196" t="s">
        <v>98</v>
      </c>
      <c r="C20" s="199" t="s">
        <v>41</v>
      </c>
      <c r="D20" s="199"/>
      <c r="E20" s="208"/>
      <c r="F20" s="208">
        <v>43.4</v>
      </c>
      <c r="G20" s="200">
        <v>1800</v>
      </c>
      <c r="H20" s="201">
        <f>$G20*0.99</f>
        <v>1782</v>
      </c>
      <c r="I20" s="201">
        <f>$H20-$M20</f>
        <v>1755.27</v>
      </c>
      <c r="J20" s="201">
        <f>$H20-$M20*2</f>
        <v>1728.54</v>
      </c>
      <c r="K20" s="201">
        <f>$H20+$M20</f>
        <v>1808.73</v>
      </c>
      <c r="L20" s="201">
        <f>$H20+$M20*2</f>
        <v>1835.46</v>
      </c>
      <c r="M20" s="202">
        <v>26.73</v>
      </c>
      <c r="N20" s="203">
        <f>$I20+$F20+$T20+$U20</f>
        <v>1811.4477999999999</v>
      </c>
      <c r="O20" s="203">
        <f>$H20+$F20</f>
        <v>1825.4</v>
      </c>
      <c r="P20" s="203">
        <f>$K20+$F20+$T20+$U20</f>
        <v>1864.9078</v>
      </c>
      <c r="Q20" s="203">
        <f>$J20+$F20+$T20+$U20</f>
        <v>1784.7177999999999</v>
      </c>
      <c r="R20" s="203">
        <f>$H20+$F20</f>
        <v>1825.4</v>
      </c>
      <c r="S20" s="203">
        <f>$L20+$F20+$T20+$U20</f>
        <v>1891.6378</v>
      </c>
      <c r="T20" s="280">
        <f>($H20+$F20)*$T$3</f>
        <v>9.1270000000000007</v>
      </c>
      <c r="U20" s="205">
        <f t="shared" si="0"/>
        <v>3.6508000000000003</v>
      </c>
      <c r="V20" s="195"/>
      <c r="W20" s="222"/>
      <c r="X20" s="222"/>
    </row>
    <row r="21" spans="1:24" ht="14.25" x14ac:dyDescent="0.2">
      <c r="A21" s="214">
        <v>68830431</v>
      </c>
      <c r="B21" s="196" t="s">
        <v>98</v>
      </c>
      <c r="C21" s="199" t="s">
        <v>42</v>
      </c>
      <c r="D21" s="199"/>
      <c r="E21" s="208"/>
      <c r="F21" s="208">
        <v>43.4</v>
      </c>
      <c r="G21" s="200">
        <v>1800</v>
      </c>
      <c r="H21" s="201">
        <f>$G21*0.99</f>
        <v>1782</v>
      </c>
      <c r="I21" s="201">
        <f>$H21-$M21</f>
        <v>1755.27</v>
      </c>
      <c r="J21" s="201">
        <f>$H21-$M21*2</f>
        <v>1728.54</v>
      </c>
      <c r="K21" s="201">
        <f>$H21+$M21</f>
        <v>1808.73</v>
      </c>
      <c r="L21" s="201">
        <f>$H21+$M21*2</f>
        <v>1835.46</v>
      </c>
      <c r="M21" s="202">
        <v>26.73</v>
      </c>
      <c r="N21" s="203">
        <f>$I21+$F21+$T21+$U21</f>
        <v>1811.4477999999999</v>
      </c>
      <c r="O21" s="203">
        <f>$H21+$F21</f>
        <v>1825.4</v>
      </c>
      <c r="P21" s="203">
        <f>$K21+$F21+$T21+$U21</f>
        <v>1864.9078</v>
      </c>
      <c r="Q21" s="203">
        <f>$J21+$F21+$T21+$U21</f>
        <v>1784.7177999999999</v>
      </c>
      <c r="R21" s="203">
        <f>$H21+$F21</f>
        <v>1825.4</v>
      </c>
      <c r="S21" s="203">
        <f>$L21+$F21+$T21+$U21</f>
        <v>1891.6378</v>
      </c>
      <c r="T21" s="280">
        <f>($H21+$F21)*$T$3</f>
        <v>9.1270000000000007</v>
      </c>
      <c r="U21" s="205">
        <f t="shared" si="0"/>
        <v>3.6508000000000003</v>
      </c>
      <c r="V21" s="195"/>
      <c r="W21" s="222"/>
      <c r="X21" s="222"/>
    </row>
    <row r="22" spans="1:24" ht="14.25" x14ac:dyDescent="0.2">
      <c r="A22" s="214">
        <v>68830433</v>
      </c>
      <c r="B22" s="196" t="s">
        <v>98</v>
      </c>
      <c r="C22" s="199" t="s">
        <v>43</v>
      </c>
      <c r="D22" s="218"/>
      <c r="E22" s="284"/>
      <c r="F22" s="208">
        <v>58.15</v>
      </c>
      <c r="G22" s="200">
        <v>1800</v>
      </c>
      <c r="H22" s="201">
        <f>$G22*0.99</f>
        <v>1782</v>
      </c>
      <c r="I22" s="201">
        <f>$H22-$M22</f>
        <v>1755.27</v>
      </c>
      <c r="J22" s="201">
        <f>$H22-$M22*2</f>
        <v>1728.54</v>
      </c>
      <c r="K22" s="201">
        <f>$H22+$M22</f>
        <v>1808.73</v>
      </c>
      <c r="L22" s="201">
        <f>$H22+$M22*2</f>
        <v>1835.46</v>
      </c>
      <c r="M22" s="202">
        <v>26.73</v>
      </c>
      <c r="N22" s="203">
        <f>$I22+$F22+$T22+$U22</f>
        <v>1826.30105</v>
      </c>
      <c r="O22" s="203">
        <f>$H22+$F22</f>
        <v>1840.15</v>
      </c>
      <c r="P22" s="203">
        <f>$K22+$F22+$T22+$U22</f>
        <v>1879.7610500000001</v>
      </c>
      <c r="Q22" s="203">
        <f>$J22+$F22+$T22+$U22</f>
        <v>1799.57105</v>
      </c>
      <c r="R22" s="203">
        <f>$H22+$F22</f>
        <v>1840.15</v>
      </c>
      <c r="S22" s="203">
        <f>$L22+$F22+$T22+$U22</f>
        <v>1906.4910500000001</v>
      </c>
      <c r="T22" s="280">
        <f>($H22+$F22)*$T$3</f>
        <v>9.2007500000000011</v>
      </c>
      <c r="U22" s="205">
        <f t="shared" si="0"/>
        <v>3.6803000000000003</v>
      </c>
      <c r="V22" s="195"/>
      <c r="W22" s="222"/>
      <c r="X22" s="222"/>
    </row>
    <row r="23" spans="1:24" ht="14.25" x14ac:dyDescent="0.2">
      <c r="A23" s="272">
        <v>69753564</v>
      </c>
      <c r="B23" s="273" t="s">
        <v>98</v>
      </c>
      <c r="C23" s="273" t="s">
        <v>216</v>
      </c>
      <c r="D23" s="286"/>
      <c r="E23" s="286"/>
      <c r="F23" s="283">
        <v>40.6</v>
      </c>
      <c r="G23" s="274">
        <v>1800</v>
      </c>
      <c r="H23" s="275">
        <v>1782</v>
      </c>
      <c r="I23" s="276">
        <v>1755.3</v>
      </c>
      <c r="J23" s="276">
        <v>1728.5</v>
      </c>
      <c r="K23" s="276">
        <v>1808.7</v>
      </c>
      <c r="L23" s="276">
        <v>1835.5</v>
      </c>
      <c r="M23" s="276">
        <v>26.7</v>
      </c>
      <c r="N23" s="277">
        <v>1825.9</v>
      </c>
      <c r="O23" s="278">
        <v>1822.6</v>
      </c>
      <c r="P23" s="278">
        <v>1819.3</v>
      </c>
      <c r="Q23" s="278">
        <v>1799.1</v>
      </c>
      <c r="R23" s="278">
        <v>1822.6</v>
      </c>
      <c r="S23" s="278">
        <v>1846.1</v>
      </c>
      <c r="T23" s="281">
        <v>30</v>
      </c>
      <c r="U23" s="282"/>
      <c r="V23" s="279"/>
      <c r="W23" s="222"/>
      <c r="X23" s="222"/>
    </row>
    <row r="24" spans="1:24" ht="14.25" x14ac:dyDescent="0.2">
      <c r="A24" s="214">
        <v>68602373</v>
      </c>
      <c r="B24" s="196" t="s">
        <v>97</v>
      </c>
      <c r="C24" s="199" t="s">
        <v>22</v>
      </c>
      <c r="D24" s="285"/>
      <c r="E24" s="285"/>
      <c r="F24" s="199">
        <v>55.2</v>
      </c>
      <c r="G24" s="200">
        <v>2800</v>
      </c>
      <c r="H24" s="201">
        <f>$G24*0.99</f>
        <v>2772</v>
      </c>
      <c r="I24" s="201">
        <f>$H24-$M24</f>
        <v>2730.42</v>
      </c>
      <c r="J24" s="201">
        <f>$H24-$M24*2</f>
        <v>2688.84</v>
      </c>
      <c r="K24" s="201">
        <f>$H24+$M24</f>
        <v>2813.58</v>
      </c>
      <c r="L24" s="201">
        <f>$H24+$M24*2</f>
        <v>2855.16</v>
      </c>
      <c r="M24" s="202">
        <v>41.58</v>
      </c>
      <c r="N24" s="203">
        <f>$I24+$F24+$T24+$U24</f>
        <v>2805.4103999999998</v>
      </c>
      <c r="O24" s="203">
        <f>$H24+$F24</f>
        <v>2827.2</v>
      </c>
      <c r="P24" s="203">
        <f>$K24+$F24+$T24+$U24</f>
        <v>2888.5703999999996</v>
      </c>
      <c r="Q24" s="203">
        <f>$J24+$F24+$T24+$U24</f>
        <v>2763.8303999999998</v>
      </c>
      <c r="R24" s="203">
        <f>$H24+$F24</f>
        <v>2827.2</v>
      </c>
      <c r="S24" s="203">
        <f>$L24+$F24+$T24+$U24</f>
        <v>2930.1503999999995</v>
      </c>
      <c r="T24" s="280">
        <f>($H24+$F24)*$T$3</f>
        <v>14.135999999999999</v>
      </c>
      <c r="U24" s="205">
        <f t="shared" si="0"/>
        <v>5.6543999999999999</v>
      </c>
      <c r="V24" s="195"/>
      <c r="W24" s="222"/>
      <c r="X24" s="222"/>
    </row>
    <row r="25" spans="1:24" ht="14.25" x14ac:dyDescent="0.2">
      <c r="A25" s="214">
        <v>68418528</v>
      </c>
      <c r="B25" s="196" t="s">
        <v>97</v>
      </c>
      <c r="C25" s="199" t="s">
        <v>23</v>
      </c>
      <c r="D25" s="199"/>
      <c r="E25" s="199"/>
      <c r="F25" s="199">
        <v>55.2</v>
      </c>
      <c r="G25" s="200">
        <v>2800</v>
      </c>
      <c r="H25" s="201">
        <f>$G25*0.99</f>
        <v>2772</v>
      </c>
      <c r="I25" s="201">
        <f>$H25-$M25</f>
        <v>2730.42</v>
      </c>
      <c r="J25" s="201">
        <f>$H25-$M25*2</f>
        <v>2688.84</v>
      </c>
      <c r="K25" s="201">
        <f>$H25+$M25</f>
        <v>2813.58</v>
      </c>
      <c r="L25" s="201">
        <f>$H25+$M25*2</f>
        <v>2855.16</v>
      </c>
      <c r="M25" s="202">
        <v>41.58</v>
      </c>
      <c r="N25" s="203">
        <f>$I25+$F25+$T25+$U25</f>
        <v>2805.4103999999998</v>
      </c>
      <c r="O25" s="203">
        <f>$H25+$F25</f>
        <v>2827.2</v>
      </c>
      <c r="P25" s="203">
        <f>$K25+$F25+$T25+$U25</f>
        <v>2888.5703999999996</v>
      </c>
      <c r="Q25" s="203">
        <f>$J25+$F25+$T25+$U25</f>
        <v>2763.8303999999998</v>
      </c>
      <c r="R25" s="203">
        <f>$H25+$F25</f>
        <v>2827.2</v>
      </c>
      <c r="S25" s="203">
        <f>$L25+$F25+$T25+$U25</f>
        <v>2930.1503999999995</v>
      </c>
      <c r="T25" s="280">
        <f>($H25+$F25)*$T$3</f>
        <v>14.135999999999999</v>
      </c>
      <c r="U25" s="205">
        <f t="shared" si="0"/>
        <v>5.6543999999999999</v>
      </c>
      <c r="V25" s="195"/>
      <c r="W25" s="222"/>
      <c r="X25" s="222"/>
    </row>
    <row r="26" spans="1:24" ht="14.25" x14ac:dyDescent="0.2">
      <c r="A26" s="214">
        <v>68418565</v>
      </c>
      <c r="B26" s="196" t="s">
        <v>97</v>
      </c>
      <c r="C26" s="199" t="s">
        <v>24</v>
      </c>
      <c r="D26" s="199"/>
      <c r="E26" s="199"/>
      <c r="F26" s="199">
        <v>55.2</v>
      </c>
      <c r="G26" s="200">
        <v>2800</v>
      </c>
      <c r="H26" s="201">
        <f>$G26*0.99</f>
        <v>2772</v>
      </c>
      <c r="I26" s="201">
        <f>$H26-$M26</f>
        <v>2730.42</v>
      </c>
      <c r="J26" s="201">
        <f>$H26-$M26*2</f>
        <v>2688.84</v>
      </c>
      <c r="K26" s="201">
        <f>$H26+$M26</f>
        <v>2813.58</v>
      </c>
      <c r="L26" s="201">
        <f>$H26+$M26*2</f>
        <v>2855.16</v>
      </c>
      <c r="M26" s="202">
        <v>41.58</v>
      </c>
      <c r="N26" s="203">
        <f>$I26+$F26+$T26+$U26</f>
        <v>2805.4103999999998</v>
      </c>
      <c r="O26" s="203">
        <f>$H26+$F26</f>
        <v>2827.2</v>
      </c>
      <c r="P26" s="203">
        <f>$K26+$F26+$T26+$U26</f>
        <v>2888.5703999999996</v>
      </c>
      <c r="Q26" s="203">
        <f>$J26+$F26+$T26+$U26</f>
        <v>2763.8303999999998</v>
      </c>
      <c r="R26" s="203">
        <f>$H26+$F26</f>
        <v>2827.2</v>
      </c>
      <c r="S26" s="203">
        <f>$L26+$F26+$T26+$U26</f>
        <v>2930.1503999999995</v>
      </c>
      <c r="T26" s="280">
        <f>($H26+$F26)*$T$3</f>
        <v>14.135999999999999</v>
      </c>
      <c r="U26" s="205">
        <f t="shared" si="0"/>
        <v>5.6543999999999999</v>
      </c>
      <c r="V26" s="195"/>
      <c r="W26" s="222"/>
      <c r="X26" s="222"/>
    </row>
    <row r="27" spans="1:24" ht="14.25" x14ac:dyDescent="0.2">
      <c r="A27" s="214">
        <v>68840642</v>
      </c>
      <c r="B27" s="197" t="s">
        <v>97</v>
      </c>
      <c r="C27" s="199" t="s">
        <v>171</v>
      </c>
      <c r="D27" s="199"/>
      <c r="E27" s="208"/>
      <c r="F27" s="208">
        <v>53.06</v>
      </c>
      <c r="G27" s="200">
        <v>2800</v>
      </c>
      <c r="H27" s="201">
        <f>$G27</f>
        <v>2800</v>
      </c>
      <c r="I27" s="201">
        <f>$H27-$M27</f>
        <v>2758.42</v>
      </c>
      <c r="J27" s="201">
        <f>$H27-$M27*2</f>
        <v>2716.84</v>
      </c>
      <c r="K27" s="201">
        <f>$H27+$M27</f>
        <v>2841.58</v>
      </c>
      <c r="L27" s="201">
        <f>$H27+$M27*2</f>
        <v>2883.16</v>
      </c>
      <c r="M27" s="270">
        <v>41.58</v>
      </c>
      <c r="N27" s="203">
        <f>$I27+$F27+$T27+$U27</f>
        <v>2831.4514199999999</v>
      </c>
      <c r="O27" s="203">
        <f>$H27+$F27</f>
        <v>2853.06</v>
      </c>
      <c r="P27" s="203">
        <f>$K27+$F27+$T27+$U27</f>
        <v>2914.6114199999997</v>
      </c>
      <c r="Q27" s="203">
        <f>$J27+$F27+$T27+$U27</f>
        <v>2789.8714199999999</v>
      </c>
      <c r="R27" s="203">
        <f>$H27+$F27</f>
        <v>2853.06</v>
      </c>
      <c r="S27" s="203">
        <f>$L27+$F27+$T27+$U27</f>
        <v>2956.1914199999997</v>
      </c>
      <c r="T27" s="280">
        <f>($H27+$F27)*$T$3</f>
        <v>14.2653</v>
      </c>
      <c r="U27" s="205">
        <f t="shared" si="0"/>
        <v>5.7061200000000003</v>
      </c>
      <c r="V27" s="195"/>
      <c r="W27" s="222"/>
      <c r="X27" s="222"/>
    </row>
    <row r="28" spans="1:24" ht="14.25" x14ac:dyDescent="0.2">
      <c r="A28" s="214">
        <v>68602374</v>
      </c>
      <c r="B28" s="196" t="s">
        <v>96</v>
      </c>
      <c r="C28" s="199" t="s">
        <v>18</v>
      </c>
      <c r="D28" s="199"/>
      <c r="E28" s="199"/>
      <c r="F28" s="199">
        <v>56.63</v>
      </c>
      <c r="G28" s="200">
        <v>3200</v>
      </c>
      <c r="H28" s="201">
        <f>$G28*0.99</f>
        <v>3168</v>
      </c>
      <c r="I28" s="201">
        <f>$H28-$M28</f>
        <v>3120.48</v>
      </c>
      <c r="J28" s="201">
        <f>$H28-$M28*2</f>
        <v>3072.96</v>
      </c>
      <c r="K28" s="201">
        <f>$H28+$M28</f>
        <v>3215.52</v>
      </c>
      <c r="L28" s="201">
        <f>$H28+$M28*2</f>
        <v>3263.04</v>
      </c>
      <c r="M28" s="202">
        <v>47.519999999999996</v>
      </c>
      <c r="N28" s="203">
        <f>$I28+$F28+$T28+$U28</f>
        <v>3199.6824099999999</v>
      </c>
      <c r="O28" s="203">
        <f>$H28+$F28</f>
        <v>3224.63</v>
      </c>
      <c r="P28" s="203">
        <f>$K28+$F28+$T28+$U28</f>
        <v>3294.7224099999999</v>
      </c>
      <c r="Q28" s="203">
        <f>$J28+$F28+$T28+$U28</f>
        <v>3152.1624099999999</v>
      </c>
      <c r="R28" s="203">
        <f>$H28+$F28</f>
        <v>3224.63</v>
      </c>
      <c r="S28" s="203">
        <f>$L28+$F28+$T28+$U28</f>
        <v>3342.2424099999998</v>
      </c>
      <c r="T28" s="280">
        <f>($H28+$F28)*$T$3</f>
        <v>16.123150000000003</v>
      </c>
      <c r="U28" s="205">
        <f t="shared" si="0"/>
        <v>6.4492600000000007</v>
      </c>
      <c r="V28" s="195"/>
      <c r="W28" s="222"/>
      <c r="X28" s="222"/>
    </row>
    <row r="29" spans="1:24" ht="14.25" x14ac:dyDescent="0.2">
      <c r="A29" s="214">
        <v>68644561</v>
      </c>
      <c r="B29" s="196" t="s">
        <v>96</v>
      </c>
      <c r="C29" s="199" t="s">
        <v>19</v>
      </c>
      <c r="D29" s="199"/>
      <c r="E29" s="199"/>
      <c r="F29" s="199">
        <v>70</v>
      </c>
      <c r="G29" s="200">
        <v>3200</v>
      </c>
      <c r="H29" s="201">
        <f>$G29*0.99</f>
        <v>3168</v>
      </c>
      <c r="I29" s="201">
        <f>$H29-$M29</f>
        <v>3120.48</v>
      </c>
      <c r="J29" s="201">
        <f>$H29-$M29*2</f>
        <v>3072.96</v>
      </c>
      <c r="K29" s="201">
        <f>$H29+$M29</f>
        <v>3215.52</v>
      </c>
      <c r="L29" s="201">
        <f>$H29+$M29*2</f>
        <v>3263.04</v>
      </c>
      <c r="M29" s="202">
        <v>47.519999999999996</v>
      </c>
      <c r="N29" s="203">
        <f>$I29+$F29+$T29+$U29</f>
        <v>3213.1460000000002</v>
      </c>
      <c r="O29" s="203">
        <f>$H29+$F29</f>
        <v>3238</v>
      </c>
      <c r="P29" s="203">
        <f>$K29+$F29+$T29+$U29</f>
        <v>3308.1860000000001</v>
      </c>
      <c r="Q29" s="203">
        <f>$J29+$F29+$T29+$U29</f>
        <v>3165.6260000000002</v>
      </c>
      <c r="R29" s="203">
        <f>$H29+$F29</f>
        <v>3238</v>
      </c>
      <c r="S29" s="203">
        <f>$L29+$F29+$T29+$U29</f>
        <v>3355.7060000000001</v>
      </c>
      <c r="T29" s="204">
        <f>($H29+$F29)*$T$3</f>
        <v>16.190000000000001</v>
      </c>
      <c r="U29" s="205">
        <f t="shared" si="0"/>
        <v>6.476</v>
      </c>
      <c r="V29" s="206"/>
    </row>
    <row r="30" spans="1:24" ht="14.25" x14ac:dyDescent="0.2">
      <c r="A30" s="214">
        <v>68644563</v>
      </c>
      <c r="B30" s="196" t="s">
        <v>96</v>
      </c>
      <c r="C30" s="199" t="s">
        <v>20</v>
      </c>
      <c r="D30" s="199"/>
      <c r="E30" s="199"/>
      <c r="F30" s="199">
        <v>56.63</v>
      </c>
      <c r="G30" s="200">
        <v>3200</v>
      </c>
      <c r="H30" s="201">
        <f>$G30*0.99</f>
        <v>3168</v>
      </c>
      <c r="I30" s="201">
        <f>$H30-$M30</f>
        <v>3120.48</v>
      </c>
      <c r="J30" s="201">
        <f>$H30-$M30*2</f>
        <v>3072.96</v>
      </c>
      <c r="K30" s="201">
        <f>$H30+$M30</f>
        <v>3215.52</v>
      </c>
      <c r="L30" s="201">
        <f>$H30+$M30*2</f>
        <v>3263.04</v>
      </c>
      <c r="M30" s="202">
        <v>47.519999999999996</v>
      </c>
      <c r="N30" s="203">
        <f>$I30+$F30+$T30+$U30</f>
        <v>3199.6824099999999</v>
      </c>
      <c r="O30" s="203">
        <f>$H30+$F30</f>
        <v>3224.63</v>
      </c>
      <c r="P30" s="203">
        <f>$K30+$F30+$T30+$U30</f>
        <v>3294.7224099999999</v>
      </c>
      <c r="Q30" s="203">
        <f>$J30+$F30+$T30+$U30</f>
        <v>3152.1624099999999</v>
      </c>
      <c r="R30" s="203">
        <f>$H30+$F30</f>
        <v>3224.63</v>
      </c>
      <c r="S30" s="203">
        <f>$L30+$F30+$T30+$U30</f>
        <v>3342.2424099999998</v>
      </c>
      <c r="T30" s="204">
        <f>($H30+$F30)*$T$3</f>
        <v>16.123150000000003</v>
      </c>
      <c r="U30" s="205">
        <f t="shared" si="0"/>
        <v>6.4492600000000007</v>
      </c>
      <c r="V30" s="206"/>
    </row>
    <row r="31" spans="1:24" ht="14.25" x14ac:dyDescent="0.2">
      <c r="A31" s="214">
        <v>68630593</v>
      </c>
      <c r="B31" s="196" t="s">
        <v>96</v>
      </c>
      <c r="C31" s="199" t="s">
        <v>21</v>
      </c>
      <c r="D31" s="199"/>
      <c r="E31" s="199"/>
      <c r="F31" s="199">
        <v>70</v>
      </c>
      <c r="G31" s="200">
        <v>3200</v>
      </c>
      <c r="H31" s="201">
        <f>$G31*0.99</f>
        <v>3168</v>
      </c>
      <c r="I31" s="201">
        <f>$H31-$M31</f>
        <v>3120.48</v>
      </c>
      <c r="J31" s="201">
        <f>$H31-$M31*2</f>
        <v>3072.96</v>
      </c>
      <c r="K31" s="201">
        <f>$H31+$M31</f>
        <v>3215.52</v>
      </c>
      <c r="L31" s="201">
        <f>$H31+$M31*2</f>
        <v>3263.04</v>
      </c>
      <c r="M31" s="202">
        <v>47.519999999999996</v>
      </c>
      <c r="N31" s="203">
        <f>$I31+$F31+$T31+$U31</f>
        <v>3213.1460000000002</v>
      </c>
      <c r="O31" s="203">
        <f>$H31+$F31</f>
        <v>3238</v>
      </c>
      <c r="P31" s="203">
        <f>$K31+$F31+$T31+$U31</f>
        <v>3308.1860000000001</v>
      </c>
      <c r="Q31" s="203">
        <f>$J31+$F31+$T31+$U31</f>
        <v>3165.6260000000002</v>
      </c>
      <c r="R31" s="203">
        <f>$H31+$F31</f>
        <v>3238</v>
      </c>
      <c r="S31" s="203">
        <f>$L31+$F31+$T31+$U31</f>
        <v>3355.7060000000001</v>
      </c>
      <c r="T31" s="204">
        <f>($H31+$F31)*$T$3</f>
        <v>16.190000000000001</v>
      </c>
      <c r="U31" s="205">
        <f t="shared" si="0"/>
        <v>6.476</v>
      </c>
      <c r="V31" s="206"/>
    </row>
    <row r="32" spans="1:24" ht="14.25" x14ac:dyDescent="0.2">
      <c r="A32" s="213">
        <v>68602376</v>
      </c>
      <c r="B32" s="196" t="s">
        <v>95</v>
      </c>
      <c r="C32" s="199" t="s">
        <v>16</v>
      </c>
      <c r="D32" s="199"/>
      <c r="E32" s="199"/>
      <c r="F32" s="199">
        <v>61</v>
      </c>
      <c r="G32" s="200">
        <v>3800</v>
      </c>
      <c r="H32" s="201">
        <f>$G32*0.99</f>
        <v>3762</v>
      </c>
      <c r="I32" s="201">
        <f>$H32-$M32</f>
        <v>3705.57</v>
      </c>
      <c r="J32" s="201">
        <f>$H32-$M32*2</f>
        <v>3649.14</v>
      </c>
      <c r="K32" s="201">
        <f>$H32+$M32</f>
        <v>3818.43</v>
      </c>
      <c r="L32" s="201">
        <f>$H32+$M32*2</f>
        <v>3874.86</v>
      </c>
      <c r="M32" s="202">
        <v>56.43</v>
      </c>
      <c r="N32" s="203">
        <f>$I32+$F32+$T32+$U32</f>
        <v>3793.3310000000001</v>
      </c>
      <c r="O32" s="203">
        <f>$H32+$F32</f>
        <v>3823</v>
      </c>
      <c r="P32" s="203">
        <f>$K32+$F32+$T32+$U32</f>
        <v>3906.1909999999998</v>
      </c>
      <c r="Q32" s="203">
        <f>$J32+$F32+$T32+$U32</f>
        <v>3736.9009999999998</v>
      </c>
      <c r="R32" s="203">
        <f>$H32+$F32</f>
        <v>3823</v>
      </c>
      <c r="S32" s="203">
        <f>$L32+$F32+$T32+$U32</f>
        <v>3962.6210000000001</v>
      </c>
      <c r="T32" s="204">
        <f>($H32+$F32)*$T$3</f>
        <v>19.115000000000002</v>
      </c>
      <c r="U32" s="205">
        <f t="shared" si="0"/>
        <v>7.6459999999999999</v>
      </c>
      <c r="V32" s="206"/>
    </row>
    <row r="33" spans="1:22" ht="14.25" x14ac:dyDescent="0.2">
      <c r="A33" s="213">
        <v>68418530</v>
      </c>
      <c r="B33" s="196" t="s">
        <v>95</v>
      </c>
      <c r="C33" s="199" t="s">
        <v>17</v>
      </c>
      <c r="D33" s="199"/>
      <c r="E33" s="199"/>
      <c r="F33" s="199">
        <v>70</v>
      </c>
      <c r="G33" s="200">
        <v>3800</v>
      </c>
      <c r="H33" s="201">
        <f>$G33*0.99</f>
        <v>3762</v>
      </c>
      <c r="I33" s="201">
        <f>$H33-$M33</f>
        <v>3705.57</v>
      </c>
      <c r="J33" s="201">
        <f>$H33-$M33*2</f>
        <v>3649.14</v>
      </c>
      <c r="K33" s="201">
        <f>$H33+$M33</f>
        <v>3818.43</v>
      </c>
      <c r="L33" s="201">
        <f>$H33+$M33*2</f>
        <v>3874.86</v>
      </c>
      <c r="M33" s="202">
        <v>56.43</v>
      </c>
      <c r="N33" s="203">
        <f>$I33+$F33+$T33+$U33</f>
        <v>3802.3940000000002</v>
      </c>
      <c r="O33" s="203">
        <f>$H33+$F33</f>
        <v>3832</v>
      </c>
      <c r="P33" s="203">
        <f>$K33+$F33+$T33+$U33</f>
        <v>3915.2539999999999</v>
      </c>
      <c r="Q33" s="203">
        <f>$J33+$F33+$T33+$U33</f>
        <v>3745.9639999999999</v>
      </c>
      <c r="R33" s="203">
        <f>$H33+$F33</f>
        <v>3832</v>
      </c>
      <c r="S33" s="203">
        <f>$L33+$F33+$T33+$U33</f>
        <v>3971.6840000000002</v>
      </c>
      <c r="T33" s="204">
        <f>($H33+$F33)*$T$3</f>
        <v>19.16</v>
      </c>
      <c r="U33" s="205">
        <f t="shared" si="0"/>
        <v>7.6640000000000006</v>
      </c>
      <c r="V33" s="206"/>
    </row>
    <row r="34" spans="1:22" ht="14.25" x14ac:dyDescent="0.2">
      <c r="A34" s="214">
        <v>68705127</v>
      </c>
      <c r="B34" s="197" t="s">
        <v>213</v>
      </c>
      <c r="C34" s="199" t="s">
        <v>182</v>
      </c>
      <c r="D34" s="199"/>
      <c r="E34" s="208"/>
      <c r="F34" s="208">
        <v>46.78</v>
      </c>
      <c r="G34" s="200">
        <v>2200</v>
      </c>
      <c r="H34" s="201">
        <f>$G34</f>
        <v>2200</v>
      </c>
      <c r="I34" s="201">
        <f>$H34-$M34</f>
        <v>2167</v>
      </c>
      <c r="J34" s="201">
        <f>$H34-$M34*2</f>
        <v>2134</v>
      </c>
      <c r="K34" s="201">
        <f>$H34+$M34</f>
        <v>2233</v>
      </c>
      <c r="L34" s="201">
        <f>$H34+$M34*2</f>
        <v>2266</v>
      </c>
      <c r="M34" s="270">
        <v>33</v>
      </c>
      <c r="N34" s="203">
        <f>$I34+$F34+$T34+$U34</f>
        <v>2229.5074600000003</v>
      </c>
      <c r="O34" s="203">
        <f>$H34+$F34</f>
        <v>2246.7800000000002</v>
      </c>
      <c r="P34" s="203">
        <f>$K34+$F34+$T34+$U34</f>
        <v>2295.5074600000003</v>
      </c>
      <c r="Q34" s="203">
        <f>$J34+$F34+$T34+$U34</f>
        <v>2196.5074600000003</v>
      </c>
      <c r="R34" s="203">
        <f>$H34+$F34</f>
        <v>2246.7800000000002</v>
      </c>
      <c r="S34" s="203">
        <f>$L34+$F34+$T34+$U34</f>
        <v>2328.5074600000003</v>
      </c>
      <c r="T34" s="204">
        <f>($H34+$F34)*$T$3</f>
        <v>11.233900000000002</v>
      </c>
      <c r="U34" s="205">
        <f t="shared" si="0"/>
        <v>4.4935600000000004</v>
      </c>
      <c r="V34" s="206"/>
    </row>
    <row r="35" spans="1:22" ht="14.25" x14ac:dyDescent="0.2">
      <c r="A35" s="214">
        <v>68705129</v>
      </c>
      <c r="B35" s="197" t="s">
        <v>213</v>
      </c>
      <c r="C35" s="199" t="s">
        <v>183</v>
      </c>
      <c r="D35" s="199"/>
      <c r="E35" s="208"/>
      <c r="F35" s="208">
        <v>46.78</v>
      </c>
      <c r="G35" s="200">
        <v>2200</v>
      </c>
      <c r="H35" s="201">
        <f>$G35</f>
        <v>2200</v>
      </c>
      <c r="I35" s="201">
        <f>$H35-$M35</f>
        <v>2167</v>
      </c>
      <c r="J35" s="201">
        <f>$H35-$M35*2</f>
        <v>2134</v>
      </c>
      <c r="K35" s="201">
        <f>$H35+$M35</f>
        <v>2233</v>
      </c>
      <c r="L35" s="201">
        <f>$H35+$M35*2</f>
        <v>2266</v>
      </c>
      <c r="M35" s="270">
        <v>33</v>
      </c>
      <c r="N35" s="203">
        <f>$I35+$F35+$T35+$U35</f>
        <v>2229.5074600000003</v>
      </c>
      <c r="O35" s="203">
        <f>$H35+$F35</f>
        <v>2246.7800000000002</v>
      </c>
      <c r="P35" s="203">
        <f>$K35+$F35+$T35+$U35</f>
        <v>2295.5074600000003</v>
      </c>
      <c r="Q35" s="203">
        <f>$J35+$F35+$T35+$U35</f>
        <v>2196.5074600000003</v>
      </c>
      <c r="R35" s="203">
        <f>$H35+$F35</f>
        <v>2246.7800000000002</v>
      </c>
      <c r="S35" s="203">
        <f>$L35+$F35+$T35+$U35</f>
        <v>2328.5074600000003</v>
      </c>
      <c r="T35" s="204">
        <f>($H35+$F35)*$T$3</f>
        <v>11.233900000000002</v>
      </c>
      <c r="U35" s="205">
        <f t="shared" si="0"/>
        <v>4.4935600000000004</v>
      </c>
      <c r="V35" s="206"/>
    </row>
    <row r="36" spans="1:22" ht="14.25" x14ac:dyDescent="0.2">
      <c r="A36" s="214">
        <v>68705125</v>
      </c>
      <c r="B36" s="197" t="s">
        <v>212</v>
      </c>
      <c r="C36" s="199" t="s">
        <v>180</v>
      </c>
      <c r="D36" s="199"/>
      <c r="E36" s="208"/>
      <c r="F36" s="208">
        <v>32.64</v>
      </c>
      <c r="G36" s="200">
        <v>3600</v>
      </c>
      <c r="H36" s="201">
        <f>$G36</f>
        <v>3600</v>
      </c>
      <c r="I36" s="201">
        <f>$H36-$M36</f>
        <v>3546</v>
      </c>
      <c r="J36" s="201">
        <f>$H36-$M36*2</f>
        <v>3492</v>
      </c>
      <c r="K36" s="201">
        <f>$H36+$M36</f>
        <v>3654</v>
      </c>
      <c r="L36" s="201">
        <f>$H36+$M36*2</f>
        <v>3708</v>
      </c>
      <c r="M36" s="270">
        <v>54</v>
      </c>
      <c r="N36" s="203">
        <f>$I36+$F36+$T36+$U36</f>
        <v>3604.0684799999999</v>
      </c>
      <c r="O36" s="203">
        <f>$H36+$F36</f>
        <v>3632.64</v>
      </c>
      <c r="P36" s="203">
        <f>$K36+$F36+$T36+$U36</f>
        <v>3712.0684799999999</v>
      </c>
      <c r="Q36" s="203">
        <f>$J36+$F36+$T36+$U36</f>
        <v>3550.0684799999999</v>
      </c>
      <c r="R36" s="203">
        <f>$H36+$F36</f>
        <v>3632.64</v>
      </c>
      <c r="S36" s="203">
        <f>$L36+$F36+$T36+$U36</f>
        <v>3766.0684799999999</v>
      </c>
      <c r="T36" s="204">
        <f>($H36+$F36)*$T$3</f>
        <v>18.1632</v>
      </c>
      <c r="U36" s="205">
        <f t="shared" si="0"/>
        <v>7.2652799999999997</v>
      </c>
      <c r="V36" s="206"/>
    </row>
    <row r="37" spans="1:22" ht="14.25" x14ac:dyDescent="0.2">
      <c r="A37" s="214">
        <v>68705132</v>
      </c>
      <c r="B37" s="197" t="s">
        <v>212</v>
      </c>
      <c r="C37" s="199" t="s">
        <v>181</v>
      </c>
      <c r="D37" s="199"/>
      <c r="E37" s="208"/>
      <c r="F37" s="208">
        <v>32.64</v>
      </c>
      <c r="G37" s="200">
        <v>3600</v>
      </c>
      <c r="H37" s="201">
        <f>$G37</f>
        <v>3600</v>
      </c>
      <c r="I37" s="201">
        <f>$H37-$M37</f>
        <v>3546</v>
      </c>
      <c r="J37" s="201">
        <f>$H37-$M37*2</f>
        <v>3492</v>
      </c>
      <c r="K37" s="201">
        <f>$H37+$M37</f>
        <v>3654</v>
      </c>
      <c r="L37" s="201">
        <f>$H37+$M37*2</f>
        <v>3708</v>
      </c>
      <c r="M37" s="270">
        <v>54</v>
      </c>
      <c r="N37" s="203">
        <f>$I37+$F37+$T37+$U37</f>
        <v>3604.0684799999999</v>
      </c>
      <c r="O37" s="203">
        <f>$H37+$F37</f>
        <v>3632.64</v>
      </c>
      <c r="P37" s="203">
        <f>$K37+$F37+$T37+$U37</f>
        <v>3712.0684799999999</v>
      </c>
      <c r="Q37" s="203">
        <f>$J37+$F37+$T37+$U37</f>
        <v>3550.0684799999999</v>
      </c>
      <c r="R37" s="203">
        <f>$H37+$F37</f>
        <v>3632.64</v>
      </c>
      <c r="S37" s="203">
        <f>$L37+$F37+$T37+$U37</f>
        <v>3766.0684799999999</v>
      </c>
      <c r="T37" s="204">
        <f>($H37+$F37)*$T$3</f>
        <v>18.1632</v>
      </c>
      <c r="U37" s="205">
        <f t="shared" si="0"/>
        <v>7.2652799999999997</v>
      </c>
      <c r="V37" s="206"/>
    </row>
    <row r="38" spans="1:22" ht="14.25" x14ac:dyDescent="0.2">
      <c r="A38" s="214">
        <v>68695889</v>
      </c>
      <c r="B38" s="197" t="s">
        <v>104</v>
      </c>
      <c r="C38" s="199" t="s">
        <v>57</v>
      </c>
      <c r="D38" s="199"/>
      <c r="E38" s="208"/>
      <c r="F38" s="208">
        <v>46.78</v>
      </c>
      <c r="G38" s="200">
        <v>2200</v>
      </c>
      <c r="H38" s="201">
        <f>$G38</f>
        <v>2200</v>
      </c>
      <c r="I38" s="201">
        <f>$H38-$M38</f>
        <v>2167</v>
      </c>
      <c r="J38" s="201">
        <f>$H38-$M38*2</f>
        <v>2134</v>
      </c>
      <c r="K38" s="201">
        <f>$H38+$M38</f>
        <v>2233</v>
      </c>
      <c r="L38" s="201">
        <f>$H38+$M38*2</f>
        <v>2266</v>
      </c>
      <c r="M38" s="202">
        <v>33</v>
      </c>
      <c r="N38" s="203">
        <f>$I38+$F38+$T38+$U38</f>
        <v>2229.5074600000003</v>
      </c>
      <c r="O38" s="203">
        <f>$H38+$F38</f>
        <v>2246.7800000000002</v>
      </c>
      <c r="P38" s="203">
        <f>$K38+$F38+$T38+$U38</f>
        <v>2295.5074600000003</v>
      </c>
      <c r="Q38" s="203">
        <f>$J38+$F38+$T38+$U38</f>
        <v>2196.5074600000003</v>
      </c>
      <c r="R38" s="203">
        <f>$H38+$F38</f>
        <v>2246.7800000000002</v>
      </c>
      <c r="S38" s="203">
        <f>$L38+$F38+$T38+$U38</f>
        <v>2328.5074600000003</v>
      </c>
      <c r="T38" s="204">
        <f>($H38+$F38)*$T$3</f>
        <v>11.233900000000002</v>
      </c>
      <c r="U38" s="205">
        <f t="shared" si="0"/>
        <v>4.4935600000000004</v>
      </c>
      <c r="V38" s="206"/>
    </row>
    <row r="39" spans="1:22" ht="14.25" x14ac:dyDescent="0.2">
      <c r="A39" s="214">
        <v>68299341</v>
      </c>
      <c r="B39" s="197" t="s">
        <v>104</v>
      </c>
      <c r="C39" s="199" t="s">
        <v>62</v>
      </c>
      <c r="D39" s="199"/>
      <c r="E39" s="208"/>
      <c r="F39" s="208">
        <v>58.15</v>
      </c>
      <c r="G39" s="200">
        <v>2200</v>
      </c>
      <c r="H39" s="201">
        <f>$G39</f>
        <v>2200</v>
      </c>
      <c r="I39" s="201">
        <f>$H39-$M39</f>
        <v>2167</v>
      </c>
      <c r="J39" s="201">
        <f>$H39-$M39*2</f>
        <v>2134</v>
      </c>
      <c r="K39" s="201">
        <f>$H39+$M39</f>
        <v>2233</v>
      </c>
      <c r="L39" s="201">
        <f>$H39+$M39*2</f>
        <v>2266</v>
      </c>
      <c r="M39" s="202">
        <v>33</v>
      </c>
      <c r="N39" s="203">
        <f>$I39+$F39+$T39+$U39</f>
        <v>2240.95705</v>
      </c>
      <c r="O39" s="203">
        <f>$H39+$F39</f>
        <v>2258.15</v>
      </c>
      <c r="P39" s="203">
        <f>$K39+$F39+$T39+$U39</f>
        <v>2306.95705</v>
      </c>
      <c r="Q39" s="203">
        <f>$J39+$F39+$T39+$U39</f>
        <v>2207.95705</v>
      </c>
      <c r="R39" s="203">
        <f>$H39+$F39</f>
        <v>2258.15</v>
      </c>
      <c r="S39" s="203">
        <f>$L39+$F39+$T39+$U39</f>
        <v>2339.95705</v>
      </c>
      <c r="T39" s="204">
        <f>($H39+$F39)*$T$3</f>
        <v>11.290750000000001</v>
      </c>
      <c r="U39" s="205">
        <f t="shared" si="0"/>
        <v>4.5163000000000002</v>
      </c>
      <c r="V39" s="206"/>
    </row>
    <row r="40" spans="1:22" ht="14.25" x14ac:dyDescent="0.2">
      <c r="A40" s="214">
        <v>69556820</v>
      </c>
      <c r="B40" s="197" t="s">
        <v>104</v>
      </c>
      <c r="C40" s="199" t="s">
        <v>190</v>
      </c>
      <c r="D40" s="199"/>
      <c r="E40" s="208"/>
      <c r="F40" s="208">
        <v>56.63</v>
      </c>
      <c r="G40" s="200">
        <v>2200</v>
      </c>
      <c r="H40" s="201">
        <f>$G40</f>
        <v>2200</v>
      </c>
      <c r="I40" s="201">
        <f>$H40-$M40</f>
        <v>2167</v>
      </c>
      <c r="J40" s="201">
        <f>$H40-$M40*2</f>
        <v>2134</v>
      </c>
      <c r="K40" s="201">
        <f>$H40+$M40</f>
        <v>2233</v>
      </c>
      <c r="L40" s="201">
        <f>$H40+$M40*2</f>
        <v>2266</v>
      </c>
      <c r="M40" s="270">
        <v>33</v>
      </c>
      <c r="N40" s="203">
        <f>$I40+$F40+$T40+$U40</f>
        <v>2239.4264100000005</v>
      </c>
      <c r="O40" s="203">
        <f>$H40+$F40</f>
        <v>2256.63</v>
      </c>
      <c r="P40" s="203">
        <f>$K40+$F40+$T40+$U40</f>
        <v>2305.4264100000005</v>
      </c>
      <c r="Q40" s="203">
        <f>$J40+$F40+$T40+$U40</f>
        <v>2206.4264100000005</v>
      </c>
      <c r="R40" s="203">
        <f>$H40+$F40</f>
        <v>2256.63</v>
      </c>
      <c r="S40" s="203">
        <f>$L40+$F40+$T40+$U40</f>
        <v>2338.4264100000005</v>
      </c>
      <c r="T40" s="204">
        <f>($H40+$F40)*$T$3</f>
        <v>11.283150000000001</v>
      </c>
      <c r="U40" s="205">
        <f t="shared" si="0"/>
        <v>4.5132600000000007</v>
      </c>
      <c r="V40" s="206"/>
    </row>
    <row r="41" spans="1:22" ht="14.25" x14ac:dyDescent="0.2">
      <c r="A41" s="214">
        <v>68909068</v>
      </c>
      <c r="B41" s="197" t="s">
        <v>192</v>
      </c>
      <c r="C41" s="199" t="s">
        <v>172</v>
      </c>
      <c r="D41" s="199"/>
      <c r="E41" s="208"/>
      <c r="F41" s="208">
        <v>53.06</v>
      </c>
      <c r="G41" s="200">
        <v>2800</v>
      </c>
      <c r="H41" s="201">
        <f>$G41</f>
        <v>2800</v>
      </c>
      <c r="I41" s="201">
        <f>$H41-$M41</f>
        <v>2758</v>
      </c>
      <c r="J41" s="201">
        <f>$H41-$M41*2</f>
        <v>2716</v>
      </c>
      <c r="K41" s="201">
        <f>$H41+$M41</f>
        <v>2842</v>
      </c>
      <c r="L41" s="201">
        <f>$H41+$M41*2</f>
        <v>2884</v>
      </c>
      <c r="M41" s="270">
        <v>42</v>
      </c>
      <c r="N41" s="203">
        <f>$I41+$F41+$T41+$U41</f>
        <v>2831.0314199999998</v>
      </c>
      <c r="O41" s="203">
        <f>$H41+$F41</f>
        <v>2853.06</v>
      </c>
      <c r="P41" s="203">
        <f>$K41+$F41+$T41+$U41</f>
        <v>2915.0314199999998</v>
      </c>
      <c r="Q41" s="203">
        <f>$J41+$F41+$T41+$U41</f>
        <v>2789.0314199999998</v>
      </c>
      <c r="R41" s="203">
        <f>$H41+$F41</f>
        <v>2853.06</v>
      </c>
      <c r="S41" s="203">
        <f>$L41+$F41+$T41+$U41</f>
        <v>2957.0314199999998</v>
      </c>
      <c r="T41" s="204">
        <f>($H41+$F41)*$T$3</f>
        <v>14.2653</v>
      </c>
      <c r="U41" s="205">
        <f t="shared" si="0"/>
        <v>5.7061200000000003</v>
      </c>
      <c r="V41" s="206"/>
    </row>
    <row r="42" spans="1:22" ht="14.25" x14ac:dyDescent="0.2">
      <c r="A42" s="214">
        <v>68909069</v>
      </c>
      <c r="B42" s="197" t="s">
        <v>192</v>
      </c>
      <c r="C42" s="199" t="s">
        <v>173</v>
      </c>
      <c r="D42" s="199"/>
      <c r="E42" s="208"/>
      <c r="F42" s="208">
        <v>53.06</v>
      </c>
      <c r="G42" s="200">
        <v>2800</v>
      </c>
      <c r="H42" s="201">
        <f>$G42</f>
        <v>2800</v>
      </c>
      <c r="I42" s="201">
        <f>$H42-$M42</f>
        <v>2758</v>
      </c>
      <c r="J42" s="201">
        <f>$H42-$M42*2</f>
        <v>2716</v>
      </c>
      <c r="K42" s="201">
        <f>$H42+$M42</f>
        <v>2842</v>
      </c>
      <c r="L42" s="201">
        <f>$H42+$M42*2</f>
        <v>2884</v>
      </c>
      <c r="M42" s="270">
        <v>42</v>
      </c>
      <c r="N42" s="203">
        <f>$I42+$F42+$T42+$U42</f>
        <v>2831.0314199999998</v>
      </c>
      <c r="O42" s="203">
        <f>$H42+$F42</f>
        <v>2853.06</v>
      </c>
      <c r="P42" s="203">
        <f>$K42+$F42+$T42+$U42</f>
        <v>2915.0314199999998</v>
      </c>
      <c r="Q42" s="203">
        <f>$J42+$F42+$T42+$U42</f>
        <v>2789.0314199999998</v>
      </c>
      <c r="R42" s="203">
        <f>$H42+$F42</f>
        <v>2853.06</v>
      </c>
      <c r="S42" s="203">
        <f>$L42+$F42+$T42+$U42</f>
        <v>2957.0314199999998</v>
      </c>
      <c r="T42" s="204">
        <f>($H42+$F42)*$T$3</f>
        <v>14.2653</v>
      </c>
      <c r="U42" s="205">
        <f t="shared" si="0"/>
        <v>5.7061200000000003</v>
      </c>
      <c r="V42" s="206"/>
    </row>
    <row r="43" spans="1:22" ht="14.25" x14ac:dyDescent="0.2">
      <c r="A43" s="214">
        <v>68909070</v>
      </c>
      <c r="B43" s="197" t="s">
        <v>192</v>
      </c>
      <c r="C43" s="199" t="s">
        <v>174</v>
      </c>
      <c r="D43" s="199"/>
      <c r="E43" s="208"/>
      <c r="F43" s="208">
        <v>58.15</v>
      </c>
      <c r="G43" s="200">
        <v>2800</v>
      </c>
      <c r="H43" s="201">
        <f>$G43</f>
        <v>2800</v>
      </c>
      <c r="I43" s="201">
        <f>$H43-$M43</f>
        <v>2758</v>
      </c>
      <c r="J43" s="201">
        <f>$H43-$M43*2</f>
        <v>2716</v>
      </c>
      <c r="K43" s="201">
        <f>$H43+$M43</f>
        <v>2842</v>
      </c>
      <c r="L43" s="201">
        <f>$H43+$M43*2</f>
        <v>2884</v>
      </c>
      <c r="M43" s="270">
        <v>42</v>
      </c>
      <c r="N43" s="203">
        <f>$I43+$F43+$T43+$U43</f>
        <v>2836.1570500000003</v>
      </c>
      <c r="O43" s="203">
        <f>$H43+$F43</f>
        <v>2858.15</v>
      </c>
      <c r="P43" s="203">
        <f>$K43+$F43+$T43+$U43</f>
        <v>2920.1570500000003</v>
      </c>
      <c r="Q43" s="203">
        <f>$J43+$F43+$T43+$U43</f>
        <v>2794.1570500000003</v>
      </c>
      <c r="R43" s="203">
        <f>$H43+$F43</f>
        <v>2858.15</v>
      </c>
      <c r="S43" s="203">
        <f>$L43+$F43+$T43+$U43</f>
        <v>2962.1570500000003</v>
      </c>
      <c r="T43" s="204">
        <f>($H43+$F43)*$T$3</f>
        <v>14.290750000000001</v>
      </c>
      <c r="U43" s="205">
        <f t="shared" si="0"/>
        <v>5.7163000000000004</v>
      </c>
      <c r="V43" s="206"/>
    </row>
    <row r="44" spans="1:22" ht="14.25" x14ac:dyDescent="0.2">
      <c r="A44" s="214">
        <v>68909071</v>
      </c>
      <c r="B44" s="197" t="s">
        <v>192</v>
      </c>
      <c r="C44" s="199" t="s">
        <v>175</v>
      </c>
      <c r="D44" s="199"/>
      <c r="E44" s="208"/>
      <c r="F44" s="208">
        <v>58.15</v>
      </c>
      <c r="G44" s="200">
        <v>2800</v>
      </c>
      <c r="H44" s="201">
        <f>$G44</f>
        <v>2800</v>
      </c>
      <c r="I44" s="201">
        <f>$H44-$M44</f>
        <v>2758</v>
      </c>
      <c r="J44" s="201">
        <f>$H44-$M44*2</f>
        <v>2716</v>
      </c>
      <c r="K44" s="201">
        <f>$H44+$M44</f>
        <v>2842</v>
      </c>
      <c r="L44" s="201">
        <f>$H44+$M44*2</f>
        <v>2884</v>
      </c>
      <c r="M44" s="270">
        <v>42</v>
      </c>
      <c r="N44" s="203">
        <f>$I44+$F44+$T44+$U44</f>
        <v>2836.1570500000003</v>
      </c>
      <c r="O44" s="203">
        <f>$H44+$F44</f>
        <v>2858.15</v>
      </c>
      <c r="P44" s="203">
        <f>$K44+$F44+$T44+$U44</f>
        <v>2920.1570500000003</v>
      </c>
      <c r="Q44" s="203">
        <f>$J44+$F44+$T44+$U44</f>
        <v>2794.1570500000003</v>
      </c>
      <c r="R44" s="203">
        <f>$H44+$F44</f>
        <v>2858.15</v>
      </c>
      <c r="S44" s="203">
        <f>$L44+$F44+$T44+$U44</f>
        <v>2962.1570500000003</v>
      </c>
      <c r="T44" s="204">
        <f>($H44+$F44)*$T$3</f>
        <v>14.290750000000001</v>
      </c>
      <c r="U44" s="205">
        <f t="shared" si="0"/>
        <v>5.7163000000000004</v>
      </c>
      <c r="V44" s="206"/>
    </row>
    <row r="45" spans="1:22" ht="14.25" x14ac:dyDescent="0.2">
      <c r="A45" s="214">
        <v>68299316</v>
      </c>
      <c r="B45" s="197" t="s">
        <v>106</v>
      </c>
      <c r="C45" s="199" t="s">
        <v>54</v>
      </c>
      <c r="D45" s="199"/>
      <c r="E45" s="208"/>
      <c r="F45" s="208">
        <v>46.78</v>
      </c>
      <c r="G45" s="200">
        <v>2900</v>
      </c>
      <c r="H45" s="201">
        <f>$G45</f>
        <v>2900</v>
      </c>
      <c r="I45" s="201">
        <f>$H45-$M45</f>
        <v>2856.5</v>
      </c>
      <c r="J45" s="201">
        <f>$H45-$M45*2</f>
        <v>2813</v>
      </c>
      <c r="K45" s="201">
        <f>$H45+$M45</f>
        <v>2943.5</v>
      </c>
      <c r="L45" s="201">
        <f>$H45+$M45*2</f>
        <v>2987</v>
      </c>
      <c r="M45" s="202">
        <v>43.5</v>
      </c>
      <c r="N45" s="203">
        <f>$I45+$F45+$T45+$U45</f>
        <v>2923.9074600000004</v>
      </c>
      <c r="O45" s="203">
        <f>$H45+$F45</f>
        <v>2946.78</v>
      </c>
      <c r="P45" s="203">
        <f>$K45+$F45+$T45+$U45</f>
        <v>3010.9074600000004</v>
      </c>
      <c r="Q45" s="203">
        <f>$J45+$F45+$T45+$U45</f>
        <v>2880.4074600000004</v>
      </c>
      <c r="R45" s="203">
        <f>$H45+$F45</f>
        <v>2946.78</v>
      </c>
      <c r="S45" s="203">
        <f>$L45+$F45+$T45+$U45</f>
        <v>3054.4074600000004</v>
      </c>
      <c r="T45" s="204">
        <f>($H45+$F45)*$T$3</f>
        <v>14.733900000000002</v>
      </c>
      <c r="U45" s="205">
        <f t="shared" si="0"/>
        <v>5.8935600000000008</v>
      </c>
      <c r="V45" s="206"/>
    </row>
    <row r="46" spans="1:22" ht="14.25" x14ac:dyDescent="0.2">
      <c r="A46" s="214">
        <v>68299326</v>
      </c>
      <c r="B46" s="197" t="s">
        <v>106</v>
      </c>
      <c r="C46" s="199" t="s">
        <v>55</v>
      </c>
      <c r="D46" s="199"/>
      <c r="E46" s="208"/>
      <c r="F46" s="208">
        <v>46.78</v>
      </c>
      <c r="G46" s="200">
        <v>2900</v>
      </c>
      <c r="H46" s="201">
        <f>$G46</f>
        <v>2900</v>
      </c>
      <c r="I46" s="201">
        <f>$H46-$M46</f>
        <v>2856.5</v>
      </c>
      <c r="J46" s="201">
        <f>$H46-$M46*2</f>
        <v>2813</v>
      </c>
      <c r="K46" s="201">
        <f>$H46+$M46</f>
        <v>2943.5</v>
      </c>
      <c r="L46" s="201">
        <f>$H46+$M46*2</f>
        <v>2987</v>
      </c>
      <c r="M46" s="202">
        <v>43.5</v>
      </c>
      <c r="N46" s="203">
        <f>$I46+$F46+$T46+$U46</f>
        <v>2923.9074600000004</v>
      </c>
      <c r="O46" s="203">
        <f>$H46+$F46</f>
        <v>2946.78</v>
      </c>
      <c r="P46" s="203">
        <f>$K46+$F46+$T46+$U46</f>
        <v>3010.9074600000004</v>
      </c>
      <c r="Q46" s="203">
        <f>$J46+$F46+$T46+$U46</f>
        <v>2880.4074600000004</v>
      </c>
      <c r="R46" s="203">
        <f>$H46+$F46</f>
        <v>2946.78</v>
      </c>
      <c r="S46" s="203">
        <f>$L46+$F46+$T46+$U46</f>
        <v>3054.4074600000004</v>
      </c>
      <c r="T46" s="204">
        <f>($H46+$F46)*$T$3</f>
        <v>14.733900000000002</v>
      </c>
      <c r="U46" s="205">
        <f t="shared" si="0"/>
        <v>5.8935600000000008</v>
      </c>
      <c r="V46" s="206"/>
    </row>
    <row r="47" spans="1:22" ht="14.25" x14ac:dyDescent="0.2">
      <c r="A47" s="214">
        <v>68695896</v>
      </c>
      <c r="B47" s="197" t="s">
        <v>106</v>
      </c>
      <c r="C47" s="199" t="s">
        <v>56</v>
      </c>
      <c r="D47" s="199"/>
      <c r="E47" s="208"/>
      <c r="F47" s="208">
        <v>32.64</v>
      </c>
      <c r="G47" s="200">
        <v>2900</v>
      </c>
      <c r="H47" s="201">
        <f>$G47</f>
        <v>2900</v>
      </c>
      <c r="I47" s="201">
        <f>$H47-$M47</f>
        <v>2856.5</v>
      </c>
      <c r="J47" s="201">
        <f>$H47-$M47*2</f>
        <v>2813</v>
      </c>
      <c r="K47" s="201">
        <f>$H47+$M47</f>
        <v>2943.5</v>
      </c>
      <c r="L47" s="201">
        <f>$H47+$M47*2</f>
        <v>2987</v>
      </c>
      <c r="M47" s="202">
        <v>43.5</v>
      </c>
      <c r="N47" s="203">
        <f>$I47+$F47+$T47+$U47</f>
        <v>2909.6684799999998</v>
      </c>
      <c r="O47" s="203">
        <f>$H47+$F47</f>
        <v>2932.64</v>
      </c>
      <c r="P47" s="203">
        <f>$K47+$F47+$T47+$U47</f>
        <v>2996.6684799999998</v>
      </c>
      <c r="Q47" s="203">
        <f>$J47+$F47+$T47+$U47</f>
        <v>2866.1684799999998</v>
      </c>
      <c r="R47" s="203">
        <f>$H47+$F47</f>
        <v>2932.64</v>
      </c>
      <c r="S47" s="203">
        <f>$L47+$F47+$T47+$U47</f>
        <v>3040.1684799999998</v>
      </c>
      <c r="T47" s="204">
        <f>($H47+$F47)*$T$3</f>
        <v>14.6632</v>
      </c>
      <c r="U47" s="205">
        <f t="shared" si="0"/>
        <v>5.8652800000000003</v>
      </c>
      <c r="V47" s="206"/>
    </row>
    <row r="48" spans="1:22" ht="14.25" x14ac:dyDescent="0.2">
      <c r="A48" s="214">
        <v>68681022</v>
      </c>
      <c r="B48" s="197" t="s">
        <v>106</v>
      </c>
      <c r="C48" s="199" t="s">
        <v>60</v>
      </c>
      <c r="D48" s="199"/>
      <c r="E48" s="208"/>
      <c r="F48" s="208">
        <v>58.15</v>
      </c>
      <c r="G48" s="200">
        <v>2900</v>
      </c>
      <c r="H48" s="201">
        <f>$G48</f>
        <v>2900</v>
      </c>
      <c r="I48" s="201">
        <f>$H48-$M48</f>
        <v>2856.5</v>
      </c>
      <c r="J48" s="201">
        <f>$H48-$M48*2</f>
        <v>2813</v>
      </c>
      <c r="K48" s="201">
        <f>$H48+$M48</f>
        <v>2943.5</v>
      </c>
      <c r="L48" s="201">
        <f>$H48+$M48*2</f>
        <v>2987</v>
      </c>
      <c r="M48" s="202">
        <v>43.5</v>
      </c>
      <c r="N48" s="203">
        <f>$I48+$F48+$T48+$U48</f>
        <v>2935.3570500000001</v>
      </c>
      <c r="O48" s="203">
        <f>$H48+$F48</f>
        <v>2958.15</v>
      </c>
      <c r="P48" s="203">
        <f>$K48+$F48+$T48+$U48</f>
        <v>3022.3570500000001</v>
      </c>
      <c r="Q48" s="203">
        <f>$J48+$F48+$T48+$U48</f>
        <v>2891.8570500000001</v>
      </c>
      <c r="R48" s="203">
        <f>$H48+$F48</f>
        <v>2958.15</v>
      </c>
      <c r="S48" s="203">
        <f>$L48+$F48+$T48+$U48</f>
        <v>3065.8570500000001</v>
      </c>
      <c r="T48" s="204">
        <f>($H48+$F48)*$T$3</f>
        <v>14.790750000000001</v>
      </c>
      <c r="U48" s="205">
        <f t="shared" si="0"/>
        <v>5.9163000000000006</v>
      </c>
      <c r="V48" s="206"/>
    </row>
    <row r="49" spans="1:22" ht="14.25" x14ac:dyDescent="0.2">
      <c r="A49" s="214">
        <v>69556816</v>
      </c>
      <c r="B49" s="197" t="s">
        <v>106</v>
      </c>
      <c r="C49" s="199" t="s">
        <v>184</v>
      </c>
      <c r="D49" s="199"/>
      <c r="E49" s="208"/>
      <c r="F49" s="208">
        <v>46.78</v>
      </c>
      <c r="G49" s="200">
        <v>2900</v>
      </c>
      <c r="H49" s="201">
        <f>$G49</f>
        <v>2900</v>
      </c>
      <c r="I49" s="201">
        <f>$H49-$M49</f>
        <v>2856.5</v>
      </c>
      <c r="J49" s="201">
        <f>$H49-$M49*2</f>
        <v>2813</v>
      </c>
      <c r="K49" s="201">
        <f>$H49+$M49</f>
        <v>2943.5</v>
      </c>
      <c r="L49" s="201">
        <f>$H49+$M49*2</f>
        <v>2987</v>
      </c>
      <c r="M49" s="270">
        <v>43.5</v>
      </c>
      <c r="N49" s="203">
        <f>$I49+$F49+$T49+$U49</f>
        <v>2923.9074600000004</v>
      </c>
      <c r="O49" s="203">
        <f>$H49+$F49</f>
        <v>2946.78</v>
      </c>
      <c r="P49" s="203">
        <f>$K49+$F49+$T49+$U49</f>
        <v>3010.9074600000004</v>
      </c>
      <c r="Q49" s="203">
        <f>$J49+$F49+$T49+$U49</f>
        <v>2880.4074600000004</v>
      </c>
      <c r="R49" s="203">
        <f>$H49+$F49</f>
        <v>2946.78</v>
      </c>
      <c r="S49" s="203">
        <f>$L49+$F49+$T49+$U49</f>
        <v>3054.4074600000004</v>
      </c>
      <c r="T49" s="204">
        <f>($H49+$F49)*$T$3</f>
        <v>14.733900000000002</v>
      </c>
      <c r="U49" s="205">
        <f t="shared" si="0"/>
        <v>5.8935600000000008</v>
      </c>
      <c r="V49" s="206"/>
    </row>
    <row r="50" spans="1:22" ht="14.25" x14ac:dyDescent="0.2">
      <c r="A50" s="214">
        <v>68599064</v>
      </c>
      <c r="B50" s="197" t="s">
        <v>106</v>
      </c>
      <c r="C50" s="199" t="s">
        <v>185</v>
      </c>
      <c r="D50" s="199"/>
      <c r="E50" s="208"/>
      <c r="F50" s="208">
        <v>32.64</v>
      </c>
      <c r="G50" s="200">
        <v>2900</v>
      </c>
      <c r="H50" s="201">
        <f>$G50</f>
        <v>2900</v>
      </c>
      <c r="I50" s="201">
        <f>$H50-$M50</f>
        <v>2856.5</v>
      </c>
      <c r="J50" s="201">
        <f>$H50-$M50*2</f>
        <v>2813</v>
      </c>
      <c r="K50" s="201">
        <f>$H50+$M50</f>
        <v>2943.5</v>
      </c>
      <c r="L50" s="201">
        <f>$H50+$M50*2</f>
        <v>2987</v>
      </c>
      <c r="M50" s="270">
        <v>43.5</v>
      </c>
      <c r="N50" s="203">
        <f>$I50+$F50+$T50+$U50</f>
        <v>2909.6684799999998</v>
      </c>
      <c r="O50" s="203">
        <f>$H50+$F50</f>
        <v>2932.64</v>
      </c>
      <c r="P50" s="203">
        <f>$K50+$F50+$T50+$U50</f>
        <v>2996.6684799999998</v>
      </c>
      <c r="Q50" s="203">
        <f>$J50+$F50+$T50+$U50</f>
        <v>2866.1684799999998</v>
      </c>
      <c r="R50" s="203">
        <f>$H50+$F50</f>
        <v>2932.64</v>
      </c>
      <c r="S50" s="203">
        <f>$L50+$F50+$T50+$U50</f>
        <v>3040.1684799999998</v>
      </c>
      <c r="T50" s="204">
        <f>($H50+$F50)*$T$3</f>
        <v>14.6632</v>
      </c>
      <c r="U50" s="205">
        <f t="shared" si="0"/>
        <v>5.8652800000000003</v>
      </c>
      <c r="V50" s="206"/>
    </row>
    <row r="51" spans="1:22" ht="14.25" x14ac:dyDescent="0.2">
      <c r="A51" s="214">
        <v>68370513</v>
      </c>
      <c r="B51" s="197" t="s">
        <v>102</v>
      </c>
      <c r="C51" s="199" t="s">
        <v>50</v>
      </c>
      <c r="D51" s="199"/>
      <c r="E51" s="208"/>
      <c r="F51" s="208">
        <v>32.64</v>
      </c>
      <c r="G51" s="200">
        <v>2000</v>
      </c>
      <c r="H51" s="201">
        <f>$G51</f>
        <v>2000</v>
      </c>
      <c r="I51" s="201">
        <f>$H51-$M51</f>
        <v>1970</v>
      </c>
      <c r="J51" s="201">
        <f>$H51-$M51*2</f>
        <v>1940</v>
      </c>
      <c r="K51" s="201">
        <f>$H51+$M51</f>
        <v>2030</v>
      </c>
      <c r="L51" s="201">
        <f>$H51+$M51*2</f>
        <v>2060</v>
      </c>
      <c r="M51" s="202">
        <v>30</v>
      </c>
      <c r="N51" s="203">
        <f>$I51+$F51+$T51+$U51</f>
        <v>2016.8684800000001</v>
      </c>
      <c r="O51" s="203">
        <f>$H51+$F51</f>
        <v>2032.64</v>
      </c>
      <c r="P51" s="203">
        <f>$K51+$F51+$T51+$U51</f>
        <v>2076.8684799999996</v>
      </c>
      <c r="Q51" s="203">
        <f>$J51+$F51+$T51+$U51</f>
        <v>1986.8684800000001</v>
      </c>
      <c r="R51" s="203">
        <f>$H51+$F51</f>
        <v>2032.64</v>
      </c>
      <c r="S51" s="203">
        <f>$L51+$F51+$T51+$U51</f>
        <v>2106.8684799999996</v>
      </c>
      <c r="T51" s="204">
        <f>($H51+$F51)*$T$3</f>
        <v>10.163200000000002</v>
      </c>
      <c r="U51" s="205">
        <f t="shared" si="0"/>
        <v>4.0652800000000004</v>
      </c>
      <c r="V51" s="206"/>
    </row>
    <row r="52" spans="1:22" ht="14.25" x14ac:dyDescent="0.2">
      <c r="A52" s="214">
        <v>68299318</v>
      </c>
      <c r="B52" s="197" t="s">
        <v>102</v>
      </c>
      <c r="C52" s="199" t="s">
        <v>51</v>
      </c>
      <c r="D52" s="199"/>
      <c r="E52" s="208"/>
      <c r="F52" s="208">
        <v>32.64</v>
      </c>
      <c r="G52" s="200">
        <v>2000</v>
      </c>
      <c r="H52" s="201">
        <f>$G52</f>
        <v>2000</v>
      </c>
      <c r="I52" s="201">
        <f>$H52-$M52</f>
        <v>1970</v>
      </c>
      <c r="J52" s="201">
        <f>$H52-$M52*2</f>
        <v>1940</v>
      </c>
      <c r="K52" s="201">
        <f>$H52+$M52</f>
        <v>2030</v>
      </c>
      <c r="L52" s="201">
        <f>$H52+$M52*2</f>
        <v>2060</v>
      </c>
      <c r="M52" s="202">
        <v>30</v>
      </c>
      <c r="N52" s="203">
        <f>$I52+$F52+$T52+$U52</f>
        <v>2016.8684800000001</v>
      </c>
      <c r="O52" s="203">
        <f>$H52+$F52</f>
        <v>2032.64</v>
      </c>
      <c r="P52" s="203">
        <f>$K52+$F52+$T52+$U52</f>
        <v>2076.8684799999996</v>
      </c>
      <c r="Q52" s="203">
        <f>$J52+$F52+$T52+$U52</f>
        <v>1986.8684800000001</v>
      </c>
      <c r="R52" s="203">
        <f>$H52+$F52</f>
        <v>2032.64</v>
      </c>
      <c r="S52" s="203">
        <f>$L52+$F52+$T52+$U52</f>
        <v>2106.8684799999996</v>
      </c>
      <c r="T52" s="204">
        <f>($H52+$F52)*$T$3</f>
        <v>10.163200000000002</v>
      </c>
      <c r="U52" s="205">
        <f t="shared" si="0"/>
        <v>4.0652800000000004</v>
      </c>
      <c r="V52" s="206"/>
    </row>
    <row r="53" spans="1:22" ht="14.25" x14ac:dyDescent="0.2">
      <c r="A53" s="214">
        <v>68299328</v>
      </c>
      <c r="B53" s="197" t="s">
        <v>102</v>
      </c>
      <c r="C53" s="199" t="s">
        <v>52</v>
      </c>
      <c r="D53" s="199"/>
      <c r="E53" s="208"/>
      <c r="F53" s="208">
        <v>32.64</v>
      </c>
      <c r="G53" s="200">
        <v>2000</v>
      </c>
      <c r="H53" s="201">
        <f>$G53</f>
        <v>2000</v>
      </c>
      <c r="I53" s="201">
        <f>$H53-$M53</f>
        <v>1970</v>
      </c>
      <c r="J53" s="201">
        <f>$H53-$M53*2</f>
        <v>1940</v>
      </c>
      <c r="K53" s="201">
        <f>$H53+$M53</f>
        <v>2030</v>
      </c>
      <c r="L53" s="201">
        <f>$H53+$M53*2</f>
        <v>2060</v>
      </c>
      <c r="M53" s="202">
        <v>30</v>
      </c>
      <c r="N53" s="203">
        <f>$I53+$F53+$T53+$U53</f>
        <v>2016.8684800000001</v>
      </c>
      <c r="O53" s="203">
        <f>$H53+$F53</f>
        <v>2032.64</v>
      </c>
      <c r="P53" s="203">
        <f>$K53+$F53+$T53+$U53</f>
        <v>2076.8684799999996</v>
      </c>
      <c r="Q53" s="203">
        <f>$J53+$F53+$T53+$U53</f>
        <v>1986.8684800000001</v>
      </c>
      <c r="R53" s="203">
        <f>$H53+$F53</f>
        <v>2032.64</v>
      </c>
      <c r="S53" s="203">
        <f>$L53+$F53+$T53+$U53</f>
        <v>2106.8684799999996</v>
      </c>
      <c r="T53" s="204">
        <f>($H53+$F53)*$T$3</f>
        <v>10.163200000000002</v>
      </c>
      <c r="U53" s="205">
        <f t="shared" si="0"/>
        <v>4.0652800000000004</v>
      </c>
      <c r="V53" s="206"/>
    </row>
    <row r="54" spans="1:22" ht="14.25" x14ac:dyDescent="0.2">
      <c r="A54" s="214">
        <v>68695897</v>
      </c>
      <c r="B54" s="197" t="s">
        <v>102</v>
      </c>
      <c r="C54" s="199" t="s">
        <v>53</v>
      </c>
      <c r="D54" s="199"/>
      <c r="E54" s="208"/>
      <c r="F54" s="208">
        <v>46.78</v>
      </c>
      <c r="G54" s="200">
        <v>2000</v>
      </c>
      <c r="H54" s="201">
        <f>$G54</f>
        <v>2000</v>
      </c>
      <c r="I54" s="201">
        <f>$H54-$M54</f>
        <v>1970</v>
      </c>
      <c r="J54" s="201">
        <f>$H54-$M54*2</f>
        <v>1940</v>
      </c>
      <c r="K54" s="201">
        <f>$H54+$M54</f>
        <v>2030</v>
      </c>
      <c r="L54" s="201">
        <f>$H54+$M54*2</f>
        <v>2060</v>
      </c>
      <c r="M54" s="202">
        <v>30</v>
      </c>
      <c r="N54" s="203">
        <f>$I54+$F54+$T54+$U54</f>
        <v>2031.1074599999999</v>
      </c>
      <c r="O54" s="203">
        <f>$H54+$F54</f>
        <v>2046.78</v>
      </c>
      <c r="P54" s="203">
        <f>$K54+$F54+$T54+$U54</f>
        <v>2091.1074600000002</v>
      </c>
      <c r="Q54" s="203">
        <f>$J54+$F54+$T54+$U54</f>
        <v>2001.1074599999999</v>
      </c>
      <c r="R54" s="203">
        <f>$H54+$F54</f>
        <v>2046.78</v>
      </c>
      <c r="S54" s="203">
        <f>$L54+$F54+$T54+$U54</f>
        <v>2121.1074600000002</v>
      </c>
      <c r="T54" s="204">
        <f>($H54+$F54)*$T$3</f>
        <v>10.2339</v>
      </c>
      <c r="U54" s="205">
        <f t="shared" si="0"/>
        <v>4.0935600000000001</v>
      </c>
      <c r="V54" s="206"/>
    </row>
    <row r="55" spans="1:22" ht="14.25" x14ac:dyDescent="0.2">
      <c r="A55" s="214">
        <v>68681020</v>
      </c>
      <c r="B55" s="197" t="s">
        <v>102</v>
      </c>
      <c r="C55" s="199" t="s">
        <v>59</v>
      </c>
      <c r="D55" s="199"/>
      <c r="E55" s="208"/>
      <c r="F55" s="208">
        <v>46.78</v>
      </c>
      <c r="G55" s="200">
        <v>2000</v>
      </c>
      <c r="H55" s="201">
        <f>$G55</f>
        <v>2000</v>
      </c>
      <c r="I55" s="201">
        <f>$H55-$M55</f>
        <v>1970</v>
      </c>
      <c r="J55" s="201">
        <f>$H55-$M55*2</f>
        <v>1940</v>
      </c>
      <c r="K55" s="201">
        <f>$H55+$M55</f>
        <v>2030</v>
      </c>
      <c r="L55" s="201">
        <f>$H55+$M55*2</f>
        <v>2060</v>
      </c>
      <c r="M55" s="202">
        <v>30</v>
      </c>
      <c r="N55" s="203">
        <f>$I55+$F55+$T55+$U55</f>
        <v>2031.1074599999999</v>
      </c>
      <c r="O55" s="203">
        <f>$H55+$F55</f>
        <v>2046.78</v>
      </c>
      <c r="P55" s="203">
        <f>$K55+$F55+$T55+$U55</f>
        <v>2091.1074600000002</v>
      </c>
      <c r="Q55" s="203">
        <f>$J55+$F55+$T55+$U55</f>
        <v>2001.1074599999999</v>
      </c>
      <c r="R55" s="203">
        <f>$H55+$F55</f>
        <v>2046.78</v>
      </c>
      <c r="S55" s="203">
        <f>$L55+$F55+$T55+$U55</f>
        <v>2121.1074600000002</v>
      </c>
      <c r="T55" s="204">
        <f>($H55+$F55)*$T$3</f>
        <v>10.2339</v>
      </c>
      <c r="U55" s="205">
        <f t="shared" si="0"/>
        <v>4.0935600000000001</v>
      </c>
      <c r="V55" s="206"/>
    </row>
    <row r="56" spans="1:22" ht="14.25" x14ac:dyDescent="0.2">
      <c r="A56" s="214">
        <v>69556817</v>
      </c>
      <c r="B56" s="197" t="s">
        <v>102</v>
      </c>
      <c r="C56" s="199" t="s">
        <v>187</v>
      </c>
      <c r="D56" s="199"/>
      <c r="E56" s="208"/>
      <c r="F56" s="208">
        <v>32.64</v>
      </c>
      <c r="G56" s="200">
        <v>2000</v>
      </c>
      <c r="H56" s="201">
        <f>$G56</f>
        <v>2000</v>
      </c>
      <c r="I56" s="201">
        <f>$H56-$M56</f>
        <v>1970</v>
      </c>
      <c r="J56" s="201">
        <f>$H56-$M56*2</f>
        <v>1940</v>
      </c>
      <c r="K56" s="201">
        <f>$H56+$M56</f>
        <v>2030</v>
      </c>
      <c r="L56" s="201">
        <f>$H56+$M56*2</f>
        <v>2060</v>
      </c>
      <c r="M56" s="270">
        <v>30</v>
      </c>
      <c r="N56" s="203">
        <f>$I56+$F56+$T56+$U56</f>
        <v>2016.8684800000001</v>
      </c>
      <c r="O56" s="203">
        <f>$H56+$F56</f>
        <v>2032.64</v>
      </c>
      <c r="P56" s="203">
        <f>$K56+$F56+$T56+$U56</f>
        <v>2076.8684799999996</v>
      </c>
      <c r="Q56" s="203">
        <f>$J56+$F56+$T56+$U56</f>
        <v>1986.8684800000001</v>
      </c>
      <c r="R56" s="203">
        <f>$H56+$F56</f>
        <v>2032.64</v>
      </c>
      <c r="S56" s="203">
        <f>$L56+$F56+$T56+$U56</f>
        <v>2106.8684799999996</v>
      </c>
      <c r="T56" s="204">
        <f>($H56+$F56)*$T$3</f>
        <v>10.163200000000002</v>
      </c>
      <c r="U56" s="205">
        <f t="shared" si="0"/>
        <v>4.0652800000000004</v>
      </c>
      <c r="V56" s="206"/>
    </row>
    <row r="57" spans="1:22" ht="14.25" x14ac:dyDescent="0.2">
      <c r="A57" s="214">
        <v>69556818</v>
      </c>
      <c r="B57" s="197" t="s">
        <v>102</v>
      </c>
      <c r="C57" s="199" t="s">
        <v>188</v>
      </c>
      <c r="D57" s="199"/>
      <c r="E57" s="208"/>
      <c r="F57" s="208">
        <v>32.64</v>
      </c>
      <c r="G57" s="200">
        <v>2000</v>
      </c>
      <c r="H57" s="201">
        <f>$G57</f>
        <v>2000</v>
      </c>
      <c r="I57" s="201">
        <f>$H57-$M57</f>
        <v>1970</v>
      </c>
      <c r="J57" s="201">
        <f>$H57-$M57*2</f>
        <v>1940</v>
      </c>
      <c r="K57" s="201">
        <f>$H57+$M57</f>
        <v>2030</v>
      </c>
      <c r="L57" s="201">
        <f>$H57+$M57*2</f>
        <v>2060</v>
      </c>
      <c r="M57" s="270">
        <v>30</v>
      </c>
      <c r="N57" s="203">
        <f>$I57+$F57+$T57+$U57</f>
        <v>2016.8684800000001</v>
      </c>
      <c r="O57" s="203">
        <f>$H57+$F57</f>
        <v>2032.64</v>
      </c>
      <c r="P57" s="203">
        <f>$K57+$F57+$T57+$U57</f>
        <v>2076.8684799999996</v>
      </c>
      <c r="Q57" s="203">
        <f>$J57+$F57+$T57+$U57</f>
        <v>1986.8684800000001</v>
      </c>
      <c r="R57" s="203">
        <f>$H57+$F57</f>
        <v>2032.64</v>
      </c>
      <c r="S57" s="203">
        <f>$L57+$F57+$T57+$U57</f>
        <v>2106.8684799999996</v>
      </c>
      <c r="T57" s="204">
        <f>($H57+$F57)*$T$3</f>
        <v>10.163200000000002</v>
      </c>
      <c r="U57" s="205">
        <f t="shared" si="0"/>
        <v>4.0652800000000004</v>
      </c>
      <c r="V57" s="206"/>
    </row>
    <row r="58" spans="1:22" ht="14.25" x14ac:dyDescent="0.2">
      <c r="A58" s="214">
        <v>69556819</v>
      </c>
      <c r="B58" s="197" t="s">
        <v>102</v>
      </c>
      <c r="C58" s="199" t="s">
        <v>189</v>
      </c>
      <c r="D58" s="199"/>
      <c r="E58" s="208"/>
      <c r="F58" s="208">
        <v>35.26</v>
      </c>
      <c r="G58" s="200">
        <v>2000</v>
      </c>
      <c r="H58" s="201">
        <f>$G58</f>
        <v>2000</v>
      </c>
      <c r="I58" s="201">
        <f>$H58-$M58</f>
        <v>1970</v>
      </c>
      <c r="J58" s="201">
        <f>$H58-$M58*2</f>
        <v>1940</v>
      </c>
      <c r="K58" s="201">
        <f>$H58+$M58</f>
        <v>2030</v>
      </c>
      <c r="L58" s="201">
        <f>$H58+$M58*2</f>
        <v>2060</v>
      </c>
      <c r="M58" s="270">
        <v>30</v>
      </c>
      <c r="N58" s="203">
        <f>$I58+$F58+$T58+$U58</f>
        <v>2019.5068200000001</v>
      </c>
      <c r="O58" s="203">
        <f>$H58+$F58</f>
        <v>2035.26</v>
      </c>
      <c r="P58" s="203">
        <f>$K58+$F58+$T58+$U58</f>
        <v>2079.5068200000005</v>
      </c>
      <c r="Q58" s="203">
        <f>$J58+$F58+$T58+$U58</f>
        <v>1989.5068200000001</v>
      </c>
      <c r="R58" s="203">
        <f>$H58+$F58</f>
        <v>2035.26</v>
      </c>
      <c r="S58" s="203">
        <f>$L58+$F58+$T58+$U58</f>
        <v>2109.5068200000005</v>
      </c>
      <c r="T58" s="204">
        <f>($H58+$F58)*$T$3</f>
        <v>10.176299999999999</v>
      </c>
      <c r="U58" s="205">
        <f t="shared" si="0"/>
        <v>4.0705200000000001</v>
      </c>
      <c r="V58" s="206"/>
    </row>
    <row r="59" spans="1:22" ht="14.25" x14ac:dyDescent="0.2">
      <c r="A59" s="214">
        <v>68695892</v>
      </c>
      <c r="B59" s="197" t="s">
        <v>207</v>
      </c>
      <c r="C59" s="199" t="s">
        <v>58</v>
      </c>
      <c r="D59" s="199"/>
      <c r="E59" s="208"/>
      <c r="F59" s="208">
        <v>32.64</v>
      </c>
      <c r="G59" s="200">
        <v>3100</v>
      </c>
      <c r="H59" s="201">
        <f>$G59</f>
        <v>3100</v>
      </c>
      <c r="I59" s="201">
        <f>$H59-$M59</f>
        <v>3053.5</v>
      </c>
      <c r="J59" s="201">
        <f>$H59-$M59*2</f>
        <v>3007</v>
      </c>
      <c r="K59" s="201">
        <f>$H59+$M59</f>
        <v>3146.5</v>
      </c>
      <c r="L59" s="201">
        <f>$H59+$M59*2</f>
        <v>3193</v>
      </c>
      <c r="M59" s="202">
        <v>46.5</v>
      </c>
      <c r="N59" s="203">
        <f>$I59+$F59+$T59+$U59</f>
        <v>3108.0684799999999</v>
      </c>
      <c r="O59" s="203">
        <f>$H59+$F59</f>
        <v>3132.64</v>
      </c>
      <c r="P59" s="203">
        <f>$K59+$F59+$T59+$U59</f>
        <v>3201.0684799999999</v>
      </c>
      <c r="Q59" s="203">
        <f>$J59+$F59+$T59+$U59</f>
        <v>3061.5684799999999</v>
      </c>
      <c r="R59" s="203">
        <f>$H59+$F59</f>
        <v>3132.64</v>
      </c>
      <c r="S59" s="203">
        <f>$L59+$F59+$T59+$U59</f>
        <v>3247.5684799999999</v>
      </c>
      <c r="T59" s="204">
        <f>($H59+$F59)*$T$3</f>
        <v>15.6632</v>
      </c>
      <c r="U59" s="205">
        <f t="shared" si="0"/>
        <v>6.2652799999999997</v>
      </c>
      <c r="V59" s="206"/>
    </row>
    <row r="60" spans="1:22" ht="14.25" x14ac:dyDescent="0.2">
      <c r="A60" s="214">
        <v>68599069</v>
      </c>
      <c r="B60" s="197" t="s">
        <v>207</v>
      </c>
      <c r="C60" s="199" t="s">
        <v>186</v>
      </c>
      <c r="D60" s="199"/>
      <c r="E60" s="208"/>
      <c r="F60" s="208">
        <v>32.64</v>
      </c>
      <c r="G60" s="200">
        <v>3100</v>
      </c>
      <c r="H60" s="201">
        <f>$G60</f>
        <v>3100</v>
      </c>
      <c r="I60" s="201">
        <f>$H60-$M60</f>
        <v>3053.5</v>
      </c>
      <c r="J60" s="201">
        <f>$H60-$M60*2</f>
        <v>3007</v>
      </c>
      <c r="K60" s="201">
        <f>$H60+$M60</f>
        <v>3146.5</v>
      </c>
      <c r="L60" s="201">
        <f>$H60+$M60*2</f>
        <v>3193</v>
      </c>
      <c r="M60" s="270">
        <v>46.5</v>
      </c>
      <c r="N60" s="203">
        <f>$I60+$F60+$T60+$U60</f>
        <v>3108.0684799999999</v>
      </c>
      <c r="O60" s="203">
        <f>$H60+$F60</f>
        <v>3132.64</v>
      </c>
      <c r="P60" s="203">
        <f>$K60+$F60+$T60+$U60</f>
        <v>3201.0684799999999</v>
      </c>
      <c r="Q60" s="203">
        <f>$J60+$F60+$T60+$U60</f>
        <v>3061.5684799999999</v>
      </c>
      <c r="R60" s="203">
        <f>$H60+$F60</f>
        <v>3132.64</v>
      </c>
      <c r="S60" s="203">
        <f>$L60+$F60+$T60+$U60</f>
        <v>3247.5684799999999</v>
      </c>
      <c r="T60" s="204">
        <f>($H60+$F60)*$T$3</f>
        <v>15.6632</v>
      </c>
      <c r="U60" s="205">
        <f t="shared" si="0"/>
        <v>6.2652799999999997</v>
      </c>
      <c r="V60" s="206"/>
    </row>
    <row r="61" spans="1:22" ht="14.25" x14ac:dyDescent="0.2">
      <c r="A61" s="214">
        <v>68728147</v>
      </c>
      <c r="B61" s="197" t="s">
        <v>99</v>
      </c>
      <c r="C61" s="199" t="s">
        <v>44</v>
      </c>
      <c r="D61" s="199"/>
      <c r="E61" s="208"/>
      <c r="F61" s="208">
        <v>58.15</v>
      </c>
      <c r="G61" s="200">
        <v>3600</v>
      </c>
      <c r="H61" s="201">
        <f>$G61</f>
        <v>3600</v>
      </c>
      <c r="I61" s="201">
        <f>$H61-$M61</f>
        <v>3546</v>
      </c>
      <c r="J61" s="201">
        <f>$H61-$M61*2</f>
        <v>3492</v>
      </c>
      <c r="K61" s="201">
        <f>$H61+$M61</f>
        <v>3654</v>
      </c>
      <c r="L61" s="201">
        <f>$H61+$M61*2</f>
        <v>3708</v>
      </c>
      <c r="M61" s="202">
        <v>54</v>
      </c>
      <c r="N61" s="203">
        <f>$I61+$F61+$T61+$U61</f>
        <v>3629.7570500000002</v>
      </c>
      <c r="O61" s="203">
        <f>$H61+$F61</f>
        <v>3658.15</v>
      </c>
      <c r="P61" s="203">
        <f>$K61+$F61+$T61+$U61</f>
        <v>3737.7570500000002</v>
      </c>
      <c r="Q61" s="203">
        <f>$J61+$F61+$T61+$U61</f>
        <v>3575.7570500000002</v>
      </c>
      <c r="R61" s="203">
        <f>$H61+$F61</f>
        <v>3658.15</v>
      </c>
      <c r="S61" s="203">
        <f>$L61+$F61+$T61+$U61</f>
        <v>3791.7570500000002</v>
      </c>
      <c r="T61" s="204">
        <f>($H61+$F61)*$T$3</f>
        <v>18.290749999999999</v>
      </c>
      <c r="U61" s="205">
        <f t="shared" si="0"/>
        <v>7.3163</v>
      </c>
      <c r="V61" s="206"/>
    </row>
    <row r="62" spans="1:22" ht="14.25" x14ac:dyDescent="0.2">
      <c r="A62" s="214">
        <v>68728149</v>
      </c>
      <c r="B62" s="197" t="s">
        <v>99</v>
      </c>
      <c r="C62" s="199" t="s">
        <v>45</v>
      </c>
      <c r="D62" s="199"/>
      <c r="E62" s="208"/>
      <c r="F62" s="208">
        <v>58.15</v>
      </c>
      <c r="G62" s="200">
        <v>3600</v>
      </c>
      <c r="H62" s="201">
        <f>$G62</f>
        <v>3600</v>
      </c>
      <c r="I62" s="201">
        <f>$H62-$M62</f>
        <v>3546</v>
      </c>
      <c r="J62" s="201">
        <f>$H62-$M62*2</f>
        <v>3492</v>
      </c>
      <c r="K62" s="201">
        <f>$H62+$M62</f>
        <v>3654</v>
      </c>
      <c r="L62" s="201">
        <f>$H62+$M62*2</f>
        <v>3708</v>
      </c>
      <c r="M62" s="202">
        <v>54</v>
      </c>
      <c r="N62" s="203">
        <f>$I62+$F62+$T62+$U62</f>
        <v>3629.7570500000002</v>
      </c>
      <c r="O62" s="203">
        <f>$H62+$F62</f>
        <v>3658.15</v>
      </c>
      <c r="P62" s="203">
        <f>$K62+$F62+$T62+$U62</f>
        <v>3737.7570500000002</v>
      </c>
      <c r="Q62" s="203">
        <f>$J62+$F62+$T62+$U62</f>
        <v>3575.7570500000002</v>
      </c>
      <c r="R62" s="203">
        <f>$H62+$F62</f>
        <v>3658.15</v>
      </c>
      <c r="S62" s="203">
        <f>$L62+$F62+$T62+$U62</f>
        <v>3791.7570500000002</v>
      </c>
      <c r="T62" s="204">
        <f>($H62+$F62)*$T$3</f>
        <v>18.290749999999999</v>
      </c>
      <c r="U62" s="205">
        <f t="shared" si="0"/>
        <v>7.3163</v>
      </c>
      <c r="V62" s="206"/>
    </row>
    <row r="63" spans="1:22" ht="14.25" x14ac:dyDescent="0.2">
      <c r="A63" s="214">
        <v>68728153</v>
      </c>
      <c r="B63" s="197" t="s">
        <v>99</v>
      </c>
      <c r="C63" s="199" t="s">
        <v>46</v>
      </c>
      <c r="D63" s="199"/>
      <c r="E63" s="208"/>
      <c r="F63" s="208">
        <v>58.15</v>
      </c>
      <c r="G63" s="200">
        <v>3600</v>
      </c>
      <c r="H63" s="201">
        <f>$G63</f>
        <v>3600</v>
      </c>
      <c r="I63" s="201">
        <f>$H63-$M63</f>
        <v>3546</v>
      </c>
      <c r="J63" s="201">
        <f>$H63-$M63*2</f>
        <v>3492</v>
      </c>
      <c r="K63" s="201">
        <f>$H63+$M63</f>
        <v>3654</v>
      </c>
      <c r="L63" s="201">
        <f>$H63+$M63*2</f>
        <v>3708</v>
      </c>
      <c r="M63" s="202">
        <v>54</v>
      </c>
      <c r="N63" s="203">
        <f>$I63+$F63+$T63+$U63</f>
        <v>3629.7570500000002</v>
      </c>
      <c r="O63" s="203">
        <f>$H63+$F63</f>
        <v>3658.15</v>
      </c>
      <c r="P63" s="203">
        <f>$K63+$F63+$T63+$U63</f>
        <v>3737.7570500000002</v>
      </c>
      <c r="Q63" s="203">
        <f>$J63+$F63+$T63+$U63</f>
        <v>3575.7570500000002</v>
      </c>
      <c r="R63" s="203">
        <f>$H63+$F63</f>
        <v>3658.15</v>
      </c>
      <c r="S63" s="203">
        <f>$L63+$F63+$T63+$U63</f>
        <v>3791.7570500000002</v>
      </c>
      <c r="T63" s="204">
        <f>($H63+$F63)*$T$3</f>
        <v>18.290749999999999</v>
      </c>
      <c r="U63" s="205">
        <f t="shared" si="0"/>
        <v>7.3163</v>
      </c>
      <c r="V63" s="206"/>
    </row>
    <row r="64" spans="1:22" ht="14.25" x14ac:dyDescent="0.2">
      <c r="A64" s="214">
        <v>68794730</v>
      </c>
      <c r="B64" s="197" t="s">
        <v>99</v>
      </c>
      <c r="C64" s="199" t="s">
        <v>49</v>
      </c>
      <c r="D64" s="199"/>
      <c r="E64" s="208"/>
      <c r="F64" s="208">
        <v>32.64</v>
      </c>
      <c r="G64" s="200">
        <v>3600</v>
      </c>
      <c r="H64" s="201">
        <f>$G64</f>
        <v>3600</v>
      </c>
      <c r="I64" s="201">
        <f>$H64-$M64</f>
        <v>3546</v>
      </c>
      <c r="J64" s="201">
        <f>$H64-$M64*2</f>
        <v>3492</v>
      </c>
      <c r="K64" s="201">
        <f>$H64+$M64</f>
        <v>3654</v>
      </c>
      <c r="L64" s="201">
        <f>$H64+$M64*2</f>
        <v>3708</v>
      </c>
      <c r="M64" s="202">
        <v>54</v>
      </c>
      <c r="N64" s="203">
        <f>$I64+$F64+$T64+$U64</f>
        <v>3604.0684799999999</v>
      </c>
      <c r="O64" s="203">
        <f>$H64+$F64</f>
        <v>3632.64</v>
      </c>
      <c r="P64" s="203">
        <f>$K64+$F64+$T64+$U64</f>
        <v>3712.0684799999999</v>
      </c>
      <c r="Q64" s="203">
        <f>$J64+$F64+$T64+$U64</f>
        <v>3550.0684799999999</v>
      </c>
      <c r="R64" s="203">
        <f>$H64+$F64</f>
        <v>3632.64</v>
      </c>
      <c r="S64" s="203">
        <f>$L64+$F64+$T64+$U64</f>
        <v>3766.0684799999999</v>
      </c>
      <c r="T64" s="204">
        <f>($H64+$F64)*$T$3</f>
        <v>18.1632</v>
      </c>
      <c r="U64" s="205">
        <f t="shared" si="0"/>
        <v>7.2652799999999997</v>
      </c>
      <c r="V64" s="206"/>
    </row>
    <row r="65" spans="1:22" ht="14.25" x14ac:dyDescent="0.2">
      <c r="A65" s="214">
        <v>68681024</v>
      </c>
      <c r="B65" s="197" t="s">
        <v>99</v>
      </c>
      <c r="C65" s="199" t="s">
        <v>61</v>
      </c>
      <c r="D65" s="199"/>
      <c r="E65" s="208"/>
      <c r="F65" s="208">
        <v>32.64</v>
      </c>
      <c r="G65" s="200">
        <v>3600</v>
      </c>
      <c r="H65" s="201">
        <f>$G65</f>
        <v>3600</v>
      </c>
      <c r="I65" s="201">
        <f>$H65-$M65</f>
        <v>3546</v>
      </c>
      <c r="J65" s="201">
        <f>$H65-$M65*2</f>
        <v>3492</v>
      </c>
      <c r="K65" s="201">
        <f>$H65+$M65</f>
        <v>3654</v>
      </c>
      <c r="L65" s="201">
        <f>$H65+$M65*2</f>
        <v>3708</v>
      </c>
      <c r="M65" s="202">
        <v>54</v>
      </c>
      <c r="N65" s="203">
        <f>$I65+$F65+$T65+$U65</f>
        <v>3604.0684799999999</v>
      </c>
      <c r="O65" s="203">
        <f>$H65+$F65</f>
        <v>3632.64</v>
      </c>
      <c r="P65" s="203">
        <f>$K65+$F65+$T65+$U65</f>
        <v>3712.0684799999999</v>
      </c>
      <c r="Q65" s="203">
        <f>$J65+$F65+$T65+$U65</f>
        <v>3550.0684799999999</v>
      </c>
      <c r="R65" s="203">
        <f>$H65+$F65</f>
        <v>3632.64</v>
      </c>
      <c r="S65" s="203">
        <f>$L65+$F65+$T65+$U65</f>
        <v>3766.0684799999999</v>
      </c>
      <c r="T65" s="204">
        <f>($H65+$F65)*$T$3</f>
        <v>18.1632</v>
      </c>
      <c r="U65" s="205">
        <f t="shared" si="0"/>
        <v>7.2652799999999997</v>
      </c>
      <c r="V65" s="206"/>
    </row>
    <row r="66" spans="1:22" ht="14.25" x14ac:dyDescent="0.2">
      <c r="A66" s="214">
        <v>68299330</v>
      </c>
      <c r="B66" s="197" t="s">
        <v>107</v>
      </c>
      <c r="C66" s="199" t="s">
        <v>63</v>
      </c>
      <c r="D66" s="199"/>
      <c r="E66" s="208"/>
      <c r="F66" s="208">
        <v>58.15</v>
      </c>
      <c r="G66" s="200">
        <v>3700</v>
      </c>
      <c r="H66" s="201">
        <f>$G66</f>
        <v>3700</v>
      </c>
      <c r="I66" s="201">
        <f>$H66-$M66</f>
        <v>3644.5</v>
      </c>
      <c r="J66" s="201">
        <f>$H66-$M66*2</f>
        <v>3589</v>
      </c>
      <c r="K66" s="201">
        <f>$H66+$M66</f>
        <v>3755.5</v>
      </c>
      <c r="L66" s="201">
        <f>$H66+$M66*2</f>
        <v>3811</v>
      </c>
      <c r="M66" s="271">
        <v>55.5</v>
      </c>
      <c r="N66" s="203">
        <f>$I66+$F66+$T66+$U66</f>
        <v>3728.95705</v>
      </c>
      <c r="O66" s="203">
        <f>$H66+$F66</f>
        <v>3758.15</v>
      </c>
      <c r="P66" s="203">
        <f>$K66+$F66+$T66+$U66</f>
        <v>3839.95705</v>
      </c>
      <c r="Q66" s="203">
        <f>$J66+$F66+$T66+$U66</f>
        <v>3673.45705</v>
      </c>
      <c r="R66" s="203">
        <f>$H66+$F66</f>
        <v>3758.15</v>
      </c>
      <c r="S66" s="203">
        <f>$L66+$F66+$T66+$U66</f>
        <v>3895.45705</v>
      </c>
      <c r="T66" s="204">
        <f>($H66+$F66)*$T$3</f>
        <v>18.790749999999999</v>
      </c>
      <c r="U66" s="205">
        <f t="shared" si="0"/>
        <v>7.5163000000000002</v>
      </c>
      <c r="V66" s="206"/>
    </row>
    <row r="67" spans="1:22" ht="14.25" x14ac:dyDescent="0.2">
      <c r="A67" s="214">
        <v>68728151</v>
      </c>
      <c r="B67" s="197" t="s">
        <v>100</v>
      </c>
      <c r="C67" s="199" t="s">
        <v>47</v>
      </c>
      <c r="D67" s="199"/>
      <c r="E67" s="208"/>
      <c r="F67" s="208">
        <v>53.69</v>
      </c>
      <c r="G67" s="200">
        <v>3900</v>
      </c>
      <c r="H67" s="201">
        <f>$G67</f>
        <v>3900</v>
      </c>
      <c r="I67" s="201">
        <f>$H67-$M67</f>
        <v>3841.5</v>
      </c>
      <c r="J67" s="201">
        <f>$H67-$M67*2</f>
        <v>3783</v>
      </c>
      <c r="K67" s="201">
        <f>$H67+$M67</f>
        <v>3958.5</v>
      </c>
      <c r="L67" s="201">
        <f>$H67+$M67*2</f>
        <v>4017</v>
      </c>
      <c r="M67" s="271">
        <v>58.5</v>
      </c>
      <c r="N67" s="203">
        <f>$I67+$F67+$T67+$U67</f>
        <v>3922.8658300000002</v>
      </c>
      <c r="O67" s="203">
        <f>$H67+$F67</f>
        <v>3953.69</v>
      </c>
      <c r="P67" s="203">
        <f>$K67+$F67+$T67+$U67</f>
        <v>4039.8658300000002</v>
      </c>
      <c r="Q67" s="203">
        <f>$J67+$F67+$T67+$U67</f>
        <v>3864.3658300000002</v>
      </c>
      <c r="R67" s="203">
        <f>$H67+$F67</f>
        <v>3953.69</v>
      </c>
      <c r="S67" s="203">
        <f>$L67+$F67+$T67+$U67</f>
        <v>4098.3658299999997</v>
      </c>
      <c r="T67" s="204">
        <f>($H67+$F67)*$T$3</f>
        <v>19.768450000000001</v>
      </c>
      <c r="U67" s="205">
        <f t="shared" si="0"/>
        <v>7.9073799999999999</v>
      </c>
      <c r="V67" s="206"/>
    </row>
    <row r="68" spans="1:22" ht="14.25" x14ac:dyDescent="0.2">
      <c r="A68" s="214">
        <v>67636472</v>
      </c>
      <c r="B68" s="197" t="s">
        <v>101</v>
      </c>
      <c r="C68" s="199" t="s">
        <v>48</v>
      </c>
      <c r="D68" s="199"/>
      <c r="E68" s="208"/>
      <c r="F68" s="209">
        <v>58.15</v>
      </c>
      <c r="G68" s="200">
        <v>4000</v>
      </c>
      <c r="H68" s="201">
        <f>$G68</f>
        <v>4000</v>
      </c>
      <c r="I68" s="201">
        <f>$H68-$M68</f>
        <v>3940</v>
      </c>
      <c r="J68" s="201">
        <f>$H68-$M68*2</f>
        <v>3880</v>
      </c>
      <c r="K68" s="201">
        <f>$H68+$M68</f>
        <v>4060</v>
      </c>
      <c r="L68" s="201">
        <f>$H68+$M68*2</f>
        <v>4120</v>
      </c>
      <c r="M68" s="271">
        <v>60</v>
      </c>
      <c r="N68" s="203">
        <f>$I68+$F68+$T68+$U68</f>
        <v>4026.5570500000003</v>
      </c>
      <c r="O68" s="203">
        <f>$H68+$F68</f>
        <v>4058.15</v>
      </c>
      <c r="P68" s="203">
        <f>$K68+$F68+$T68+$U68</f>
        <v>4146.5570499999994</v>
      </c>
      <c r="Q68" s="203">
        <f>$J68+$F68+$T68+$U68</f>
        <v>3966.5570500000003</v>
      </c>
      <c r="R68" s="203">
        <f>$H68+$F68</f>
        <v>4058.15</v>
      </c>
      <c r="S68" s="203">
        <f>$L68+$F68+$T68+$U68</f>
        <v>4206.5570499999994</v>
      </c>
      <c r="T68" s="204">
        <f>($H68+$F68)*$T$3</f>
        <v>20.290749999999999</v>
      </c>
      <c r="U68" s="205">
        <f t="shared" si="0"/>
        <v>8.1163000000000007</v>
      </c>
      <c r="V68" s="206"/>
    </row>
    <row r="69" spans="1:22" ht="14.25" x14ac:dyDescent="0.2">
      <c r="A69" s="214">
        <v>68335858</v>
      </c>
      <c r="B69" s="198" t="s">
        <v>208</v>
      </c>
      <c r="C69" s="199" t="s">
        <v>69</v>
      </c>
      <c r="D69" s="199"/>
      <c r="E69" s="208"/>
      <c r="F69" s="209">
        <v>34.26</v>
      </c>
      <c r="G69" s="200">
        <v>2100</v>
      </c>
      <c r="H69" s="201">
        <f>$G69</f>
        <v>2100</v>
      </c>
      <c r="I69" s="201">
        <f>$H69-$M69</f>
        <v>2068.5</v>
      </c>
      <c r="J69" s="201">
        <f>$H69-$M69*2</f>
        <v>2037</v>
      </c>
      <c r="K69" s="201">
        <f>$H69+$M69</f>
        <v>2131.5</v>
      </c>
      <c r="L69" s="201">
        <f>$H69+$M69*2</f>
        <v>2163</v>
      </c>
      <c r="M69" s="271">
        <v>31.5</v>
      </c>
      <c r="N69" s="203">
        <f>$I69+$F69+$T69+$U69</f>
        <v>2117.6998200000003</v>
      </c>
      <c r="O69" s="203">
        <f>$H69+$F69</f>
        <v>2134.2600000000002</v>
      </c>
      <c r="P69" s="203">
        <f>$K69+$F69+$T69+$U69</f>
        <v>2180.6998200000003</v>
      </c>
      <c r="Q69" s="203">
        <f>$J69+$F69+$T69+$U69</f>
        <v>2086.1998200000003</v>
      </c>
      <c r="R69" s="203">
        <f>$H69+$F69</f>
        <v>2134.2600000000002</v>
      </c>
      <c r="S69" s="203">
        <f>$L69+$F69+$T69+$U69</f>
        <v>2212.1998200000003</v>
      </c>
      <c r="T69" s="204">
        <f>($H69+$F69)*$T$3</f>
        <v>10.6713</v>
      </c>
      <c r="U69" s="205">
        <f t="shared" si="0"/>
        <v>4.2685200000000005</v>
      </c>
      <c r="V69" s="206"/>
    </row>
    <row r="70" spans="1:22" ht="14.25" x14ac:dyDescent="0.2">
      <c r="A70" s="214">
        <v>68335848</v>
      </c>
      <c r="B70" s="198" t="s">
        <v>208</v>
      </c>
      <c r="C70" s="199" t="s">
        <v>70</v>
      </c>
      <c r="D70" s="199"/>
      <c r="E70" s="208"/>
      <c r="F70" s="209">
        <v>34.26</v>
      </c>
      <c r="G70" s="200">
        <v>2100</v>
      </c>
      <c r="H70" s="201">
        <f>$G70</f>
        <v>2100</v>
      </c>
      <c r="I70" s="201">
        <f>$H70-$M70</f>
        <v>2068.5</v>
      </c>
      <c r="J70" s="201">
        <f>$H70-$M70*2</f>
        <v>2037</v>
      </c>
      <c r="K70" s="201">
        <f>$H70+$M70</f>
        <v>2131.5</v>
      </c>
      <c r="L70" s="201">
        <f>$H70+$M70*2</f>
        <v>2163</v>
      </c>
      <c r="M70" s="271">
        <v>31.5</v>
      </c>
      <c r="N70" s="203">
        <f>$I70+$F70+$T70+$U70</f>
        <v>2117.6998200000003</v>
      </c>
      <c r="O70" s="203">
        <f>$H70+$F70</f>
        <v>2134.2600000000002</v>
      </c>
      <c r="P70" s="203">
        <f>$K70+$F70+$T70+$U70</f>
        <v>2180.6998200000003</v>
      </c>
      <c r="Q70" s="203">
        <f>$J70+$F70+$T70+$U70</f>
        <v>2086.1998200000003</v>
      </c>
      <c r="R70" s="203">
        <f>$H70+$F70</f>
        <v>2134.2600000000002</v>
      </c>
      <c r="S70" s="203">
        <f>$L70+$F70+$T70+$U70</f>
        <v>2212.1998200000003</v>
      </c>
      <c r="T70" s="204">
        <f>($H70+$F70)*$T$3</f>
        <v>10.6713</v>
      </c>
      <c r="U70" s="205">
        <f t="shared" ref="U70:U87" si="1">($H70+$F70)*$U$3</f>
        <v>4.2685200000000005</v>
      </c>
      <c r="V70" s="206"/>
    </row>
    <row r="71" spans="1:22" ht="14.25" x14ac:dyDescent="0.2">
      <c r="A71" s="214">
        <v>68827961</v>
      </c>
      <c r="B71" s="198" t="s">
        <v>208</v>
      </c>
      <c r="C71" s="199" t="s">
        <v>71</v>
      </c>
      <c r="D71" s="199"/>
      <c r="E71" s="208"/>
      <c r="F71" s="209">
        <v>34.26</v>
      </c>
      <c r="G71" s="200">
        <v>2100</v>
      </c>
      <c r="H71" s="201">
        <f>$G71</f>
        <v>2100</v>
      </c>
      <c r="I71" s="201">
        <f>$H71-$M71</f>
        <v>2068.5</v>
      </c>
      <c r="J71" s="201">
        <f>$H71-$M71*2</f>
        <v>2037</v>
      </c>
      <c r="K71" s="201">
        <f>$H71+$M71</f>
        <v>2131.5</v>
      </c>
      <c r="L71" s="201">
        <f>$H71+$M71*2</f>
        <v>2163</v>
      </c>
      <c r="M71" s="271">
        <v>31.5</v>
      </c>
      <c r="N71" s="203">
        <f>$I71+$F71+$T71+$U71</f>
        <v>2117.6998200000003</v>
      </c>
      <c r="O71" s="203">
        <f>$H71+$F71</f>
        <v>2134.2600000000002</v>
      </c>
      <c r="P71" s="203">
        <f>$K71+$F71+$T71+$U71</f>
        <v>2180.6998200000003</v>
      </c>
      <c r="Q71" s="203">
        <f>$J71+$F71+$T71+$U71</f>
        <v>2086.1998200000003</v>
      </c>
      <c r="R71" s="203">
        <f>$H71+$F71</f>
        <v>2134.2600000000002</v>
      </c>
      <c r="S71" s="203">
        <f>$L71+$F71+$T71+$U71</f>
        <v>2212.1998200000003</v>
      </c>
      <c r="T71" s="204">
        <f>($H71+$F71)*$T$3</f>
        <v>10.6713</v>
      </c>
      <c r="U71" s="205">
        <f t="shared" si="1"/>
        <v>4.2685200000000005</v>
      </c>
      <c r="V71" s="206"/>
    </row>
    <row r="72" spans="1:22" ht="14.25" x14ac:dyDescent="0.2">
      <c r="A72" s="214">
        <v>68827959</v>
      </c>
      <c r="B72" s="198" t="s">
        <v>208</v>
      </c>
      <c r="C72" s="199" t="s">
        <v>72</v>
      </c>
      <c r="D72" s="199"/>
      <c r="E72" s="208"/>
      <c r="F72" s="209">
        <v>56.63</v>
      </c>
      <c r="G72" s="200">
        <v>2100</v>
      </c>
      <c r="H72" s="201">
        <f>$G72</f>
        <v>2100</v>
      </c>
      <c r="I72" s="201">
        <f>$H72-$M72</f>
        <v>2068.5</v>
      </c>
      <c r="J72" s="201">
        <f>$H72-$M72*2</f>
        <v>2037</v>
      </c>
      <c r="K72" s="201">
        <f>$H72+$M72</f>
        <v>2131.5</v>
      </c>
      <c r="L72" s="201">
        <f>$H72+$M72*2</f>
        <v>2163</v>
      </c>
      <c r="M72" s="271">
        <v>31.5</v>
      </c>
      <c r="N72" s="203">
        <f>$I72+$F72+$T72+$U72</f>
        <v>2140.2264100000002</v>
      </c>
      <c r="O72" s="203">
        <f>$H72+$F72</f>
        <v>2156.63</v>
      </c>
      <c r="P72" s="203">
        <f>$K72+$F72+$T72+$U72</f>
        <v>2203.2264100000002</v>
      </c>
      <c r="Q72" s="203">
        <f>$J72+$F72+$T72+$U72</f>
        <v>2108.7264100000002</v>
      </c>
      <c r="R72" s="203">
        <f>$H72+$F72</f>
        <v>2156.63</v>
      </c>
      <c r="S72" s="203">
        <f>$L72+$F72+$T72+$U72</f>
        <v>2234.7264100000002</v>
      </c>
      <c r="T72" s="204">
        <f>($H72+$F72)*$T$3</f>
        <v>10.783150000000001</v>
      </c>
      <c r="U72" s="205">
        <f t="shared" si="1"/>
        <v>4.3132600000000005</v>
      </c>
      <c r="V72" s="206"/>
    </row>
    <row r="73" spans="1:22" ht="14.25" x14ac:dyDescent="0.2">
      <c r="A73" s="214">
        <v>68827952</v>
      </c>
      <c r="B73" s="198" t="s">
        <v>214</v>
      </c>
      <c r="C73" s="199" t="s">
        <v>191</v>
      </c>
      <c r="D73" s="199"/>
      <c r="E73" s="208"/>
      <c r="F73" s="209">
        <v>35.26</v>
      </c>
      <c r="G73" s="200">
        <v>2600</v>
      </c>
      <c r="H73" s="201">
        <f>$G73</f>
        <v>2600</v>
      </c>
      <c r="I73" s="201">
        <f>$H73-$M73</f>
        <v>2561</v>
      </c>
      <c r="J73" s="201">
        <f>$H73-$M73*2</f>
        <v>2522</v>
      </c>
      <c r="K73" s="201">
        <f>$H73+$M73</f>
        <v>2639</v>
      </c>
      <c r="L73" s="201">
        <f>$H73+$M73*2</f>
        <v>2678</v>
      </c>
      <c r="M73" s="210">
        <v>39</v>
      </c>
      <c r="N73" s="203">
        <f>$I73+$F73+$T73+$U73</f>
        <v>2614.7068200000003</v>
      </c>
      <c r="O73" s="203">
        <f>$H73+$F73</f>
        <v>2635.26</v>
      </c>
      <c r="P73" s="203">
        <f>$K73+$F73+$T73+$U73</f>
        <v>2692.7068200000003</v>
      </c>
      <c r="Q73" s="203">
        <f>$J73+$F73+$T73+$U73</f>
        <v>2575.7068200000003</v>
      </c>
      <c r="R73" s="203">
        <f>$H73+$F73</f>
        <v>2635.26</v>
      </c>
      <c r="S73" s="203">
        <f>$L73+$F73+$T73+$U73</f>
        <v>2731.7068200000003</v>
      </c>
      <c r="T73" s="204">
        <f>($H73+$F73)*$T$3</f>
        <v>13.176300000000001</v>
      </c>
      <c r="U73" s="205">
        <f t="shared" si="1"/>
        <v>5.2705200000000003</v>
      </c>
      <c r="V73" s="206"/>
    </row>
    <row r="74" spans="1:22" ht="14.25" x14ac:dyDescent="0.2">
      <c r="A74" s="214">
        <v>69603886</v>
      </c>
      <c r="B74" s="198" t="s">
        <v>215</v>
      </c>
      <c r="C74" s="199" t="s">
        <v>201</v>
      </c>
      <c r="D74" s="199"/>
      <c r="E74" s="208"/>
      <c r="F74" s="208">
        <v>54.35</v>
      </c>
      <c r="G74" s="200">
        <v>3500</v>
      </c>
      <c r="H74" s="201">
        <f>$G74</f>
        <v>3500</v>
      </c>
      <c r="I74" s="201">
        <f>$H74-$M74</f>
        <v>3447.5</v>
      </c>
      <c r="J74" s="201">
        <f>$H74-$M74*2</f>
        <v>3395</v>
      </c>
      <c r="K74" s="201">
        <f>$H74+$M74</f>
        <v>3552.5</v>
      </c>
      <c r="L74" s="201">
        <f>$H74+$M74*2</f>
        <v>3605</v>
      </c>
      <c r="M74" s="271">
        <v>52.5</v>
      </c>
      <c r="N74" s="203">
        <f>$I74+$F74+$T74+$U74</f>
        <v>3526.73045</v>
      </c>
      <c r="O74" s="203">
        <f>$H74+$F74</f>
        <v>3554.35</v>
      </c>
      <c r="P74" s="203">
        <f>$K74+$F74+$T74+$U74</f>
        <v>3631.73045</v>
      </c>
      <c r="Q74" s="203">
        <f>$J74+$F74+$T74+$U74</f>
        <v>3474.23045</v>
      </c>
      <c r="R74" s="203">
        <f>$H74+$F74</f>
        <v>3554.35</v>
      </c>
      <c r="S74" s="203">
        <f>$L74+$F74+$T74+$U74</f>
        <v>3684.23045</v>
      </c>
      <c r="T74" s="204">
        <f>($H74+$F74)*$T$3</f>
        <v>17.771750000000001</v>
      </c>
      <c r="U74" s="205">
        <f t="shared" si="1"/>
        <v>7.1086999999999998</v>
      </c>
      <c r="V74" s="206"/>
    </row>
    <row r="75" spans="1:22" ht="14.25" x14ac:dyDescent="0.2">
      <c r="A75" s="214">
        <v>68623343</v>
      </c>
      <c r="B75" s="198" t="s">
        <v>211</v>
      </c>
      <c r="C75" s="199" t="s">
        <v>76</v>
      </c>
      <c r="D75" s="199"/>
      <c r="E75" s="208"/>
      <c r="F75" s="208">
        <v>53.06</v>
      </c>
      <c r="G75" s="200">
        <v>2000</v>
      </c>
      <c r="H75" s="201">
        <f>$G75</f>
        <v>2000</v>
      </c>
      <c r="I75" s="201">
        <f>$H75-$M75</f>
        <v>1970</v>
      </c>
      <c r="J75" s="201">
        <f>$H75-$M75*2</f>
        <v>1940</v>
      </c>
      <c r="K75" s="201">
        <f>$H75+$M75</f>
        <v>2030</v>
      </c>
      <c r="L75" s="201">
        <f>$H75+$M75*2</f>
        <v>2060</v>
      </c>
      <c r="M75" s="271">
        <v>30</v>
      </c>
      <c r="N75" s="203">
        <f>$I75+$F75+$T75+$U75</f>
        <v>2037.4314199999999</v>
      </c>
      <c r="O75" s="203">
        <f>$H75+$F75</f>
        <v>2053.06</v>
      </c>
      <c r="P75" s="203">
        <f>$K75+$F75+$T75+$U75</f>
        <v>2097.4314199999999</v>
      </c>
      <c r="Q75" s="203">
        <f>$J75+$F75+$T75+$U75</f>
        <v>2007.4314199999999</v>
      </c>
      <c r="R75" s="203">
        <f>$H75+$F75</f>
        <v>2053.06</v>
      </c>
      <c r="S75" s="203">
        <f>$L75+$F75+$T75+$U75</f>
        <v>2127.4314199999999</v>
      </c>
      <c r="T75" s="204">
        <f>($H75+$F75)*$T$3</f>
        <v>10.2653</v>
      </c>
      <c r="U75" s="205">
        <f t="shared" si="1"/>
        <v>4.1061199999999998</v>
      </c>
      <c r="V75" s="206"/>
    </row>
    <row r="76" spans="1:22" ht="14.25" x14ac:dyDescent="0.2">
      <c r="A76" s="214">
        <v>68623349</v>
      </c>
      <c r="B76" s="198" t="s">
        <v>209</v>
      </c>
      <c r="C76" s="199" t="s">
        <v>73</v>
      </c>
      <c r="D76" s="199"/>
      <c r="E76" s="208"/>
      <c r="F76" s="208">
        <v>56.63</v>
      </c>
      <c r="G76" s="200">
        <v>3400</v>
      </c>
      <c r="H76" s="201">
        <f>$G76</f>
        <v>3400</v>
      </c>
      <c r="I76" s="201">
        <f>$H76-$M76</f>
        <v>3349</v>
      </c>
      <c r="J76" s="201">
        <f>$H76-$M76*2</f>
        <v>3298</v>
      </c>
      <c r="K76" s="201">
        <f>$H76+$M76</f>
        <v>3451</v>
      </c>
      <c r="L76" s="201">
        <f>$H76+$M76*2</f>
        <v>3502</v>
      </c>
      <c r="M76" s="271">
        <v>51</v>
      </c>
      <c r="N76" s="203">
        <f>$I76+$F76+$T76+$U76</f>
        <v>3429.8264100000001</v>
      </c>
      <c r="O76" s="203">
        <f>$H76+$F76</f>
        <v>3456.63</v>
      </c>
      <c r="P76" s="203">
        <f>$K76+$F76+$T76+$U76</f>
        <v>3531.8264100000001</v>
      </c>
      <c r="Q76" s="203">
        <f>$J76+$F76+$T76+$U76</f>
        <v>3378.8264100000001</v>
      </c>
      <c r="R76" s="203">
        <f>$H76+$F76</f>
        <v>3456.63</v>
      </c>
      <c r="S76" s="203">
        <f>$L76+$F76+$T76+$U76</f>
        <v>3582.8264100000001</v>
      </c>
      <c r="T76" s="204">
        <f>($H76+$F76)*$T$3</f>
        <v>17.283150000000003</v>
      </c>
      <c r="U76" s="205">
        <f t="shared" si="1"/>
        <v>6.9132600000000002</v>
      </c>
      <c r="V76" s="206"/>
    </row>
    <row r="77" spans="1:22" ht="14.25" x14ac:dyDescent="0.2">
      <c r="A77" s="214">
        <v>68623345</v>
      </c>
      <c r="B77" s="198" t="s">
        <v>210</v>
      </c>
      <c r="C77" s="199" t="s">
        <v>74</v>
      </c>
      <c r="D77" s="199"/>
      <c r="E77" s="208"/>
      <c r="F77" s="208">
        <v>56.63</v>
      </c>
      <c r="G77" s="200">
        <v>3600</v>
      </c>
      <c r="H77" s="201">
        <f>$G77</f>
        <v>3600</v>
      </c>
      <c r="I77" s="201">
        <f>$H77-$M77</f>
        <v>3546</v>
      </c>
      <c r="J77" s="201">
        <f>$H77-$M77*2</f>
        <v>3492</v>
      </c>
      <c r="K77" s="201">
        <f>$H77+$M77</f>
        <v>3654</v>
      </c>
      <c r="L77" s="201">
        <f>$H77+$M77*2</f>
        <v>3708</v>
      </c>
      <c r="M77" s="271">
        <v>54</v>
      </c>
      <c r="N77" s="203">
        <f>$I77+$F77+$T77+$U77</f>
        <v>3628.2264100000002</v>
      </c>
      <c r="O77" s="203">
        <f>$H77+$F77</f>
        <v>3656.63</v>
      </c>
      <c r="P77" s="203">
        <f>$K77+$F77+$T77+$U77</f>
        <v>3736.2264100000002</v>
      </c>
      <c r="Q77" s="203">
        <f>$J77+$F77+$T77+$U77</f>
        <v>3574.2264100000002</v>
      </c>
      <c r="R77" s="203">
        <f>$H77+$F77</f>
        <v>3656.63</v>
      </c>
      <c r="S77" s="203">
        <f>$L77+$F77+$T77+$U77</f>
        <v>3790.2264100000002</v>
      </c>
      <c r="T77" s="204">
        <f>($H77+$F77)*$T$3</f>
        <v>18.283150000000003</v>
      </c>
      <c r="U77" s="205">
        <f t="shared" si="1"/>
        <v>7.3132600000000005</v>
      </c>
      <c r="V77" s="206"/>
    </row>
    <row r="78" spans="1:22" ht="14.25" x14ac:dyDescent="0.2">
      <c r="A78" s="214">
        <v>68623347</v>
      </c>
      <c r="B78" s="198" t="s">
        <v>210</v>
      </c>
      <c r="C78" s="199" t="s">
        <v>75</v>
      </c>
      <c r="D78" s="199"/>
      <c r="E78" s="208"/>
      <c r="F78" s="208">
        <v>32.24</v>
      </c>
      <c r="G78" s="200">
        <v>3600</v>
      </c>
      <c r="H78" s="201">
        <f>$G78</f>
        <v>3600</v>
      </c>
      <c r="I78" s="201">
        <f>$H78-$M78</f>
        <v>3546</v>
      </c>
      <c r="J78" s="201">
        <f>$H78-$M78*2</f>
        <v>3492</v>
      </c>
      <c r="K78" s="201">
        <f>$H78+$M78</f>
        <v>3654</v>
      </c>
      <c r="L78" s="201">
        <f>$H78+$M78*2</f>
        <v>3708</v>
      </c>
      <c r="M78" s="271">
        <v>54</v>
      </c>
      <c r="N78" s="203">
        <f>$I78+$F78+$T78+$U78</f>
        <v>3603.6656799999996</v>
      </c>
      <c r="O78" s="203">
        <f>$H78+$F78</f>
        <v>3632.24</v>
      </c>
      <c r="P78" s="203">
        <f>$K78+$F78+$T78+$U78</f>
        <v>3711.6656799999996</v>
      </c>
      <c r="Q78" s="203">
        <f>$J78+$F78+$T78+$U78</f>
        <v>3549.6656799999996</v>
      </c>
      <c r="R78" s="203">
        <f>$H78+$F78</f>
        <v>3632.24</v>
      </c>
      <c r="S78" s="203">
        <f>$L78+$F78+$T78+$U78</f>
        <v>3765.6656799999996</v>
      </c>
      <c r="T78" s="204">
        <f>($H78+$F78)*$T$3</f>
        <v>18.161200000000001</v>
      </c>
      <c r="U78" s="205">
        <f t="shared" si="1"/>
        <v>7.2644799999999998</v>
      </c>
      <c r="V78" s="206"/>
    </row>
    <row r="79" spans="1:22" ht="14.25" x14ac:dyDescent="0.2">
      <c r="A79" s="214">
        <v>68628327</v>
      </c>
      <c r="B79" s="198" t="s">
        <v>194</v>
      </c>
      <c r="C79" s="199" t="s">
        <v>68</v>
      </c>
      <c r="D79" s="199"/>
      <c r="E79" s="208"/>
      <c r="F79" s="208">
        <v>34.26</v>
      </c>
      <c r="G79" s="200">
        <v>2200</v>
      </c>
      <c r="H79" s="201">
        <f>$G79</f>
        <v>2200</v>
      </c>
      <c r="I79" s="201">
        <f>$H79-$M79</f>
        <v>2167</v>
      </c>
      <c r="J79" s="201">
        <f>$H79-$M79*2</f>
        <v>2134</v>
      </c>
      <c r="K79" s="201">
        <f>$H79+$M79</f>
        <v>2233</v>
      </c>
      <c r="L79" s="201">
        <f>$H79+$M79*2</f>
        <v>2266</v>
      </c>
      <c r="M79" s="271">
        <v>33</v>
      </c>
      <c r="N79" s="203">
        <f>$I79+$F79+$T79+$U79</f>
        <v>2216.8998200000001</v>
      </c>
      <c r="O79" s="203">
        <f>$H79+$F79</f>
        <v>2234.2600000000002</v>
      </c>
      <c r="P79" s="203">
        <f>$K79+$F79+$T79+$U79</f>
        <v>2282.8998200000001</v>
      </c>
      <c r="Q79" s="203">
        <f>$J79+$F79+$T79+$U79</f>
        <v>2183.8998200000001</v>
      </c>
      <c r="R79" s="203">
        <f>$H79+$F79</f>
        <v>2234.2600000000002</v>
      </c>
      <c r="S79" s="203">
        <f>$L79+$F79+$T79+$U79</f>
        <v>2315.8998200000001</v>
      </c>
      <c r="T79" s="204">
        <f>($H79+$F79)*$T$3</f>
        <v>11.1713</v>
      </c>
      <c r="U79" s="205">
        <f t="shared" si="1"/>
        <v>4.4685200000000007</v>
      </c>
      <c r="V79" s="206"/>
    </row>
    <row r="80" spans="1:22" ht="14.25" x14ac:dyDescent="0.2">
      <c r="A80" s="214">
        <v>68912973</v>
      </c>
      <c r="B80" s="197" t="s">
        <v>194</v>
      </c>
      <c r="C80" s="199" t="s">
        <v>178</v>
      </c>
      <c r="D80" s="199"/>
      <c r="E80" s="208"/>
      <c r="F80" s="208">
        <v>58.15</v>
      </c>
      <c r="G80" s="200">
        <v>2200</v>
      </c>
      <c r="H80" s="201">
        <f>$G80</f>
        <v>2200</v>
      </c>
      <c r="I80" s="201">
        <f>$H80-$M80</f>
        <v>2167</v>
      </c>
      <c r="J80" s="201">
        <f>$H80-$M80*2</f>
        <v>2134</v>
      </c>
      <c r="K80" s="201">
        <f>$H80+$M80</f>
        <v>2233</v>
      </c>
      <c r="L80" s="201">
        <f>$H80+$M80*2</f>
        <v>2266</v>
      </c>
      <c r="M80" s="210">
        <v>33</v>
      </c>
      <c r="N80" s="203">
        <f>$I80+$F80+$T80+$U80</f>
        <v>2240.95705</v>
      </c>
      <c r="O80" s="203">
        <f>$H80+$F80</f>
        <v>2258.15</v>
      </c>
      <c r="P80" s="203">
        <f>$K80+$F80+$T80+$U80</f>
        <v>2306.95705</v>
      </c>
      <c r="Q80" s="203">
        <f>$J80+$F80+$T80+$U80</f>
        <v>2207.95705</v>
      </c>
      <c r="R80" s="203">
        <f>$H80+$F80</f>
        <v>2258.15</v>
      </c>
      <c r="S80" s="203">
        <f>$L80+$F80+$T80+$U80</f>
        <v>2339.95705</v>
      </c>
      <c r="T80" s="204">
        <f>($H80+$F80)*$T$3</f>
        <v>11.290750000000001</v>
      </c>
      <c r="U80" s="205">
        <f t="shared" si="1"/>
        <v>4.5163000000000002</v>
      </c>
      <c r="V80" s="206"/>
    </row>
    <row r="81" spans="1:22" ht="14.25" x14ac:dyDescent="0.2">
      <c r="A81" s="214">
        <v>68234741</v>
      </c>
      <c r="B81" s="198" t="s">
        <v>109</v>
      </c>
      <c r="C81" s="199" t="s">
        <v>66</v>
      </c>
      <c r="D81" s="199"/>
      <c r="E81" s="208"/>
      <c r="F81" s="208">
        <v>58.15</v>
      </c>
      <c r="G81" s="200">
        <v>3100</v>
      </c>
      <c r="H81" s="201">
        <f>$G81</f>
        <v>3100</v>
      </c>
      <c r="I81" s="201">
        <f>$H81-$M81</f>
        <v>3053.5</v>
      </c>
      <c r="J81" s="201">
        <f>$H81-$M81*2</f>
        <v>3007</v>
      </c>
      <c r="K81" s="201">
        <f>$H81+$M81</f>
        <v>3146.5</v>
      </c>
      <c r="L81" s="201">
        <f>$H81+$M81*2</f>
        <v>3193</v>
      </c>
      <c r="M81" s="271">
        <v>46.5</v>
      </c>
      <c r="N81" s="203">
        <f>$I81+$F81+$T81+$U81</f>
        <v>3133.7570500000002</v>
      </c>
      <c r="O81" s="203">
        <f>$H81+$F81</f>
        <v>3158.15</v>
      </c>
      <c r="P81" s="203">
        <f>$K81+$F81+$T81+$U81</f>
        <v>3226.7570500000002</v>
      </c>
      <c r="Q81" s="203">
        <f>$J81+$F81+$T81+$U81</f>
        <v>3087.2570500000002</v>
      </c>
      <c r="R81" s="203">
        <f>$H81+$F81</f>
        <v>3158.15</v>
      </c>
      <c r="S81" s="203">
        <f>$L81+$F81+$T81+$U81</f>
        <v>3273.2570500000002</v>
      </c>
      <c r="T81" s="204">
        <f>($H81+$F81)*$T$3</f>
        <v>15.790750000000001</v>
      </c>
      <c r="U81" s="205">
        <f t="shared" si="1"/>
        <v>6.3163</v>
      </c>
      <c r="V81" s="206"/>
    </row>
    <row r="82" spans="1:22" ht="14.25" x14ac:dyDescent="0.2">
      <c r="A82" s="214">
        <v>68628333</v>
      </c>
      <c r="B82" s="198" t="s">
        <v>109</v>
      </c>
      <c r="C82" s="199" t="s">
        <v>67</v>
      </c>
      <c r="D82" s="199"/>
      <c r="E82" s="208"/>
      <c r="F82" s="208">
        <v>32.64</v>
      </c>
      <c r="G82" s="200">
        <v>3100</v>
      </c>
      <c r="H82" s="201">
        <f>$G82</f>
        <v>3100</v>
      </c>
      <c r="I82" s="201">
        <f>$H82-$M82</f>
        <v>3053.5</v>
      </c>
      <c r="J82" s="201">
        <f>$H82-$M82*2</f>
        <v>3007</v>
      </c>
      <c r="K82" s="201">
        <f>$H82+$M82</f>
        <v>3146.5</v>
      </c>
      <c r="L82" s="201">
        <f>$H82+$M82*2</f>
        <v>3193</v>
      </c>
      <c r="M82" s="271">
        <v>46.5</v>
      </c>
      <c r="N82" s="203">
        <f>$I82+$F82+$T82+$U82</f>
        <v>3108.0684799999999</v>
      </c>
      <c r="O82" s="203">
        <f>$H82+$F82</f>
        <v>3132.64</v>
      </c>
      <c r="P82" s="203">
        <f>$K82+$F82+$T82+$U82</f>
        <v>3201.0684799999999</v>
      </c>
      <c r="Q82" s="203">
        <f>$J82+$F82+$T82+$U82</f>
        <v>3061.5684799999999</v>
      </c>
      <c r="R82" s="203">
        <f>$H82+$F82</f>
        <v>3132.64</v>
      </c>
      <c r="S82" s="203">
        <f>$L82+$F82+$T82+$U82</f>
        <v>3247.5684799999999</v>
      </c>
      <c r="T82" s="204">
        <f>($H82+$F82)*$T$3</f>
        <v>15.6632</v>
      </c>
      <c r="U82" s="205">
        <f t="shared" si="1"/>
        <v>6.2652799999999997</v>
      </c>
      <c r="V82" s="206"/>
    </row>
    <row r="83" spans="1:22" ht="14.25" x14ac:dyDescent="0.2">
      <c r="A83" s="214">
        <v>68912975</v>
      </c>
      <c r="B83" s="197" t="s">
        <v>109</v>
      </c>
      <c r="C83" s="199" t="s">
        <v>179</v>
      </c>
      <c r="D83" s="199"/>
      <c r="E83" s="208"/>
      <c r="F83" s="208">
        <v>58.15</v>
      </c>
      <c r="G83" s="200">
        <v>3100</v>
      </c>
      <c r="H83" s="201">
        <f>$G83</f>
        <v>3100</v>
      </c>
      <c r="I83" s="201">
        <f>$H83-$M83</f>
        <v>3053.5</v>
      </c>
      <c r="J83" s="201">
        <f>$H83-$M83*2</f>
        <v>3007</v>
      </c>
      <c r="K83" s="201">
        <f>$H83+$M83</f>
        <v>3146.5</v>
      </c>
      <c r="L83" s="201">
        <f>$H83+$M83*2</f>
        <v>3193</v>
      </c>
      <c r="M83" s="210">
        <v>46.5</v>
      </c>
      <c r="N83" s="203">
        <f>$I83+$F83+$T83+$U83</f>
        <v>3133.7570500000002</v>
      </c>
      <c r="O83" s="203">
        <f>$H83+$F83</f>
        <v>3158.15</v>
      </c>
      <c r="P83" s="203">
        <f>$K83+$F83+$T83+$U83</f>
        <v>3226.7570500000002</v>
      </c>
      <c r="Q83" s="203">
        <f>$J83+$F83+$T83+$U83</f>
        <v>3087.2570500000002</v>
      </c>
      <c r="R83" s="203">
        <f>$H83+$F83</f>
        <v>3158.15</v>
      </c>
      <c r="S83" s="203">
        <f>$L83+$F83+$T83+$U83</f>
        <v>3273.2570500000002</v>
      </c>
      <c r="T83" s="204">
        <f>($H83+$F83)*$T$3</f>
        <v>15.790750000000001</v>
      </c>
      <c r="U83" s="205">
        <f t="shared" si="1"/>
        <v>6.3163</v>
      </c>
      <c r="V83" s="206"/>
    </row>
    <row r="84" spans="1:22" ht="14.25" x14ac:dyDescent="0.2">
      <c r="A84" s="214">
        <v>68909046</v>
      </c>
      <c r="B84" s="197" t="s">
        <v>193</v>
      </c>
      <c r="C84" s="199" t="s">
        <v>176</v>
      </c>
      <c r="D84" s="199"/>
      <c r="E84" s="208"/>
      <c r="F84" s="208">
        <v>32.64</v>
      </c>
      <c r="G84" s="200">
        <v>3300</v>
      </c>
      <c r="H84" s="201">
        <f>$G84</f>
        <v>3300</v>
      </c>
      <c r="I84" s="201">
        <f>$H84-$M84</f>
        <v>3250.5</v>
      </c>
      <c r="J84" s="201">
        <f>$H84-$M84*2</f>
        <v>3201</v>
      </c>
      <c r="K84" s="201">
        <f>$H84+$M84</f>
        <v>3349.5</v>
      </c>
      <c r="L84" s="201">
        <f>$H84+$M84*2</f>
        <v>3399</v>
      </c>
      <c r="M84" s="210">
        <v>49.5</v>
      </c>
      <c r="N84" s="203">
        <f>$I84+$F84+$T84+$U84</f>
        <v>3306.46848</v>
      </c>
      <c r="O84" s="203">
        <f>$H84+$F84</f>
        <v>3332.64</v>
      </c>
      <c r="P84" s="203">
        <f>$K84+$F84+$T84+$U84</f>
        <v>3405.46848</v>
      </c>
      <c r="Q84" s="203">
        <f>$J84+$F84+$T84+$U84</f>
        <v>3256.96848</v>
      </c>
      <c r="R84" s="203">
        <f>$H84+$F84</f>
        <v>3332.64</v>
      </c>
      <c r="S84" s="203">
        <f>$L84+$F84+$T84+$U84</f>
        <v>3454.96848</v>
      </c>
      <c r="T84" s="204">
        <f>($H84+$F84)*$T$3</f>
        <v>16.6632</v>
      </c>
      <c r="U84" s="205">
        <f t="shared" si="1"/>
        <v>6.6652800000000001</v>
      </c>
      <c r="V84" s="206"/>
    </row>
    <row r="85" spans="1:22" ht="14.25" x14ac:dyDescent="0.2">
      <c r="A85" s="217">
        <v>68909047</v>
      </c>
      <c r="B85" s="227" t="s">
        <v>193</v>
      </c>
      <c r="C85" s="218" t="s">
        <v>177</v>
      </c>
      <c r="D85" s="199"/>
      <c r="E85" s="208"/>
      <c r="F85" s="208">
        <v>58.15</v>
      </c>
      <c r="G85" s="200">
        <v>3300</v>
      </c>
      <c r="H85" s="201">
        <f>$G85</f>
        <v>3300</v>
      </c>
      <c r="I85" s="201">
        <f>$H85-$M85</f>
        <v>3250.5</v>
      </c>
      <c r="J85" s="201">
        <f>$H85-$M85*2</f>
        <v>3201</v>
      </c>
      <c r="K85" s="201">
        <f>$H85+$M85</f>
        <v>3349.5</v>
      </c>
      <c r="L85" s="201">
        <f>$H85+$M85*2</f>
        <v>3399</v>
      </c>
      <c r="M85" s="210">
        <v>49.5</v>
      </c>
      <c r="N85" s="203">
        <f>$I85+$F85+$T85+$U85</f>
        <v>3332.1570500000003</v>
      </c>
      <c r="O85" s="203">
        <f>$H85+$F85</f>
        <v>3358.15</v>
      </c>
      <c r="P85" s="203">
        <f>$K85+$F85+$T85+$U85</f>
        <v>3431.1570500000003</v>
      </c>
      <c r="Q85" s="203">
        <f>$J85+$F85+$T85+$U85</f>
        <v>3282.6570500000003</v>
      </c>
      <c r="R85" s="203">
        <f>$H85+$F85</f>
        <v>3358.15</v>
      </c>
      <c r="S85" s="203">
        <f>$L85+$F85+$T85+$U85</f>
        <v>3480.6570500000003</v>
      </c>
      <c r="T85" s="204">
        <f>($H85+$F85)*$T$3</f>
        <v>16.790749999999999</v>
      </c>
      <c r="U85" s="205">
        <f t="shared" si="1"/>
        <v>6.7163000000000004</v>
      </c>
      <c r="V85" s="206"/>
    </row>
    <row r="86" spans="1:22" ht="14.25" x14ac:dyDescent="0.2">
      <c r="A86" s="228">
        <v>68628325</v>
      </c>
      <c r="B86" s="198" t="s">
        <v>108</v>
      </c>
      <c r="C86" s="229" t="s">
        <v>64</v>
      </c>
      <c r="D86" s="226"/>
      <c r="E86" s="208"/>
      <c r="F86" s="208">
        <v>58.15</v>
      </c>
      <c r="G86" s="200">
        <v>3500</v>
      </c>
      <c r="H86" s="201">
        <f>$G86</f>
        <v>3500</v>
      </c>
      <c r="I86" s="201">
        <f>$H86-$M86</f>
        <v>3447.5</v>
      </c>
      <c r="J86" s="201">
        <f>$H86-$M86*2</f>
        <v>3395</v>
      </c>
      <c r="K86" s="201">
        <f>$H86+$M86</f>
        <v>3552.5</v>
      </c>
      <c r="L86" s="201">
        <f>$H86+$M86*2</f>
        <v>3605</v>
      </c>
      <c r="M86" s="271">
        <v>52.5</v>
      </c>
      <c r="N86" s="203">
        <f>$I86+$F86+$T86+$U86</f>
        <v>3530.5570500000003</v>
      </c>
      <c r="O86" s="203">
        <f>$H86+$F86</f>
        <v>3558.15</v>
      </c>
      <c r="P86" s="203">
        <f>$K86+$F86+$T86+$U86</f>
        <v>3635.5570500000003</v>
      </c>
      <c r="Q86" s="203">
        <f>$J86+$F86+$T86+$U86</f>
        <v>3478.0570500000003</v>
      </c>
      <c r="R86" s="203">
        <f>$H86+$F86</f>
        <v>3558.15</v>
      </c>
      <c r="S86" s="203">
        <f>$L86+$F86+$T86+$U86</f>
        <v>3688.0570500000003</v>
      </c>
      <c r="T86" s="204">
        <f>($H86+$F86)*$T$3</f>
        <v>17.790749999999999</v>
      </c>
      <c r="U86" s="205">
        <f t="shared" si="1"/>
        <v>7.1163000000000007</v>
      </c>
      <c r="V86" s="206"/>
    </row>
    <row r="87" spans="1:22" ht="14.25" x14ac:dyDescent="0.2">
      <c r="A87" s="228">
        <v>68628329</v>
      </c>
      <c r="B87" s="198" t="s">
        <v>108</v>
      </c>
      <c r="C87" s="229" t="s">
        <v>65</v>
      </c>
      <c r="D87" s="226"/>
      <c r="E87" s="208"/>
      <c r="F87" s="208">
        <v>58.15</v>
      </c>
      <c r="G87" s="200">
        <v>3500</v>
      </c>
      <c r="H87" s="201">
        <f>$G87</f>
        <v>3500</v>
      </c>
      <c r="I87" s="201">
        <f>$H87-$M87</f>
        <v>3447.5</v>
      </c>
      <c r="J87" s="201">
        <f>$H87-$M87*2</f>
        <v>3395</v>
      </c>
      <c r="K87" s="201">
        <f>$H87+$M87</f>
        <v>3552.5</v>
      </c>
      <c r="L87" s="201">
        <f>$H87+$M87*2</f>
        <v>3605</v>
      </c>
      <c r="M87" s="202">
        <v>52.5</v>
      </c>
      <c r="N87" s="203">
        <f>$I87+$F87+$T87+$U87</f>
        <v>3530.5570500000003</v>
      </c>
      <c r="O87" s="203">
        <f>$H87+$F87</f>
        <v>3558.15</v>
      </c>
      <c r="P87" s="203">
        <f>$K87+$F87+$T87+$U87</f>
        <v>3635.5570500000003</v>
      </c>
      <c r="Q87" s="203">
        <f>$J87+$F87+$T87+$U87</f>
        <v>3478.0570500000003</v>
      </c>
      <c r="R87" s="203">
        <f>$H87+$F87</f>
        <v>3558.15</v>
      </c>
      <c r="S87" s="203">
        <f>$L87+$F87+$T87+$U87</f>
        <v>3688.0570500000003</v>
      </c>
      <c r="T87" s="204">
        <f>($H87+$F87)*$T$3</f>
        <v>17.790749999999999</v>
      </c>
      <c r="U87" s="205">
        <f t="shared" si="1"/>
        <v>7.1163000000000007</v>
      </c>
      <c r="V87" s="206"/>
    </row>
    <row r="88" spans="1:22" ht="12" customHeight="1" x14ac:dyDescent="0.2">
      <c r="A88" s="219"/>
      <c r="B88" s="223"/>
      <c r="C88" s="220"/>
      <c r="D88" s="1"/>
      <c r="E88" s="1"/>
      <c r="F88" s="1"/>
      <c r="G88" s="2"/>
      <c r="H88" s="3"/>
      <c r="I88" s="3"/>
      <c r="J88" s="3"/>
      <c r="K88" s="3"/>
      <c r="L88" s="3"/>
      <c r="M88" s="188"/>
      <c r="N88" s="12"/>
      <c r="O88" s="12"/>
      <c r="P88" s="12"/>
      <c r="Q88" s="12"/>
      <c r="R88" s="12"/>
      <c r="S88" s="3"/>
      <c r="T88" s="3"/>
      <c r="V88" s="206"/>
    </row>
    <row r="89" spans="1:22" ht="12" customHeight="1" x14ac:dyDescent="0.2">
      <c r="A89" s="219"/>
      <c r="B89" s="223"/>
      <c r="C89" s="220"/>
      <c r="D89" s="1"/>
      <c r="E89" s="1"/>
      <c r="F89" s="1"/>
      <c r="G89" s="2"/>
      <c r="H89" s="3"/>
      <c r="I89" s="3"/>
      <c r="J89" s="3"/>
      <c r="K89" s="3"/>
      <c r="L89" s="3"/>
      <c r="M89" s="188"/>
      <c r="N89" s="12"/>
      <c r="O89" s="12"/>
      <c r="P89" s="12"/>
      <c r="Q89" s="12"/>
      <c r="R89" s="12"/>
      <c r="S89" s="3"/>
      <c r="T89" s="3"/>
      <c r="V89" s="206"/>
    </row>
    <row r="90" spans="1:22" ht="12" customHeight="1" x14ac:dyDescent="0.2">
      <c r="A90" s="219"/>
      <c r="B90" s="223"/>
      <c r="C90" s="220"/>
      <c r="D90" s="1"/>
      <c r="E90" s="1"/>
      <c r="F90" s="1"/>
      <c r="G90" s="2"/>
      <c r="H90" s="3"/>
      <c r="I90" s="3"/>
      <c r="J90" s="3"/>
      <c r="K90" s="3"/>
      <c r="L90" s="3"/>
      <c r="M90" s="188"/>
      <c r="N90" s="12"/>
      <c r="O90" s="12"/>
      <c r="P90" s="12"/>
      <c r="Q90" s="12"/>
      <c r="R90" s="12"/>
      <c r="S90" s="3"/>
      <c r="T90" s="3"/>
      <c r="V90" s="206"/>
    </row>
    <row r="91" spans="1:22" ht="12" customHeight="1" x14ac:dyDescent="0.2">
      <c r="A91" s="219"/>
      <c r="B91" s="224"/>
      <c r="C91" s="220"/>
      <c r="D91" s="1"/>
      <c r="E91" s="1"/>
      <c r="F91" s="1"/>
      <c r="G91" s="2"/>
      <c r="H91" s="3"/>
      <c r="I91" s="3"/>
      <c r="J91" s="3"/>
      <c r="K91" s="3"/>
      <c r="L91" s="3"/>
      <c r="M91" s="188"/>
      <c r="N91" s="12"/>
      <c r="O91" s="12"/>
      <c r="P91" s="12"/>
      <c r="Q91" s="12"/>
      <c r="R91" s="12"/>
      <c r="S91" s="3"/>
      <c r="T91" s="3"/>
      <c r="V91" s="206"/>
    </row>
    <row r="92" spans="1:22" ht="12" customHeight="1" x14ac:dyDescent="0.2">
      <c r="A92" s="219"/>
      <c r="B92" s="223"/>
      <c r="C92" s="220"/>
      <c r="D92" s="1"/>
      <c r="E92" s="1"/>
      <c r="F92" s="1"/>
      <c r="G92" s="2"/>
      <c r="H92" s="3"/>
      <c r="I92" s="3"/>
      <c r="J92" s="3"/>
      <c r="K92" s="3"/>
      <c r="L92" s="3"/>
      <c r="M92" s="188"/>
      <c r="N92" s="12"/>
      <c r="O92" s="12"/>
      <c r="P92" s="12"/>
      <c r="Q92" s="12"/>
      <c r="R92" s="12"/>
      <c r="S92" s="3"/>
      <c r="T92" s="3"/>
      <c r="V92" s="206"/>
    </row>
    <row r="93" spans="1:22" ht="12" customHeight="1" x14ac:dyDescent="0.2">
      <c r="A93" s="219"/>
      <c r="B93" s="225"/>
      <c r="C93" s="220"/>
      <c r="D93" s="1"/>
      <c r="E93" s="1"/>
      <c r="F93" s="1"/>
      <c r="G93" s="2"/>
      <c r="H93" s="3"/>
      <c r="I93" s="3"/>
      <c r="J93" s="3"/>
      <c r="K93" s="3"/>
      <c r="L93" s="3"/>
      <c r="M93" s="188"/>
      <c r="N93" s="12"/>
      <c r="O93" s="12"/>
      <c r="P93" s="12"/>
      <c r="Q93" s="12"/>
      <c r="R93" s="12"/>
      <c r="S93" s="3"/>
      <c r="T93" s="3"/>
      <c r="V93" s="206"/>
    </row>
    <row r="94" spans="1:22" ht="12" customHeight="1" x14ac:dyDescent="0.2">
      <c r="A94" s="219"/>
      <c r="B94" s="225"/>
      <c r="C94" s="220"/>
      <c r="D94" s="1"/>
      <c r="E94" s="1"/>
      <c r="F94" s="1"/>
      <c r="G94" s="2"/>
      <c r="H94" s="3"/>
      <c r="I94" s="3"/>
      <c r="J94" s="3"/>
      <c r="K94" s="3"/>
      <c r="L94" s="3"/>
      <c r="M94" s="188"/>
      <c r="N94" s="12"/>
      <c r="O94" s="12"/>
      <c r="P94" s="12"/>
      <c r="Q94" s="12"/>
      <c r="R94" s="12"/>
      <c r="S94" s="3"/>
      <c r="T94" s="3"/>
      <c r="V94" s="206"/>
    </row>
    <row r="95" spans="1:22" ht="12" customHeight="1" x14ac:dyDescent="0.2">
      <c r="A95" s="219"/>
      <c r="B95" s="223"/>
      <c r="C95" s="220"/>
      <c r="D95" s="1"/>
      <c r="E95" s="1"/>
      <c r="F95" s="1"/>
      <c r="G95" s="2"/>
      <c r="H95" s="3"/>
      <c r="I95" s="3"/>
      <c r="J95" s="3"/>
      <c r="K95" s="3"/>
      <c r="L95" s="3"/>
      <c r="M95" s="188"/>
      <c r="N95" s="12"/>
      <c r="O95" s="12"/>
      <c r="P95" s="12"/>
      <c r="Q95" s="12"/>
      <c r="R95" s="12"/>
      <c r="S95" s="3"/>
      <c r="T95" s="3"/>
      <c r="V95" s="206"/>
    </row>
    <row r="96" spans="1:22" ht="12" customHeight="1" x14ac:dyDescent="0.2">
      <c r="A96" s="219"/>
      <c r="B96" s="223"/>
      <c r="C96" s="220"/>
      <c r="D96" s="1"/>
      <c r="E96" s="1"/>
      <c r="F96" s="1"/>
      <c r="G96" s="2"/>
      <c r="H96" s="3"/>
      <c r="I96" s="3"/>
      <c r="J96" s="3"/>
      <c r="K96" s="3"/>
      <c r="L96" s="3"/>
      <c r="M96" s="188"/>
      <c r="N96" s="12"/>
      <c r="O96" s="12"/>
      <c r="P96" s="12"/>
      <c r="Q96" s="12"/>
      <c r="R96" s="12"/>
      <c r="S96" s="3"/>
      <c r="T96" s="3"/>
      <c r="V96" s="206"/>
    </row>
    <row r="97" spans="1:22" ht="12" customHeight="1" x14ac:dyDescent="0.2">
      <c r="A97" s="219"/>
      <c r="B97" s="223"/>
      <c r="C97" s="220"/>
      <c r="D97" s="1"/>
      <c r="E97" s="1"/>
      <c r="F97" s="1"/>
      <c r="G97" s="2"/>
      <c r="H97" s="3"/>
      <c r="I97" s="3"/>
      <c r="J97" s="3"/>
      <c r="K97" s="3"/>
      <c r="L97" s="3"/>
      <c r="M97" s="188"/>
      <c r="N97" s="12"/>
      <c r="O97" s="12"/>
      <c r="P97" s="12"/>
      <c r="Q97" s="12"/>
      <c r="R97" s="12"/>
      <c r="S97" s="3"/>
      <c r="T97" s="3"/>
      <c r="V97" s="206"/>
    </row>
    <row r="98" spans="1:22" ht="12" customHeight="1" x14ac:dyDescent="0.2">
      <c r="A98" s="219"/>
      <c r="B98" s="223"/>
      <c r="C98" s="220"/>
      <c r="D98" s="1"/>
      <c r="E98" s="1"/>
      <c r="F98" s="1"/>
      <c r="G98" s="2"/>
      <c r="H98" s="3"/>
      <c r="I98" s="3"/>
      <c r="J98" s="3"/>
      <c r="K98" s="3"/>
      <c r="L98" s="3"/>
      <c r="M98" s="188"/>
      <c r="N98" s="12"/>
      <c r="O98" s="12"/>
      <c r="P98" s="12"/>
      <c r="Q98" s="12"/>
      <c r="R98" s="12"/>
      <c r="S98" s="3"/>
      <c r="T98" s="3"/>
      <c r="V98" s="206"/>
    </row>
    <row r="99" spans="1:22" ht="12" customHeight="1" x14ac:dyDescent="0.2">
      <c r="A99" s="219"/>
      <c r="B99" s="225"/>
      <c r="C99" s="220"/>
      <c r="D99" s="1"/>
      <c r="E99" s="1"/>
      <c r="F99" s="1"/>
      <c r="G99" s="2"/>
      <c r="H99" s="3"/>
      <c r="I99" s="3"/>
      <c r="J99" s="3"/>
      <c r="K99" s="3"/>
      <c r="L99" s="3"/>
      <c r="M99" s="188"/>
      <c r="N99" s="12"/>
      <c r="O99" s="12"/>
      <c r="P99" s="12"/>
      <c r="Q99" s="12"/>
      <c r="R99" s="12"/>
      <c r="S99" s="3"/>
      <c r="T99" s="3"/>
      <c r="V99" s="206"/>
    </row>
    <row r="100" spans="1:22" ht="12" customHeight="1" x14ac:dyDescent="0.2">
      <c r="A100" s="219"/>
      <c r="B100" s="225"/>
      <c r="C100" s="220"/>
      <c r="D100" s="1"/>
      <c r="E100" s="1"/>
      <c r="F100" s="1"/>
      <c r="G100" s="2"/>
      <c r="H100" s="3"/>
      <c r="I100" s="3"/>
      <c r="J100" s="3"/>
      <c r="K100" s="3"/>
      <c r="L100" s="3"/>
      <c r="M100" s="188"/>
      <c r="N100" s="12"/>
      <c r="O100" s="12"/>
      <c r="P100" s="12"/>
      <c r="Q100" s="12"/>
      <c r="R100" s="12"/>
      <c r="S100" s="3"/>
      <c r="T100" s="3"/>
      <c r="V100" s="206"/>
    </row>
    <row r="101" spans="1:22" ht="12" customHeight="1" x14ac:dyDescent="0.2">
      <c r="A101" s="219"/>
      <c r="B101" s="225"/>
      <c r="C101" s="220"/>
      <c r="D101" s="1"/>
      <c r="E101" s="1"/>
      <c r="F101" s="1"/>
      <c r="G101" s="2"/>
      <c r="H101" s="3"/>
      <c r="I101" s="3"/>
      <c r="J101" s="3"/>
      <c r="K101" s="3"/>
      <c r="L101" s="3"/>
      <c r="M101" s="188"/>
      <c r="N101" s="12"/>
      <c r="O101" s="12"/>
      <c r="P101" s="12"/>
      <c r="Q101" s="12"/>
      <c r="R101" s="12"/>
      <c r="S101" s="3"/>
      <c r="T101" s="3"/>
      <c r="V101" s="206"/>
    </row>
    <row r="102" spans="1:22" ht="15" customHeight="1" x14ac:dyDescent="0.2">
      <c r="A102" s="221"/>
      <c r="B102" s="225"/>
      <c r="C102" s="195"/>
      <c r="D102" s="206"/>
      <c r="E102" s="206"/>
      <c r="F102" s="206"/>
      <c r="G102" s="206"/>
      <c r="H102" s="206"/>
      <c r="I102" s="206"/>
      <c r="J102" s="206"/>
      <c r="K102" s="206"/>
      <c r="L102" s="206"/>
      <c r="M102" s="211"/>
      <c r="N102" s="206"/>
      <c r="O102" s="206"/>
      <c r="P102" s="206"/>
      <c r="Q102" s="206"/>
      <c r="R102" s="206"/>
      <c r="S102" s="206"/>
      <c r="T102" s="206"/>
      <c r="V102" s="206"/>
    </row>
    <row r="103" spans="1:22" ht="15" customHeight="1" x14ac:dyDescent="0.2">
      <c r="A103" s="221"/>
      <c r="B103" s="225"/>
      <c r="C103" s="195"/>
      <c r="D103" s="206"/>
      <c r="E103" s="206"/>
      <c r="F103" s="206"/>
      <c r="G103" s="206"/>
      <c r="H103" s="206"/>
      <c r="I103" s="206"/>
      <c r="J103" s="206"/>
      <c r="K103" s="206"/>
      <c r="L103" s="206"/>
      <c r="M103" s="211"/>
      <c r="N103" s="206"/>
      <c r="O103" s="206"/>
      <c r="P103" s="206"/>
      <c r="Q103" s="206"/>
      <c r="R103" s="206"/>
      <c r="S103" s="206"/>
      <c r="T103" s="206"/>
      <c r="V103" s="206"/>
    </row>
    <row r="104" spans="1:22" ht="15" customHeight="1" x14ac:dyDescent="0.2">
      <c r="A104" s="221"/>
      <c r="B104" s="223"/>
      <c r="C104" s="195"/>
      <c r="D104" s="206"/>
      <c r="E104" s="206"/>
      <c r="F104" s="206"/>
      <c r="G104" s="206"/>
      <c r="H104" s="206"/>
      <c r="I104" s="206"/>
      <c r="J104" s="206"/>
      <c r="K104" s="206"/>
      <c r="L104" s="206"/>
      <c r="M104" s="211"/>
      <c r="N104" s="206"/>
      <c r="O104" s="206"/>
      <c r="P104" s="206"/>
      <c r="Q104" s="206"/>
      <c r="R104" s="206"/>
      <c r="S104" s="206"/>
      <c r="T104" s="206"/>
      <c r="V104" s="206"/>
    </row>
    <row r="105" spans="1:22" ht="15" customHeight="1" x14ac:dyDescent="0.2">
      <c r="A105" s="221"/>
      <c r="B105" s="223"/>
      <c r="C105" s="195"/>
      <c r="D105" s="206"/>
      <c r="E105" s="206"/>
      <c r="F105" s="206"/>
      <c r="G105" s="206"/>
      <c r="H105" s="206"/>
      <c r="I105" s="206"/>
      <c r="J105" s="206"/>
      <c r="K105" s="206"/>
      <c r="L105" s="206"/>
      <c r="M105" s="211"/>
      <c r="N105" s="206"/>
      <c r="O105" s="206"/>
      <c r="P105" s="206"/>
      <c r="Q105" s="206"/>
      <c r="R105" s="206"/>
      <c r="S105" s="206"/>
      <c r="T105" s="206"/>
      <c r="V105" s="206"/>
    </row>
    <row r="106" spans="1:22" ht="15" customHeight="1" x14ac:dyDescent="0.2">
      <c r="A106" s="221"/>
      <c r="B106" s="223"/>
      <c r="C106" s="195"/>
      <c r="D106" s="206"/>
      <c r="E106" s="206"/>
      <c r="F106" s="206"/>
      <c r="G106" s="206"/>
      <c r="H106" s="206"/>
      <c r="I106" s="206"/>
      <c r="J106" s="206"/>
      <c r="K106" s="206"/>
      <c r="L106" s="206"/>
      <c r="M106" s="211"/>
      <c r="N106" s="206"/>
      <c r="O106" s="206"/>
      <c r="P106" s="206"/>
      <c r="Q106" s="206"/>
      <c r="R106" s="206"/>
      <c r="S106" s="206"/>
      <c r="T106" s="206"/>
      <c r="V106" s="206"/>
    </row>
    <row r="107" spans="1:22" ht="15" customHeight="1" x14ac:dyDescent="0.2">
      <c r="A107" s="221"/>
      <c r="B107" s="225"/>
      <c r="C107" s="195"/>
      <c r="D107" s="206"/>
      <c r="E107" s="206"/>
      <c r="F107" s="206"/>
      <c r="G107" s="206"/>
      <c r="H107" s="206"/>
      <c r="I107" s="206"/>
      <c r="J107" s="206"/>
      <c r="K107" s="206"/>
      <c r="L107" s="206"/>
      <c r="M107" s="211"/>
      <c r="N107" s="206"/>
      <c r="O107" s="206"/>
      <c r="P107" s="206"/>
      <c r="Q107" s="206"/>
      <c r="R107" s="206"/>
      <c r="S107" s="206"/>
      <c r="T107" s="206"/>
      <c r="V107" s="206"/>
    </row>
    <row r="108" spans="1:22" ht="15" customHeight="1" x14ac:dyDescent="0.2">
      <c r="A108" s="221"/>
      <c r="B108" s="225"/>
      <c r="C108" s="195"/>
      <c r="D108" s="206"/>
      <c r="E108" s="206"/>
      <c r="F108" s="206"/>
      <c r="G108" s="206"/>
      <c r="H108" s="206"/>
      <c r="I108" s="206"/>
      <c r="J108" s="206"/>
      <c r="K108" s="206"/>
      <c r="L108" s="206"/>
      <c r="M108" s="211"/>
      <c r="N108" s="206"/>
      <c r="O108" s="206"/>
      <c r="P108" s="206"/>
      <c r="Q108" s="206"/>
      <c r="R108" s="206"/>
      <c r="S108" s="206"/>
      <c r="T108" s="206"/>
      <c r="V108" s="206"/>
    </row>
    <row r="109" spans="1:22" ht="15" customHeight="1" x14ac:dyDescent="0.2">
      <c r="A109" s="221"/>
      <c r="B109" s="225"/>
      <c r="C109" s="195"/>
      <c r="D109" s="206"/>
      <c r="E109" s="206"/>
      <c r="F109" s="206"/>
      <c r="G109" s="206"/>
      <c r="H109" s="206"/>
      <c r="I109" s="206"/>
      <c r="J109" s="206"/>
      <c r="K109" s="206"/>
      <c r="L109" s="206"/>
      <c r="M109" s="211"/>
      <c r="N109" s="206"/>
      <c r="O109" s="206"/>
      <c r="P109" s="206"/>
      <c r="Q109" s="206"/>
      <c r="R109" s="206"/>
      <c r="S109" s="206"/>
      <c r="T109" s="206"/>
      <c r="V109" s="206"/>
    </row>
    <row r="110" spans="1:22" ht="15" customHeight="1" x14ac:dyDescent="0.2">
      <c r="A110" s="221"/>
      <c r="B110" s="222"/>
      <c r="C110" s="195"/>
      <c r="D110" s="206"/>
      <c r="E110" s="206"/>
      <c r="F110" s="206"/>
      <c r="G110" s="206"/>
      <c r="H110" s="206"/>
      <c r="I110" s="206"/>
      <c r="J110" s="206"/>
      <c r="K110" s="206"/>
      <c r="L110" s="206"/>
      <c r="M110" s="211"/>
      <c r="N110" s="206"/>
      <c r="O110" s="206"/>
      <c r="P110" s="206"/>
      <c r="Q110" s="206"/>
      <c r="R110" s="206"/>
      <c r="S110" s="206"/>
      <c r="T110" s="206"/>
      <c r="V110" s="206"/>
    </row>
    <row r="111" spans="1:22" ht="15" customHeight="1" x14ac:dyDescent="0.2">
      <c r="A111" s="221"/>
      <c r="B111" s="195"/>
      <c r="C111" s="195"/>
      <c r="D111" s="206"/>
      <c r="E111" s="206"/>
      <c r="F111" s="206"/>
      <c r="G111" s="206"/>
      <c r="H111" s="206"/>
      <c r="I111" s="206"/>
      <c r="J111" s="206"/>
      <c r="K111" s="206"/>
      <c r="L111" s="206"/>
      <c r="M111" s="211"/>
      <c r="N111" s="206"/>
      <c r="O111" s="206"/>
      <c r="P111" s="206"/>
      <c r="Q111" s="206"/>
      <c r="R111" s="206"/>
      <c r="S111" s="206"/>
      <c r="T111" s="206"/>
      <c r="V111" s="206"/>
    </row>
    <row r="112" spans="1:22" ht="15" customHeight="1" x14ac:dyDescent="0.2">
      <c r="A112" s="215"/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11"/>
      <c r="N112" s="206"/>
      <c r="O112" s="206"/>
      <c r="P112" s="206"/>
      <c r="Q112" s="206"/>
      <c r="R112" s="206"/>
      <c r="S112" s="206"/>
      <c r="T112" s="206"/>
      <c r="V112" s="206"/>
    </row>
    <row r="113" spans="1:22" ht="15" customHeight="1" x14ac:dyDescent="0.2">
      <c r="A113" s="215"/>
      <c r="B113" s="206"/>
      <c r="C113" s="206"/>
      <c r="D113" s="206"/>
      <c r="E113" s="206"/>
      <c r="F113" s="206"/>
      <c r="G113" s="206"/>
      <c r="H113" s="206"/>
      <c r="I113" s="206"/>
      <c r="J113" s="206"/>
      <c r="K113" s="206"/>
      <c r="L113" s="206"/>
      <c r="M113" s="211"/>
      <c r="N113" s="206"/>
      <c r="O113" s="206"/>
      <c r="P113" s="206"/>
      <c r="Q113" s="206"/>
      <c r="R113" s="206"/>
      <c r="S113" s="206"/>
      <c r="T113" s="206"/>
      <c r="V113" s="206"/>
    </row>
  </sheetData>
  <autoFilter ref="A3:T87" xr:uid="{00000000-0009-0000-0000-000000000000}">
    <sortState xmlns:xlrd2="http://schemas.microsoft.com/office/spreadsheetml/2017/richdata2" ref="A4:T87">
      <sortCondition ref="B3:B87"/>
    </sortState>
  </autoFilter>
  <mergeCells count="3">
    <mergeCell ref="D2:F2"/>
    <mergeCell ref="N2:P2"/>
    <mergeCell ref="Q2:S2"/>
  </mergeCells>
  <conditionalFormatting sqref="F4">
    <cfRule type="cellIs" dxfId="0" priority="1" operator="equal">
      <formula>0</formula>
    </cfRule>
  </conditionalFormatting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9"/>
  <sheetViews>
    <sheetView zoomScale="55" zoomScaleNormal="55" workbookViewId="0">
      <selection activeCell="D33" sqref="D33"/>
    </sheetView>
  </sheetViews>
  <sheetFormatPr defaultColWidth="14.375" defaultRowHeight="15" customHeight="1" x14ac:dyDescent="0.2"/>
  <cols>
    <col min="1" max="1" width="28.875" customWidth="1"/>
    <col min="2" max="2" width="12.125" customWidth="1"/>
    <col min="3" max="3" width="26.375" customWidth="1"/>
    <col min="4" max="4" width="71" customWidth="1"/>
    <col min="5" max="5" width="14.375" customWidth="1"/>
    <col min="6" max="6" width="11.125" hidden="1" customWidth="1"/>
    <col min="7" max="7" width="13.875" customWidth="1"/>
    <col min="8" max="8" width="14" customWidth="1"/>
    <col min="9" max="9" width="11.375" customWidth="1"/>
    <col min="10" max="10" width="24.125" hidden="1" customWidth="1"/>
    <col min="11" max="11" width="13.375" customWidth="1"/>
    <col min="12" max="12" width="14.125" customWidth="1"/>
    <col min="13" max="13" width="16.5" customWidth="1"/>
    <col min="14" max="14" width="10.875" customWidth="1"/>
    <col min="15" max="15" width="24.875" hidden="1" customWidth="1"/>
    <col min="16" max="16" width="15.875" hidden="1" customWidth="1"/>
    <col min="17" max="17" width="16.375" hidden="1" customWidth="1"/>
    <col min="18" max="18" width="12.125" customWidth="1"/>
    <col min="19" max="19" width="15.375" customWidth="1"/>
    <col min="20" max="20" width="21.125" customWidth="1"/>
    <col min="21" max="22" width="10.875" customWidth="1"/>
    <col min="23" max="25" width="9.125" customWidth="1"/>
  </cols>
  <sheetData>
    <row r="1" spans="1:25" ht="24" customHeight="1" x14ac:dyDescent="0.2">
      <c r="A1" s="13">
        <v>1</v>
      </c>
      <c r="B1" s="13">
        <v>2</v>
      </c>
      <c r="C1" s="13">
        <v>3</v>
      </c>
      <c r="D1" s="13">
        <v>4</v>
      </c>
      <c r="E1" s="13">
        <v>5</v>
      </c>
      <c r="F1" s="13">
        <v>6</v>
      </c>
      <c r="G1" s="13">
        <v>7</v>
      </c>
      <c r="H1" s="13">
        <v>8</v>
      </c>
      <c r="I1" s="13">
        <v>9</v>
      </c>
      <c r="J1" s="13">
        <v>10</v>
      </c>
      <c r="K1" s="13">
        <v>11</v>
      </c>
      <c r="L1" s="13">
        <v>12</v>
      </c>
      <c r="M1" s="13">
        <v>13</v>
      </c>
      <c r="N1" s="13">
        <v>14</v>
      </c>
      <c r="O1" s="13">
        <v>15</v>
      </c>
      <c r="P1" s="13">
        <v>16</v>
      </c>
      <c r="Q1" s="13">
        <v>17</v>
      </c>
      <c r="R1" s="13">
        <v>16</v>
      </c>
      <c r="S1" s="13">
        <v>17</v>
      </c>
      <c r="T1" s="14">
        <v>18</v>
      </c>
      <c r="U1" s="14">
        <v>19</v>
      </c>
      <c r="V1" s="14">
        <v>20</v>
      </c>
      <c r="W1" s="13">
        <v>21</v>
      </c>
      <c r="X1" s="13">
        <v>22</v>
      </c>
      <c r="Y1" s="13"/>
    </row>
    <row r="2" spans="1:25" ht="24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7"/>
      <c r="M2" s="17"/>
      <c r="N2" s="17"/>
      <c r="O2" s="17"/>
      <c r="P2" s="17"/>
      <c r="Q2" s="17"/>
      <c r="R2" s="19"/>
      <c r="S2" s="17"/>
      <c r="T2" s="17"/>
      <c r="U2" s="13"/>
      <c r="V2" s="13"/>
      <c r="W2" s="13"/>
      <c r="X2" s="13"/>
      <c r="Y2" s="13"/>
    </row>
    <row r="3" spans="1:25" ht="24" customHeight="1" x14ac:dyDescent="0.25">
      <c r="A3" s="20" t="s">
        <v>80</v>
      </c>
      <c r="B3" s="20"/>
      <c r="C3" s="20"/>
      <c r="D3" s="20" t="s">
        <v>81</v>
      </c>
      <c r="E3" s="13"/>
      <c r="F3" s="13"/>
      <c r="G3" s="13"/>
      <c r="H3" s="13"/>
      <c r="I3" s="13"/>
      <c r="J3" s="13"/>
      <c r="K3" s="13"/>
      <c r="L3" s="17"/>
      <c r="M3" s="17"/>
      <c r="N3" s="17"/>
      <c r="O3" s="17"/>
      <c r="P3" s="17"/>
      <c r="Q3" s="17"/>
      <c r="R3" s="19"/>
      <c r="S3" s="17"/>
      <c r="T3" s="17"/>
      <c r="U3" s="13"/>
      <c r="V3" s="13"/>
      <c r="W3" s="13"/>
      <c r="X3" s="13"/>
      <c r="Y3" s="13"/>
    </row>
    <row r="4" spans="1:25" ht="24" customHeight="1" x14ac:dyDescent="0.25">
      <c r="A4" s="21"/>
      <c r="B4" s="21"/>
      <c r="C4" s="21"/>
      <c r="D4" s="21" t="s">
        <v>82</v>
      </c>
      <c r="E4" s="13"/>
      <c r="F4" s="13"/>
      <c r="G4" s="241" t="s">
        <v>83</v>
      </c>
      <c r="H4" s="242"/>
      <c r="I4" s="243"/>
      <c r="J4" s="13"/>
      <c r="K4" s="247" t="s">
        <v>84</v>
      </c>
      <c r="L4" s="242"/>
      <c r="M4" s="243"/>
      <c r="N4" s="17"/>
      <c r="O4" s="17"/>
      <c r="P4" s="17"/>
      <c r="Q4" s="22"/>
      <c r="R4" s="23"/>
      <c r="S4" s="22"/>
      <c r="T4" s="22"/>
      <c r="U4" s="13"/>
      <c r="V4" s="13"/>
      <c r="W4" s="13"/>
      <c r="X4" s="13"/>
      <c r="Y4" s="13"/>
    </row>
    <row r="5" spans="1:25" ht="24" customHeight="1" x14ac:dyDescent="0.2">
      <c r="A5" s="21"/>
      <c r="B5" s="21"/>
      <c r="C5" s="21"/>
      <c r="D5" s="21" t="s">
        <v>85</v>
      </c>
      <c r="E5" s="13"/>
      <c r="F5" s="13"/>
      <c r="G5" s="244"/>
      <c r="H5" s="245"/>
      <c r="I5" s="246"/>
      <c r="J5" s="24"/>
      <c r="K5" s="248"/>
      <c r="L5" s="249"/>
      <c r="M5" s="250"/>
      <c r="N5" s="17"/>
      <c r="O5" s="17"/>
      <c r="P5" s="17"/>
      <c r="Q5" s="239"/>
      <c r="R5" s="240"/>
      <c r="S5" s="240"/>
      <c r="T5" s="240"/>
      <c r="U5" s="13"/>
      <c r="V5" s="13"/>
      <c r="W5" s="13"/>
      <c r="X5" s="13"/>
      <c r="Y5" s="13"/>
    </row>
    <row r="6" spans="1:25" ht="24" customHeight="1" x14ac:dyDescent="0.25">
      <c r="A6" s="25" t="s">
        <v>86</v>
      </c>
      <c r="B6" s="25" t="s">
        <v>87</v>
      </c>
      <c r="C6" s="25" t="s">
        <v>6</v>
      </c>
      <c r="D6" s="25" t="s">
        <v>88</v>
      </c>
      <c r="E6" s="25" t="s">
        <v>89</v>
      </c>
      <c r="F6" s="25"/>
      <c r="G6" s="26" t="s">
        <v>78</v>
      </c>
      <c r="H6" s="15" t="s">
        <v>77</v>
      </c>
      <c r="I6" s="27" t="s">
        <v>79</v>
      </c>
      <c r="J6" s="28" t="s">
        <v>90</v>
      </c>
      <c r="K6" s="26" t="e">
        <f>#REF!</f>
        <v>#REF!</v>
      </c>
      <c r="L6" s="26" t="e">
        <f>#REF!</f>
        <v>#REF!</v>
      </c>
      <c r="M6" s="26" t="e">
        <f>#REF!</f>
        <v>#REF!</v>
      </c>
      <c r="N6" s="26" t="s">
        <v>91</v>
      </c>
      <c r="O6" s="29" t="e">
        <f>#REF!</f>
        <v>#REF!</v>
      </c>
      <c r="P6" s="30" t="e">
        <f>#REF!</f>
        <v>#REF!</v>
      </c>
      <c r="Q6" s="30" t="s">
        <v>92</v>
      </c>
      <c r="R6" s="30" t="s">
        <v>93</v>
      </c>
      <c r="S6" s="23"/>
      <c r="T6" s="23"/>
      <c r="U6" s="17"/>
      <c r="V6" s="17"/>
      <c r="W6" s="13"/>
      <c r="X6" s="13"/>
      <c r="Y6" s="13"/>
    </row>
    <row r="7" spans="1:25" ht="24" customHeight="1" x14ac:dyDescent="0.25">
      <c r="A7" s="31" t="s">
        <v>94</v>
      </c>
      <c r="B7" s="32">
        <f t="shared" ref="B7:B12" si="0">3800*0.99</f>
        <v>3762</v>
      </c>
      <c r="C7" s="11" t="s">
        <v>96</v>
      </c>
      <c r="D7" s="33" t="s">
        <v>18</v>
      </c>
      <c r="E7" s="34">
        <v>68602374</v>
      </c>
      <c r="F7" s="35"/>
      <c r="G7" s="36">
        <f>VLOOKUP($D7,Master_Data!$C$4:$T$241,12,0)</f>
        <v>3199.6824099999999</v>
      </c>
      <c r="H7" s="36">
        <f>VLOOKUP($D7,Master_Data!$C$4:$T$241,13,0)</f>
        <v>3224.63</v>
      </c>
      <c r="I7" s="36">
        <f>VLOOKUP($D7,Master_Data!$C$4:$T$241,14,0)</f>
        <v>3294.7224099999999</v>
      </c>
      <c r="J7" s="37"/>
      <c r="K7" s="36">
        <f>VLOOKUP($D7,Master_Data!$C$4:$T$241,15,0)</f>
        <v>3152.1624099999999</v>
      </c>
      <c r="L7" s="36">
        <f>VLOOKUP($D7,Master_Data!$C$4:$T$241,16,0)</f>
        <v>3224.63</v>
      </c>
      <c r="M7" s="36">
        <f>VLOOKUP($D7,Master_Data!$C$4:$T$241,17,0)</f>
        <v>3342.2424099999998</v>
      </c>
      <c r="N7" s="36">
        <f>VLOOKUP('HẢO REQUIRE'!D7,Master_Data!$C$4:$T$241,18,0)</f>
        <v>16.123150000000003</v>
      </c>
      <c r="O7" s="38"/>
      <c r="P7" s="38"/>
      <c r="Q7" s="36">
        <v>0</v>
      </c>
      <c r="R7" s="36"/>
      <c r="S7" s="36"/>
      <c r="T7" s="23"/>
      <c r="U7" s="17"/>
      <c r="V7" s="17"/>
      <c r="W7" s="13"/>
      <c r="X7" s="13"/>
      <c r="Y7" s="13"/>
    </row>
    <row r="8" spans="1:25" ht="24" customHeight="1" x14ac:dyDescent="0.25">
      <c r="A8" s="31"/>
      <c r="B8" s="32">
        <f t="shared" si="0"/>
        <v>3762</v>
      </c>
      <c r="C8" s="11" t="s">
        <v>95</v>
      </c>
      <c r="D8" s="33" t="s">
        <v>17</v>
      </c>
      <c r="E8" s="34">
        <v>68418530</v>
      </c>
      <c r="F8" s="35"/>
      <c r="G8" s="36">
        <f>VLOOKUP($D8,Master_Data!$C$4:$T$241,12,0)</f>
        <v>3802.3940000000002</v>
      </c>
      <c r="H8" s="36">
        <f>VLOOKUP($D8,Master_Data!$C$4:$T$241,13,0)</f>
        <v>3832</v>
      </c>
      <c r="I8" s="36">
        <f>VLOOKUP($D8,Master_Data!$C$4:$T$241,14,0)</f>
        <v>3915.2539999999999</v>
      </c>
      <c r="J8" s="37"/>
      <c r="K8" s="36">
        <f>VLOOKUP($D8,Master_Data!$C$4:$T$241,15,0)</f>
        <v>3745.9639999999999</v>
      </c>
      <c r="L8" s="36">
        <f>VLOOKUP($D8,Master_Data!$C$4:$T$241,16,0)</f>
        <v>3832</v>
      </c>
      <c r="M8" s="36">
        <f>VLOOKUP($D8,Master_Data!$C$4:$T$241,17,0)</f>
        <v>3971.6840000000002</v>
      </c>
      <c r="N8" s="36">
        <f>VLOOKUP('HẢO REQUIRE'!D8,Master_Data!$C$4:$T$241,18,0)</f>
        <v>19.16</v>
      </c>
      <c r="O8" s="38"/>
      <c r="P8" s="38"/>
      <c r="Q8" s="36"/>
      <c r="R8" s="36"/>
      <c r="S8" s="36"/>
      <c r="T8" s="23"/>
      <c r="U8" s="17"/>
      <c r="V8" s="17"/>
      <c r="W8" s="13"/>
      <c r="X8" s="13"/>
      <c r="Y8" s="13"/>
    </row>
    <row r="9" spans="1:25" ht="24" customHeight="1" x14ac:dyDescent="0.25">
      <c r="A9" s="31"/>
      <c r="B9" s="32">
        <f t="shared" si="0"/>
        <v>3762</v>
      </c>
      <c r="C9" s="11" t="s">
        <v>96</v>
      </c>
      <c r="D9" s="33" t="s">
        <v>18</v>
      </c>
      <c r="E9" s="34">
        <v>68602374</v>
      </c>
      <c r="F9" s="35"/>
      <c r="G9" s="36">
        <f>VLOOKUP($D9,Master_Data!$C$4:$T$241,12,0)</f>
        <v>3199.6824099999999</v>
      </c>
      <c r="H9" s="36">
        <f>VLOOKUP($D9,Master_Data!$C$4:$T$241,13,0)</f>
        <v>3224.63</v>
      </c>
      <c r="I9" s="36">
        <f>VLOOKUP($D9,Master_Data!$C$4:$T$241,14,0)</f>
        <v>3294.7224099999999</v>
      </c>
      <c r="J9" s="37"/>
      <c r="K9" s="36">
        <f>VLOOKUP($D9,Master_Data!$C$4:$T$241,15,0)</f>
        <v>3152.1624099999999</v>
      </c>
      <c r="L9" s="36">
        <f>VLOOKUP($D9,Master_Data!$C$4:$T$241,16,0)</f>
        <v>3224.63</v>
      </c>
      <c r="M9" s="36">
        <f>VLOOKUP($D9,Master_Data!$C$4:$T$241,17,0)</f>
        <v>3342.2424099999998</v>
      </c>
      <c r="N9" s="36">
        <f>VLOOKUP('HẢO REQUIRE'!D9,Master_Data!$C$4:$T$241,18,0)</f>
        <v>16.123150000000003</v>
      </c>
      <c r="O9" s="38"/>
      <c r="P9" s="38"/>
      <c r="Q9" s="36"/>
      <c r="R9" s="36"/>
      <c r="S9" s="36"/>
      <c r="T9" s="23"/>
      <c r="U9" s="17"/>
      <c r="V9" s="17"/>
      <c r="W9" s="13"/>
      <c r="X9" s="13"/>
      <c r="Y9" s="13"/>
    </row>
    <row r="10" spans="1:25" ht="24" customHeight="1" x14ac:dyDescent="0.25">
      <c r="A10" s="31"/>
      <c r="B10" s="32">
        <v>2600</v>
      </c>
      <c r="C10" s="11" t="s">
        <v>200</v>
      </c>
      <c r="D10" s="33" t="s">
        <v>191</v>
      </c>
      <c r="E10" s="34">
        <v>68827952</v>
      </c>
      <c r="F10" s="35"/>
      <c r="G10" s="36">
        <f>VLOOKUP($D10,Master_Data!$C$4:$T$241,12,0)</f>
        <v>2614.7068200000003</v>
      </c>
      <c r="H10" s="36">
        <f>VLOOKUP($D10,Master_Data!$C$4:$T$241,13,0)</f>
        <v>2635.26</v>
      </c>
      <c r="I10" s="36">
        <f>VLOOKUP($D10,Master_Data!$C$4:$T$241,14,0)</f>
        <v>2692.7068200000003</v>
      </c>
      <c r="J10" s="37"/>
      <c r="K10" s="36">
        <f>VLOOKUP($D10,Master_Data!$C$4:$T$241,15,0)</f>
        <v>2575.7068200000003</v>
      </c>
      <c r="L10" s="36">
        <f>VLOOKUP($D10,Master_Data!$C$4:$T$241,16,0)</f>
        <v>2635.26</v>
      </c>
      <c r="M10" s="36">
        <f>VLOOKUP($D10,Master_Data!$C$4:$T$241,17,0)</f>
        <v>2731.7068200000003</v>
      </c>
      <c r="N10" s="36">
        <f>VLOOKUP('HẢO REQUIRE'!D10,Master_Data!$C$4:$T$241,18,0)</f>
        <v>13.176300000000001</v>
      </c>
      <c r="O10" s="38"/>
      <c r="P10" s="38"/>
      <c r="Q10" s="36"/>
      <c r="R10" s="36"/>
      <c r="S10" s="36"/>
      <c r="T10" s="23"/>
      <c r="U10" s="17"/>
      <c r="V10" s="17"/>
      <c r="W10" s="13"/>
      <c r="X10" s="13"/>
      <c r="Y10" s="13"/>
    </row>
    <row r="11" spans="1:25" ht="24" customHeight="1" x14ac:dyDescent="0.25">
      <c r="A11" s="31"/>
      <c r="B11" s="32">
        <v>3500</v>
      </c>
      <c r="C11" s="10" t="s">
        <v>202</v>
      </c>
      <c r="D11" s="33" t="s">
        <v>201</v>
      </c>
      <c r="E11" s="34">
        <v>69603886</v>
      </c>
      <c r="F11" s="35"/>
      <c r="G11" s="36">
        <f>VLOOKUP($D11,Master_Data!$C$4:$T$241,12,0)</f>
        <v>3526.73045</v>
      </c>
      <c r="H11" s="36">
        <f>VLOOKUP($D11,Master_Data!$C$4:$T$241,13,0)</f>
        <v>3554.35</v>
      </c>
      <c r="I11" s="36">
        <f>VLOOKUP($D11,Master_Data!$C$4:$T$241,14,0)</f>
        <v>3631.73045</v>
      </c>
      <c r="J11" s="37"/>
      <c r="K11" s="36">
        <f>VLOOKUP($D11,Master_Data!$C$4:$T$241,15,0)</f>
        <v>3474.23045</v>
      </c>
      <c r="L11" s="36">
        <f>VLOOKUP($D11,Master_Data!$C$4:$T$241,16,0)</f>
        <v>3554.35</v>
      </c>
      <c r="M11" s="36">
        <f>VLOOKUP($D11,Master_Data!$C$4:$T$241,17,0)</f>
        <v>3684.23045</v>
      </c>
      <c r="N11" s="36">
        <f>VLOOKUP('HẢO REQUIRE'!D11,Master_Data!$C$4:$T$241,18,0)</f>
        <v>17.771750000000001</v>
      </c>
      <c r="O11" s="38"/>
      <c r="P11" s="38"/>
      <c r="Q11" s="36"/>
      <c r="R11" s="36"/>
      <c r="S11" s="36"/>
      <c r="T11" s="23"/>
      <c r="U11" s="17"/>
      <c r="V11" s="17"/>
      <c r="W11" s="13"/>
      <c r="X11" s="13"/>
      <c r="Y11" s="13"/>
    </row>
    <row r="12" spans="1:25" ht="24" customHeight="1" x14ac:dyDescent="0.25">
      <c r="A12" s="31"/>
      <c r="B12" s="32">
        <f t="shared" si="0"/>
        <v>3762</v>
      </c>
      <c r="C12" s="11" t="s">
        <v>96</v>
      </c>
      <c r="D12" s="33" t="s">
        <v>21</v>
      </c>
      <c r="E12" s="34">
        <v>68630593</v>
      </c>
      <c r="F12" s="35"/>
      <c r="G12" s="36">
        <f>VLOOKUP($D12,Master_Data!$C$4:$T$241,12,0)</f>
        <v>3213.1460000000002</v>
      </c>
      <c r="H12" s="36">
        <f>VLOOKUP($D12,Master_Data!$C$4:$T$241,13,0)</f>
        <v>3238</v>
      </c>
      <c r="I12" s="36">
        <f>VLOOKUP($D12,Master_Data!$C$4:$T$241,14,0)</f>
        <v>3308.1860000000001</v>
      </c>
      <c r="J12" s="37"/>
      <c r="K12" s="36">
        <f>VLOOKUP($D12,Master_Data!$C$4:$T$241,15,0)</f>
        <v>3165.6260000000002</v>
      </c>
      <c r="L12" s="36">
        <f>VLOOKUP($D12,Master_Data!$C$4:$T$241,16,0)</f>
        <v>3238</v>
      </c>
      <c r="M12" s="36">
        <f>VLOOKUP($D12,Master_Data!$C$4:$T$241,17,0)</f>
        <v>3355.7060000000001</v>
      </c>
      <c r="N12" s="36">
        <f>VLOOKUP('HẢO REQUIRE'!D12,Master_Data!$C$4:$T$241,18,0)</f>
        <v>16.190000000000001</v>
      </c>
      <c r="O12" s="38"/>
      <c r="P12" s="38"/>
      <c r="Q12" s="36"/>
      <c r="R12" s="36"/>
      <c r="S12" s="36"/>
      <c r="T12" s="23"/>
      <c r="U12" s="17"/>
      <c r="V12" s="17"/>
      <c r="W12" s="13"/>
      <c r="X12" s="13"/>
      <c r="Y12" s="13"/>
    </row>
    <row r="13" spans="1:25" ht="24" customHeight="1" x14ac:dyDescent="0.25">
      <c r="A13" s="31"/>
      <c r="B13" s="32">
        <f t="shared" ref="B13:B15" si="1">2800*0.99</f>
        <v>2772</v>
      </c>
      <c r="C13" s="11" t="s">
        <v>97</v>
      </c>
      <c r="D13" s="33" t="s">
        <v>22</v>
      </c>
      <c r="E13" s="34">
        <v>68602373</v>
      </c>
      <c r="F13" s="35"/>
      <c r="G13" s="36">
        <f>VLOOKUP($D13,Master_Data!$C$4:$T$241,12,0)</f>
        <v>2805.4103999999998</v>
      </c>
      <c r="H13" s="36">
        <f>VLOOKUP($D13,Master_Data!$C$4:$T$241,13,0)</f>
        <v>2827.2</v>
      </c>
      <c r="I13" s="36">
        <f>VLOOKUP($D13,Master_Data!$C$4:$T$241,14,0)</f>
        <v>2888.5703999999996</v>
      </c>
      <c r="J13" s="37"/>
      <c r="K13" s="36">
        <f>VLOOKUP($D13,Master_Data!$C$4:$T$241,15,0)</f>
        <v>2763.8303999999998</v>
      </c>
      <c r="L13" s="36">
        <f>VLOOKUP($D13,Master_Data!$C$4:$T$241,16,0)</f>
        <v>2827.2</v>
      </c>
      <c r="M13" s="36">
        <f>VLOOKUP($D13,Master_Data!$C$4:$T$241,17,0)</f>
        <v>2930.1503999999995</v>
      </c>
      <c r="N13" s="36">
        <f>VLOOKUP('HẢO REQUIRE'!D13,Master_Data!$C$4:$T$241,18,0)</f>
        <v>14.135999999999999</v>
      </c>
      <c r="O13" s="38"/>
      <c r="P13" s="38"/>
      <c r="Q13" s="36"/>
      <c r="R13" s="36"/>
      <c r="S13" s="36"/>
      <c r="T13" s="23"/>
      <c r="U13" s="17"/>
      <c r="V13" s="17"/>
      <c r="W13" s="13"/>
      <c r="X13" s="13"/>
      <c r="Y13" s="13"/>
    </row>
    <row r="14" spans="1:25" ht="24" customHeight="1" x14ac:dyDescent="0.25">
      <c r="A14" s="31"/>
      <c r="B14" s="32">
        <f t="shared" si="1"/>
        <v>2772</v>
      </c>
      <c r="C14" s="11" t="s">
        <v>97</v>
      </c>
      <c r="D14" s="33" t="s">
        <v>23</v>
      </c>
      <c r="E14" s="34">
        <v>68418528</v>
      </c>
      <c r="F14" s="35"/>
      <c r="G14" s="36">
        <f>VLOOKUP($D14,Master_Data!$C$4:$T$241,12,0)</f>
        <v>2805.4103999999998</v>
      </c>
      <c r="H14" s="36">
        <f>VLOOKUP($D14,Master_Data!$C$4:$T$241,13,0)</f>
        <v>2827.2</v>
      </c>
      <c r="I14" s="36">
        <f>VLOOKUP($D14,Master_Data!$C$4:$T$241,14,0)</f>
        <v>2888.5703999999996</v>
      </c>
      <c r="J14" s="37"/>
      <c r="K14" s="36">
        <f>VLOOKUP($D14,Master_Data!$C$4:$T$241,15,0)</f>
        <v>2763.8303999999998</v>
      </c>
      <c r="L14" s="36">
        <f>VLOOKUP($D14,Master_Data!$C$4:$T$241,16,0)</f>
        <v>2827.2</v>
      </c>
      <c r="M14" s="36">
        <f>VLOOKUP($D14,Master_Data!$C$4:$T$241,17,0)</f>
        <v>2930.1503999999995</v>
      </c>
      <c r="N14" s="36">
        <f>VLOOKUP('HẢO REQUIRE'!D14,Master_Data!$C$4:$T$241,18,0)</f>
        <v>14.135999999999999</v>
      </c>
      <c r="O14" s="38"/>
      <c r="P14" s="38"/>
      <c r="Q14" s="36"/>
      <c r="R14" s="36"/>
      <c r="S14" s="36"/>
      <c r="T14" s="23"/>
      <c r="U14" s="17"/>
      <c r="V14" s="17"/>
      <c r="W14" s="13"/>
      <c r="X14" s="13"/>
      <c r="Y14" s="13"/>
    </row>
    <row r="15" spans="1:25" ht="24" customHeight="1" x14ac:dyDescent="0.25">
      <c r="A15" s="31"/>
      <c r="B15" s="32">
        <f t="shared" si="1"/>
        <v>2772</v>
      </c>
      <c r="C15" s="11" t="s">
        <v>97</v>
      </c>
      <c r="D15" s="33" t="s">
        <v>24</v>
      </c>
      <c r="E15" s="34">
        <v>68418565</v>
      </c>
      <c r="F15" s="35"/>
      <c r="G15" s="36">
        <f>VLOOKUP($D15,Master_Data!$C$4:$T$241,12,0)</f>
        <v>2805.4103999999998</v>
      </c>
      <c r="H15" s="36">
        <f>VLOOKUP($D15,Master_Data!$C$4:$T$241,13,0)</f>
        <v>2827.2</v>
      </c>
      <c r="I15" s="36">
        <f>VLOOKUP($D15,Master_Data!$C$4:$T$241,14,0)</f>
        <v>2888.5703999999996</v>
      </c>
      <c r="J15" s="37"/>
      <c r="K15" s="36">
        <f>VLOOKUP($D15,Master_Data!$C$4:$T$241,15,0)</f>
        <v>2763.8303999999998</v>
      </c>
      <c r="L15" s="36">
        <f>VLOOKUP($D15,Master_Data!$C$4:$T$241,16,0)</f>
        <v>2827.2</v>
      </c>
      <c r="M15" s="36">
        <f>VLOOKUP($D15,Master_Data!$C$4:$T$241,17,0)</f>
        <v>2930.1503999999995</v>
      </c>
      <c r="N15" s="36">
        <f>VLOOKUP('HẢO REQUIRE'!D15,Master_Data!$C$4:$T$241,18,0)</f>
        <v>14.135999999999999</v>
      </c>
      <c r="O15" s="38"/>
      <c r="P15" s="38"/>
      <c r="Q15" s="36"/>
      <c r="R15" s="36"/>
      <c r="S15" s="36"/>
      <c r="T15" s="23"/>
      <c r="U15" s="17"/>
      <c r="V15" s="17"/>
      <c r="W15" s="13"/>
      <c r="X15" s="13"/>
      <c r="Y15" s="13"/>
    </row>
    <row r="16" spans="1:25" ht="24" customHeight="1" x14ac:dyDescent="0.25">
      <c r="A16" s="31"/>
      <c r="B16" s="32">
        <f t="shared" ref="B16:B34" si="2">1800*0.99</f>
        <v>1782</v>
      </c>
      <c r="C16" s="11" t="s">
        <v>98</v>
      </c>
      <c r="D16" s="33" t="s">
        <v>25</v>
      </c>
      <c r="E16" s="34">
        <v>68602371</v>
      </c>
      <c r="F16" s="35"/>
      <c r="G16" s="36">
        <f>VLOOKUP($D16,Master_Data!$C$4:$T$241,12,0)</f>
        <v>1806.2114000000001</v>
      </c>
      <c r="H16" s="36">
        <f>VLOOKUP($D16,Master_Data!$C$4:$T$241,13,0)</f>
        <v>1820.2</v>
      </c>
      <c r="I16" s="36">
        <f>VLOOKUP($D16,Master_Data!$C$4:$T$241,14,0)</f>
        <v>1859.6714000000002</v>
      </c>
      <c r="J16" s="37"/>
      <c r="K16" s="36">
        <f>VLOOKUP($D16,Master_Data!$C$4:$T$241,15,0)</f>
        <v>1779.4814000000001</v>
      </c>
      <c r="L16" s="36">
        <f>VLOOKUP($D16,Master_Data!$C$4:$T$241,16,0)</f>
        <v>1820.2</v>
      </c>
      <c r="M16" s="36">
        <f>VLOOKUP($D16,Master_Data!$C$4:$T$241,17,0)</f>
        <v>1886.4014000000002</v>
      </c>
      <c r="N16" s="36">
        <f>VLOOKUP('HẢO REQUIRE'!D16,Master_Data!$C$4:$T$241,18,0)</f>
        <v>9.1010000000000009</v>
      </c>
      <c r="O16" s="38"/>
      <c r="P16" s="38"/>
      <c r="Q16" s="36">
        <v>0</v>
      </c>
      <c r="R16" s="36"/>
      <c r="S16" s="36"/>
      <c r="T16" s="23"/>
      <c r="U16" s="17"/>
      <c r="V16" s="17"/>
      <c r="W16" s="13"/>
      <c r="X16" s="13"/>
      <c r="Y16" s="13"/>
    </row>
    <row r="17" spans="1:25" ht="24" customHeight="1" x14ac:dyDescent="0.25">
      <c r="A17" s="31"/>
      <c r="B17" s="32">
        <f t="shared" si="2"/>
        <v>1782</v>
      </c>
      <c r="C17" s="11" t="s">
        <v>98</v>
      </c>
      <c r="D17" s="33" t="s">
        <v>26</v>
      </c>
      <c r="E17" s="34">
        <v>68418525</v>
      </c>
      <c r="F17" s="35"/>
      <c r="G17" s="36">
        <f>VLOOKUP($D17,Master_Data!$C$4:$T$241,12,0)</f>
        <v>1806.2114000000001</v>
      </c>
      <c r="H17" s="36">
        <f>VLOOKUP($D17,Master_Data!$C$4:$T$241,13,0)</f>
        <v>1820.2</v>
      </c>
      <c r="I17" s="36">
        <f>VLOOKUP($D17,Master_Data!$C$4:$T$241,14,0)</f>
        <v>1859.6714000000002</v>
      </c>
      <c r="J17" s="37"/>
      <c r="K17" s="36">
        <f>VLOOKUP($D17,Master_Data!$C$4:$T$241,15,0)</f>
        <v>1779.4814000000001</v>
      </c>
      <c r="L17" s="36">
        <f>VLOOKUP($D17,Master_Data!$C$4:$T$241,16,0)</f>
        <v>1820.2</v>
      </c>
      <c r="M17" s="36">
        <f>VLOOKUP($D17,Master_Data!$C$4:$T$241,17,0)</f>
        <v>1886.4014000000002</v>
      </c>
      <c r="N17" s="36">
        <f>VLOOKUP('HẢO REQUIRE'!D17,Master_Data!$C$4:$T$241,18,0)</f>
        <v>9.1010000000000009</v>
      </c>
      <c r="O17" s="38"/>
      <c r="P17" s="38"/>
      <c r="Q17" s="36">
        <v>0</v>
      </c>
      <c r="R17" s="36"/>
      <c r="S17" s="36"/>
      <c r="T17" s="23"/>
      <c r="U17" s="17"/>
      <c r="V17" s="17"/>
      <c r="W17" s="13"/>
      <c r="X17" s="13"/>
      <c r="Y17" s="13"/>
    </row>
    <row r="18" spans="1:25" ht="24" customHeight="1" x14ac:dyDescent="0.25">
      <c r="A18" s="31"/>
      <c r="B18" s="32">
        <f t="shared" si="2"/>
        <v>1782</v>
      </c>
      <c r="C18" s="11" t="s">
        <v>98</v>
      </c>
      <c r="D18" s="33" t="s">
        <v>27</v>
      </c>
      <c r="E18" s="34">
        <v>68418538</v>
      </c>
      <c r="F18" s="35"/>
      <c r="G18" s="36">
        <f>VLOOKUP($D18,Master_Data!$C$4:$T$241,12,0)</f>
        <v>1806.2114000000001</v>
      </c>
      <c r="H18" s="36">
        <f>VLOOKUP($D18,Master_Data!$C$4:$T$241,13,0)</f>
        <v>1820.2</v>
      </c>
      <c r="I18" s="36">
        <f>VLOOKUP($D18,Master_Data!$C$4:$T$241,14,0)</f>
        <v>1859.6714000000002</v>
      </c>
      <c r="J18" s="37"/>
      <c r="K18" s="36">
        <f>VLOOKUP($D18,Master_Data!$C$4:$T$241,15,0)</f>
        <v>1779.4814000000001</v>
      </c>
      <c r="L18" s="36">
        <f>VLOOKUP($D18,Master_Data!$C$4:$T$241,16,0)</f>
        <v>1820.2</v>
      </c>
      <c r="M18" s="36">
        <f>VLOOKUP($D18,Master_Data!$C$4:$T$241,17,0)</f>
        <v>1886.4014000000002</v>
      </c>
      <c r="N18" s="36">
        <f>VLOOKUP('HẢO REQUIRE'!D18,Master_Data!$C$4:$T$241,18,0)</f>
        <v>9.1010000000000009</v>
      </c>
      <c r="O18" s="38"/>
      <c r="P18" s="38"/>
      <c r="Q18" s="36">
        <v>0</v>
      </c>
      <c r="R18" s="36"/>
      <c r="S18" s="36"/>
      <c r="T18" s="23"/>
      <c r="U18" s="17"/>
      <c r="V18" s="17"/>
      <c r="W18" s="13"/>
      <c r="X18" s="13"/>
      <c r="Y18" s="13"/>
    </row>
    <row r="19" spans="1:25" ht="24" customHeight="1" x14ac:dyDescent="0.25">
      <c r="A19" s="31"/>
      <c r="B19" s="32">
        <f t="shared" si="2"/>
        <v>1782</v>
      </c>
      <c r="C19" s="11" t="s">
        <v>98</v>
      </c>
      <c r="D19" s="33" t="s">
        <v>28</v>
      </c>
      <c r="E19" s="34">
        <v>68418550</v>
      </c>
      <c r="F19" s="35"/>
      <c r="G19" s="36">
        <f>VLOOKUP($D19,Master_Data!$C$4:$T$241,12,0)</f>
        <v>1811.4477999999999</v>
      </c>
      <c r="H19" s="36">
        <f>VLOOKUP($D19,Master_Data!$C$4:$T$241,13,0)</f>
        <v>1825.4</v>
      </c>
      <c r="I19" s="36">
        <f>VLOOKUP($D19,Master_Data!$C$4:$T$241,14,0)</f>
        <v>1864.9078</v>
      </c>
      <c r="J19" s="37"/>
      <c r="K19" s="36">
        <f>VLOOKUP($D19,Master_Data!$C$4:$T$241,15,0)</f>
        <v>1784.7177999999999</v>
      </c>
      <c r="L19" s="36">
        <f>VLOOKUP($D19,Master_Data!$C$4:$T$241,16,0)</f>
        <v>1825.4</v>
      </c>
      <c r="M19" s="36">
        <f>VLOOKUP($D19,Master_Data!$C$4:$T$241,17,0)</f>
        <v>1891.6378</v>
      </c>
      <c r="N19" s="36">
        <f>VLOOKUP('HẢO REQUIRE'!D19,Master_Data!$C$4:$T$241,18,0)</f>
        <v>9.1270000000000007</v>
      </c>
      <c r="O19" s="38"/>
      <c r="P19" s="38"/>
      <c r="Q19" s="36">
        <v>0</v>
      </c>
      <c r="R19" s="36"/>
      <c r="S19" s="36"/>
      <c r="T19" s="23"/>
      <c r="U19" s="17"/>
      <c r="V19" s="17"/>
      <c r="W19" s="13"/>
      <c r="X19" s="13"/>
      <c r="Y19" s="13"/>
    </row>
    <row r="20" spans="1:25" ht="24" customHeight="1" x14ac:dyDescent="0.25">
      <c r="A20" s="31"/>
      <c r="B20" s="32">
        <f t="shared" si="2"/>
        <v>1782</v>
      </c>
      <c r="C20" s="11" t="s">
        <v>98</v>
      </c>
      <c r="D20" s="33" t="s">
        <v>29</v>
      </c>
      <c r="E20" s="34">
        <v>68418563</v>
      </c>
      <c r="F20" s="35"/>
      <c r="G20" s="36">
        <f>VLOOKUP($D20,Master_Data!$C$4:$T$241,12,0)</f>
        <v>1811.4477999999999</v>
      </c>
      <c r="H20" s="36">
        <f>VLOOKUP($D20,Master_Data!$C$4:$T$241,13,0)</f>
        <v>1825.4</v>
      </c>
      <c r="I20" s="36">
        <f>VLOOKUP($D20,Master_Data!$C$4:$T$241,14,0)</f>
        <v>1864.9078</v>
      </c>
      <c r="J20" s="37"/>
      <c r="K20" s="36">
        <f>VLOOKUP($D20,Master_Data!$C$4:$T$241,15,0)</f>
        <v>1784.7177999999999</v>
      </c>
      <c r="L20" s="36">
        <f>VLOOKUP($D20,Master_Data!$C$4:$T$241,16,0)</f>
        <v>1825.4</v>
      </c>
      <c r="M20" s="36">
        <f>VLOOKUP($D20,Master_Data!$C$4:$T$241,17,0)</f>
        <v>1891.6378</v>
      </c>
      <c r="N20" s="36">
        <f>VLOOKUP('HẢO REQUIRE'!D20,Master_Data!$C$4:$T$241,18,0)</f>
        <v>9.1270000000000007</v>
      </c>
      <c r="O20" s="38"/>
      <c r="P20" s="38"/>
      <c r="Q20" s="36">
        <v>0</v>
      </c>
      <c r="R20" s="36"/>
      <c r="S20" s="36"/>
      <c r="T20" s="23"/>
      <c r="U20" s="17"/>
      <c r="V20" s="17"/>
      <c r="W20" s="13"/>
      <c r="X20" s="13"/>
      <c r="Y20" s="13"/>
    </row>
    <row r="21" spans="1:25" ht="24" customHeight="1" x14ac:dyDescent="0.25">
      <c r="A21" s="31"/>
      <c r="B21" s="32">
        <f t="shared" si="2"/>
        <v>1782</v>
      </c>
      <c r="C21" s="11" t="s">
        <v>98</v>
      </c>
      <c r="D21" s="33" t="s">
        <v>30</v>
      </c>
      <c r="E21" s="34">
        <v>68418575</v>
      </c>
      <c r="F21" s="35"/>
      <c r="G21" s="36">
        <f>VLOOKUP($D21,Master_Data!$C$4:$T$241,12,0)</f>
        <v>1806.2114000000001</v>
      </c>
      <c r="H21" s="36">
        <f>VLOOKUP($D21,Master_Data!$C$4:$T$241,13,0)</f>
        <v>1820.2</v>
      </c>
      <c r="I21" s="36">
        <f>VLOOKUP($D21,Master_Data!$C$4:$T$241,14,0)</f>
        <v>1859.6714000000002</v>
      </c>
      <c r="J21" s="37"/>
      <c r="K21" s="36">
        <f>VLOOKUP($D21,Master_Data!$C$4:$T$241,15,0)</f>
        <v>1779.4814000000001</v>
      </c>
      <c r="L21" s="36">
        <f>VLOOKUP($D21,Master_Data!$C$4:$T$241,16,0)</f>
        <v>1820.2</v>
      </c>
      <c r="M21" s="36">
        <f>VLOOKUP($D21,Master_Data!$C$4:$T$241,17,0)</f>
        <v>1886.4014000000002</v>
      </c>
      <c r="N21" s="36">
        <f>VLOOKUP('HẢO REQUIRE'!D21,Master_Data!$C$4:$T$241,18,0)</f>
        <v>9.1010000000000009</v>
      </c>
      <c r="O21" s="38"/>
      <c r="P21" s="38"/>
      <c r="Q21" s="36">
        <v>0</v>
      </c>
      <c r="R21" s="36"/>
      <c r="S21" s="36"/>
      <c r="T21" s="17"/>
      <c r="U21" s="17"/>
      <c r="V21" s="17"/>
      <c r="W21" s="13"/>
      <c r="X21" s="13"/>
      <c r="Y21" s="13"/>
    </row>
    <row r="22" spans="1:25" ht="24" customHeight="1" x14ac:dyDescent="0.25">
      <c r="A22" s="31"/>
      <c r="B22" s="32">
        <f t="shared" si="2"/>
        <v>1782</v>
      </c>
      <c r="C22" s="11" t="s">
        <v>98</v>
      </c>
      <c r="D22" s="33" t="s">
        <v>31</v>
      </c>
      <c r="E22" s="34">
        <v>68840638</v>
      </c>
      <c r="F22" s="35"/>
      <c r="G22" s="36">
        <f>VLOOKUP($D22,Master_Data!$C$4:$T$241,12,0)</f>
        <v>1811.4477999999999</v>
      </c>
      <c r="H22" s="36">
        <f>VLOOKUP($D22,Master_Data!$C$4:$T$241,13,0)</f>
        <v>1825.4</v>
      </c>
      <c r="I22" s="36">
        <f>VLOOKUP($D22,Master_Data!$C$4:$T$241,14,0)</f>
        <v>1864.9078</v>
      </c>
      <c r="J22" s="37"/>
      <c r="K22" s="36">
        <f>VLOOKUP($D22,Master_Data!$C$4:$T$241,15,0)</f>
        <v>1784.7177999999999</v>
      </c>
      <c r="L22" s="36">
        <f>VLOOKUP($D22,Master_Data!$C$4:$T$241,16,0)</f>
        <v>1825.4</v>
      </c>
      <c r="M22" s="36">
        <f>VLOOKUP($D22,Master_Data!$C$4:$T$241,17,0)</f>
        <v>1891.6378</v>
      </c>
      <c r="N22" s="36">
        <f>VLOOKUP('HẢO REQUIRE'!D22,Master_Data!$C$4:$T$241,18,0)</f>
        <v>9.1270000000000007</v>
      </c>
      <c r="O22" s="38"/>
      <c r="P22" s="38"/>
      <c r="Q22" s="36"/>
      <c r="R22" s="36"/>
      <c r="S22" s="36"/>
      <c r="T22" s="17"/>
      <c r="U22" s="17"/>
      <c r="V22" s="17"/>
      <c r="W22" s="13"/>
      <c r="X22" s="13"/>
      <c r="Y22" s="13"/>
    </row>
    <row r="23" spans="1:25" ht="24" customHeight="1" x14ac:dyDescent="0.25">
      <c r="A23" s="31"/>
      <c r="B23" s="32">
        <f t="shared" si="2"/>
        <v>1782</v>
      </c>
      <c r="C23" s="11" t="s">
        <v>98</v>
      </c>
      <c r="D23" s="33" t="s">
        <v>32</v>
      </c>
      <c r="E23" s="34">
        <v>68734659</v>
      </c>
      <c r="F23" s="35"/>
      <c r="G23" s="36">
        <f>VLOOKUP($D23,Master_Data!$C$4:$T$241,12,0)</f>
        <v>1806.2114000000001</v>
      </c>
      <c r="H23" s="36">
        <f>VLOOKUP($D23,Master_Data!$C$4:$T$241,13,0)</f>
        <v>1820.2</v>
      </c>
      <c r="I23" s="36">
        <f>VLOOKUP($D23,Master_Data!$C$4:$T$241,14,0)</f>
        <v>1859.6714000000002</v>
      </c>
      <c r="J23" s="37"/>
      <c r="K23" s="36">
        <f>VLOOKUP($D23,Master_Data!$C$4:$T$241,15,0)</f>
        <v>1779.4814000000001</v>
      </c>
      <c r="L23" s="36">
        <f>VLOOKUP($D23,Master_Data!$C$4:$T$241,16,0)</f>
        <v>1820.2</v>
      </c>
      <c r="M23" s="36">
        <f>VLOOKUP($D23,Master_Data!$C$4:$T$241,17,0)</f>
        <v>1886.4014000000002</v>
      </c>
      <c r="N23" s="36">
        <f>VLOOKUP('HẢO REQUIRE'!D23,Master_Data!$C$4:$T$241,18,0)</f>
        <v>9.1010000000000009</v>
      </c>
      <c r="O23" s="38"/>
      <c r="P23" s="38"/>
      <c r="Q23" s="36">
        <v>0</v>
      </c>
      <c r="R23" s="36"/>
      <c r="S23" s="36"/>
      <c r="T23" s="17"/>
      <c r="U23" s="17"/>
      <c r="V23" s="17"/>
      <c r="W23" s="13"/>
      <c r="X23" s="13"/>
      <c r="Y23" s="13"/>
    </row>
    <row r="24" spans="1:25" ht="24" customHeight="1" x14ac:dyDescent="0.25">
      <c r="A24" s="39"/>
      <c r="B24" s="32">
        <f t="shared" si="2"/>
        <v>1782</v>
      </c>
      <c r="C24" s="11" t="s">
        <v>98</v>
      </c>
      <c r="D24" s="33" t="s">
        <v>33</v>
      </c>
      <c r="E24" s="34">
        <v>68734648</v>
      </c>
      <c r="F24" s="35"/>
      <c r="G24" s="36">
        <f>VLOOKUP($D24,Master_Data!$C$4:$T$241,12,0)</f>
        <v>1811.4477999999999</v>
      </c>
      <c r="H24" s="36">
        <f>VLOOKUP($D24,Master_Data!$C$4:$T$241,13,0)</f>
        <v>1825.4</v>
      </c>
      <c r="I24" s="36">
        <f>VLOOKUP($D24,Master_Data!$C$4:$T$241,14,0)</f>
        <v>1864.9078</v>
      </c>
      <c r="J24" s="37"/>
      <c r="K24" s="36">
        <f>VLOOKUP($D24,Master_Data!$C$4:$T$241,15,0)</f>
        <v>1784.7177999999999</v>
      </c>
      <c r="L24" s="36">
        <f>VLOOKUP($D24,Master_Data!$C$4:$T$241,16,0)</f>
        <v>1825.4</v>
      </c>
      <c r="M24" s="36">
        <f>VLOOKUP($D24,Master_Data!$C$4:$T$241,17,0)</f>
        <v>1891.6378</v>
      </c>
      <c r="N24" s="36">
        <f>VLOOKUP('HẢO REQUIRE'!D24,Master_Data!$C$4:$T$241,18,0)</f>
        <v>9.1270000000000007</v>
      </c>
      <c r="O24" s="38"/>
      <c r="P24" s="38"/>
      <c r="Q24" s="36"/>
      <c r="R24" s="36"/>
      <c r="S24" s="36"/>
      <c r="T24" s="17"/>
      <c r="U24" s="17"/>
      <c r="V24" s="17"/>
      <c r="W24" s="13"/>
      <c r="X24" s="13"/>
      <c r="Y24" s="13"/>
    </row>
    <row r="25" spans="1:25" ht="24" customHeight="1" x14ac:dyDescent="0.25">
      <c r="A25" s="39"/>
      <c r="B25" s="32">
        <f t="shared" si="2"/>
        <v>1782</v>
      </c>
      <c r="C25" s="11" t="s">
        <v>98</v>
      </c>
      <c r="D25" s="33" t="s">
        <v>34</v>
      </c>
      <c r="E25" s="34">
        <v>68734650</v>
      </c>
      <c r="F25" s="35"/>
      <c r="G25" s="36">
        <f>VLOOKUP($D25,Master_Data!$C$4:$T$241,12,0)</f>
        <v>1811.4477999999999</v>
      </c>
      <c r="H25" s="36">
        <f>VLOOKUP($D25,Master_Data!$C$4:$T$241,13,0)</f>
        <v>1825.4</v>
      </c>
      <c r="I25" s="36">
        <f>VLOOKUP($D25,Master_Data!$C$4:$T$241,14,0)</f>
        <v>1864.9078</v>
      </c>
      <c r="J25" s="37"/>
      <c r="K25" s="36">
        <f>VLOOKUP($D25,Master_Data!$C$4:$T$241,15,0)</f>
        <v>1784.7177999999999</v>
      </c>
      <c r="L25" s="36">
        <f>VLOOKUP($D25,Master_Data!$C$4:$T$241,16,0)</f>
        <v>1825.4</v>
      </c>
      <c r="M25" s="36">
        <f>VLOOKUP($D25,Master_Data!$C$4:$T$241,17,0)</f>
        <v>1891.6378</v>
      </c>
      <c r="N25" s="36">
        <f>VLOOKUP('HẢO REQUIRE'!D25,Master_Data!$C$4:$T$241,18,0)</f>
        <v>9.1270000000000007</v>
      </c>
      <c r="O25" s="38"/>
      <c r="P25" s="38"/>
      <c r="Q25" s="36"/>
      <c r="R25" s="36"/>
      <c r="S25" s="36"/>
      <c r="T25" s="17"/>
      <c r="U25" s="17"/>
      <c r="V25" s="17"/>
      <c r="W25" s="13"/>
      <c r="X25" s="13"/>
      <c r="Y25" s="13"/>
    </row>
    <row r="26" spans="1:25" ht="24" customHeight="1" x14ac:dyDescent="0.25">
      <c r="A26" s="13"/>
      <c r="B26" s="32">
        <f t="shared" si="2"/>
        <v>1782</v>
      </c>
      <c r="C26" s="11" t="s">
        <v>98</v>
      </c>
      <c r="D26" s="9" t="s">
        <v>35</v>
      </c>
      <c r="E26" s="40">
        <v>68734652</v>
      </c>
      <c r="F26" s="41"/>
      <c r="G26" s="36">
        <f>VLOOKUP($D26,Master_Data!$C$4:$T$241,12,0)</f>
        <v>1811.4477999999999</v>
      </c>
      <c r="H26" s="36">
        <f>VLOOKUP($D26,Master_Data!$C$4:$T$241,13,0)</f>
        <v>1825.4</v>
      </c>
      <c r="I26" s="36">
        <f>VLOOKUP($D26,Master_Data!$C$4:$T$241,14,0)</f>
        <v>1864.9078</v>
      </c>
      <c r="J26" s="37"/>
      <c r="K26" s="36">
        <f>VLOOKUP($D26,Master_Data!$C$4:$T$241,15,0)</f>
        <v>1784.7177999999999</v>
      </c>
      <c r="L26" s="36">
        <f>VLOOKUP($D26,Master_Data!$C$4:$T$241,16,0)</f>
        <v>1825.4</v>
      </c>
      <c r="M26" s="36">
        <f>VLOOKUP($D26,Master_Data!$C$4:$T$241,17,0)</f>
        <v>1891.6378</v>
      </c>
      <c r="N26" s="36">
        <f>VLOOKUP('HẢO REQUIRE'!D26,Master_Data!$C$4:$T$241,18,0)</f>
        <v>9.1270000000000007</v>
      </c>
      <c r="O26" s="18"/>
      <c r="P26" s="18"/>
      <c r="Q26" s="18"/>
      <c r="R26" s="18"/>
      <c r="S26" s="18"/>
      <c r="T26" s="17"/>
      <c r="U26" s="17"/>
      <c r="V26" s="17"/>
      <c r="W26" s="13"/>
      <c r="X26" s="13"/>
      <c r="Y26" s="13"/>
    </row>
    <row r="27" spans="1:25" ht="24" customHeight="1" x14ac:dyDescent="0.25">
      <c r="A27" s="13"/>
      <c r="B27" s="32">
        <f t="shared" si="2"/>
        <v>1782</v>
      </c>
      <c r="C27" s="11" t="s">
        <v>98</v>
      </c>
      <c r="D27" s="9" t="s">
        <v>36</v>
      </c>
      <c r="E27" s="40">
        <v>68734654</v>
      </c>
      <c r="F27" s="41"/>
      <c r="G27" s="36">
        <f>VLOOKUP($D27,Master_Data!$C$4:$T$241,12,0)</f>
        <v>1811.4477999999999</v>
      </c>
      <c r="H27" s="36">
        <f>VLOOKUP($D27,Master_Data!$C$4:$T$241,13,0)</f>
        <v>1825.4</v>
      </c>
      <c r="I27" s="36">
        <f>VLOOKUP($D27,Master_Data!$C$4:$T$241,14,0)</f>
        <v>1864.9078</v>
      </c>
      <c r="J27" s="37"/>
      <c r="K27" s="36">
        <f>VLOOKUP($D27,Master_Data!$C$4:$T$241,15,0)</f>
        <v>1784.7177999999999</v>
      </c>
      <c r="L27" s="36">
        <f>VLOOKUP($D27,Master_Data!$C$4:$T$241,16,0)</f>
        <v>1825.4</v>
      </c>
      <c r="M27" s="36">
        <f>VLOOKUP($D27,Master_Data!$C$4:$T$241,17,0)</f>
        <v>1891.6378</v>
      </c>
      <c r="N27" s="36">
        <f>VLOOKUP('HẢO REQUIRE'!D27,Master_Data!$C$4:$T$241,18,0)</f>
        <v>9.1270000000000007</v>
      </c>
      <c r="O27" s="18"/>
      <c r="P27" s="18"/>
      <c r="Q27" s="18"/>
      <c r="R27" s="18"/>
      <c r="S27" s="18"/>
      <c r="T27" s="17"/>
      <c r="U27" s="17"/>
      <c r="V27" s="17"/>
      <c r="W27" s="13"/>
      <c r="X27" s="13"/>
      <c r="Y27" s="13"/>
    </row>
    <row r="28" spans="1:25" ht="24" customHeight="1" x14ac:dyDescent="0.25">
      <c r="A28" s="13"/>
      <c r="B28" s="32">
        <f t="shared" si="2"/>
        <v>1782</v>
      </c>
      <c r="C28" s="11" t="s">
        <v>98</v>
      </c>
      <c r="D28" s="41" t="s">
        <v>37</v>
      </c>
      <c r="E28" s="40">
        <v>68734657</v>
      </c>
      <c r="F28" s="41"/>
      <c r="G28" s="36">
        <f>VLOOKUP($D28,Master_Data!$C$4:$T$241,12,0)</f>
        <v>1811.4477999999999</v>
      </c>
      <c r="H28" s="36">
        <f>VLOOKUP($D28,Master_Data!$C$4:$T$241,13,0)</f>
        <v>1825.4</v>
      </c>
      <c r="I28" s="36">
        <f>VLOOKUP($D28,Master_Data!$C$4:$T$241,14,0)</f>
        <v>1864.9078</v>
      </c>
      <c r="J28" s="37"/>
      <c r="K28" s="36">
        <f>VLOOKUP($D28,Master_Data!$C$4:$T$241,15,0)</f>
        <v>1784.7177999999999</v>
      </c>
      <c r="L28" s="36">
        <f>VLOOKUP($D28,Master_Data!$C$4:$T$241,16,0)</f>
        <v>1825.4</v>
      </c>
      <c r="M28" s="36">
        <f>VLOOKUP($D28,Master_Data!$C$4:$T$241,17,0)</f>
        <v>1891.6378</v>
      </c>
      <c r="N28" s="36">
        <f>VLOOKUP('HẢO REQUIRE'!D28,Master_Data!$C$4:$T$241,18,0)</f>
        <v>9.1270000000000007</v>
      </c>
      <c r="O28" s="18"/>
      <c r="P28" s="18"/>
      <c r="Q28" s="18"/>
      <c r="R28" s="18"/>
      <c r="S28" s="18"/>
      <c r="T28" s="17"/>
      <c r="U28" s="17"/>
      <c r="V28" s="17"/>
      <c r="W28" s="13"/>
      <c r="X28" s="13"/>
      <c r="Y28" s="13"/>
    </row>
    <row r="29" spans="1:25" ht="24" customHeight="1" x14ac:dyDescent="0.25">
      <c r="A29" s="13"/>
      <c r="B29" s="32">
        <f t="shared" si="2"/>
        <v>1782</v>
      </c>
      <c r="C29" s="11" t="s">
        <v>98</v>
      </c>
      <c r="D29" s="41" t="s">
        <v>38</v>
      </c>
      <c r="E29" s="40">
        <v>68830421</v>
      </c>
      <c r="F29" s="41"/>
      <c r="G29" s="36">
        <f>VLOOKUP($D29,Master_Data!$C$4:$T$241,12,0)</f>
        <v>1806.2114000000001</v>
      </c>
      <c r="H29" s="36">
        <f>VLOOKUP($D29,Master_Data!$C$4:$T$241,13,0)</f>
        <v>1820.2</v>
      </c>
      <c r="I29" s="36">
        <f>VLOOKUP($D29,Master_Data!$C$4:$T$241,14,0)</f>
        <v>1859.6714000000002</v>
      </c>
      <c r="J29" s="37"/>
      <c r="K29" s="36">
        <f>VLOOKUP($D29,Master_Data!$C$4:$T$241,15,0)</f>
        <v>1779.4814000000001</v>
      </c>
      <c r="L29" s="36">
        <f>VLOOKUP($D29,Master_Data!$C$4:$T$241,16,0)</f>
        <v>1820.2</v>
      </c>
      <c r="M29" s="36">
        <f>VLOOKUP($D29,Master_Data!$C$4:$T$241,17,0)</f>
        <v>1886.4014000000002</v>
      </c>
      <c r="N29" s="36">
        <f>VLOOKUP('HẢO REQUIRE'!D29,Master_Data!$C$4:$T$241,18,0)</f>
        <v>9.1010000000000009</v>
      </c>
      <c r="O29" s="18"/>
      <c r="P29" s="18"/>
      <c r="Q29" s="18"/>
      <c r="R29" s="18"/>
      <c r="S29" s="18"/>
      <c r="T29" s="17"/>
      <c r="U29" s="17"/>
      <c r="V29" s="17"/>
      <c r="W29" s="13"/>
      <c r="X29" s="13"/>
      <c r="Y29" s="13"/>
    </row>
    <row r="30" spans="1:25" ht="24" customHeight="1" x14ac:dyDescent="0.25">
      <c r="A30" s="13"/>
      <c r="B30" s="32">
        <f t="shared" si="2"/>
        <v>1782</v>
      </c>
      <c r="C30" s="11" t="s">
        <v>98</v>
      </c>
      <c r="D30" s="41" t="s">
        <v>39</v>
      </c>
      <c r="E30" s="40">
        <v>68830423</v>
      </c>
      <c r="F30" s="41"/>
      <c r="G30" s="36">
        <f>VLOOKUP($D30,Master_Data!$C$4:$T$241,12,0)</f>
        <v>1806.2114000000001</v>
      </c>
      <c r="H30" s="36">
        <f>VLOOKUP($D30,Master_Data!$C$4:$T$241,13,0)</f>
        <v>1820.2</v>
      </c>
      <c r="I30" s="36">
        <f>VLOOKUP($D30,Master_Data!$C$4:$T$241,14,0)</f>
        <v>1859.6714000000002</v>
      </c>
      <c r="J30" s="37"/>
      <c r="K30" s="36">
        <f>VLOOKUP($D30,Master_Data!$C$4:$T$241,15,0)</f>
        <v>1779.4814000000001</v>
      </c>
      <c r="L30" s="36">
        <f>VLOOKUP($D30,Master_Data!$C$4:$T$241,16,0)</f>
        <v>1820.2</v>
      </c>
      <c r="M30" s="36">
        <f>VLOOKUP($D30,Master_Data!$C$4:$T$241,17,0)</f>
        <v>1886.4014000000002</v>
      </c>
      <c r="N30" s="36">
        <f>VLOOKUP('HẢO REQUIRE'!D30,Master_Data!$C$4:$T$241,18,0)</f>
        <v>9.1010000000000009</v>
      </c>
      <c r="O30" s="18"/>
      <c r="P30" s="18"/>
      <c r="Q30" s="18"/>
      <c r="R30" s="18"/>
      <c r="S30" s="18"/>
      <c r="T30" s="17"/>
      <c r="U30" s="17"/>
      <c r="V30" s="17"/>
      <c r="W30" s="13"/>
      <c r="X30" s="13"/>
      <c r="Y30" s="13"/>
    </row>
    <row r="31" spans="1:25" ht="24" customHeight="1" x14ac:dyDescent="0.25">
      <c r="A31" s="13"/>
      <c r="B31" s="32">
        <f t="shared" si="2"/>
        <v>1782</v>
      </c>
      <c r="C31" s="11" t="s">
        <v>98</v>
      </c>
      <c r="D31" s="41" t="s">
        <v>40</v>
      </c>
      <c r="E31" s="40">
        <v>68830425</v>
      </c>
      <c r="F31" s="41"/>
      <c r="G31" s="36">
        <f>VLOOKUP($D31,Master_Data!$C$4:$T$241,12,0)</f>
        <v>1806.2114000000001</v>
      </c>
      <c r="H31" s="36">
        <f>VLOOKUP($D31,Master_Data!$C$4:$T$241,13,0)</f>
        <v>1820.2</v>
      </c>
      <c r="I31" s="36">
        <f>VLOOKUP($D31,Master_Data!$C$4:$T$241,14,0)</f>
        <v>1859.6714000000002</v>
      </c>
      <c r="J31" s="37"/>
      <c r="K31" s="36">
        <f>VLOOKUP($D31,Master_Data!$C$4:$T$241,15,0)</f>
        <v>1779.4814000000001</v>
      </c>
      <c r="L31" s="36">
        <f>VLOOKUP($D31,Master_Data!$C$4:$T$241,16,0)</f>
        <v>1820.2</v>
      </c>
      <c r="M31" s="36">
        <f>VLOOKUP($D31,Master_Data!$C$4:$T$241,17,0)</f>
        <v>1886.4014000000002</v>
      </c>
      <c r="N31" s="36">
        <f>VLOOKUP('HẢO REQUIRE'!D31,Master_Data!$C$4:$T$241,18,0)</f>
        <v>9.1010000000000009</v>
      </c>
      <c r="O31" s="18"/>
      <c r="P31" s="18"/>
      <c r="Q31" s="18"/>
      <c r="R31" s="18"/>
      <c r="S31" s="18"/>
      <c r="T31" s="17"/>
      <c r="U31" s="17"/>
      <c r="V31" s="17"/>
      <c r="W31" s="13"/>
      <c r="X31" s="13"/>
      <c r="Y31" s="13"/>
    </row>
    <row r="32" spans="1:25" ht="24" customHeight="1" x14ac:dyDescent="0.25">
      <c r="A32" s="13"/>
      <c r="B32" s="32">
        <f t="shared" si="2"/>
        <v>1782</v>
      </c>
      <c r="C32" s="11" t="s">
        <v>98</v>
      </c>
      <c r="D32" s="41" t="s">
        <v>41</v>
      </c>
      <c r="E32" s="40">
        <v>68830427</v>
      </c>
      <c r="F32" s="41"/>
      <c r="G32" s="36">
        <f>VLOOKUP($D32,Master_Data!$C$4:$T$241,12,0)</f>
        <v>1811.4477999999999</v>
      </c>
      <c r="H32" s="36">
        <f>VLOOKUP($D32,Master_Data!$C$4:$T$241,13,0)</f>
        <v>1825.4</v>
      </c>
      <c r="I32" s="36">
        <f>VLOOKUP($D32,Master_Data!$C$4:$T$241,14,0)</f>
        <v>1864.9078</v>
      </c>
      <c r="J32" s="37"/>
      <c r="K32" s="36">
        <f>VLOOKUP($D32,Master_Data!$C$4:$T$241,15,0)</f>
        <v>1784.7177999999999</v>
      </c>
      <c r="L32" s="36">
        <f>VLOOKUP($D32,Master_Data!$C$4:$T$241,16,0)</f>
        <v>1825.4</v>
      </c>
      <c r="M32" s="36">
        <f>VLOOKUP($D32,Master_Data!$C$4:$T$241,17,0)</f>
        <v>1891.6378</v>
      </c>
      <c r="N32" s="36">
        <f>VLOOKUP('HẢO REQUIRE'!D32,Master_Data!$C$4:$T$241,18,0)</f>
        <v>9.1270000000000007</v>
      </c>
      <c r="O32" s="18"/>
      <c r="P32" s="18"/>
      <c r="Q32" s="18"/>
      <c r="R32" s="18"/>
      <c r="S32" s="18"/>
      <c r="T32" s="17"/>
      <c r="U32" s="17"/>
      <c r="V32" s="17"/>
      <c r="W32" s="13"/>
      <c r="X32" s="13"/>
      <c r="Y32" s="13"/>
    </row>
    <row r="33" spans="1:25" ht="24" customHeight="1" x14ac:dyDescent="0.25">
      <c r="A33" s="13"/>
      <c r="B33" s="32">
        <f t="shared" si="2"/>
        <v>1782</v>
      </c>
      <c r="C33" s="11" t="s">
        <v>98</v>
      </c>
      <c r="D33" s="41" t="s">
        <v>42</v>
      </c>
      <c r="E33" s="40">
        <v>68830431</v>
      </c>
      <c r="F33" s="41"/>
      <c r="G33" s="36">
        <f>VLOOKUP($D33,Master_Data!$C$4:$T$241,12,0)</f>
        <v>1811.4477999999999</v>
      </c>
      <c r="H33" s="36">
        <f>VLOOKUP($D33,Master_Data!$C$4:$T$241,13,0)</f>
        <v>1825.4</v>
      </c>
      <c r="I33" s="36">
        <f>VLOOKUP($D33,Master_Data!$C$4:$T$241,14,0)</f>
        <v>1864.9078</v>
      </c>
      <c r="J33" s="37"/>
      <c r="K33" s="36">
        <f>VLOOKUP($D33,Master_Data!$C$4:$T$241,15,0)</f>
        <v>1784.7177999999999</v>
      </c>
      <c r="L33" s="36">
        <f>VLOOKUP($D33,Master_Data!$C$4:$T$241,16,0)</f>
        <v>1825.4</v>
      </c>
      <c r="M33" s="36">
        <f>VLOOKUP($D33,Master_Data!$C$4:$T$241,17,0)</f>
        <v>1891.6378</v>
      </c>
      <c r="N33" s="36">
        <f>VLOOKUP('HẢO REQUIRE'!D33,Master_Data!$C$4:$T$241,18,0)</f>
        <v>9.1270000000000007</v>
      </c>
      <c r="O33" s="18"/>
      <c r="P33" s="18"/>
      <c r="Q33" s="18"/>
      <c r="R33" s="18"/>
      <c r="S33" s="18"/>
      <c r="T33" s="17"/>
      <c r="U33" s="17"/>
      <c r="V33" s="17"/>
      <c r="W33" s="13"/>
      <c r="X33" s="13"/>
      <c r="Y33" s="13"/>
    </row>
    <row r="34" spans="1:25" ht="24" customHeight="1" x14ac:dyDescent="0.25">
      <c r="A34" s="13"/>
      <c r="B34" s="32">
        <f t="shared" si="2"/>
        <v>1782</v>
      </c>
      <c r="C34" s="11" t="s">
        <v>98</v>
      </c>
      <c r="D34" s="41" t="s">
        <v>43</v>
      </c>
      <c r="E34" s="40">
        <v>68830433</v>
      </c>
      <c r="F34" s="41"/>
      <c r="G34" s="36">
        <f>VLOOKUP($D34,Master_Data!$C$4:$T$241,12,0)</f>
        <v>1826.30105</v>
      </c>
      <c r="H34" s="36">
        <f>VLOOKUP($D34,Master_Data!$C$4:$T$241,13,0)</f>
        <v>1840.15</v>
      </c>
      <c r="I34" s="36">
        <f>VLOOKUP($D34,Master_Data!$C$4:$T$241,14,0)</f>
        <v>1879.7610500000001</v>
      </c>
      <c r="J34" s="37"/>
      <c r="K34" s="36">
        <f>VLOOKUP($D34,Master_Data!$C$4:$T$241,15,0)</f>
        <v>1799.57105</v>
      </c>
      <c r="L34" s="36">
        <f>VLOOKUP($D34,Master_Data!$C$4:$T$241,16,0)</f>
        <v>1840.15</v>
      </c>
      <c r="M34" s="36">
        <f>VLOOKUP($D34,Master_Data!$C$4:$T$241,17,0)</f>
        <v>1906.4910500000001</v>
      </c>
      <c r="N34" s="36">
        <f>VLOOKUP('HẢO REQUIRE'!D34,Master_Data!$C$4:$T$241,18,0)</f>
        <v>9.2007500000000011</v>
      </c>
      <c r="O34" s="18"/>
      <c r="P34" s="18"/>
      <c r="Q34" s="18"/>
      <c r="R34" s="18"/>
      <c r="S34" s="18"/>
      <c r="T34" s="17"/>
      <c r="U34" s="17"/>
      <c r="V34" s="17"/>
      <c r="W34" s="13"/>
      <c r="X34" s="13"/>
      <c r="Y34" s="13"/>
    </row>
    <row r="35" spans="1:25" ht="24" customHeight="1" x14ac:dyDescent="0.25">
      <c r="A35" s="13"/>
      <c r="B35" s="41">
        <v>3600</v>
      </c>
      <c r="C35" s="41" t="s">
        <v>99</v>
      </c>
      <c r="D35" s="41" t="s">
        <v>44</v>
      </c>
      <c r="E35" s="40">
        <v>68728147</v>
      </c>
      <c r="F35" s="41"/>
      <c r="G35" s="36">
        <f>VLOOKUP($D35,Master_Data!$C$4:$T$241,12,0)</f>
        <v>3629.7570500000002</v>
      </c>
      <c r="H35" s="36">
        <f>VLOOKUP($D35,Master_Data!$C$4:$T$241,13,0)</f>
        <v>3658.15</v>
      </c>
      <c r="I35" s="36">
        <f>VLOOKUP($D35,Master_Data!$C$4:$T$241,14,0)</f>
        <v>3737.7570500000002</v>
      </c>
      <c r="J35" s="37"/>
      <c r="K35" s="36">
        <f>VLOOKUP($D35,Master_Data!$C$4:$T$241,15,0)</f>
        <v>3575.7570500000002</v>
      </c>
      <c r="L35" s="36">
        <f>VLOOKUP($D35,Master_Data!$C$4:$T$241,16,0)</f>
        <v>3658.15</v>
      </c>
      <c r="M35" s="36">
        <f>VLOOKUP($D35,Master_Data!$C$4:$T$241,17,0)</f>
        <v>3791.7570500000002</v>
      </c>
      <c r="N35" s="36">
        <f>VLOOKUP('HẢO REQUIRE'!D35,Master_Data!$C$4:$T$241,18,0)</f>
        <v>18.290749999999999</v>
      </c>
      <c r="O35" s="18"/>
      <c r="P35" s="18"/>
      <c r="Q35" s="18"/>
      <c r="R35" s="18"/>
      <c r="S35" s="18"/>
      <c r="T35" s="17"/>
      <c r="U35" s="17"/>
      <c r="V35" s="17"/>
      <c r="W35" s="13"/>
      <c r="X35" s="13"/>
      <c r="Y35" s="13"/>
    </row>
    <row r="36" spans="1:25" ht="24" customHeight="1" x14ac:dyDescent="0.25">
      <c r="A36" s="13"/>
      <c r="B36" s="41">
        <v>3600</v>
      </c>
      <c r="C36" s="41" t="s">
        <v>99</v>
      </c>
      <c r="D36" s="41" t="s">
        <v>45</v>
      </c>
      <c r="E36" s="40">
        <v>68728149</v>
      </c>
      <c r="F36" s="41"/>
      <c r="G36" s="36">
        <f>VLOOKUP($D36,Master_Data!$C$4:$T$241,12,0)</f>
        <v>3629.7570500000002</v>
      </c>
      <c r="H36" s="36">
        <f>VLOOKUP($D36,Master_Data!$C$4:$T$241,13,0)</f>
        <v>3658.15</v>
      </c>
      <c r="I36" s="36">
        <f>VLOOKUP($D36,Master_Data!$C$4:$T$241,14,0)</f>
        <v>3737.7570500000002</v>
      </c>
      <c r="J36" s="37"/>
      <c r="K36" s="36">
        <f>VLOOKUP($D36,Master_Data!$C$4:$T$241,15,0)</f>
        <v>3575.7570500000002</v>
      </c>
      <c r="L36" s="36">
        <f>VLOOKUP($D36,Master_Data!$C$4:$T$241,16,0)</f>
        <v>3658.15</v>
      </c>
      <c r="M36" s="36">
        <f>VLOOKUP($D36,Master_Data!$C$4:$T$241,17,0)</f>
        <v>3791.7570500000002</v>
      </c>
      <c r="N36" s="36">
        <f>VLOOKUP('HẢO REQUIRE'!D36,Master_Data!$C$4:$T$241,18,0)</f>
        <v>18.290749999999999</v>
      </c>
      <c r="O36" s="18"/>
      <c r="P36" s="18"/>
      <c r="Q36" s="18"/>
      <c r="R36" s="18"/>
      <c r="S36" s="18"/>
      <c r="T36" s="17"/>
      <c r="U36" s="17"/>
      <c r="V36" s="17"/>
      <c r="W36" s="13"/>
      <c r="X36" s="13"/>
      <c r="Y36" s="13"/>
    </row>
    <row r="37" spans="1:25" ht="24" customHeight="1" x14ac:dyDescent="0.25">
      <c r="A37" s="13"/>
      <c r="B37" s="41">
        <v>3600</v>
      </c>
      <c r="C37" s="41" t="s">
        <v>99</v>
      </c>
      <c r="D37" s="41" t="s">
        <v>46</v>
      </c>
      <c r="E37" s="40">
        <v>68728153</v>
      </c>
      <c r="F37" s="41"/>
      <c r="G37" s="36">
        <f>VLOOKUP($D37,Master_Data!$C$4:$T$241,12,0)</f>
        <v>3629.7570500000002</v>
      </c>
      <c r="H37" s="36">
        <f>VLOOKUP($D37,Master_Data!$C$4:$T$241,13,0)</f>
        <v>3658.15</v>
      </c>
      <c r="I37" s="36">
        <f>VLOOKUP($D37,Master_Data!$C$4:$T$241,14,0)</f>
        <v>3737.7570500000002</v>
      </c>
      <c r="J37" s="37"/>
      <c r="K37" s="36">
        <f>VLOOKUP($D37,Master_Data!$C$4:$T$241,15,0)</f>
        <v>3575.7570500000002</v>
      </c>
      <c r="L37" s="36">
        <f>VLOOKUP($D37,Master_Data!$C$4:$T$241,16,0)</f>
        <v>3658.15</v>
      </c>
      <c r="M37" s="36">
        <f>VLOOKUP($D37,Master_Data!$C$4:$T$241,17,0)</f>
        <v>3791.7570500000002</v>
      </c>
      <c r="N37" s="36">
        <f>VLOOKUP('HẢO REQUIRE'!D37,Master_Data!$C$4:$T$241,18,0)</f>
        <v>18.290749999999999</v>
      </c>
      <c r="O37" s="18"/>
      <c r="P37" s="18"/>
      <c r="Q37" s="18"/>
      <c r="R37" s="18"/>
      <c r="S37" s="18"/>
      <c r="T37" s="17"/>
      <c r="U37" s="17"/>
      <c r="V37" s="17"/>
      <c r="W37" s="13"/>
      <c r="X37" s="13"/>
      <c r="Y37" s="13"/>
    </row>
    <row r="38" spans="1:25" ht="24" customHeight="1" x14ac:dyDescent="0.25">
      <c r="A38" s="13"/>
      <c r="B38" s="41">
        <v>3900</v>
      </c>
      <c r="C38" s="41" t="s">
        <v>100</v>
      </c>
      <c r="D38" s="41" t="s">
        <v>47</v>
      </c>
      <c r="E38" s="40">
        <v>68728151</v>
      </c>
      <c r="F38" s="41"/>
      <c r="G38" s="36">
        <f>VLOOKUP($D38,Master_Data!$C$4:$T$241,12,0)</f>
        <v>3922.8658300000002</v>
      </c>
      <c r="H38" s="36">
        <f>VLOOKUP($D38,Master_Data!$C$4:$T$241,13,0)</f>
        <v>3953.69</v>
      </c>
      <c r="I38" s="36">
        <f>VLOOKUP($D38,Master_Data!$C$4:$T$241,14,0)</f>
        <v>4039.8658300000002</v>
      </c>
      <c r="J38" s="37"/>
      <c r="K38" s="36">
        <f>VLOOKUP($D38,Master_Data!$C$4:$T$241,15,0)</f>
        <v>3864.3658300000002</v>
      </c>
      <c r="L38" s="36">
        <f>VLOOKUP($D38,Master_Data!$C$4:$T$241,16,0)</f>
        <v>3953.69</v>
      </c>
      <c r="M38" s="36">
        <f>VLOOKUP($D38,Master_Data!$C$4:$T$241,17,0)</f>
        <v>4098.3658299999997</v>
      </c>
      <c r="N38" s="36">
        <f>VLOOKUP('HẢO REQUIRE'!D38,Master_Data!$C$4:$T$241,18,0)</f>
        <v>19.768450000000001</v>
      </c>
      <c r="O38" s="18"/>
      <c r="P38" s="18"/>
      <c r="Q38" s="18"/>
      <c r="R38" s="18"/>
      <c r="S38" s="18"/>
      <c r="T38" s="17"/>
      <c r="U38" s="17"/>
      <c r="V38" s="17"/>
      <c r="W38" s="13"/>
      <c r="X38" s="13"/>
      <c r="Y38" s="13"/>
    </row>
    <row r="39" spans="1:25" ht="24" customHeight="1" x14ac:dyDescent="0.25">
      <c r="A39" s="13"/>
      <c r="B39" s="41">
        <v>4000</v>
      </c>
      <c r="C39" s="41" t="s">
        <v>101</v>
      </c>
      <c r="D39" s="41" t="s">
        <v>48</v>
      </c>
      <c r="E39" s="40">
        <v>67636472</v>
      </c>
      <c r="F39" s="41"/>
      <c r="G39" s="36">
        <f>VLOOKUP($D39,Master_Data!$C$4:$T$241,12,0)</f>
        <v>4026.5570500000003</v>
      </c>
      <c r="H39" s="36">
        <f>VLOOKUP($D39,Master_Data!$C$4:$T$241,13,0)</f>
        <v>4058.15</v>
      </c>
      <c r="I39" s="36">
        <f>VLOOKUP($D39,Master_Data!$C$4:$T$241,14,0)</f>
        <v>4146.5570499999994</v>
      </c>
      <c r="J39" s="37"/>
      <c r="K39" s="36">
        <f>VLOOKUP($D39,Master_Data!$C$4:$T$241,15,0)</f>
        <v>3966.5570500000003</v>
      </c>
      <c r="L39" s="36">
        <f>VLOOKUP($D39,Master_Data!$C$4:$T$241,16,0)</f>
        <v>4058.15</v>
      </c>
      <c r="M39" s="36">
        <f>VLOOKUP($D39,Master_Data!$C$4:$T$241,17,0)</f>
        <v>4206.5570499999994</v>
      </c>
      <c r="N39" s="36">
        <f>VLOOKUP('HẢO REQUIRE'!D39,Master_Data!$C$4:$T$241,18,0)</f>
        <v>20.290749999999999</v>
      </c>
      <c r="O39" s="18"/>
      <c r="P39" s="18"/>
      <c r="Q39" s="18"/>
      <c r="R39" s="18"/>
      <c r="S39" s="18"/>
      <c r="T39" s="17"/>
      <c r="U39" s="17"/>
      <c r="V39" s="17"/>
      <c r="W39" s="13"/>
      <c r="X39" s="13"/>
      <c r="Y39" s="13"/>
    </row>
    <row r="40" spans="1:25" ht="24" customHeight="1" x14ac:dyDescent="0.25">
      <c r="A40" s="13"/>
      <c r="B40" s="41">
        <v>3600</v>
      </c>
      <c r="C40" s="41" t="s">
        <v>99</v>
      </c>
      <c r="D40" s="41" t="s">
        <v>49</v>
      </c>
      <c r="E40" s="40">
        <v>68794730</v>
      </c>
      <c r="F40" s="41"/>
      <c r="G40" s="36">
        <f>VLOOKUP($D40,Master_Data!$C$4:$T$241,12,0)</f>
        <v>3604.0684799999999</v>
      </c>
      <c r="H40" s="36">
        <f>VLOOKUP($D40,Master_Data!$C$4:$T$241,13,0)</f>
        <v>3632.64</v>
      </c>
      <c r="I40" s="36">
        <f>VLOOKUP($D40,Master_Data!$C$4:$T$241,14,0)</f>
        <v>3712.0684799999999</v>
      </c>
      <c r="J40" s="37"/>
      <c r="K40" s="36">
        <f>VLOOKUP($D40,Master_Data!$C$4:$T$241,15,0)</f>
        <v>3550.0684799999999</v>
      </c>
      <c r="L40" s="36">
        <f>VLOOKUP($D40,Master_Data!$C$4:$T$241,16,0)</f>
        <v>3632.64</v>
      </c>
      <c r="M40" s="36">
        <f>VLOOKUP($D40,Master_Data!$C$4:$T$241,17,0)</f>
        <v>3766.0684799999999</v>
      </c>
      <c r="N40" s="36">
        <f>VLOOKUP('HẢO REQUIRE'!D40,Master_Data!$C$4:$T$241,18,0)</f>
        <v>18.1632</v>
      </c>
      <c r="O40" s="18"/>
      <c r="P40" s="18"/>
      <c r="Q40" s="18"/>
      <c r="R40" s="18"/>
      <c r="S40" s="18"/>
      <c r="T40" s="17"/>
      <c r="U40" s="17"/>
      <c r="V40" s="17"/>
      <c r="W40" s="13"/>
      <c r="X40" s="13"/>
      <c r="Y40" s="13"/>
    </row>
    <row r="41" spans="1:25" ht="24" customHeight="1" x14ac:dyDescent="0.25">
      <c r="A41" s="13"/>
      <c r="B41" s="41">
        <v>2000</v>
      </c>
      <c r="C41" s="41" t="s">
        <v>102</v>
      </c>
      <c r="D41" s="41" t="s">
        <v>50</v>
      </c>
      <c r="E41" s="40">
        <v>68370513</v>
      </c>
      <c r="F41" s="41"/>
      <c r="G41" s="36">
        <f>VLOOKUP($D41,Master_Data!$C$4:$T$241,12,0)</f>
        <v>2016.8684800000001</v>
      </c>
      <c r="H41" s="36">
        <f>VLOOKUP($D41,Master_Data!$C$4:$T$241,13,0)</f>
        <v>2032.64</v>
      </c>
      <c r="I41" s="36">
        <f>VLOOKUP($D41,Master_Data!$C$4:$T$241,14,0)</f>
        <v>2076.8684799999996</v>
      </c>
      <c r="J41" s="37"/>
      <c r="K41" s="36">
        <f>VLOOKUP($D41,Master_Data!$C$4:$T$241,15,0)</f>
        <v>1986.8684800000001</v>
      </c>
      <c r="L41" s="36">
        <f>VLOOKUP($D41,Master_Data!$C$4:$T$241,16,0)</f>
        <v>2032.64</v>
      </c>
      <c r="M41" s="36">
        <f>VLOOKUP($D41,Master_Data!$C$4:$T$241,17,0)</f>
        <v>2106.8684799999996</v>
      </c>
      <c r="N41" s="36">
        <f>VLOOKUP('HẢO REQUIRE'!D41,Master_Data!$C$4:$T$241,18,0)</f>
        <v>10.163200000000002</v>
      </c>
      <c r="O41" s="18"/>
      <c r="P41" s="18"/>
      <c r="Q41" s="18"/>
      <c r="R41" s="18"/>
      <c r="S41" s="18"/>
      <c r="T41" s="17"/>
      <c r="U41" s="17"/>
      <c r="V41" s="17"/>
      <c r="W41" s="13"/>
      <c r="X41" s="13"/>
      <c r="Y41" s="13"/>
    </row>
    <row r="42" spans="1:25" ht="24" customHeight="1" x14ac:dyDescent="0.25">
      <c r="A42" s="13"/>
      <c r="B42" s="41">
        <v>2000</v>
      </c>
      <c r="C42" s="41" t="s">
        <v>102</v>
      </c>
      <c r="D42" s="41" t="s">
        <v>51</v>
      </c>
      <c r="E42" s="40">
        <v>68299318</v>
      </c>
      <c r="F42" s="41"/>
      <c r="G42" s="36">
        <f>VLOOKUP($D42,Master_Data!$C$4:$T$241,12,0)</f>
        <v>2016.8684800000001</v>
      </c>
      <c r="H42" s="36">
        <f>VLOOKUP($D42,Master_Data!$C$4:$T$241,13,0)</f>
        <v>2032.64</v>
      </c>
      <c r="I42" s="36">
        <f>VLOOKUP($D42,Master_Data!$C$4:$T$241,14,0)</f>
        <v>2076.8684799999996</v>
      </c>
      <c r="J42" s="37"/>
      <c r="K42" s="36">
        <f>VLOOKUP($D42,Master_Data!$C$4:$T$241,15,0)</f>
        <v>1986.8684800000001</v>
      </c>
      <c r="L42" s="36">
        <f>VLOOKUP($D42,Master_Data!$C$4:$T$241,16,0)</f>
        <v>2032.64</v>
      </c>
      <c r="M42" s="36">
        <f>VLOOKUP($D42,Master_Data!$C$4:$T$241,17,0)</f>
        <v>2106.8684799999996</v>
      </c>
      <c r="N42" s="36">
        <f>VLOOKUP('HẢO REQUIRE'!D42,Master_Data!$C$4:$T$241,18,0)</f>
        <v>10.163200000000002</v>
      </c>
      <c r="O42" s="18"/>
      <c r="P42" s="18"/>
      <c r="Q42" s="18"/>
      <c r="R42" s="18"/>
      <c r="S42" s="18"/>
      <c r="T42" s="17"/>
      <c r="U42" s="17"/>
      <c r="V42" s="17"/>
      <c r="W42" s="13"/>
      <c r="X42" s="13"/>
      <c r="Y42" s="13"/>
    </row>
    <row r="43" spans="1:25" ht="24" customHeight="1" x14ac:dyDescent="0.25">
      <c r="A43" s="13"/>
      <c r="B43" s="41">
        <v>2000</v>
      </c>
      <c r="C43" s="41" t="s">
        <v>102</v>
      </c>
      <c r="D43" s="41" t="s">
        <v>52</v>
      </c>
      <c r="E43" s="40">
        <v>68299328</v>
      </c>
      <c r="F43" s="41"/>
      <c r="G43" s="36">
        <f>VLOOKUP($D43,Master_Data!$C$4:$T$241,12,0)</f>
        <v>2016.8684800000001</v>
      </c>
      <c r="H43" s="36">
        <f>VLOOKUP($D43,Master_Data!$C$4:$T$241,13,0)</f>
        <v>2032.64</v>
      </c>
      <c r="I43" s="36">
        <f>VLOOKUP($D43,Master_Data!$C$4:$T$241,14,0)</f>
        <v>2076.8684799999996</v>
      </c>
      <c r="J43" s="37"/>
      <c r="K43" s="36">
        <f>VLOOKUP($D43,Master_Data!$C$4:$T$241,15,0)</f>
        <v>1986.8684800000001</v>
      </c>
      <c r="L43" s="36">
        <f>VLOOKUP($D43,Master_Data!$C$4:$T$241,16,0)</f>
        <v>2032.64</v>
      </c>
      <c r="M43" s="36">
        <f>VLOOKUP($D43,Master_Data!$C$4:$T$241,17,0)</f>
        <v>2106.8684799999996</v>
      </c>
      <c r="N43" s="36">
        <f>VLOOKUP('HẢO REQUIRE'!D43,Master_Data!$C$4:$T$241,18,0)</f>
        <v>10.163200000000002</v>
      </c>
      <c r="O43" s="18"/>
      <c r="P43" s="18"/>
      <c r="Q43" s="18"/>
      <c r="R43" s="18"/>
      <c r="S43" s="18"/>
      <c r="T43" s="17"/>
      <c r="U43" s="17"/>
      <c r="V43" s="17"/>
      <c r="W43" s="13"/>
      <c r="X43" s="13"/>
      <c r="Y43" s="13"/>
    </row>
    <row r="44" spans="1:25" ht="24" customHeight="1" x14ac:dyDescent="0.25">
      <c r="A44" s="13"/>
      <c r="B44" s="41">
        <v>2000</v>
      </c>
      <c r="C44" s="41" t="s">
        <v>102</v>
      </c>
      <c r="D44" s="41" t="s">
        <v>53</v>
      </c>
      <c r="E44" s="40">
        <v>68695897</v>
      </c>
      <c r="F44" s="41"/>
      <c r="G44" s="36">
        <f>VLOOKUP($D44,Master_Data!$C$4:$T$241,12,0)</f>
        <v>2031.1074599999999</v>
      </c>
      <c r="H44" s="36">
        <f>VLOOKUP($D44,Master_Data!$C$4:$T$241,13,0)</f>
        <v>2046.78</v>
      </c>
      <c r="I44" s="36">
        <f>VLOOKUP($D44,Master_Data!$C$4:$T$241,14,0)</f>
        <v>2091.1074600000002</v>
      </c>
      <c r="J44" s="37"/>
      <c r="K44" s="36">
        <f>VLOOKUP($D44,Master_Data!$C$4:$T$241,15,0)</f>
        <v>2001.1074599999999</v>
      </c>
      <c r="L44" s="36">
        <f>VLOOKUP($D44,Master_Data!$C$4:$T$241,16,0)</f>
        <v>2046.78</v>
      </c>
      <c r="M44" s="36">
        <f>VLOOKUP($D44,Master_Data!$C$4:$T$241,17,0)</f>
        <v>2121.1074600000002</v>
      </c>
      <c r="N44" s="36">
        <f>VLOOKUP('HẢO REQUIRE'!D44,Master_Data!$C$4:$T$241,18,0)</f>
        <v>10.2339</v>
      </c>
      <c r="O44" s="18"/>
      <c r="P44" s="18"/>
      <c r="Q44" s="18"/>
      <c r="R44" s="18"/>
      <c r="S44" s="18"/>
      <c r="T44" s="17"/>
      <c r="U44" s="17"/>
      <c r="V44" s="17"/>
      <c r="W44" s="13"/>
      <c r="X44" s="13"/>
      <c r="Y44" s="13"/>
    </row>
    <row r="45" spans="1:25" ht="24" customHeight="1" x14ac:dyDescent="0.25">
      <c r="A45" s="13"/>
      <c r="B45" s="41">
        <v>2900</v>
      </c>
      <c r="C45" s="41" t="s">
        <v>103</v>
      </c>
      <c r="D45" s="41" t="s">
        <v>54</v>
      </c>
      <c r="E45" s="40">
        <v>68299316</v>
      </c>
      <c r="F45" s="41"/>
      <c r="G45" s="36">
        <f>VLOOKUP($D45,Master_Data!$C$4:$T$241,12,0)</f>
        <v>2923.9074600000004</v>
      </c>
      <c r="H45" s="36">
        <f>VLOOKUP($D45,Master_Data!$C$4:$T$241,13,0)</f>
        <v>2946.78</v>
      </c>
      <c r="I45" s="36">
        <f>VLOOKUP($D45,Master_Data!$C$4:$T$241,14,0)</f>
        <v>3010.9074600000004</v>
      </c>
      <c r="J45" s="37"/>
      <c r="K45" s="36">
        <f>VLOOKUP($D45,Master_Data!$C$4:$T$241,15,0)</f>
        <v>2880.4074600000004</v>
      </c>
      <c r="L45" s="36">
        <f>VLOOKUP($D45,Master_Data!$C$4:$T$241,16,0)</f>
        <v>2946.78</v>
      </c>
      <c r="M45" s="36">
        <f>VLOOKUP($D45,Master_Data!$C$4:$T$241,17,0)</f>
        <v>3054.4074600000004</v>
      </c>
      <c r="N45" s="36">
        <f>VLOOKUP('HẢO REQUIRE'!D45,Master_Data!$C$4:$T$241,18,0)</f>
        <v>14.733900000000002</v>
      </c>
      <c r="O45" s="18"/>
      <c r="P45" s="18"/>
      <c r="Q45" s="18"/>
      <c r="R45" s="18"/>
      <c r="S45" s="18"/>
      <c r="T45" s="17"/>
      <c r="U45" s="17"/>
      <c r="V45" s="17"/>
      <c r="W45" s="13"/>
      <c r="X45" s="13"/>
      <c r="Y45" s="13"/>
    </row>
    <row r="46" spans="1:25" ht="24" customHeight="1" x14ac:dyDescent="0.25">
      <c r="A46" s="13"/>
      <c r="B46" s="41">
        <v>2900</v>
      </c>
      <c r="C46" s="41" t="s">
        <v>103</v>
      </c>
      <c r="D46" s="41" t="s">
        <v>55</v>
      </c>
      <c r="E46" s="40">
        <v>68299326</v>
      </c>
      <c r="F46" s="41"/>
      <c r="G46" s="36">
        <f>VLOOKUP($D46,Master_Data!$C$4:$T$241,12,0)</f>
        <v>2923.9074600000004</v>
      </c>
      <c r="H46" s="36">
        <f>VLOOKUP($D46,Master_Data!$C$4:$T$241,13,0)</f>
        <v>2946.78</v>
      </c>
      <c r="I46" s="36">
        <f>VLOOKUP($D46,Master_Data!$C$4:$T$241,14,0)</f>
        <v>3010.9074600000004</v>
      </c>
      <c r="J46" s="37"/>
      <c r="K46" s="36">
        <f>VLOOKUP($D46,Master_Data!$C$4:$T$241,15,0)</f>
        <v>2880.4074600000004</v>
      </c>
      <c r="L46" s="36">
        <f>VLOOKUP($D46,Master_Data!$C$4:$T$241,16,0)</f>
        <v>2946.78</v>
      </c>
      <c r="M46" s="36">
        <f>VLOOKUP($D46,Master_Data!$C$4:$T$241,17,0)</f>
        <v>3054.4074600000004</v>
      </c>
      <c r="N46" s="36">
        <f>VLOOKUP('HẢO REQUIRE'!D46,Master_Data!$C$4:$T$241,18,0)</f>
        <v>14.733900000000002</v>
      </c>
      <c r="O46" s="18"/>
      <c r="P46" s="18"/>
      <c r="Q46" s="18"/>
      <c r="R46" s="18"/>
      <c r="S46" s="18"/>
      <c r="T46" s="17"/>
      <c r="U46" s="17"/>
      <c r="V46" s="17"/>
      <c r="W46" s="13"/>
      <c r="X46" s="13"/>
      <c r="Y46" s="13"/>
    </row>
    <row r="47" spans="1:25" ht="24" customHeight="1" x14ac:dyDescent="0.25">
      <c r="A47" s="13"/>
      <c r="B47" s="41">
        <v>2900</v>
      </c>
      <c r="C47" s="41" t="s">
        <v>103</v>
      </c>
      <c r="D47" s="41" t="s">
        <v>56</v>
      </c>
      <c r="E47" s="40">
        <v>68695896</v>
      </c>
      <c r="F47" s="41"/>
      <c r="G47" s="36">
        <f>VLOOKUP($D47,Master_Data!$C$4:$T$241,12,0)</f>
        <v>2909.6684799999998</v>
      </c>
      <c r="H47" s="36">
        <f>VLOOKUP($D47,Master_Data!$C$4:$T$241,13,0)</f>
        <v>2932.64</v>
      </c>
      <c r="I47" s="36">
        <f>VLOOKUP($D47,Master_Data!$C$4:$T$241,14,0)</f>
        <v>2996.6684799999998</v>
      </c>
      <c r="J47" s="37"/>
      <c r="K47" s="36">
        <f>VLOOKUP($D47,Master_Data!$C$4:$T$241,15,0)</f>
        <v>2866.1684799999998</v>
      </c>
      <c r="L47" s="36">
        <f>VLOOKUP($D47,Master_Data!$C$4:$T$241,16,0)</f>
        <v>2932.64</v>
      </c>
      <c r="M47" s="36">
        <f>VLOOKUP($D47,Master_Data!$C$4:$T$241,17,0)</f>
        <v>3040.1684799999998</v>
      </c>
      <c r="N47" s="36">
        <f>VLOOKUP('HẢO REQUIRE'!D47,Master_Data!$C$4:$T$241,18,0)</f>
        <v>14.6632</v>
      </c>
      <c r="O47" s="18"/>
      <c r="P47" s="18"/>
      <c r="Q47" s="18"/>
      <c r="R47" s="18"/>
      <c r="S47" s="18"/>
      <c r="T47" s="17"/>
      <c r="U47" s="17"/>
      <c r="V47" s="17"/>
      <c r="W47" s="13"/>
      <c r="X47" s="13"/>
      <c r="Y47" s="13"/>
    </row>
    <row r="48" spans="1:25" ht="24" customHeight="1" x14ac:dyDescent="0.25">
      <c r="A48" s="13"/>
      <c r="B48" s="41">
        <v>2200</v>
      </c>
      <c r="C48" s="41" t="s">
        <v>104</v>
      </c>
      <c r="D48" s="41" t="s">
        <v>57</v>
      </c>
      <c r="E48" s="40">
        <v>68695889</v>
      </c>
      <c r="F48" s="41"/>
      <c r="G48" s="36">
        <f>VLOOKUP($D48,Master_Data!$C$4:$T$241,12,0)</f>
        <v>2229.5074600000003</v>
      </c>
      <c r="H48" s="36">
        <f>VLOOKUP($D48,Master_Data!$C$4:$T$241,13,0)</f>
        <v>2246.7800000000002</v>
      </c>
      <c r="I48" s="36">
        <f>VLOOKUP($D48,Master_Data!$C$4:$T$241,14,0)</f>
        <v>2295.5074600000003</v>
      </c>
      <c r="J48" s="37"/>
      <c r="K48" s="36">
        <f>VLOOKUP($D48,Master_Data!$C$4:$T$241,15,0)</f>
        <v>2196.5074600000003</v>
      </c>
      <c r="L48" s="36">
        <f>VLOOKUP($D48,Master_Data!$C$4:$T$241,16,0)</f>
        <v>2246.7800000000002</v>
      </c>
      <c r="M48" s="36">
        <f>VLOOKUP($D48,Master_Data!$C$4:$T$241,17,0)</f>
        <v>2328.5074600000003</v>
      </c>
      <c r="N48" s="36">
        <f>VLOOKUP('HẢO REQUIRE'!D48,Master_Data!$C$4:$T$241,18,0)</f>
        <v>11.233900000000002</v>
      </c>
      <c r="O48" s="18"/>
      <c r="P48" s="18"/>
      <c r="Q48" s="18"/>
      <c r="R48" s="18"/>
      <c r="S48" s="18"/>
      <c r="T48" s="17"/>
      <c r="U48" s="17"/>
      <c r="V48" s="17"/>
      <c r="W48" s="13"/>
      <c r="X48" s="13"/>
      <c r="Y48" s="13"/>
    </row>
    <row r="49" spans="1:25" ht="24" customHeight="1" x14ac:dyDescent="0.25">
      <c r="A49" s="13"/>
      <c r="B49" s="41">
        <v>3100</v>
      </c>
      <c r="C49" s="41" t="s">
        <v>105</v>
      </c>
      <c r="D49" s="41" t="s">
        <v>58</v>
      </c>
      <c r="E49" s="40">
        <v>68695892</v>
      </c>
      <c r="F49" s="41"/>
      <c r="G49" s="36">
        <f>VLOOKUP($D49,Master_Data!$C$4:$T$241,12,0)</f>
        <v>3108.0684799999999</v>
      </c>
      <c r="H49" s="36">
        <f>VLOOKUP($D49,Master_Data!$C$4:$T$241,13,0)</f>
        <v>3132.64</v>
      </c>
      <c r="I49" s="36">
        <f>VLOOKUP($D49,Master_Data!$C$4:$T$241,14,0)</f>
        <v>3201.0684799999999</v>
      </c>
      <c r="J49" s="37"/>
      <c r="K49" s="36">
        <f>VLOOKUP($D49,Master_Data!$C$4:$T$241,15,0)</f>
        <v>3061.5684799999999</v>
      </c>
      <c r="L49" s="36">
        <f>VLOOKUP($D49,Master_Data!$C$4:$T$241,16,0)</f>
        <v>3132.64</v>
      </c>
      <c r="M49" s="36">
        <f>VLOOKUP($D49,Master_Data!$C$4:$T$241,17,0)</f>
        <v>3247.5684799999999</v>
      </c>
      <c r="N49" s="36">
        <f>VLOOKUP('HẢO REQUIRE'!D49,Master_Data!$C$4:$T$241,18,0)</f>
        <v>15.6632</v>
      </c>
      <c r="O49" s="18"/>
      <c r="P49" s="18"/>
      <c r="Q49" s="18"/>
      <c r="R49" s="18"/>
      <c r="S49" s="18"/>
      <c r="T49" s="17"/>
      <c r="U49" s="17"/>
      <c r="V49" s="17"/>
      <c r="W49" s="13"/>
      <c r="X49" s="13"/>
      <c r="Y49" s="13"/>
    </row>
    <row r="50" spans="1:25" ht="24" customHeight="1" x14ac:dyDescent="0.25">
      <c r="A50" s="13"/>
      <c r="B50" s="41">
        <v>2000</v>
      </c>
      <c r="C50" s="41" t="s">
        <v>102</v>
      </c>
      <c r="D50" s="41" t="s">
        <v>59</v>
      </c>
      <c r="E50" s="40">
        <v>68681020</v>
      </c>
      <c r="F50" s="41"/>
      <c r="G50" s="36">
        <f>VLOOKUP($D50,Master_Data!$C$4:$T$241,12,0)</f>
        <v>2031.1074599999999</v>
      </c>
      <c r="H50" s="36">
        <f>VLOOKUP($D50,Master_Data!$C$4:$T$241,13,0)</f>
        <v>2046.78</v>
      </c>
      <c r="I50" s="36">
        <f>VLOOKUP($D50,Master_Data!$C$4:$T$241,14,0)</f>
        <v>2091.1074600000002</v>
      </c>
      <c r="J50" s="37"/>
      <c r="K50" s="36">
        <f>VLOOKUP($D50,Master_Data!$C$4:$T$241,15,0)</f>
        <v>2001.1074599999999</v>
      </c>
      <c r="L50" s="36">
        <f>VLOOKUP($D50,Master_Data!$C$4:$T$241,16,0)</f>
        <v>2046.78</v>
      </c>
      <c r="M50" s="36">
        <f>VLOOKUP($D50,Master_Data!$C$4:$T$241,17,0)</f>
        <v>2121.1074600000002</v>
      </c>
      <c r="N50" s="36">
        <f>VLOOKUP('HẢO REQUIRE'!D50,Master_Data!$C$4:$T$241,18,0)</f>
        <v>10.2339</v>
      </c>
      <c r="O50" s="18"/>
      <c r="P50" s="18"/>
      <c r="Q50" s="18"/>
      <c r="R50" s="18"/>
      <c r="S50" s="18"/>
      <c r="T50" s="17"/>
      <c r="U50" s="17"/>
      <c r="V50" s="17"/>
      <c r="W50" s="13"/>
      <c r="X50" s="13"/>
      <c r="Y50" s="13"/>
    </row>
    <row r="51" spans="1:25" ht="24" customHeight="1" x14ac:dyDescent="0.25">
      <c r="A51" s="13"/>
      <c r="B51" s="41">
        <v>2900</v>
      </c>
      <c r="C51" s="41" t="s">
        <v>106</v>
      </c>
      <c r="D51" s="41" t="s">
        <v>60</v>
      </c>
      <c r="E51" s="40">
        <v>68681022</v>
      </c>
      <c r="F51" s="41"/>
      <c r="G51" s="36">
        <f>VLOOKUP($D51,Master_Data!$C$4:$T$241,12,0)</f>
        <v>2935.3570500000001</v>
      </c>
      <c r="H51" s="36">
        <f>VLOOKUP($D51,Master_Data!$C$4:$T$241,13,0)</f>
        <v>2958.15</v>
      </c>
      <c r="I51" s="36">
        <f>VLOOKUP($D51,Master_Data!$C$4:$T$241,14,0)</f>
        <v>3022.3570500000001</v>
      </c>
      <c r="J51" s="37"/>
      <c r="K51" s="36">
        <f>VLOOKUP($D51,Master_Data!$C$4:$T$241,15,0)</f>
        <v>2891.8570500000001</v>
      </c>
      <c r="L51" s="36">
        <f>VLOOKUP($D51,Master_Data!$C$4:$T$241,16,0)</f>
        <v>2958.15</v>
      </c>
      <c r="M51" s="36">
        <f>VLOOKUP($D51,Master_Data!$C$4:$T$241,17,0)</f>
        <v>3065.8570500000001</v>
      </c>
      <c r="N51" s="36">
        <f>VLOOKUP('HẢO REQUIRE'!D51,Master_Data!$C$4:$T$241,18,0)</f>
        <v>14.790750000000001</v>
      </c>
      <c r="O51" s="18"/>
      <c r="P51" s="18"/>
      <c r="Q51" s="18"/>
      <c r="R51" s="18"/>
      <c r="S51" s="18"/>
      <c r="T51" s="17"/>
      <c r="U51" s="17"/>
      <c r="V51" s="17"/>
      <c r="W51" s="13"/>
      <c r="X51" s="13"/>
      <c r="Y51" s="13"/>
    </row>
    <row r="52" spans="1:25" ht="24" customHeight="1" x14ac:dyDescent="0.25">
      <c r="A52" s="13"/>
      <c r="B52" s="41">
        <v>3600</v>
      </c>
      <c r="C52" s="41" t="s">
        <v>99</v>
      </c>
      <c r="D52" s="41" t="s">
        <v>61</v>
      </c>
      <c r="E52" s="40">
        <v>68681024</v>
      </c>
      <c r="F52" s="41"/>
      <c r="G52" s="36">
        <f>VLOOKUP($D52,Master_Data!$C$4:$T$241,12,0)</f>
        <v>3604.0684799999999</v>
      </c>
      <c r="H52" s="36">
        <f>VLOOKUP($D52,Master_Data!$C$4:$T$241,13,0)</f>
        <v>3632.64</v>
      </c>
      <c r="I52" s="36">
        <f>VLOOKUP($D52,Master_Data!$C$4:$T$241,14,0)</f>
        <v>3712.0684799999999</v>
      </c>
      <c r="J52" s="37"/>
      <c r="K52" s="36">
        <f>VLOOKUP($D52,Master_Data!$C$4:$T$241,15,0)</f>
        <v>3550.0684799999999</v>
      </c>
      <c r="L52" s="36">
        <f>VLOOKUP($D52,Master_Data!$C$4:$T$241,16,0)</f>
        <v>3632.64</v>
      </c>
      <c r="M52" s="36">
        <f>VLOOKUP($D52,Master_Data!$C$4:$T$241,17,0)</f>
        <v>3766.0684799999999</v>
      </c>
      <c r="N52" s="36">
        <f>VLOOKUP('HẢO REQUIRE'!D52,Master_Data!$C$4:$T$241,18,0)</f>
        <v>18.1632</v>
      </c>
      <c r="O52" s="18"/>
      <c r="P52" s="18"/>
      <c r="Q52" s="18"/>
      <c r="R52" s="18"/>
      <c r="S52" s="18"/>
      <c r="T52" s="17"/>
      <c r="U52" s="17"/>
      <c r="V52" s="17"/>
      <c r="W52" s="13"/>
      <c r="X52" s="13"/>
      <c r="Y52" s="13"/>
    </row>
    <row r="53" spans="1:25" ht="24" customHeight="1" x14ac:dyDescent="0.25">
      <c r="A53" s="13"/>
      <c r="B53" s="41">
        <v>2200</v>
      </c>
      <c r="C53" s="41" t="s">
        <v>104</v>
      </c>
      <c r="D53" s="41" t="s">
        <v>62</v>
      </c>
      <c r="E53" s="40">
        <v>68299341</v>
      </c>
      <c r="F53" s="41"/>
      <c r="G53" s="36">
        <f>VLOOKUP($D53,Master_Data!$C$4:$T$241,12,0)</f>
        <v>2240.95705</v>
      </c>
      <c r="H53" s="36">
        <f>VLOOKUP($D53,Master_Data!$C$4:$T$241,13,0)</f>
        <v>2258.15</v>
      </c>
      <c r="I53" s="36">
        <f>VLOOKUP($D53,Master_Data!$C$4:$T$241,14,0)</f>
        <v>2306.95705</v>
      </c>
      <c r="J53" s="37"/>
      <c r="K53" s="36">
        <f>VLOOKUP($D53,Master_Data!$C$4:$T$241,15,0)</f>
        <v>2207.95705</v>
      </c>
      <c r="L53" s="36">
        <f>VLOOKUP($D53,Master_Data!$C$4:$T$241,16,0)</f>
        <v>2258.15</v>
      </c>
      <c r="M53" s="36">
        <f>VLOOKUP($D53,Master_Data!$C$4:$T$241,17,0)</f>
        <v>2339.95705</v>
      </c>
      <c r="N53" s="36">
        <f>VLOOKUP('HẢO REQUIRE'!D53,Master_Data!$C$4:$T$241,18,0)</f>
        <v>11.290750000000001</v>
      </c>
      <c r="O53" s="18"/>
      <c r="P53" s="18"/>
      <c r="Q53" s="18"/>
      <c r="R53" s="18"/>
      <c r="S53" s="18"/>
      <c r="T53" s="17"/>
      <c r="U53" s="17"/>
      <c r="V53" s="17"/>
      <c r="W53" s="13"/>
      <c r="X53" s="13"/>
      <c r="Y53" s="13"/>
    </row>
    <row r="54" spans="1:25" ht="24" customHeight="1" x14ac:dyDescent="0.25">
      <c r="A54" s="13"/>
      <c r="B54" s="41">
        <v>3700</v>
      </c>
      <c r="C54" s="41" t="s">
        <v>107</v>
      </c>
      <c r="D54" s="41" t="s">
        <v>63</v>
      </c>
      <c r="E54" s="40">
        <v>68299330</v>
      </c>
      <c r="F54" s="41"/>
      <c r="G54" s="36">
        <f>VLOOKUP($D54,Master_Data!$C$4:$T$241,12,0)</f>
        <v>3728.95705</v>
      </c>
      <c r="H54" s="36">
        <f>VLOOKUP($D54,Master_Data!$C$4:$T$241,13,0)</f>
        <v>3758.15</v>
      </c>
      <c r="I54" s="36">
        <f>VLOOKUP($D54,Master_Data!$C$4:$T$241,14,0)</f>
        <v>3839.95705</v>
      </c>
      <c r="J54" s="37"/>
      <c r="K54" s="36">
        <f>VLOOKUP($D54,Master_Data!$C$4:$T$241,15,0)</f>
        <v>3673.45705</v>
      </c>
      <c r="L54" s="36">
        <f>VLOOKUP($D54,Master_Data!$C$4:$T$241,16,0)</f>
        <v>3758.15</v>
      </c>
      <c r="M54" s="36">
        <f>VLOOKUP($D54,Master_Data!$C$4:$T$241,17,0)</f>
        <v>3895.45705</v>
      </c>
      <c r="N54" s="36">
        <f>VLOOKUP('HẢO REQUIRE'!D54,Master_Data!$C$4:$T$241,18,0)</f>
        <v>18.790749999999999</v>
      </c>
      <c r="O54" s="18"/>
      <c r="P54" s="18"/>
      <c r="Q54" s="18"/>
      <c r="R54" s="18"/>
      <c r="S54" s="18"/>
      <c r="T54" s="17"/>
      <c r="U54" s="17"/>
      <c r="V54" s="17"/>
      <c r="W54" s="13"/>
      <c r="X54" s="13"/>
      <c r="Y54" s="13"/>
    </row>
    <row r="55" spans="1:25" ht="24" customHeight="1" x14ac:dyDescent="0.25">
      <c r="A55" s="13"/>
      <c r="B55" s="41">
        <v>3500</v>
      </c>
      <c r="C55" s="41" t="s">
        <v>108</v>
      </c>
      <c r="D55" s="41" t="s">
        <v>64</v>
      </c>
      <c r="E55" s="40">
        <v>68628325</v>
      </c>
      <c r="F55" s="41"/>
      <c r="G55" s="36">
        <f>VLOOKUP($D55,Master_Data!$C$4:$T$241,12,0)</f>
        <v>3530.5570500000003</v>
      </c>
      <c r="H55" s="36">
        <f>VLOOKUP($D55,Master_Data!$C$4:$T$241,13,0)</f>
        <v>3558.15</v>
      </c>
      <c r="I55" s="36">
        <f>VLOOKUP($D55,Master_Data!$C$4:$T$241,14,0)</f>
        <v>3635.5570500000003</v>
      </c>
      <c r="J55" s="37"/>
      <c r="K55" s="36">
        <f>VLOOKUP($D55,Master_Data!$C$4:$T$241,15,0)</f>
        <v>3478.0570500000003</v>
      </c>
      <c r="L55" s="36">
        <f>VLOOKUP($D55,Master_Data!$C$4:$T$241,16,0)</f>
        <v>3558.15</v>
      </c>
      <c r="M55" s="36">
        <f>VLOOKUP($D55,Master_Data!$C$4:$T$241,17,0)</f>
        <v>3688.0570500000003</v>
      </c>
      <c r="N55" s="36">
        <f>VLOOKUP('HẢO REQUIRE'!D55,Master_Data!$C$4:$T$241,18,0)</f>
        <v>17.790749999999999</v>
      </c>
      <c r="O55" s="18"/>
      <c r="P55" s="18"/>
      <c r="Q55" s="18"/>
      <c r="R55" s="18"/>
      <c r="S55" s="18"/>
      <c r="T55" s="17"/>
      <c r="U55" s="17"/>
      <c r="V55" s="17"/>
      <c r="W55" s="13"/>
      <c r="X55" s="13"/>
      <c r="Y55" s="13"/>
    </row>
    <row r="56" spans="1:25" ht="24" customHeight="1" x14ac:dyDescent="0.25">
      <c r="A56" s="13"/>
      <c r="B56" s="41">
        <v>3100</v>
      </c>
      <c r="C56" s="41" t="s">
        <v>109</v>
      </c>
      <c r="D56" s="41" t="s">
        <v>65</v>
      </c>
      <c r="E56" s="40">
        <v>68628329</v>
      </c>
      <c r="F56" s="41"/>
      <c r="G56" s="36">
        <f>VLOOKUP($D56,Master_Data!$C$4:$T$241,12,0)</f>
        <v>3530.5570500000003</v>
      </c>
      <c r="H56" s="36">
        <f>VLOOKUP($D56,Master_Data!$C$4:$T$241,13,0)</f>
        <v>3558.15</v>
      </c>
      <c r="I56" s="36">
        <f>VLOOKUP($D56,Master_Data!$C$4:$T$241,14,0)</f>
        <v>3635.5570500000003</v>
      </c>
      <c r="J56" s="37"/>
      <c r="K56" s="36">
        <f>VLOOKUP($D56,Master_Data!$C$4:$T$241,15,0)</f>
        <v>3478.0570500000003</v>
      </c>
      <c r="L56" s="36">
        <f>VLOOKUP($D56,Master_Data!$C$4:$T$241,16,0)</f>
        <v>3558.15</v>
      </c>
      <c r="M56" s="36">
        <f>VLOOKUP($D56,Master_Data!$C$4:$T$241,17,0)</f>
        <v>3688.0570500000003</v>
      </c>
      <c r="N56" s="36">
        <f>VLOOKUP('HẢO REQUIRE'!D56,Master_Data!$C$4:$T$241,18,0)</f>
        <v>17.790749999999999</v>
      </c>
      <c r="O56" s="18"/>
      <c r="P56" s="18"/>
      <c r="Q56" s="18"/>
      <c r="R56" s="18"/>
      <c r="S56" s="18"/>
      <c r="T56" s="17"/>
      <c r="U56" s="17"/>
      <c r="V56" s="17"/>
      <c r="W56" s="13"/>
      <c r="X56" s="13"/>
      <c r="Y56" s="13"/>
    </row>
    <row r="57" spans="1:25" ht="24" customHeight="1" x14ac:dyDescent="0.25">
      <c r="A57" s="13"/>
      <c r="B57" s="41">
        <v>3100</v>
      </c>
      <c r="C57" s="41" t="s">
        <v>109</v>
      </c>
      <c r="D57" s="41" t="s">
        <v>66</v>
      </c>
      <c r="E57" s="40">
        <v>68234741</v>
      </c>
      <c r="F57" s="41"/>
      <c r="G57" s="36">
        <f>VLOOKUP($D57,Master_Data!$C$4:$T$241,12,0)</f>
        <v>3133.7570500000002</v>
      </c>
      <c r="H57" s="36">
        <f>VLOOKUP($D57,Master_Data!$C$4:$T$241,13,0)</f>
        <v>3158.15</v>
      </c>
      <c r="I57" s="36">
        <f>VLOOKUP($D57,Master_Data!$C$4:$T$241,14,0)</f>
        <v>3226.7570500000002</v>
      </c>
      <c r="J57" s="37"/>
      <c r="K57" s="36">
        <f>VLOOKUP($D57,Master_Data!$C$4:$T$241,15,0)</f>
        <v>3087.2570500000002</v>
      </c>
      <c r="L57" s="36">
        <f>VLOOKUP($D57,Master_Data!$C$4:$T$241,16,0)</f>
        <v>3158.15</v>
      </c>
      <c r="M57" s="36">
        <f>VLOOKUP($D57,Master_Data!$C$4:$T$241,17,0)</f>
        <v>3273.2570500000002</v>
      </c>
      <c r="N57" s="36">
        <f>VLOOKUP('HẢO REQUIRE'!D57,Master_Data!$C$4:$T$241,18,0)</f>
        <v>15.790750000000001</v>
      </c>
      <c r="O57" s="18"/>
      <c r="P57" s="18"/>
      <c r="Q57" s="18"/>
      <c r="R57" s="18"/>
      <c r="S57" s="18"/>
      <c r="T57" s="17"/>
      <c r="U57" s="17"/>
      <c r="V57" s="17"/>
      <c r="W57" s="13"/>
      <c r="X57" s="13"/>
      <c r="Y57" s="13"/>
    </row>
    <row r="58" spans="1:25" ht="24" customHeight="1" x14ac:dyDescent="0.25">
      <c r="A58" s="13"/>
      <c r="B58" s="41">
        <v>3100</v>
      </c>
      <c r="C58" s="41" t="s">
        <v>109</v>
      </c>
      <c r="D58" s="41" t="s">
        <v>67</v>
      </c>
      <c r="E58" s="40">
        <v>68628333</v>
      </c>
      <c r="F58" s="41"/>
      <c r="G58" s="36">
        <f>VLOOKUP($D58,Master_Data!$C$4:$T$241,12,0)</f>
        <v>3108.0684799999999</v>
      </c>
      <c r="H58" s="36">
        <f>VLOOKUP($D58,Master_Data!$C$4:$T$241,13,0)</f>
        <v>3132.64</v>
      </c>
      <c r="I58" s="36">
        <f>VLOOKUP($D58,Master_Data!$C$4:$T$241,14,0)</f>
        <v>3201.0684799999999</v>
      </c>
      <c r="J58" s="37"/>
      <c r="K58" s="36">
        <f>VLOOKUP($D58,Master_Data!$C$4:$T$241,15,0)</f>
        <v>3061.5684799999999</v>
      </c>
      <c r="L58" s="36">
        <f>VLOOKUP($D58,Master_Data!$C$4:$T$241,16,0)</f>
        <v>3132.64</v>
      </c>
      <c r="M58" s="36">
        <f>VLOOKUP($D58,Master_Data!$C$4:$T$241,17,0)</f>
        <v>3247.5684799999999</v>
      </c>
      <c r="N58" s="36">
        <f>VLOOKUP('HẢO REQUIRE'!D58,Master_Data!$C$4:$T$241,18,0)</f>
        <v>15.6632</v>
      </c>
      <c r="O58" s="18"/>
      <c r="P58" s="18"/>
      <c r="Q58" s="18"/>
      <c r="R58" s="18"/>
      <c r="S58" s="18"/>
      <c r="T58" s="17"/>
      <c r="U58" s="17"/>
      <c r="V58" s="17"/>
      <c r="W58" s="13"/>
      <c r="X58" s="13"/>
      <c r="Y58" s="13"/>
    </row>
    <row r="59" spans="1:25" ht="24" customHeight="1" x14ac:dyDescent="0.25">
      <c r="A59" s="13"/>
      <c r="B59" s="41">
        <v>2200</v>
      </c>
      <c r="C59" s="41" t="s">
        <v>110</v>
      </c>
      <c r="D59" s="41" t="s">
        <v>68</v>
      </c>
      <c r="E59" s="40">
        <v>68628327</v>
      </c>
      <c r="F59" s="41"/>
      <c r="G59" s="36">
        <f>VLOOKUP($D59,Master_Data!$C$4:$T$241,12,0)</f>
        <v>2216.8998200000001</v>
      </c>
      <c r="H59" s="36">
        <f>VLOOKUP($D59,Master_Data!$C$4:$T$241,13,0)</f>
        <v>2234.2600000000002</v>
      </c>
      <c r="I59" s="36">
        <f>VLOOKUP($D59,Master_Data!$C$4:$T$241,14,0)</f>
        <v>2282.8998200000001</v>
      </c>
      <c r="J59" s="37"/>
      <c r="K59" s="36">
        <f>VLOOKUP($D59,Master_Data!$C$4:$T$241,15,0)</f>
        <v>2183.8998200000001</v>
      </c>
      <c r="L59" s="36">
        <f>VLOOKUP($D59,Master_Data!$C$4:$T$241,16,0)</f>
        <v>2234.2600000000002</v>
      </c>
      <c r="M59" s="36">
        <f>VLOOKUP($D59,Master_Data!$C$4:$T$241,17,0)</f>
        <v>2315.8998200000001</v>
      </c>
      <c r="N59" s="36">
        <f>VLOOKUP('HẢO REQUIRE'!D59,Master_Data!$C$4:$T$241,18,0)</f>
        <v>11.1713</v>
      </c>
      <c r="O59" s="18"/>
      <c r="P59" s="18"/>
      <c r="Q59" s="18"/>
      <c r="R59" s="18"/>
      <c r="S59" s="18"/>
      <c r="T59" s="17"/>
      <c r="U59" s="17"/>
      <c r="V59" s="17"/>
      <c r="W59" s="13"/>
      <c r="X59" s="13"/>
      <c r="Y59" s="13"/>
    </row>
    <row r="60" spans="1:25" ht="24" customHeight="1" x14ac:dyDescent="0.25">
      <c r="A60" s="13"/>
      <c r="B60" s="41">
        <v>2100</v>
      </c>
      <c r="C60" s="41" t="s">
        <v>111</v>
      </c>
      <c r="D60" s="41" t="s">
        <v>69</v>
      </c>
      <c r="E60" s="40">
        <v>68335858</v>
      </c>
      <c r="F60" s="41"/>
      <c r="G60" s="36">
        <f>VLOOKUP($D60,Master_Data!$C$4:$T$241,12,0)</f>
        <v>2117.6998200000003</v>
      </c>
      <c r="H60" s="36">
        <f>VLOOKUP($D60,Master_Data!$C$4:$T$241,13,0)</f>
        <v>2134.2600000000002</v>
      </c>
      <c r="I60" s="36">
        <f>VLOOKUP($D60,Master_Data!$C$4:$T$241,14,0)</f>
        <v>2180.6998200000003</v>
      </c>
      <c r="J60" s="37"/>
      <c r="K60" s="36">
        <f>VLOOKUP($D60,Master_Data!$C$4:$T$241,15,0)</f>
        <v>2086.1998200000003</v>
      </c>
      <c r="L60" s="36">
        <f>VLOOKUP($D60,Master_Data!$C$4:$T$241,16,0)</f>
        <v>2134.2600000000002</v>
      </c>
      <c r="M60" s="36">
        <f>VLOOKUP($D60,Master_Data!$C$4:$T$241,17,0)</f>
        <v>2212.1998200000003</v>
      </c>
      <c r="N60" s="36">
        <f>VLOOKUP('HẢO REQUIRE'!D60,Master_Data!$C$4:$T$241,18,0)</f>
        <v>10.6713</v>
      </c>
      <c r="O60" s="18"/>
      <c r="P60" s="18"/>
      <c r="Q60" s="18"/>
      <c r="R60" s="18"/>
      <c r="S60" s="18"/>
      <c r="T60" s="17"/>
      <c r="U60" s="17"/>
      <c r="V60" s="17"/>
      <c r="W60" s="13"/>
      <c r="X60" s="13"/>
      <c r="Y60" s="13"/>
    </row>
    <row r="61" spans="1:25" ht="24" customHeight="1" x14ac:dyDescent="0.25">
      <c r="A61" s="13"/>
      <c r="B61" s="41">
        <v>2100</v>
      </c>
      <c r="C61" s="41" t="s">
        <v>111</v>
      </c>
      <c r="D61" s="41" t="s">
        <v>70</v>
      </c>
      <c r="E61" s="40">
        <v>68335848</v>
      </c>
      <c r="F61" s="41"/>
      <c r="G61" s="36">
        <f>VLOOKUP($D61,Master_Data!$C$4:$T$241,12,0)</f>
        <v>2117.6998200000003</v>
      </c>
      <c r="H61" s="36">
        <f>VLOOKUP($D61,Master_Data!$C$4:$T$241,13,0)</f>
        <v>2134.2600000000002</v>
      </c>
      <c r="I61" s="36">
        <f>VLOOKUP($D61,Master_Data!$C$4:$T$241,14,0)</f>
        <v>2180.6998200000003</v>
      </c>
      <c r="J61" s="37"/>
      <c r="K61" s="36">
        <f>VLOOKUP($D61,Master_Data!$C$4:$T$241,15,0)</f>
        <v>2086.1998200000003</v>
      </c>
      <c r="L61" s="36">
        <f>VLOOKUP($D61,Master_Data!$C$4:$T$241,16,0)</f>
        <v>2134.2600000000002</v>
      </c>
      <c r="M61" s="36">
        <f>VLOOKUP($D61,Master_Data!$C$4:$T$241,17,0)</f>
        <v>2212.1998200000003</v>
      </c>
      <c r="N61" s="36">
        <f>VLOOKUP('HẢO REQUIRE'!D61,Master_Data!$C$4:$T$241,18,0)</f>
        <v>10.6713</v>
      </c>
      <c r="O61" s="18"/>
      <c r="P61" s="18"/>
      <c r="Q61" s="18"/>
      <c r="R61" s="18"/>
      <c r="S61" s="18"/>
      <c r="T61" s="17"/>
      <c r="U61" s="17"/>
      <c r="V61" s="17"/>
      <c r="W61" s="13"/>
      <c r="X61" s="13"/>
      <c r="Y61" s="13"/>
    </row>
    <row r="62" spans="1:25" ht="24" customHeight="1" x14ac:dyDescent="0.25">
      <c r="A62" s="13"/>
      <c r="B62" s="41">
        <v>2100</v>
      </c>
      <c r="C62" s="41" t="s">
        <v>111</v>
      </c>
      <c r="D62" s="41" t="s">
        <v>71</v>
      </c>
      <c r="E62" s="40">
        <v>68827961</v>
      </c>
      <c r="F62" s="41"/>
      <c r="G62" s="36">
        <f>VLOOKUP($D62,Master_Data!$C$4:$T$241,12,0)</f>
        <v>2117.6998200000003</v>
      </c>
      <c r="H62" s="36">
        <f>VLOOKUP($D62,Master_Data!$C$4:$T$241,13,0)</f>
        <v>2134.2600000000002</v>
      </c>
      <c r="I62" s="36">
        <f>VLOOKUP($D62,Master_Data!$C$4:$T$241,14,0)</f>
        <v>2180.6998200000003</v>
      </c>
      <c r="J62" s="37"/>
      <c r="K62" s="36">
        <f>VLOOKUP($D62,Master_Data!$C$4:$T$241,15,0)</f>
        <v>2086.1998200000003</v>
      </c>
      <c r="L62" s="36">
        <f>VLOOKUP($D62,Master_Data!$C$4:$T$241,16,0)</f>
        <v>2134.2600000000002</v>
      </c>
      <c r="M62" s="36">
        <f>VLOOKUP($D62,Master_Data!$C$4:$T$241,17,0)</f>
        <v>2212.1998200000003</v>
      </c>
      <c r="N62" s="36">
        <f>VLOOKUP('HẢO REQUIRE'!D62,Master_Data!$C$4:$T$241,18,0)</f>
        <v>10.6713</v>
      </c>
      <c r="O62" s="18"/>
      <c r="P62" s="18"/>
      <c r="Q62" s="18"/>
      <c r="R62" s="18"/>
      <c r="S62" s="18"/>
      <c r="T62" s="17"/>
      <c r="U62" s="17"/>
      <c r="V62" s="17"/>
      <c r="W62" s="13"/>
      <c r="X62" s="13"/>
      <c r="Y62" s="13"/>
    </row>
    <row r="63" spans="1:25" ht="24" customHeight="1" x14ac:dyDescent="0.25">
      <c r="A63" s="13"/>
      <c r="B63" s="41">
        <v>2100</v>
      </c>
      <c r="C63" s="41" t="s">
        <v>111</v>
      </c>
      <c r="D63" s="41" t="s">
        <v>72</v>
      </c>
      <c r="E63" s="40">
        <v>68827959</v>
      </c>
      <c r="F63" s="41"/>
      <c r="G63" s="36">
        <f>VLOOKUP($D63,Master_Data!$C$4:$T$241,12,0)</f>
        <v>2140.2264100000002</v>
      </c>
      <c r="H63" s="36">
        <f>VLOOKUP($D63,Master_Data!$C$4:$T$241,13,0)</f>
        <v>2156.63</v>
      </c>
      <c r="I63" s="36">
        <f>VLOOKUP($D63,Master_Data!$C$4:$T$241,14,0)</f>
        <v>2203.2264100000002</v>
      </c>
      <c r="J63" s="37"/>
      <c r="K63" s="36">
        <f>VLOOKUP($D63,Master_Data!$C$4:$T$241,15,0)</f>
        <v>2108.7264100000002</v>
      </c>
      <c r="L63" s="36">
        <f>VLOOKUP($D63,Master_Data!$C$4:$T$241,16,0)</f>
        <v>2156.63</v>
      </c>
      <c r="M63" s="36">
        <f>VLOOKUP($D63,Master_Data!$C$4:$T$241,17,0)</f>
        <v>2234.7264100000002</v>
      </c>
      <c r="N63" s="36">
        <f>VLOOKUP('HẢO REQUIRE'!D63,Master_Data!$C$4:$T$241,18,0)</f>
        <v>10.783150000000001</v>
      </c>
      <c r="O63" s="18"/>
      <c r="P63" s="18"/>
      <c r="Q63" s="18"/>
      <c r="R63" s="18"/>
      <c r="S63" s="18"/>
      <c r="T63" s="17"/>
      <c r="U63" s="17"/>
      <c r="V63" s="17"/>
      <c r="W63" s="13"/>
      <c r="X63" s="13"/>
      <c r="Y63" s="13"/>
    </row>
    <row r="64" spans="1:25" ht="24" customHeight="1" x14ac:dyDescent="0.25">
      <c r="A64" s="13"/>
      <c r="B64" s="41">
        <v>3400</v>
      </c>
      <c r="C64" s="41" t="s">
        <v>112</v>
      </c>
      <c r="D64" s="41" t="s">
        <v>73</v>
      </c>
      <c r="E64" s="40">
        <v>68623349</v>
      </c>
      <c r="F64" s="41"/>
      <c r="G64" s="36">
        <f>VLOOKUP($D64,Master_Data!$C$4:$T$241,12,0)</f>
        <v>3429.8264100000001</v>
      </c>
      <c r="H64" s="36">
        <f>VLOOKUP($D64,Master_Data!$C$4:$T$241,13,0)</f>
        <v>3456.63</v>
      </c>
      <c r="I64" s="36">
        <f>VLOOKUP($D64,Master_Data!$C$4:$T$241,14,0)</f>
        <v>3531.8264100000001</v>
      </c>
      <c r="J64" s="37"/>
      <c r="K64" s="36">
        <f>VLOOKUP($D64,Master_Data!$C$4:$T$241,15,0)</f>
        <v>3378.8264100000001</v>
      </c>
      <c r="L64" s="36">
        <f>VLOOKUP($D64,Master_Data!$C$4:$T$241,16,0)</f>
        <v>3456.63</v>
      </c>
      <c r="M64" s="36">
        <f>VLOOKUP($D64,Master_Data!$C$4:$T$241,17,0)</f>
        <v>3582.8264100000001</v>
      </c>
      <c r="N64" s="36">
        <f>VLOOKUP('HẢO REQUIRE'!D64,Master_Data!$C$4:$T$241,18,0)</f>
        <v>17.283150000000003</v>
      </c>
      <c r="O64" s="18"/>
      <c r="P64" s="18"/>
      <c r="Q64" s="18"/>
      <c r="R64" s="18"/>
      <c r="S64" s="18"/>
      <c r="T64" s="17"/>
      <c r="U64" s="17"/>
      <c r="V64" s="17"/>
      <c r="W64" s="13"/>
      <c r="X64" s="13"/>
      <c r="Y64" s="13"/>
    </row>
    <row r="65" spans="1:25" ht="24" customHeight="1" x14ac:dyDescent="0.25">
      <c r="A65" s="13"/>
      <c r="B65" s="41">
        <v>3600</v>
      </c>
      <c r="C65" s="41" t="s">
        <v>113</v>
      </c>
      <c r="D65" s="41" t="s">
        <v>74</v>
      </c>
      <c r="E65" s="40">
        <v>68623345</v>
      </c>
      <c r="F65" s="41"/>
      <c r="G65" s="36">
        <f>VLOOKUP($D65,Master_Data!$C$4:$T$241,12,0)</f>
        <v>3628.2264100000002</v>
      </c>
      <c r="H65" s="36">
        <f>VLOOKUP($D65,Master_Data!$C$4:$T$241,13,0)</f>
        <v>3656.63</v>
      </c>
      <c r="I65" s="36">
        <f>VLOOKUP($D65,Master_Data!$C$4:$T$241,14,0)</f>
        <v>3736.2264100000002</v>
      </c>
      <c r="J65" s="37"/>
      <c r="K65" s="36">
        <f>VLOOKUP($D65,Master_Data!$C$4:$T$241,15,0)</f>
        <v>3574.2264100000002</v>
      </c>
      <c r="L65" s="36">
        <f>VLOOKUP($D65,Master_Data!$C$4:$T$241,16,0)</f>
        <v>3656.63</v>
      </c>
      <c r="M65" s="36">
        <f>VLOOKUP($D65,Master_Data!$C$4:$T$241,17,0)</f>
        <v>3790.2264100000002</v>
      </c>
      <c r="N65" s="36">
        <f>VLOOKUP('HẢO REQUIRE'!D65,Master_Data!$C$4:$T$241,18,0)</f>
        <v>18.283150000000003</v>
      </c>
      <c r="O65" s="18"/>
      <c r="P65" s="18"/>
      <c r="Q65" s="18"/>
      <c r="R65" s="18"/>
      <c r="S65" s="18"/>
      <c r="T65" s="17"/>
      <c r="U65" s="17"/>
      <c r="V65" s="17"/>
      <c r="W65" s="13"/>
      <c r="X65" s="13"/>
      <c r="Y65" s="13"/>
    </row>
    <row r="66" spans="1:25" ht="24" customHeight="1" x14ac:dyDescent="0.25">
      <c r="A66" s="13"/>
      <c r="B66" s="41">
        <v>3600</v>
      </c>
      <c r="C66" s="41" t="s">
        <v>113</v>
      </c>
      <c r="D66" s="41" t="s">
        <v>75</v>
      </c>
      <c r="E66" s="40">
        <v>68623347</v>
      </c>
      <c r="F66" s="41"/>
      <c r="G66" s="36">
        <f>VLOOKUP($D66,Master_Data!$C$4:$T$241,12,0)</f>
        <v>3603.6656799999996</v>
      </c>
      <c r="H66" s="36">
        <f>VLOOKUP($D66,Master_Data!$C$4:$T$241,13,0)</f>
        <v>3632.24</v>
      </c>
      <c r="I66" s="36">
        <f>VLOOKUP($D66,Master_Data!$C$4:$T$241,14,0)</f>
        <v>3711.6656799999996</v>
      </c>
      <c r="J66" s="37"/>
      <c r="K66" s="36">
        <f>VLOOKUP($D66,Master_Data!$C$4:$T$241,15,0)</f>
        <v>3549.6656799999996</v>
      </c>
      <c r="L66" s="36">
        <f>VLOOKUP($D66,Master_Data!$C$4:$T$241,16,0)</f>
        <v>3632.24</v>
      </c>
      <c r="M66" s="36">
        <f>VLOOKUP($D66,Master_Data!$C$4:$T$241,17,0)</f>
        <v>3765.6656799999996</v>
      </c>
      <c r="N66" s="36">
        <f>VLOOKUP('HẢO REQUIRE'!D66,Master_Data!$C$4:$T$241,18,0)</f>
        <v>18.161200000000001</v>
      </c>
      <c r="O66" s="18"/>
      <c r="P66" s="18"/>
      <c r="Q66" s="18"/>
      <c r="R66" s="18"/>
      <c r="S66" s="18"/>
      <c r="T66" s="17"/>
      <c r="U66" s="17"/>
      <c r="V66" s="17"/>
      <c r="W66" s="13"/>
      <c r="X66" s="13"/>
      <c r="Y66" s="13"/>
    </row>
    <row r="67" spans="1:25" ht="24" customHeight="1" x14ac:dyDescent="0.25">
      <c r="A67" s="13"/>
      <c r="B67" s="172">
        <v>2000</v>
      </c>
      <c r="C67" s="172" t="s">
        <v>114</v>
      </c>
      <c r="D67" s="172" t="s">
        <v>76</v>
      </c>
      <c r="E67" s="173">
        <v>68623343</v>
      </c>
      <c r="F67" s="172"/>
      <c r="G67" s="174">
        <f>VLOOKUP($D67,Master_Data!$C$4:$T$241,12,0)</f>
        <v>2037.4314199999999</v>
      </c>
      <c r="H67" s="174">
        <f>VLOOKUP($D67,Master_Data!$C$4:$T$241,13,0)</f>
        <v>2053.06</v>
      </c>
      <c r="I67" s="174">
        <f>VLOOKUP($D67,Master_Data!$C$4:$T$241,14,0)</f>
        <v>2097.4314199999999</v>
      </c>
      <c r="J67" s="175"/>
      <c r="K67" s="174">
        <f>VLOOKUP($D67,Master_Data!$C$4:$T$241,15,0)</f>
        <v>2007.4314199999999</v>
      </c>
      <c r="L67" s="174">
        <f>VLOOKUP($D67,Master_Data!$C$4:$T$241,16,0)</f>
        <v>2053.06</v>
      </c>
      <c r="M67" s="174">
        <f>VLOOKUP($D67,Master_Data!$C$4:$T$241,17,0)</f>
        <v>2127.4314199999999</v>
      </c>
      <c r="N67" s="174">
        <f>VLOOKUP('HẢO REQUIRE'!D67,Master_Data!$C$4:$T$241,18,0)</f>
        <v>10.2653</v>
      </c>
      <c r="O67" s="176"/>
      <c r="P67" s="176"/>
      <c r="Q67" s="176"/>
      <c r="R67" s="176"/>
      <c r="S67" s="176"/>
      <c r="T67" s="17"/>
      <c r="U67" s="17"/>
      <c r="V67" s="17"/>
      <c r="W67" s="13"/>
      <c r="X67" s="13"/>
      <c r="Y67" s="13"/>
    </row>
    <row r="68" spans="1:25" ht="24" customHeight="1" x14ac:dyDescent="0.25">
      <c r="A68" s="13"/>
      <c r="B68" s="180">
        <f t="shared" ref="B68" si="3">2800*0.99</f>
        <v>2772</v>
      </c>
      <c r="C68" s="181" t="s">
        <v>97</v>
      </c>
      <c r="D68" s="177" t="s">
        <v>171</v>
      </c>
      <c r="E68" s="177">
        <v>68840642</v>
      </c>
      <c r="F68" s="177"/>
      <c r="G68" s="174">
        <f>VLOOKUP($D68,Master_Data!$C$4:$T$241,12,0)</f>
        <v>2831.4514199999999</v>
      </c>
      <c r="H68" s="174">
        <f>VLOOKUP($D68,Master_Data!$C$4:$T$241,13,0)</f>
        <v>2853.06</v>
      </c>
      <c r="I68" s="174">
        <f>VLOOKUP($D68,Master_Data!$C$4:$T$241,14,0)</f>
        <v>2914.6114199999997</v>
      </c>
      <c r="J68" s="175"/>
      <c r="K68" s="174">
        <f>VLOOKUP($D68,Master_Data!$C$4:$T$241,15,0)</f>
        <v>2789.8714199999999</v>
      </c>
      <c r="L68" s="174">
        <f>VLOOKUP($D68,Master_Data!$C$4:$T$241,16,0)</f>
        <v>2853.06</v>
      </c>
      <c r="M68" s="174">
        <f>VLOOKUP($D68,Master_Data!$C$4:$T$241,17,0)</f>
        <v>2956.1914199999997</v>
      </c>
      <c r="N68" s="174">
        <f>VLOOKUP('HẢO REQUIRE'!D68,Master_Data!$C$4:$T$241,18,0)</f>
        <v>14.2653</v>
      </c>
      <c r="O68" s="178"/>
      <c r="P68" s="178"/>
      <c r="Q68" s="178"/>
      <c r="R68" s="178"/>
      <c r="S68" s="178"/>
      <c r="T68" s="17"/>
      <c r="U68" s="17"/>
      <c r="V68" s="17"/>
      <c r="W68" s="13"/>
      <c r="X68" s="13"/>
      <c r="Y68" s="13"/>
    </row>
    <row r="69" spans="1:25" ht="24" customHeight="1" x14ac:dyDescent="0.25">
      <c r="A69" s="13"/>
      <c r="B69" s="179">
        <v>2800</v>
      </c>
      <c r="C69" s="181" t="s">
        <v>192</v>
      </c>
      <c r="D69" s="177" t="s">
        <v>172</v>
      </c>
      <c r="E69" s="177">
        <v>68909068</v>
      </c>
      <c r="F69" s="177"/>
      <c r="G69" s="174">
        <f>VLOOKUP($D69,Master_Data!$C$4:$T$241,12,0)</f>
        <v>2831.0314199999998</v>
      </c>
      <c r="H69" s="174">
        <f>VLOOKUP($D69,Master_Data!$C$4:$T$241,13,0)</f>
        <v>2853.06</v>
      </c>
      <c r="I69" s="174">
        <f>VLOOKUP($D69,Master_Data!$C$4:$T$241,14,0)</f>
        <v>2915.0314199999998</v>
      </c>
      <c r="J69" s="175"/>
      <c r="K69" s="174">
        <f>VLOOKUP($D69,Master_Data!$C$4:$T$241,15,0)</f>
        <v>2789.0314199999998</v>
      </c>
      <c r="L69" s="174">
        <f>VLOOKUP($D69,Master_Data!$C$4:$T$241,16,0)</f>
        <v>2853.06</v>
      </c>
      <c r="M69" s="174">
        <f>VLOOKUP($D69,Master_Data!$C$4:$T$241,17,0)</f>
        <v>2957.0314199999998</v>
      </c>
      <c r="N69" s="174">
        <f>VLOOKUP('HẢO REQUIRE'!D69,Master_Data!$C$4:$T$241,18,0)</f>
        <v>14.2653</v>
      </c>
      <c r="O69" s="178"/>
      <c r="P69" s="178"/>
      <c r="Q69" s="178"/>
      <c r="R69" s="178"/>
      <c r="S69" s="178"/>
      <c r="T69" s="17"/>
      <c r="U69" s="17"/>
      <c r="V69" s="17"/>
      <c r="W69" s="13"/>
      <c r="X69" s="13"/>
      <c r="Y69" s="13"/>
    </row>
    <row r="70" spans="1:25" ht="24" customHeight="1" x14ac:dyDescent="0.25">
      <c r="A70" s="13"/>
      <c r="B70" s="179">
        <v>2800</v>
      </c>
      <c r="C70" s="181" t="s">
        <v>192</v>
      </c>
      <c r="D70" s="177" t="s">
        <v>173</v>
      </c>
      <c r="E70" s="177">
        <v>68909069</v>
      </c>
      <c r="F70" s="177"/>
      <c r="G70" s="174">
        <f>VLOOKUP($D70,Master_Data!$C$4:$T$241,12,0)</f>
        <v>2831.0314199999998</v>
      </c>
      <c r="H70" s="174">
        <f>VLOOKUP($D70,Master_Data!$C$4:$T$241,13,0)</f>
        <v>2853.06</v>
      </c>
      <c r="I70" s="174">
        <f>VLOOKUP($D70,Master_Data!$C$4:$T$241,14,0)</f>
        <v>2915.0314199999998</v>
      </c>
      <c r="J70" s="175"/>
      <c r="K70" s="174">
        <f>VLOOKUP($D70,Master_Data!$C$4:$T$241,15,0)</f>
        <v>2789.0314199999998</v>
      </c>
      <c r="L70" s="174">
        <f>VLOOKUP($D70,Master_Data!$C$4:$T$241,16,0)</f>
        <v>2853.06</v>
      </c>
      <c r="M70" s="174">
        <f>VLOOKUP($D70,Master_Data!$C$4:$T$241,17,0)</f>
        <v>2957.0314199999998</v>
      </c>
      <c r="N70" s="174">
        <f>VLOOKUP('HẢO REQUIRE'!D70,Master_Data!$C$4:$T$241,18,0)</f>
        <v>14.2653</v>
      </c>
      <c r="O70" s="178"/>
      <c r="P70" s="178"/>
      <c r="Q70" s="178"/>
      <c r="R70" s="178"/>
      <c r="S70" s="178"/>
      <c r="T70" s="17"/>
      <c r="U70" s="17"/>
      <c r="V70" s="17"/>
      <c r="W70" s="13"/>
      <c r="X70" s="13"/>
      <c r="Y70" s="13"/>
    </row>
    <row r="71" spans="1:25" ht="24" customHeight="1" x14ac:dyDescent="0.25">
      <c r="A71" s="13"/>
      <c r="B71" s="179">
        <v>2800</v>
      </c>
      <c r="C71" s="181" t="s">
        <v>192</v>
      </c>
      <c r="D71" s="177" t="s">
        <v>174</v>
      </c>
      <c r="E71" s="177">
        <v>68909070</v>
      </c>
      <c r="F71" s="177"/>
      <c r="G71" s="174">
        <f>VLOOKUP($D71,Master_Data!$C$4:$T$241,12,0)</f>
        <v>2836.1570500000003</v>
      </c>
      <c r="H71" s="174">
        <f>VLOOKUP($D71,Master_Data!$C$4:$T$241,13,0)</f>
        <v>2858.15</v>
      </c>
      <c r="I71" s="174">
        <f>VLOOKUP($D71,Master_Data!$C$4:$T$241,14,0)</f>
        <v>2920.1570500000003</v>
      </c>
      <c r="J71" s="175"/>
      <c r="K71" s="174">
        <f>VLOOKUP($D71,Master_Data!$C$4:$T$241,15,0)</f>
        <v>2794.1570500000003</v>
      </c>
      <c r="L71" s="174">
        <f>VLOOKUP($D71,Master_Data!$C$4:$T$241,16,0)</f>
        <v>2858.15</v>
      </c>
      <c r="M71" s="174">
        <f>VLOOKUP($D71,Master_Data!$C$4:$T$241,17,0)</f>
        <v>2962.1570500000003</v>
      </c>
      <c r="N71" s="174">
        <f>VLOOKUP('HẢO REQUIRE'!D71,Master_Data!$C$4:$T$241,18,0)</f>
        <v>14.290750000000001</v>
      </c>
      <c r="O71" s="178"/>
      <c r="P71" s="178"/>
      <c r="Q71" s="178"/>
      <c r="R71" s="178"/>
      <c r="S71" s="178"/>
      <c r="T71" s="17"/>
      <c r="U71" s="17"/>
      <c r="V71" s="17"/>
      <c r="W71" s="13"/>
      <c r="X71" s="13"/>
      <c r="Y71" s="13"/>
    </row>
    <row r="72" spans="1:25" ht="15" customHeight="1" x14ac:dyDescent="0.25">
      <c r="B72" s="179">
        <v>2800</v>
      </c>
      <c r="C72" s="181" t="s">
        <v>192</v>
      </c>
      <c r="D72" s="179" t="s">
        <v>175</v>
      </c>
      <c r="E72" s="179">
        <v>68909071</v>
      </c>
      <c r="F72" s="179"/>
      <c r="G72" s="174">
        <f>VLOOKUP($D72,Master_Data!$C$4:$T$241,12,0)</f>
        <v>2836.1570500000003</v>
      </c>
      <c r="H72" s="174">
        <f>VLOOKUP($D72,Master_Data!$C$4:$T$241,13,0)</f>
        <v>2858.15</v>
      </c>
      <c r="I72" s="174">
        <f>VLOOKUP($D72,Master_Data!$C$4:$T$241,14,0)</f>
        <v>2920.1570500000003</v>
      </c>
      <c r="J72" s="175"/>
      <c r="K72" s="174">
        <f>VLOOKUP($D72,Master_Data!$C$4:$T$241,15,0)</f>
        <v>2794.1570500000003</v>
      </c>
      <c r="L72" s="174">
        <f>VLOOKUP($D72,Master_Data!$C$4:$T$241,16,0)</f>
        <v>2858.15</v>
      </c>
      <c r="M72" s="174">
        <f>VLOOKUP($D72,Master_Data!$C$4:$T$241,17,0)</f>
        <v>2962.1570500000003</v>
      </c>
      <c r="N72" s="174">
        <f>VLOOKUP('HẢO REQUIRE'!D72,Master_Data!$C$4:$T$241,18,0)</f>
        <v>14.290750000000001</v>
      </c>
      <c r="O72" s="179"/>
      <c r="P72" s="179"/>
      <c r="Q72" s="179"/>
      <c r="R72" s="179"/>
      <c r="S72" s="179"/>
    </row>
    <row r="73" spans="1:25" ht="15" customHeight="1" x14ac:dyDescent="0.25">
      <c r="B73" s="179">
        <v>3300</v>
      </c>
      <c r="C73" s="181" t="s">
        <v>193</v>
      </c>
      <c r="D73" s="179" t="s">
        <v>176</v>
      </c>
      <c r="E73" s="179">
        <v>68909046</v>
      </c>
      <c r="F73" s="179"/>
      <c r="G73" s="174">
        <f>VLOOKUP($D73,Master_Data!$C$4:$T$241,12,0)</f>
        <v>3306.46848</v>
      </c>
      <c r="H73" s="174">
        <f>VLOOKUP($D73,Master_Data!$C$4:$T$241,13,0)</f>
        <v>3332.64</v>
      </c>
      <c r="I73" s="174">
        <f>VLOOKUP($D73,Master_Data!$C$4:$T$241,14,0)</f>
        <v>3405.46848</v>
      </c>
      <c r="J73" s="175"/>
      <c r="K73" s="174">
        <f>VLOOKUP($D73,Master_Data!$C$4:$T$241,15,0)</f>
        <v>3256.96848</v>
      </c>
      <c r="L73" s="174">
        <f>VLOOKUP($D73,Master_Data!$C$4:$T$241,16,0)</f>
        <v>3332.64</v>
      </c>
      <c r="M73" s="174">
        <f>VLOOKUP($D73,Master_Data!$C$4:$T$241,17,0)</f>
        <v>3454.96848</v>
      </c>
      <c r="N73" s="174">
        <f>VLOOKUP('HẢO REQUIRE'!D73,Master_Data!$C$4:$T$241,18,0)</f>
        <v>16.6632</v>
      </c>
      <c r="O73" s="179"/>
      <c r="P73" s="179"/>
      <c r="Q73" s="179"/>
      <c r="R73" s="179"/>
      <c r="S73" s="179"/>
    </row>
    <row r="74" spans="1:25" ht="15" customHeight="1" x14ac:dyDescent="0.25">
      <c r="B74" s="179">
        <v>3300</v>
      </c>
      <c r="C74" s="181" t="s">
        <v>193</v>
      </c>
      <c r="D74" s="179" t="s">
        <v>177</v>
      </c>
      <c r="E74" s="179">
        <v>68909047</v>
      </c>
      <c r="F74" s="179"/>
      <c r="G74" s="174">
        <f>VLOOKUP($D74,Master_Data!$C$4:$T$241,12,0)</f>
        <v>3332.1570500000003</v>
      </c>
      <c r="H74" s="174">
        <f>VLOOKUP($D74,Master_Data!$C$4:$T$241,13,0)</f>
        <v>3358.15</v>
      </c>
      <c r="I74" s="174">
        <f>VLOOKUP($D74,Master_Data!$C$4:$T$241,14,0)</f>
        <v>3431.1570500000003</v>
      </c>
      <c r="J74" s="175"/>
      <c r="K74" s="174">
        <f>VLOOKUP($D74,Master_Data!$C$4:$T$241,15,0)</f>
        <v>3282.6570500000003</v>
      </c>
      <c r="L74" s="174">
        <f>VLOOKUP($D74,Master_Data!$C$4:$T$241,16,0)</f>
        <v>3358.15</v>
      </c>
      <c r="M74" s="174">
        <f>VLOOKUP($D74,Master_Data!$C$4:$T$241,17,0)</f>
        <v>3480.6570500000003</v>
      </c>
      <c r="N74" s="174">
        <f>VLOOKUP('HẢO REQUIRE'!D74,Master_Data!$C$4:$T$241,18,0)</f>
        <v>16.790749999999999</v>
      </c>
      <c r="O74" s="179"/>
      <c r="P74" s="179"/>
      <c r="Q74" s="179"/>
      <c r="R74" s="179"/>
      <c r="S74" s="179"/>
    </row>
    <row r="75" spans="1:25" ht="15" customHeight="1" x14ac:dyDescent="0.25">
      <c r="B75" s="179">
        <v>2200</v>
      </c>
      <c r="C75" s="181" t="s">
        <v>194</v>
      </c>
      <c r="D75" s="179" t="s">
        <v>178</v>
      </c>
      <c r="E75" s="179">
        <v>68912973</v>
      </c>
      <c r="F75" s="179"/>
      <c r="G75" s="174">
        <f>VLOOKUP($D75,Master_Data!$C$4:$T$241,12,0)</f>
        <v>2240.95705</v>
      </c>
      <c r="H75" s="174">
        <f>VLOOKUP($D75,Master_Data!$C$4:$T$241,13,0)</f>
        <v>2258.15</v>
      </c>
      <c r="I75" s="174">
        <f>VLOOKUP($D75,Master_Data!$C$4:$T$241,14,0)</f>
        <v>2306.95705</v>
      </c>
      <c r="J75" s="175"/>
      <c r="K75" s="174">
        <f>VLOOKUP($D75,Master_Data!$C$4:$T$241,15,0)</f>
        <v>2207.95705</v>
      </c>
      <c r="L75" s="174">
        <f>VLOOKUP($D75,Master_Data!$C$4:$T$241,16,0)</f>
        <v>2258.15</v>
      </c>
      <c r="M75" s="174">
        <f>VLOOKUP($D75,Master_Data!$C$4:$T$241,17,0)</f>
        <v>2339.95705</v>
      </c>
      <c r="N75" s="174">
        <f>VLOOKUP('HẢO REQUIRE'!D75,Master_Data!$C$4:$T$241,18,0)</f>
        <v>11.290750000000001</v>
      </c>
      <c r="O75" s="179"/>
      <c r="P75" s="179"/>
      <c r="Q75" s="179"/>
      <c r="R75" s="179"/>
      <c r="S75" s="179"/>
    </row>
    <row r="76" spans="1:25" ht="15" customHeight="1" x14ac:dyDescent="0.25">
      <c r="B76" s="179">
        <v>3100</v>
      </c>
      <c r="C76" s="181" t="s">
        <v>109</v>
      </c>
      <c r="D76" s="179" t="s">
        <v>179</v>
      </c>
      <c r="E76" s="179">
        <v>68912975</v>
      </c>
      <c r="F76" s="179"/>
      <c r="G76" s="174">
        <f>VLOOKUP($D76,Master_Data!$C$4:$T$241,12,0)</f>
        <v>3133.7570500000002</v>
      </c>
      <c r="H76" s="174">
        <f>VLOOKUP($D76,Master_Data!$C$4:$T$241,13,0)</f>
        <v>3158.15</v>
      </c>
      <c r="I76" s="174">
        <f>VLOOKUP($D76,Master_Data!$C$4:$T$241,14,0)</f>
        <v>3226.7570500000002</v>
      </c>
      <c r="J76" s="175"/>
      <c r="K76" s="174">
        <f>VLOOKUP($D76,Master_Data!$C$4:$T$241,15,0)</f>
        <v>3087.2570500000002</v>
      </c>
      <c r="L76" s="174">
        <f>VLOOKUP($D76,Master_Data!$C$4:$T$241,16,0)</f>
        <v>3158.15</v>
      </c>
      <c r="M76" s="174">
        <f>VLOOKUP($D76,Master_Data!$C$4:$T$241,17,0)</f>
        <v>3273.2570500000002</v>
      </c>
      <c r="N76" s="174">
        <f>VLOOKUP('HẢO REQUIRE'!D76,Master_Data!$C$4:$T$241,18,0)</f>
        <v>15.790750000000001</v>
      </c>
      <c r="O76" s="179"/>
      <c r="P76" s="179"/>
      <c r="Q76" s="179"/>
      <c r="R76" s="179"/>
      <c r="S76" s="179"/>
    </row>
    <row r="77" spans="1:25" ht="15" customHeight="1" x14ac:dyDescent="0.25">
      <c r="B77" s="179">
        <v>3600</v>
      </c>
      <c r="C77" s="181" t="s">
        <v>195</v>
      </c>
      <c r="D77" s="179" t="s">
        <v>180</v>
      </c>
      <c r="E77" s="179">
        <v>68705125</v>
      </c>
      <c r="F77" s="179"/>
      <c r="G77" s="174">
        <f>VLOOKUP($D77,Master_Data!$C$4:$T$241,12,0)</f>
        <v>3604.0684799999999</v>
      </c>
      <c r="H77" s="174">
        <f>VLOOKUP($D77,Master_Data!$C$4:$T$241,13,0)</f>
        <v>3632.64</v>
      </c>
      <c r="I77" s="174">
        <f>VLOOKUP($D77,Master_Data!$C$4:$T$241,14,0)</f>
        <v>3712.0684799999999</v>
      </c>
      <c r="J77" s="175"/>
      <c r="K77" s="174">
        <f>VLOOKUP($D77,Master_Data!$C$4:$T$241,15,0)</f>
        <v>3550.0684799999999</v>
      </c>
      <c r="L77" s="174">
        <f>VLOOKUP($D77,Master_Data!$C$4:$T$241,16,0)</f>
        <v>3632.64</v>
      </c>
      <c r="M77" s="174">
        <f>VLOOKUP($D77,Master_Data!$C$4:$T$241,17,0)</f>
        <v>3766.0684799999999</v>
      </c>
      <c r="N77" s="174">
        <f>VLOOKUP('HẢO REQUIRE'!D77,Master_Data!$C$4:$T$241,18,0)</f>
        <v>18.1632</v>
      </c>
      <c r="O77" s="179"/>
      <c r="P77" s="179"/>
      <c r="Q77" s="179"/>
      <c r="R77" s="179"/>
      <c r="S77" s="179"/>
    </row>
    <row r="78" spans="1:25" ht="15" customHeight="1" x14ac:dyDescent="0.25">
      <c r="B78" s="179">
        <v>3600</v>
      </c>
      <c r="C78" s="181" t="s">
        <v>195</v>
      </c>
      <c r="D78" s="179" t="s">
        <v>181</v>
      </c>
      <c r="E78" s="179">
        <v>68705132</v>
      </c>
      <c r="F78" s="179"/>
      <c r="G78" s="174">
        <f>VLOOKUP($D78,Master_Data!$C$4:$T$241,12,0)</f>
        <v>3604.0684799999999</v>
      </c>
      <c r="H78" s="174">
        <f>VLOOKUP($D78,Master_Data!$C$4:$T$241,13,0)</f>
        <v>3632.64</v>
      </c>
      <c r="I78" s="174">
        <f>VLOOKUP($D78,Master_Data!$C$4:$T$241,14,0)</f>
        <v>3712.0684799999999</v>
      </c>
      <c r="J78" s="175"/>
      <c r="K78" s="174">
        <f>VLOOKUP($D78,Master_Data!$C$4:$T$241,15,0)</f>
        <v>3550.0684799999999</v>
      </c>
      <c r="L78" s="174">
        <f>VLOOKUP($D78,Master_Data!$C$4:$T$241,16,0)</f>
        <v>3632.64</v>
      </c>
      <c r="M78" s="174">
        <f>VLOOKUP($D78,Master_Data!$C$4:$T$241,17,0)</f>
        <v>3766.0684799999999</v>
      </c>
      <c r="N78" s="174">
        <f>VLOOKUP('HẢO REQUIRE'!D78,Master_Data!$C$4:$T$241,18,0)</f>
        <v>18.1632</v>
      </c>
      <c r="O78" s="179"/>
      <c r="P78" s="179"/>
      <c r="Q78" s="179"/>
      <c r="R78" s="179"/>
      <c r="S78" s="179"/>
    </row>
    <row r="79" spans="1:25" ht="15" customHeight="1" x14ac:dyDescent="0.25">
      <c r="B79" s="179">
        <v>2200</v>
      </c>
      <c r="C79" s="181" t="s">
        <v>196</v>
      </c>
      <c r="D79" s="179" t="s">
        <v>182</v>
      </c>
      <c r="E79" s="179">
        <v>68705127</v>
      </c>
      <c r="F79" s="179"/>
      <c r="G79" s="174">
        <f>VLOOKUP($D79,Master_Data!$C$4:$T$241,12,0)</f>
        <v>2229.5074600000003</v>
      </c>
      <c r="H79" s="174">
        <f>VLOOKUP($D79,Master_Data!$C$4:$T$241,13,0)</f>
        <v>2246.7800000000002</v>
      </c>
      <c r="I79" s="174">
        <f>VLOOKUP($D79,Master_Data!$C$4:$T$241,14,0)</f>
        <v>2295.5074600000003</v>
      </c>
      <c r="J79" s="175"/>
      <c r="K79" s="174">
        <f>VLOOKUP($D79,Master_Data!$C$4:$T$241,15,0)</f>
        <v>2196.5074600000003</v>
      </c>
      <c r="L79" s="174">
        <f>VLOOKUP($D79,Master_Data!$C$4:$T$241,16,0)</f>
        <v>2246.7800000000002</v>
      </c>
      <c r="M79" s="174">
        <f>VLOOKUP($D79,Master_Data!$C$4:$T$241,17,0)</f>
        <v>2328.5074600000003</v>
      </c>
      <c r="N79" s="174">
        <f>VLOOKUP('HẢO REQUIRE'!D79,Master_Data!$C$4:$T$241,18,0)</f>
        <v>11.233900000000002</v>
      </c>
      <c r="O79" s="179"/>
      <c r="P79" s="179"/>
      <c r="Q79" s="179"/>
      <c r="R79" s="179"/>
      <c r="S79" s="179"/>
    </row>
    <row r="80" spans="1:25" ht="15" customHeight="1" x14ac:dyDescent="0.25">
      <c r="B80" s="179">
        <v>2200</v>
      </c>
      <c r="C80" s="181" t="s">
        <v>196</v>
      </c>
      <c r="D80" s="179" t="s">
        <v>183</v>
      </c>
      <c r="E80" s="179">
        <v>68705129</v>
      </c>
      <c r="F80" s="179"/>
      <c r="G80" s="174">
        <f>VLOOKUP($D80,Master_Data!$C$4:$T$241,12,0)</f>
        <v>2229.5074600000003</v>
      </c>
      <c r="H80" s="174">
        <f>VLOOKUP($D80,Master_Data!$C$4:$T$241,13,0)</f>
        <v>2246.7800000000002</v>
      </c>
      <c r="I80" s="174">
        <f>VLOOKUP($D80,Master_Data!$C$4:$T$241,14,0)</f>
        <v>2295.5074600000003</v>
      </c>
      <c r="J80" s="175"/>
      <c r="K80" s="174">
        <f>VLOOKUP($D80,Master_Data!$C$4:$T$241,15,0)</f>
        <v>2196.5074600000003</v>
      </c>
      <c r="L80" s="174">
        <f>VLOOKUP($D80,Master_Data!$C$4:$T$241,16,0)</f>
        <v>2246.7800000000002</v>
      </c>
      <c r="M80" s="174">
        <f>VLOOKUP($D80,Master_Data!$C$4:$T$241,17,0)</f>
        <v>2328.5074600000003</v>
      </c>
      <c r="N80" s="174">
        <f>VLOOKUP('HẢO REQUIRE'!D80,Master_Data!$C$4:$T$241,18,0)</f>
        <v>11.233900000000002</v>
      </c>
      <c r="O80" s="179"/>
      <c r="P80" s="179"/>
      <c r="Q80" s="179"/>
      <c r="R80" s="179"/>
      <c r="S80" s="179"/>
    </row>
    <row r="81" spans="1:25" ht="15" customHeight="1" x14ac:dyDescent="0.25">
      <c r="B81" s="179">
        <v>2900</v>
      </c>
      <c r="C81" s="181" t="s">
        <v>103</v>
      </c>
      <c r="D81" s="179" t="s">
        <v>184</v>
      </c>
      <c r="E81" s="179">
        <v>69556816</v>
      </c>
      <c r="F81" s="179"/>
      <c r="G81" s="174">
        <f>VLOOKUP($D81,Master_Data!$C$4:$T$241,12,0)</f>
        <v>2923.9074600000004</v>
      </c>
      <c r="H81" s="174">
        <f>VLOOKUP($D81,Master_Data!$C$4:$T$241,13,0)</f>
        <v>2946.78</v>
      </c>
      <c r="I81" s="174">
        <f>VLOOKUP($D81,Master_Data!$C$4:$T$241,14,0)</f>
        <v>3010.9074600000004</v>
      </c>
      <c r="J81" s="175"/>
      <c r="K81" s="174">
        <f>VLOOKUP($D81,Master_Data!$C$4:$T$241,15,0)</f>
        <v>2880.4074600000004</v>
      </c>
      <c r="L81" s="174">
        <f>VLOOKUP($D81,Master_Data!$C$4:$T$241,16,0)</f>
        <v>2946.78</v>
      </c>
      <c r="M81" s="174">
        <f>VLOOKUP($D81,Master_Data!$C$4:$T$241,17,0)</f>
        <v>3054.4074600000004</v>
      </c>
      <c r="N81" s="174">
        <f>VLOOKUP('HẢO REQUIRE'!D81,Master_Data!$C$4:$T$241,18,0)</f>
        <v>14.733900000000002</v>
      </c>
      <c r="O81" s="179"/>
      <c r="P81" s="179"/>
      <c r="Q81" s="179"/>
      <c r="R81" s="179"/>
      <c r="S81" s="179"/>
    </row>
    <row r="82" spans="1:25" ht="15" customHeight="1" x14ac:dyDescent="0.25">
      <c r="B82" s="179">
        <v>2900</v>
      </c>
      <c r="C82" s="181" t="s">
        <v>103</v>
      </c>
      <c r="D82" s="179" t="s">
        <v>185</v>
      </c>
      <c r="E82" s="179">
        <v>68599064</v>
      </c>
      <c r="F82" s="179"/>
      <c r="G82" s="174">
        <f>VLOOKUP($D82,Master_Data!$C$4:$T$241,12,0)</f>
        <v>2909.6684799999998</v>
      </c>
      <c r="H82" s="174">
        <f>VLOOKUP($D82,Master_Data!$C$4:$T$241,13,0)</f>
        <v>2932.64</v>
      </c>
      <c r="I82" s="174">
        <f>VLOOKUP($D82,Master_Data!$C$4:$T$241,14,0)</f>
        <v>2996.6684799999998</v>
      </c>
      <c r="J82" s="175"/>
      <c r="K82" s="174">
        <f>VLOOKUP($D82,Master_Data!$C$4:$T$241,15,0)</f>
        <v>2866.1684799999998</v>
      </c>
      <c r="L82" s="174">
        <f>VLOOKUP($D82,Master_Data!$C$4:$T$241,16,0)</f>
        <v>2932.64</v>
      </c>
      <c r="M82" s="174">
        <f>VLOOKUP($D82,Master_Data!$C$4:$T$241,17,0)</f>
        <v>3040.1684799999998</v>
      </c>
      <c r="N82" s="174">
        <f>VLOOKUP('HẢO REQUIRE'!D82,Master_Data!$C$4:$T$241,18,0)</f>
        <v>14.6632</v>
      </c>
      <c r="O82" s="179"/>
      <c r="P82" s="179"/>
      <c r="Q82" s="179"/>
      <c r="R82" s="179"/>
      <c r="S82" s="179"/>
    </row>
    <row r="83" spans="1:25" ht="15" customHeight="1" x14ac:dyDescent="0.25">
      <c r="B83" s="179">
        <v>3100</v>
      </c>
      <c r="C83" s="181" t="s">
        <v>197</v>
      </c>
      <c r="D83" s="179" t="s">
        <v>186</v>
      </c>
      <c r="E83" s="179">
        <v>68599069</v>
      </c>
      <c r="F83" s="179"/>
      <c r="G83" s="174">
        <f>VLOOKUP($D83,Master_Data!$C$4:$T$241,12,0)</f>
        <v>3108.0684799999999</v>
      </c>
      <c r="H83" s="174">
        <f>VLOOKUP($D83,Master_Data!$C$4:$T$241,13,0)</f>
        <v>3132.64</v>
      </c>
      <c r="I83" s="174">
        <f>VLOOKUP($D83,Master_Data!$C$4:$T$241,14,0)</f>
        <v>3201.0684799999999</v>
      </c>
      <c r="J83" s="175"/>
      <c r="K83" s="174">
        <f>VLOOKUP($D83,Master_Data!$C$4:$T$241,15,0)</f>
        <v>3061.5684799999999</v>
      </c>
      <c r="L83" s="174">
        <f>VLOOKUP($D83,Master_Data!$C$4:$T$241,16,0)</f>
        <v>3132.64</v>
      </c>
      <c r="M83" s="174">
        <f>VLOOKUP($D83,Master_Data!$C$4:$T$241,17,0)</f>
        <v>3247.5684799999999</v>
      </c>
      <c r="N83" s="174">
        <f>VLOOKUP('HẢO REQUIRE'!D83,Master_Data!$C$4:$T$241,18,0)</f>
        <v>15.6632</v>
      </c>
      <c r="O83" s="179"/>
      <c r="P83" s="179"/>
      <c r="Q83" s="179"/>
      <c r="R83" s="179"/>
      <c r="S83" s="179"/>
    </row>
    <row r="84" spans="1:25" ht="15" customHeight="1" x14ac:dyDescent="0.25">
      <c r="B84" s="179">
        <v>2000</v>
      </c>
      <c r="C84" s="181" t="s">
        <v>198</v>
      </c>
      <c r="D84" s="179" t="s">
        <v>187</v>
      </c>
      <c r="E84" s="179">
        <v>69556817</v>
      </c>
      <c r="F84" s="179"/>
      <c r="G84" s="174">
        <f>VLOOKUP($D84,Master_Data!$C$4:$T$241,12,0)</f>
        <v>2016.8684800000001</v>
      </c>
      <c r="H84" s="174">
        <f>VLOOKUP($D84,Master_Data!$C$4:$T$241,13,0)</f>
        <v>2032.64</v>
      </c>
      <c r="I84" s="174">
        <f>VLOOKUP($D84,Master_Data!$C$4:$T$241,14,0)</f>
        <v>2076.8684799999996</v>
      </c>
      <c r="J84" s="175"/>
      <c r="K84" s="174">
        <f>VLOOKUP($D84,Master_Data!$C$4:$T$241,15,0)</f>
        <v>1986.8684800000001</v>
      </c>
      <c r="L84" s="174">
        <f>VLOOKUP($D84,Master_Data!$C$4:$T$241,16,0)</f>
        <v>2032.64</v>
      </c>
      <c r="M84" s="174">
        <f>VLOOKUP($D84,Master_Data!$C$4:$T$241,17,0)</f>
        <v>2106.8684799999996</v>
      </c>
      <c r="N84" s="174">
        <f>VLOOKUP('HẢO REQUIRE'!D84,Master_Data!$C$4:$T$241,18,0)</f>
        <v>10.163200000000002</v>
      </c>
      <c r="O84" s="179"/>
      <c r="P84" s="179"/>
      <c r="Q84" s="179"/>
      <c r="R84" s="179"/>
      <c r="S84" s="179"/>
    </row>
    <row r="85" spans="1:25" ht="15" customHeight="1" x14ac:dyDescent="0.25">
      <c r="B85" s="179">
        <v>2000</v>
      </c>
      <c r="C85" s="181" t="s">
        <v>198</v>
      </c>
      <c r="D85" s="179" t="s">
        <v>188</v>
      </c>
      <c r="E85" s="179">
        <v>69556818</v>
      </c>
      <c r="F85" s="179"/>
      <c r="G85" s="174">
        <f>VLOOKUP($D85,Master_Data!$C$4:$T$241,12,0)</f>
        <v>2016.8684800000001</v>
      </c>
      <c r="H85" s="174">
        <f>VLOOKUP($D85,Master_Data!$C$4:$T$241,13,0)</f>
        <v>2032.64</v>
      </c>
      <c r="I85" s="174">
        <f>VLOOKUP($D85,Master_Data!$C$4:$T$241,14,0)</f>
        <v>2076.8684799999996</v>
      </c>
      <c r="J85" s="175"/>
      <c r="K85" s="174">
        <f>VLOOKUP($D85,Master_Data!$C$4:$T$241,15,0)</f>
        <v>1986.8684800000001</v>
      </c>
      <c r="L85" s="174">
        <f>VLOOKUP($D85,Master_Data!$C$4:$T$241,16,0)</f>
        <v>2032.64</v>
      </c>
      <c r="M85" s="174">
        <f>VLOOKUP($D85,Master_Data!$C$4:$T$241,17,0)</f>
        <v>2106.8684799999996</v>
      </c>
      <c r="N85" s="174">
        <f>VLOOKUP('HẢO REQUIRE'!D85,Master_Data!$C$4:$T$241,18,0)</f>
        <v>10.163200000000002</v>
      </c>
      <c r="O85" s="179"/>
      <c r="P85" s="179"/>
      <c r="Q85" s="179"/>
      <c r="R85" s="179"/>
      <c r="S85" s="179"/>
    </row>
    <row r="86" spans="1:25" ht="15" customHeight="1" x14ac:dyDescent="0.25">
      <c r="B86" s="179">
        <v>2000</v>
      </c>
      <c r="C86" s="181" t="s">
        <v>198</v>
      </c>
      <c r="D86" s="179" t="s">
        <v>189</v>
      </c>
      <c r="E86" s="179">
        <v>69556819</v>
      </c>
      <c r="F86" s="179"/>
      <c r="G86" s="174">
        <f>VLOOKUP($D86,Master_Data!$C$4:$T$241,12,0)</f>
        <v>2019.5068200000001</v>
      </c>
      <c r="H86" s="174">
        <f>VLOOKUP($D86,Master_Data!$C$4:$T$241,13,0)</f>
        <v>2035.26</v>
      </c>
      <c r="I86" s="174">
        <f>VLOOKUP($D86,Master_Data!$C$4:$T$241,14,0)</f>
        <v>2079.5068200000005</v>
      </c>
      <c r="J86" s="175"/>
      <c r="K86" s="174">
        <f>VLOOKUP($D86,Master_Data!$C$4:$T$241,15,0)</f>
        <v>1989.5068200000001</v>
      </c>
      <c r="L86" s="174">
        <f>VLOOKUP($D86,Master_Data!$C$4:$T$241,16,0)</f>
        <v>2035.26</v>
      </c>
      <c r="M86" s="174">
        <f>VLOOKUP($D86,Master_Data!$C$4:$T$241,17,0)</f>
        <v>2109.5068200000005</v>
      </c>
      <c r="N86" s="174">
        <f>VLOOKUP('HẢO REQUIRE'!D86,Master_Data!$C$4:$T$241,18,0)</f>
        <v>10.176299999999999</v>
      </c>
      <c r="O86" s="179"/>
      <c r="P86" s="179"/>
      <c r="Q86" s="179"/>
      <c r="R86" s="179"/>
      <c r="S86" s="179"/>
    </row>
    <row r="87" spans="1:25" ht="15" customHeight="1" x14ac:dyDescent="0.25">
      <c r="B87" s="179">
        <v>2200</v>
      </c>
      <c r="C87" s="181" t="s">
        <v>199</v>
      </c>
      <c r="D87" s="179" t="s">
        <v>190</v>
      </c>
      <c r="E87" s="179">
        <v>69556820</v>
      </c>
      <c r="F87" s="179"/>
      <c r="G87" s="174">
        <f>VLOOKUP($D87,Master_Data!$C$4:$T$241,12,0)</f>
        <v>2239.4264100000005</v>
      </c>
      <c r="H87" s="174">
        <f>VLOOKUP($D87,Master_Data!$C$4:$T$241,13,0)</f>
        <v>2256.63</v>
      </c>
      <c r="I87" s="174">
        <f>VLOOKUP($D87,Master_Data!$C$4:$T$241,14,0)</f>
        <v>2305.4264100000005</v>
      </c>
      <c r="J87" s="175"/>
      <c r="K87" s="174">
        <f>VLOOKUP($D87,Master_Data!$C$4:$T$241,15,0)</f>
        <v>2206.4264100000005</v>
      </c>
      <c r="L87" s="174">
        <f>VLOOKUP($D87,Master_Data!$C$4:$T$241,16,0)</f>
        <v>2256.63</v>
      </c>
      <c r="M87" s="174">
        <f>VLOOKUP($D87,Master_Data!$C$4:$T$241,17,0)</f>
        <v>2338.4264100000005</v>
      </c>
      <c r="N87" s="174">
        <f>VLOOKUP('HẢO REQUIRE'!D87,Master_Data!$C$4:$T$241,18,0)</f>
        <v>11.283150000000001</v>
      </c>
      <c r="O87" s="179"/>
      <c r="P87" s="179"/>
      <c r="Q87" s="179"/>
      <c r="R87" s="179"/>
      <c r="S87" s="179"/>
    </row>
    <row r="88" spans="1:25" ht="24" customHeight="1" x14ac:dyDescent="0.25">
      <c r="A88" s="31"/>
      <c r="B88" s="32">
        <f t="shared" ref="B88:B89" si="4">3800*0.99</f>
        <v>3762</v>
      </c>
      <c r="C88" s="11" t="s">
        <v>96</v>
      </c>
      <c r="D88" s="9" t="s">
        <v>19</v>
      </c>
      <c r="E88" s="34">
        <v>68644561</v>
      </c>
      <c r="F88" s="35"/>
      <c r="G88" s="36">
        <f>VLOOKUP($D88,Master_Data!$C$4:$T$241,12,0)</f>
        <v>3213.1460000000002</v>
      </c>
      <c r="H88" s="36">
        <f>VLOOKUP($D88,Master_Data!$C$4:$T$241,13,0)</f>
        <v>3238</v>
      </c>
      <c r="I88" s="36">
        <f>VLOOKUP($D88,Master_Data!$C$4:$T$241,14,0)</f>
        <v>3308.1860000000001</v>
      </c>
      <c r="J88" s="37"/>
      <c r="K88" s="36">
        <f>VLOOKUP($D88,Master_Data!$C$4:$T$241,15,0)</f>
        <v>3165.6260000000002</v>
      </c>
      <c r="L88" s="36">
        <f>VLOOKUP($D88,Master_Data!$C$4:$T$241,16,0)</f>
        <v>3238</v>
      </c>
      <c r="M88" s="36">
        <f>VLOOKUP($D88,Master_Data!$C$4:$T$241,17,0)</f>
        <v>3355.7060000000001</v>
      </c>
      <c r="N88" s="36">
        <f>VLOOKUP('HẢO REQUIRE'!D88,Master_Data!$C$4:$T$241,18,0)</f>
        <v>16.190000000000001</v>
      </c>
      <c r="O88" s="38"/>
      <c r="P88" s="38"/>
      <c r="Q88" s="36"/>
      <c r="R88" s="36"/>
      <c r="S88" s="36"/>
      <c r="T88" s="23"/>
      <c r="U88" s="17"/>
      <c r="V88" s="17"/>
      <c r="W88" s="13"/>
      <c r="X88" s="13"/>
      <c r="Y88" s="13"/>
    </row>
    <row r="89" spans="1:25" ht="24" customHeight="1" x14ac:dyDescent="0.25">
      <c r="A89" s="31"/>
      <c r="B89" s="32">
        <f t="shared" si="4"/>
        <v>3762</v>
      </c>
      <c r="C89" s="11" t="s">
        <v>96</v>
      </c>
      <c r="D89" s="33" t="s">
        <v>20</v>
      </c>
      <c r="E89" s="34">
        <v>68644563</v>
      </c>
      <c r="F89" s="35"/>
      <c r="G89" s="36">
        <f>VLOOKUP($D89,Master_Data!$C$4:$T$241,12,0)</f>
        <v>3199.6824099999999</v>
      </c>
      <c r="H89" s="36">
        <f>VLOOKUP($D89,Master_Data!$C$4:$T$241,13,0)</f>
        <v>3224.63</v>
      </c>
      <c r="I89" s="36">
        <f>VLOOKUP($D89,Master_Data!$C$4:$T$241,14,0)</f>
        <v>3294.7224099999999</v>
      </c>
      <c r="J89" s="37"/>
      <c r="K89" s="36">
        <f>VLOOKUP($D89,Master_Data!$C$4:$T$241,15,0)</f>
        <v>3152.1624099999999</v>
      </c>
      <c r="L89" s="36">
        <f>VLOOKUP($D89,Master_Data!$C$4:$T$241,16,0)</f>
        <v>3224.63</v>
      </c>
      <c r="M89" s="36">
        <f>VLOOKUP($D89,Master_Data!$C$4:$T$241,17,0)</f>
        <v>3342.2424099999998</v>
      </c>
      <c r="N89" s="36">
        <f>VLOOKUP('HẢO REQUIRE'!D89,Master_Data!$C$4:$T$241,18,0)</f>
        <v>16.123150000000003</v>
      </c>
      <c r="O89" s="38"/>
      <c r="P89" s="38"/>
      <c r="Q89" s="36">
        <v>0</v>
      </c>
      <c r="R89" s="36"/>
      <c r="S89" s="36"/>
      <c r="T89" s="23"/>
      <c r="U89" s="17"/>
      <c r="V89" s="17"/>
      <c r="W89" s="13"/>
      <c r="X89" s="13"/>
      <c r="Y89" s="13"/>
    </row>
  </sheetData>
  <autoFilter ref="A6:Y89" xr:uid="{00000000-0009-0000-0000-000001000000}"/>
  <mergeCells count="3">
    <mergeCell ref="Q5:T5"/>
    <mergeCell ref="G4:I5"/>
    <mergeCell ref="K4:M5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  <pageSetUpPr fitToPage="1"/>
  </sheetPr>
  <dimension ref="A1:N100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14.375" defaultRowHeight="15" customHeight="1" x14ac:dyDescent="0.2"/>
  <cols>
    <col min="1" max="1" width="6.125" customWidth="1"/>
    <col min="2" max="2" width="13.125" customWidth="1"/>
    <col min="3" max="3" width="19.625" customWidth="1"/>
    <col min="4" max="4" width="55.125" customWidth="1"/>
    <col min="5" max="5" width="19.125" customWidth="1"/>
    <col min="6" max="7" width="19.625" customWidth="1"/>
    <col min="8" max="8" width="22.625" customWidth="1"/>
    <col min="9" max="9" width="25.125" customWidth="1"/>
    <col min="10" max="10" width="21.375" customWidth="1"/>
    <col min="11" max="13" width="8.625" hidden="1" customWidth="1"/>
    <col min="14" max="14" width="8.625" customWidth="1"/>
  </cols>
  <sheetData>
    <row r="1" spans="1:14" ht="21" customHeight="1" x14ac:dyDescent="0.2">
      <c r="A1" s="253" t="s">
        <v>115</v>
      </c>
      <c r="B1" s="242"/>
      <c r="C1" s="242"/>
      <c r="D1" s="242"/>
      <c r="E1" s="242"/>
      <c r="F1" s="242"/>
      <c r="G1" s="242"/>
      <c r="H1" s="254"/>
      <c r="I1" s="256" t="s">
        <v>116</v>
      </c>
      <c r="J1" s="257"/>
    </row>
    <row r="2" spans="1:14" ht="21" customHeight="1" x14ac:dyDescent="0.2">
      <c r="A2" s="244"/>
      <c r="B2" s="245"/>
      <c r="C2" s="245"/>
      <c r="D2" s="245"/>
      <c r="E2" s="245"/>
      <c r="F2" s="245"/>
      <c r="G2" s="245"/>
      <c r="H2" s="255"/>
      <c r="I2" s="42" t="s">
        <v>117</v>
      </c>
      <c r="J2" s="43"/>
    </row>
    <row r="3" spans="1:14" ht="37.5" customHeight="1" x14ac:dyDescent="0.2">
      <c r="A3" s="44"/>
      <c r="B3" s="45" t="s">
        <v>118</v>
      </c>
      <c r="C3" s="46"/>
      <c r="D3" s="47"/>
      <c r="E3" s="48"/>
      <c r="F3" s="46"/>
      <c r="G3" s="46"/>
      <c r="H3" s="46"/>
      <c r="I3" s="256" t="s">
        <v>119</v>
      </c>
      <c r="J3" s="257"/>
    </row>
    <row r="4" spans="1:14" ht="13.5" customHeight="1" x14ac:dyDescent="0.2">
      <c r="A4" s="44"/>
      <c r="B4" s="49"/>
      <c r="C4" s="49"/>
      <c r="D4" s="49"/>
      <c r="E4" s="48"/>
      <c r="F4" s="49"/>
      <c r="G4" s="49"/>
      <c r="H4" s="49"/>
      <c r="I4" s="48"/>
      <c r="J4" s="48"/>
    </row>
    <row r="5" spans="1:14" ht="18.75" customHeight="1" x14ac:dyDescent="0.2">
      <c r="A5" s="50" t="s">
        <v>120</v>
      </c>
      <c r="B5" s="50" t="s">
        <v>121</v>
      </c>
      <c r="C5" s="50" t="s">
        <v>122</v>
      </c>
      <c r="D5" s="50" t="s">
        <v>6</v>
      </c>
      <c r="E5" s="50" t="s">
        <v>123</v>
      </c>
      <c r="F5" s="50" t="s">
        <v>124</v>
      </c>
      <c r="G5" s="50" t="s">
        <v>125</v>
      </c>
      <c r="H5" s="50" t="s">
        <v>126</v>
      </c>
      <c r="I5" s="50" t="s">
        <v>90</v>
      </c>
      <c r="J5" s="50" t="s">
        <v>93</v>
      </c>
      <c r="K5" s="51"/>
      <c r="L5" s="51"/>
      <c r="M5" s="51"/>
      <c r="N5" s="51"/>
    </row>
    <row r="6" spans="1:14" ht="25.5" customHeight="1" x14ac:dyDescent="0.2">
      <c r="A6" s="50"/>
      <c r="B6" s="50"/>
      <c r="C6" s="50"/>
      <c r="D6" s="50"/>
      <c r="E6" s="50"/>
      <c r="F6" s="50"/>
      <c r="G6" s="50"/>
      <c r="H6" s="50"/>
      <c r="I6" s="50"/>
      <c r="J6" s="50"/>
    </row>
    <row r="7" spans="1:14" ht="79.5" customHeight="1" x14ac:dyDescent="0.2">
      <c r="A7" s="44">
        <v>1</v>
      </c>
      <c r="B7" s="52" t="s">
        <v>127</v>
      </c>
      <c r="C7" s="53">
        <v>68335856</v>
      </c>
      <c r="D7" s="54" t="s">
        <v>128</v>
      </c>
      <c r="E7" s="55" t="s">
        <v>129</v>
      </c>
      <c r="F7" s="56" t="s">
        <v>170</v>
      </c>
      <c r="G7" s="56" t="s">
        <v>170</v>
      </c>
      <c r="H7" s="56" t="s">
        <v>170</v>
      </c>
      <c r="I7" s="57" t="e">
        <f>VLOOKUP(C7,'[1]CP &amp; CE requirement'!$E$41:$J$53,6,0)</f>
        <v>#N/A</v>
      </c>
      <c r="J7" s="58" t="s">
        <v>130</v>
      </c>
      <c r="K7">
        <v>12.667999999999999</v>
      </c>
      <c r="L7">
        <v>11.701333333333332</v>
      </c>
      <c r="M7">
        <v>13.634666666666666</v>
      </c>
      <c r="N7" t="s">
        <v>170</v>
      </c>
    </row>
    <row r="8" spans="1:14" ht="79.5" customHeight="1" x14ac:dyDescent="0.2">
      <c r="A8" s="44">
        <v>2</v>
      </c>
      <c r="B8" s="52" t="s">
        <v>127</v>
      </c>
      <c r="C8" s="53">
        <v>68335838</v>
      </c>
      <c r="D8" s="54" t="s">
        <v>131</v>
      </c>
      <c r="E8" s="55" t="s">
        <v>129</v>
      </c>
      <c r="F8" s="56" t="s">
        <v>170</v>
      </c>
      <c r="G8" s="56" t="s">
        <v>170</v>
      </c>
      <c r="H8" s="56" t="s">
        <v>170</v>
      </c>
      <c r="I8" s="59">
        <v>18934868161339</v>
      </c>
      <c r="J8" s="58" t="s">
        <v>132</v>
      </c>
      <c r="N8" t="s">
        <v>170</v>
      </c>
    </row>
    <row r="9" spans="1:14" ht="79.5" customHeight="1" x14ac:dyDescent="0.2">
      <c r="A9" s="60">
        <v>10</v>
      </c>
      <c r="B9" s="52" t="s">
        <v>127</v>
      </c>
      <c r="C9" s="53">
        <v>68335838</v>
      </c>
      <c r="D9" s="54" t="s">
        <v>131</v>
      </c>
      <c r="E9" s="55" t="s">
        <v>129</v>
      </c>
      <c r="F9" s="56" t="s">
        <v>170</v>
      </c>
      <c r="G9" s="56" t="s">
        <v>170</v>
      </c>
      <c r="H9" s="56" t="s">
        <v>170</v>
      </c>
      <c r="I9" s="59">
        <v>18934868161339</v>
      </c>
      <c r="J9" s="58" t="s">
        <v>130</v>
      </c>
      <c r="N9" t="s">
        <v>170</v>
      </c>
    </row>
    <row r="10" spans="1:14" ht="79.5" customHeight="1" x14ac:dyDescent="0.2">
      <c r="A10" s="44">
        <v>1</v>
      </c>
      <c r="B10" s="52" t="s">
        <v>127</v>
      </c>
      <c r="C10" s="53">
        <v>68335846</v>
      </c>
      <c r="D10" s="54" t="s">
        <v>133</v>
      </c>
      <c r="E10" s="55" t="s">
        <v>129</v>
      </c>
      <c r="F10" s="56" t="s">
        <v>170</v>
      </c>
      <c r="G10" s="56" t="s">
        <v>170</v>
      </c>
      <c r="H10" s="56" t="s">
        <v>170</v>
      </c>
      <c r="I10" s="59">
        <v>18934868161339</v>
      </c>
      <c r="J10" s="58" t="s">
        <v>130</v>
      </c>
      <c r="N10" t="s">
        <v>170</v>
      </c>
    </row>
    <row r="11" spans="1:14" ht="79.5" customHeight="1" x14ac:dyDescent="0.2">
      <c r="A11" s="44">
        <v>3</v>
      </c>
      <c r="B11" s="61" t="s">
        <v>127</v>
      </c>
      <c r="C11" s="62">
        <v>67897483</v>
      </c>
      <c r="D11" s="63" t="s">
        <v>134</v>
      </c>
      <c r="E11" s="64" t="s">
        <v>135</v>
      </c>
      <c r="F11" s="65" t="s">
        <v>170</v>
      </c>
      <c r="G11" s="65" t="s">
        <v>170</v>
      </c>
      <c r="H11" s="65" t="s">
        <v>170</v>
      </c>
      <c r="I11" s="66">
        <v>18934868161339</v>
      </c>
      <c r="J11" s="67" t="s">
        <v>136</v>
      </c>
      <c r="N11" t="s">
        <v>170</v>
      </c>
    </row>
    <row r="12" spans="1:14" ht="79.5" customHeight="1" x14ac:dyDescent="0.2">
      <c r="A12" s="44">
        <v>2</v>
      </c>
      <c r="B12" s="68" t="s">
        <v>127</v>
      </c>
      <c r="C12" s="69">
        <v>68602369</v>
      </c>
      <c r="D12" s="70" t="s">
        <v>137</v>
      </c>
      <c r="E12" s="71" t="s">
        <v>138</v>
      </c>
      <c r="F12" s="72" t="s">
        <v>170</v>
      </c>
      <c r="G12" s="72" t="s">
        <v>170</v>
      </c>
      <c r="H12" s="72" t="s">
        <v>170</v>
      </c>
      <c r="I12" s="73">
        <v>18934868161339</v>
      </c>
      <c r="J12" s="72"/>
      <c r="N12" t="s">
        <v>170</v>
      </c>
    </row>
    <row r="13" spans="1:14" ht="79.5" customHeight="1" x14ac:dyDescent="0.2">
      <c r="A13" s="44">
        <v>14</v>
      </c>
      <c r="B13" s="74" t="s">
        <v>127</v>
      </c>
      <c r="C13" s="75">
        <v>67992373</v>
      </c>
      <c r="D13" s="76" t="s">
        <v>139</v>
      </c>
      <c r="E13" s="77" t="s">
        <v>138</v>
      </c>
      <c r="F13" s="78" t="s">
        <v>170</v>
      </c>
      <c r="G13" s="78" t="s">
        <v>170</v>
      </c>
      <c r="H13" s="78" t="s">
        <v>170</v>
      </c>
      <c r="I13" s="79">
        <v>18934868161339</v>
      </c>
      <c r="J13" s="80" t="s">
        <v>140</v>
      </c>
      <c r="K13">
        <v>12.667999999999999</v>
      </c>
      <c r="L13">
        <v>11.701333333333332</v>
      </c>
      <c r="M13">
        <v>13.634666666666666</v>
      </c>
      <c r="N13" t="s">
        <v>170</v>
      </c>
    </row>
    <row r="14" spans="1:14" ht="79.5" customHeight="1" x14ac:dyDescent="0.2">
      <c r="A14" s="60"/>
      <c r="B14" s="81" t="s">
        <v>127</v>
      </c>
      <c r="C14" s="82">
        <v>68335828</v>
      </c>
      <c r="D14" s="83" t="s">
        <v>141</v>
      </c>
      <c r="E14" s="84" t="s">
        <v>129</v>
      </c>
      <c r="F14" s="85" t="s">
        <v>170</v>
      </c>
      <c r="G14" s="85" t="s">
        <v>170</v>
      </c>
      <c r="H14" s="85" t="s">
        <v>170</v>
      </c>
      <c r="I14" s="86">
        <v>18934868161339</v>
      </c>
      <c r="J14" s="87" t="s">
        <v>130</v>
      </c>
    </row>
    <row r="15" spans="1:14" ht="79.5" customHeight="1" x14ac:dyDescent="0.2">
      <c r="A15" s="60">
        <v>8</v>
      </c>
      <c r="B15" s="88" t="s">
        <v>127</v>
      </c>
      <c r="C15" s="89">
        <v>68308034</v>
      </c>
      <c r="D15" s="90" t="s">
        <v>142</v>
      </c>
      <c r="E15" s="91" t="s">
        <v>143</v>
      </c>
      <c r="F15" s="92" t="s">
        <v>170</v>
      </c>
      <c r="G15" s="92" t="s">
        <v>170</v>
      </c>
      <c r="H15" s="92" t="s">
        <v>170</v>
      </c>
      <c r="I15" s="93">
        <v>18934868161339</v>
      </c>
      <c r="J15" s="94"/>
      <c r="K15">
        <v>8.6229999999999993</v>
      </c>
      <c r="L15">
        <v>7.9563333333333324</v>
      </c>
      <c r="M15">
        <v>9.2896666666666654</v>
      </c>
      <c r="N15" t="s">
        <v>170</v>
      </c>
    </row>
    <row r="16" spans="1:14" ht="79.5" customHeight="1" x14ac:dyDescent="0.2">
      <c r="A16" s="60">
        <v>12</v>
      </c>
      <c r="B16" s="95" t="s">
        <v>127</v>
      </c>
      <c r="C16" s="96">
        <v>68473464</v>
      </c>
      <c r="D16" s="97" t="s">
        <v>144</v>
      </c>
      <c r="E16" s="98" t="s">
        <v>145</v>
      </c>
      <c r="F16" s="99" t="s">
        <v>170</v>
      </c>
      <c r="G16" s="99" t="s">
        <v>170</v>
      </c>
      <c r="H16" s="99" t="s">
        <v>170</v>
      </c>
      <c r="I16" s="100">
        <v>18934868161339</v>
      </c>
      <c r="J16" s="101" t="s">
        <v>146</v>
      </c>
      <c r="N16" t="s">
        <v>170</v>
      </c>
    </row>
    <row r="17" spans="1:14" ht="79.5" customHeight="1" x14ac:dyDescent="0.2">
      <c r="A17" s="44">
        <v>13</v>
      </c>
      <c r="B17" s="102" t="s">
        <v>127</v>
      </c>
      <c r="C17" s="103">
        <v>68624551</v>
      </c>
      <c r="D17" s="104" t="s">
        <v>147</v>
      </c>
      <c r="E17" s="105" t="s">
        <v>148</v>
      </c>
      <c r="F17" s="106" t="s">
        <v>170</v>
      </c>
      <c r="G17" s="106" t="s">
        <v>170</v>
      </c>
      <c r="H17" s="106" t="s">
        <v>170</v>
      </c>
      <c r="I17" s="107">
        <v>18934868161339</v>
      </c>
      <c r="J17" s="108"/>
      <c r="N17" t="s">
        <v>170</v>
      </c>
    </row>
    <row r="18" spans="1:14" ht="79.5" customHeight="1" x14ac:dyDescent="0.2">
      <c r="A18" s="44">
        <v>6</v>
      </c>
      <c r="B18" s="109" t="s">
        <v>127</v>
      </c>
      <c r="C18" s="110">
        <v>68671918</v>
      </c>
      <c r="D18" s="16" t="s">
        <v>149</v>
      </c>
      <c r="E18" s="111" t="s">
        <v>150</v>
      </c>
      <c r="F18" s="112" t="s">
        <v>170</v>
      </c>
      <c r="G18" s="112" t="s">
        <v>170</v>
      </c>
      <c r="H18" s="112" t="s">
        <v>170</v>
      </c>
      <c r="I18" s="113">
        <v>18934868161339</v>
      </c>
      <c r="J18" s="112" t="s">
        <v>151</v>
      </c>
      <c r="N18" t="s">
        <v>170</v>
      </c>
    </row>
    <row r="19" spans="1:14" ht="79.5" customHeight="1" x14ac:dyDescent="0.2">
      <c r="A19" s="44"/>
      <c r="B19" s="109" t="s">
        <v>127</v>
      </c>
      <c r="C19" s="110">
        <v>68660730</v>
      </c>
      <c r="D19" s="16" t="s">
        <v>152</v>
      </c>
      <c r="E19" s="111" t="s">
        <v>153</v>
      </c>
      <c r="F19" s="112" t="s">
        <v>170</v>
      </c>
      <c r="G19" s="112" t="s">
        <v>170</v>
      </c>
      <c r="H19" s="112" t="s">
        <v>170</v>
      </c>
      <c r="I19" s="113">
        <v>18934868161340</v>
      </c>
      <c r="J19" s="112" t="s">
        <v>151</v>
      </c>
    </row>
    <row r="20" spans="1:14" ht="33" customHeight="1" x14ac:dyDescent="0.2">
      <c r="A20" s="44"/>
      <c r="B20" s="251" t="s">
        <v>154</v>
      </c>
      <c r="C20" s="240"/>
      <c r="D20" s="240"/>
      <c r="E20" s="252" t="s">
        <v>155</v>
      </c>
      <c r="F20" s="240"/>
      <c r="G20" s="240"/>
      <c r="H20" s="240"/>
      <c r="I20" s="251" t="s">
        <v>156</v>
      </c>
      <c r="J20" s="240"/>
    </row>
    <row r="21" spans="1:14" ht="33" customHeight="1" x14ac:dyDescent="0.2">
      <c r="A21" s="44"/>
      <c r="B21" s="115"/>
      <c r="C21" s="116"/>
      <c r="D21" s="117"/>
      <c r="E21" s="48"/>
      <c r="F21" s="114"/>
      <c r="G21" s="114"/>
      <c r="H21" s="114"/>
      <c r="I21" s="118"/>
      <c r="J21" s="119"/>
    </row>
    <row r="22" spans="1:14" ht="33" customHeight="1" x14ac:dyDescent="0.2">
      <c r="A22" s="44"/>
      <c r="B22" s="115"/>
      <c r="C22" s="116"/>
      <c r="D22" s="117"/>
      <c r="E22" s="48"/>
      <c r="F22" s="114"/>
      <c r="G22" s="114"/>
      <c r="H22" s="114"/>
      <c r="I22" s="118"/>
      <c r="J22" s="119"/>
    </row>
    <row r="23" spans="1:14" ht="33" customHeight="1" x14ac:dyDescent="0.2">
      <c r="A23" s="44"/>
      <c r="B23" s="115"/>
      <c r="C23" s="116"/>
      <c r="D23" s="117"/>
      <c r="E23" s="48"/>
      <c r="F23" s="114"/>
      <c r="G23" s="114"/>
      <c r="H23" s="114"/>
      <c r="I23" s="118"/>
      <c r="J23" s="119"/>
    </row>
    <row r="24" spans="1:14" ht="33" customHeight="1" x14ac:dyDescent="0.2">
      <c r="A24" s="44"/>
      <c r="B24" s="120"/>
      <c r="C24" s="121"/>
      <c r="D24" s="122"/>
      <c r="E24" s="123"/>
      <c r="F24" s="124"/>
      <c r="G24" s="124"/>
      <c r="H24" s="124"/>
      <c r="I24" s="125"/>
      <c r="J24" s="126"/>
    </row>
    <row r="25" spans="1:14" ht="18.75" customHeight="1" x14ac:dyDescent="0.2">
      <c r="A25" s="44"/>
      <c r="B25" s="48"/>
      <c r="C25" s="127"/>
      <c r="D25" s="128"/>
      <c r="E25" s="48"/>
      <c r="F25" s="48"/>
      <c r="G25" s="48"/>
      <c r="H25" s="48"/>
      <c r="I25" s="48"/>
      <c r="J25" s="48"/>
    </row>
    <row r="26" spans="1:14" ht="14.25" customHeight="1" x14ac:dyDescent="0.2">
      <c r="A26" s="44"/>
      <c r="B26" s="48"/>
      <c r="C26" s="127"/>
      <c r="D26" s="128"/>
      <c r="E26" s="48"/>
      <c r="F26" s="48"/>
      <c r="G26" s="48"/>
      <c r="H26" s="48"/>
      <c r="I26" s="48"/>
      <c r="J26" s="48"/>
    </row>
    <row r="27" spans="1:14" ht="14.25" customHeight="1" x14ac:dyDescent="0.2">
      <c r="A27" s="44"/>
      <c r="B27" s="48"/>
      <c r="C27" s="127"/>
      <c r="D27" s="128"/>
      <c r="E27" s="48"/>
      <c r="F27" s="48"/>
      <c r="G27" s="48"/>
      <c r="H27" s="48"/>
      <c r="I27" s="48"/>
      <c r="J27" s="48"/>
    </row>
    <row r="28" spans="1:14" ht="14.25" customHeight="1" x14ac:dyDescent="0.2">
      <c r="A28" s="44"/>
      <c r="B28" s="48"/>
      <c r="C28" s="127"/>
      <c r="D28" s="128"/>
      <c r="E28" s="48"/>
      <c r="F28" s="48"/>
      <c r="G28" s="48"/>
      <c r="H28" s="48"/>
      <c r="I28" s="48"/>
      <c r="J28" s="48"/>
    </row>
    <row r="29" spans="1:14" ht="14.25" customHeight="1" x14ac:dyDescent="0.2">
      <c r="A29" s="44"/>
      <c r="B29" s="48"/>
      <c r="C29" s="127"/>
      <c r="D29" s="128"/>
      <c r="E29" s="48"/>
      <c r="F29" s="48"/>
      <c r="G29" s="48"/>
      <c r="H29" s="48"/>
      <c r="I29" s="48"/>
      <c r="J29" s="48"/>
    </row>
    <row r="30" spans="1:14" ht="14.25" customHeight="1" x14ac:dyDescent="0.2">
      <c r="A30" s="44"/>
      <c r="B30" s="48"/>
      <c r="C30" s="127"/>
      <c r="D30" s="128"/>
      <c r="E30" s="48"/>
      <c r="F30" s="48"/>
      <c r="G30" s="48"/>
      <c r="H30" s="48"/>
      <c r="I30" s="48"/>
      <c r="J30" s="48"/>
    </row>
    <row r="31" spans="1:14" ht="14.25" customHeight="1" x14ac:dyDescent="0.2">
      <c r="A31" s="44"/>
      <c r="B31" s="48"/>
      <c r="C31" s="127"/>
      <c r="D31" s="128"/>
      <c r="E31" s="48"/>
      <c r="F31" s="48"/>
      <c r="G31" s="48"/>
      <c r="H31" s="48"/>
      <c r="I31" s="48"/>
      <c r="J31" s="48"/>
    </row>
    <row r="32" spans="1:14" ht="14.25" customHeight="1" x14ac:dyDescent="0.2">
      <c r="A32" s="44"/>
      <c r="B32" s="48"/>
      <c r="C32" s="127"/>
      <c r="D32" s="128"/>
      <c r="E32" s="48"/>
      <c r="F32" s="48"/>
      <c r="G32" s="48"/>
      <c r="H32" s="48"/>
      <c r="I32" s="48"/>
      <c r="J32" s="48"/>
    </row>
    <row r="33" spans="1:10" ht="14.25" customHeight="1" x14ac:dyDescent="0.2">
      <c r="A33" s="44"/>
      <c r="B33" s="48"/>
      <c r="C33" s="127"/>
      <c r="D33" s="128"/>
      <c r="E33" s="48"/>
      <c r="F33" s="48"/>
      <c r="G33" s="48"/>
      <c r="H33" s="48"/>
      <c r="I33" s="48"/>
      <c r="J33" s="48"/>
    </row>
    <row r="34" spans="1:10" ht="14.25" customHeight="1" x14ac:dyDescent="0.2">
      <c r="A34" s="44"/>
      <c r="B34" s="48"/>
      <c r="C34" s="127"/>
      <c r="D34" s="128"/>
      <c r="E34" s="48"/>
      <c r="F34" s="48"/>
      <c r="G34" s="48"/>
      <c r="H34" s="48"/>
      <c r="I34" s="48"/>
      <c r="J34" s="48"/>
    </row>
    <row r="35" spans="1:10" ht="14.25" customHeight="1" x14ac:dyDescent="0.2">
      <c r="A35" s="44"/>
      <c r="B35" s="48"/>
      <c r="C35" s="127"/>
      <c r="D35" s="128"/>
      <c r="E35" s="48"/>
      <c r="F35" s="48"/>
      <c r="G35" s="48"/>
      <c r="H35" s="48"/>
      <c r="I35" s="48"/>
      <c r="J35" s="48"/>
    </row>
    <row r="36" spans="1:10" ht="14.25" customHeight="1" x14ac:dyDescent="0.2">
      <c r="A36" s="44"/>
      <c r="B36" s="48"/>
      <c r="C36" s="127"/>
      <c r="D36" s="128"/>
      <c r="E36" s="48"/>
      <c r="F36" s="48"/>
      <c r="G36" s="48"/>
      <c r="H36" s="48"/>
      <c r="I36" s="48"/>
      <c r="J36" s="48"/>
    </row>
    <row r="37" spans="1:10" ht="14.25" customHeight="1" x14ac:dyDescent="0.2">
      <c r="A37" s="44"/>
      <c r="B37" s="48"/>
      <c r="C37" s="127"/>
      <c r="D37" s="128"/>
      <c r="E37" s="48"/>
      <c r="F37" s="48"/>
      <c r="G37" s="48"/>
      <c r="H37" s="48"/>
      <c r="I37" s="48"/>
      <c r="J37" s="48"/>
    </row>
    <row r="38" spans="1:10" ht="14.25" customHeight="1" x14ac:dyDescent="0.2">
      <c r="A38" s="44"/>
      <c r="B38" s="48"/>
      <c r="C38" s="127"/>
      <c r="D38" s="128"/>
      <c r="E38" s="48"/>
      <c r="F38" s="48"/>
      <c r="G38" s="48"/>
      <c r="H38" s="48"/>
      <c r="I38" s="48"/>
      <c r="J38" s="48"/>
    </row>
    <row r="39" spans="1:10" ht="14.25" customHeight="1" x14ac:dyDescent="0.2">
      <c r="A39" s="44"/>
      <c r="B39" s="48"/>
      <c r="C39" s="127"/>
      <c r="D39" s="128"/>
      <c r="E39" s="48"/>
      <c r="F39" s="48"/>
      <c r="G39" s="48"/>
      <c r="H39" s="48"/>
      <c r="I39" s="48"/>
      <c r="J39" s="48"/>
    </row>
    <row r="40" spans="1:10" ht="14.25" customHeight="1" x14ac:dyDescent="0.2">
      <c r="A40" s="44"/>
      <c r="B40" s="48"/>
      <c r="C40" s="127"/>
      <c r="D40" s="128"/>
      <c r="E40" s="48"/>
      <c r="F40" s="48"/>
      <c r="G40" s="48"/>
      <c r="H40" s="48"/>
      <c r="I40" s="48"/>
      <c r="J40" s="48"/>
    </row>
    <row r="41" spans="1:10" ht="14.25" customHeight="1" x14ac:dyDescent="0.2">
      <c r="A41" s="44"/>
      <c r="B41" s="48"/>
      <c r="C41" s="127"/>
      <c r="D41" s="128"/>
      <c r="E41" s="48"/>
      <c r="F41" s="48"/>
      <c r="G41" s="48"/>
      <c r="H41" s="48"/>
      <c r="I41" s="48"/>
      <c r="J41" s="48"/>
    </row>
    <row r="42" spans="1:10" ht="14.25" customHeight="1" x14ac:dyDescent="0.2">
      <c r="A42" s="44"/>
      <c r="B42" s="48"/>
      <c r="C42" s="127"/>
      <c r="D42" s="128"/>
      <c r="E42" s="48"/>
      <c r="F42" s="48"/>
      <c r="G42" s="48"/>
      <c r="H42" s="48"/>
      <c r="I42" s="48"/>
      <c r="J42" s="48"/>
    </row>
    <row r="43" spans="1:10" ht="14.25" customHeight="1" x14ac:dyDescent="0.2">
      <c r="A43" s="44"/>
      <c r="B43" s="48"/>
      <c r="C43" s="127"/>
      <c r="D43" s="128"/>
      <c r="E43" s="48"/>
      <c r="F43" s="48"/>
      <c r="G43" s="48"/>
      <c r="H43" s="48"/>
      <c r="I43" s="48"/>
      <c r="J43" s="48"/>
    </row>
    <row r="44" spans="1:10" ht="14.25" customHeight="1" x14ac:dyDescent="0.2">
      <c r="A44" s="44"/>
      <c r="B44" s="48"/>
      <c r="C44" s="127"/>
      <c r="D44" s="128"/>
      <c r="E44" s="48"/>
      <c r="F44" s="48"/>
      <c r="G44" s="48"/>
      <c r="H44" s="48"/>
      <c r="I44" s="48"/>
      <c r="J44" s="48"/>
    </row>
    <row r="45" spans="1:10" ht="14.25" customHeight="1" x14ac:dyDescent="0.2">
      <c r="A45" s="44"/>
      <c r="B45" s="48"/>
      <c r="C45" s="127"/>
      <c r="D45" s="128"/>
      <c r="E45" s="48"/>
      <c r="F45" s="48"/>
      <c r="G45" s="48"/>
      <c r="H45" s="48"/>
      <c r="I45" s="48"/>
      <c r="J45" s="48"/>
    </row>
    <row r="46" spans="1:10" ht="14.25" customHeight="1" x14ac:dyDescent="0.2">
      <c r="A46" s="44"/>
      <c r="B46" s="48"/>
      <c r="C46" s="127"/>
      <c r="D46" s="128"/>
      <c r="E46" s="48"/>
      <c r="F46" s="48"/>
      <c r="G46" s="48"/>
      <c r="H46" s="48"/>
      <c r="I46" s="48"/>
      <c r="J46" s="48"/>
    </row>
    <row r="47" spans="1:10" ht="14.25" customHeight="1" x14ac:dyDescent="0.2">
      <c r="A47" s="44"/>
      <c r="B47" s="48"/>
      <c r="C47" s="127"/>
      <c r="D47" s="128"/>
      <c r="E47" s="48"/>
      <c r="F47" s="48"/>
      <c r="G47" s="48"/>
      <c r="H47" s="48"/>
      <c r="I47" s="48"/>
      <c r="J47" s="48"/>
    </row>
    <row r="48" spans="1:10" ht="14.25" customHeight="1" x14ac:dyDescent="0.2">
      <c r="A48" s="44"/>
      <c r="B48" s="48"/>
      <c r="C48" s="127"/>
      <c r="D48" s="128"/>
      <c r="E48" s="48"/>
      <c r="F48" s="48"/>
      <c r="G48" s="48"/>
      <c r="H48" s="48"/>
      <c r="I48" s="48"/>
      <c r="J48" s="48"/>
    </row>
    <row r="49" spans="1:10" ht="14.25" customHeight="1" x14ac:dyDescent="0.2">
      <c r="A49" s="44"/>
      <c r="B49" s="48"/>
      <c r="C49" s="127"/>
      <c r="D49" s="128"/>
      <c r="E49" s="48"/>
      <c r="F49" s="48"/>
      <c r="G49" s="48"/>
      <c r="H49" s="48"/>
      <c r="I49" s="48"/>
      <c r="J49" s="48"/>
    </row>
    <row r="50" spans="1:10" ht="14.25" customHeight="1" x14ac:dyDescent="0.2">
      <c r="A50" s="44"/>
      <c r="B50" s="48"/>
      <c r="C50" s="127"/>
      <c r="D50" s="128"/>
      <c r="E50" s="48"/>
      <c r="F50" s="48"/>
      <c r="G50" s="48"/>
      <c r="H50" s="48"/>
      <c r="I50" s="48"/>
      <c r="J50" s="48"/>
    </row>
    <row r="51" spans="1:10" ht="14.25" customHeight="1" x14ac:dyDescent="0.2">
      <c r="A51" s="44"/>
      <c r="B51" s="48"/>
      <c r="C51" s="127"/>
      <c r="D51" s="128"/>
      <c r="E51" s="48"/>
      <c r="F51" s="48"/>
      <c r="G51" s="48"/>
      <c r="H51" s="48"/>
      <c r="I51" s="48"/>
      <c r="J51" s="48"/>
    </row>
    <row r="52" spans="1:10" ht="14.25" customHeight="1" x14ac:dyDescent="0.2">
      <c r="A52" s="44"/>
      <c r="B52" s="48"/>
      <c r="C52" s="127"/>
      <c r="D52" s="128"/>
      <c r="E52" s="48"/>
      <c r="F52" s="48"/>
      <c r="G52" s="48"/>
      <c r="H52" s="48"/>
      <c r="I52" s="48"/>
      <c r="J52" s="48"/>
    </row>
    <row r="53" spans="1:10" ht="14.25" customHeight="1" x14ac:dyDescent="0.2">
      <c r="A53" s="44"/>
      <c r="B53" s="48"/>
      <c r="C53" s="127"/>
      <c r="D53" s="128"/>
      <c r="E53" s="48"/>
      <c r="F53" s="48"/>
      <c r="G53" s="48"/>
      <c r="H53" s="48"/>
      <c r="I53" s="48"/>
      <c r="J53" s="48"/>
    </row>
    <row r="54" spans="1:10" ht="14.25" customHeight="1" x14ac:dyDescent="0.2">
      <c r="A54" s="44"/>
      <c r="B54" s="48"/>
      <c r="C54" s="127"/>
      <c r="D54" s="128"/>
      <c r="E54" s="48"/>
      <c r="F54" s="48"/>
      <c r="G54" s="48"/>
      <c r="H54" s="48"/>
      <c r="I54" s="48"/>
      <c r="J54" s="48"/>
    </row>
    <row r="55" spans="1:10" ht="14.25" customHeight="1" x14ac:dyDescent="0.2">
      <c r="A55" s="44"/>
      <c r="B55" s="48"/>
      <c r="C55" s="127"/>
      <c r="D55" s="128"/>
      <c r="E55" s="48"/>
      <c r="F55" s="48"/>
      <c r="G55" s="48"/>
      <c r="H55" s="48"/>
      <c r="I55" s="48"/>
      <c r="J55" s="48"/>
    </row>
    <row r="56" spans="1:10" ht="14.25" customHeight="1" x14ac:dyDescent="0.2">
      <c r="A56" s="44"/>
      <c r="B56" s="48"/>
      <c r="C56" s="127"/>
      <c r="D56" s="128"/>
      <c r="E56" s="48"/>
      <c r="F56" s="48"/>
      <c r="G56" s="48"/>
      <c r="H56" s="48"/>
      <c r="I56" s="48"/>
      <c r="J56" s="48"/>
    </row>
    <row r="57" spans="1:10" ht="14.25" customHeight="1" x14ac:dyDescent="0.2">
      <c r="A57" s="44"/>
      <c r="B57" s="48"/>
      <c r="C57" s="127"/>
      <c r="D57" s="128"/>
      <c r="E57" s="48"/>
      <c r="F57" s="48"/>
      <c r="G57" s="48"/>
      <c r="H57" s="48"/>
      <c r="I57" s="48"/>
      <c r="J57" s="48"/>
    </row>
    <row r="58" spans="1:10" ht="14.25" customHeight="1" x14ac:dyDescent="0.2">
      <c r="A58" s="44"/>
      <c r="B58" s="48"/>
      <c r="C58" s="127"/>
      <c r="D58" s="128"/>
      <c r="E58" s="48"/>
      <c r="F58" s="48"/>
      <c r="G58" s="48"/>
      <c r="H58" s="48"/>
      <c r="I58" s="48"/>
      <c r="J58" s="48"/>
    </row>
    <row r="59" spans="1:10" ht="14.25" customHeight="1" x14ac:dyDescent="0.2">
      <c r="A59" s="44"/>
      <c r="B59" s="48"/>
      <c r="C59" s="127"/>
      <c r="D59" s="128"/>
      <c r="E59" s="48"/>
      <c r="F59" s="48"/>
      <c r="G59" s="48"/>
      <c r="H59" s="48"/>
      <c r="I59" s="48"/>
      <c r="J59" s="48"/>
    </row>
    <row r="60" spans="1:10" ht="14.25" customHeight="1" x14ac:dyDescent="0.2">
      <c r="A60" s="44"/>
      <c r="B60" s="48"/>
      <c r="C60" s="127"/>
      <c r="D60" s="128"/>
      <c r="E60" s="48"/>
      <c r="F60" s="48"/>
      <c r="G60" s="48"/>
      <c r="H60" s="48"/>
      <c r="I60" s="48"/>
      <c r="J60" s="48"/>
    </row>
    <row r="61" spans="1:10" ht="14.25" customHeight="1" x14ac:dyDescent="0.2">
      <c r="A61" s="44"/>
      <c r="B61" s="48"/>
      <c r="C61" s="127"/>
      <c r="D61" s="128"/>
      <c r="E61" s="48"/>
      <c r="F61" s="48"/>
      <c r="G61" s="48"/>
      <c r="H61" s="48"/>
      <c r="I61" s="48"/>
      <c r="J61" s="48"/>
    </row>
    <row r="62" spans="1:10" ht="14.25" customHeight="1" x14ac:dyDescent="0.2">
      <c r="A62" s="44"/>
      <c r="B62" s="48"/>
      <c r="C62" s="127"/>
      <c r="D62" s="128"/>
      <c r="E62" s="48"/>
      <c r="F62" s="48"/>
      <c r="G62" s="48"/>
      <c r="H62" s="48"/>
      <c r="I62" s="48"/>
      <c r="J62" s="48"/>
    </row>
    <row r="63" spans="1:10" ht="14.25" customHeight="1" x14ac:dyDescent="0.2">
      <c r="A63" s="44"/>
      <c r="B63" s="48"/>
      <c r="C63" s="127"/>
      <c r="D63" s="128"/>
      <c r="E63" s="48"/>
      <c r="F63" s="48"/>
      <c r="G63" s="48"/>
      <c r="H63" s="48"/>
      <c r="I63" s="48"/>
      <c r="J63" s="48"/>
    </row>
    <row r="64" spans="1:10" ht="14.25" customHeight="1" x14ac:dyDescent="0.2">
      <c r="A64" s="44"/>
      <c r="B64" s="48"/>
      <c r="C64" s="127"/>
      <c r="D64" s="128"/>
      <c r="E64" s="48"/>
      <c r="F64" s="48"/>
      <c r="G64" s="48"/>
      <c r="H64" s="48"/>
      <c r="I64" s="48"/>
      <c r="J64" s="48"/>
    </row>
    <row r="65" spans="1:10" ht="14.25" customHeight="1" x14ac:dyDescent="0.2">
      <c r="A65" s="44"/>
      <c r="B65" s="48"/>
      <c r="C65" s="127"/>
      <c r="D65" s="128"/>
      <c r="E65" s="48"/>
      <c r="F65" s="48"/>
      <c r="G65" s="48"/>
      <c r="H65" s="48"/>
      <c r="I65" s="48"/>
      <c r="J65" s="48"/>
    </row>
    <row r="66" spans="1:10" ht="14.25" customHeight="1" x14ac:dyDescent="0.2">
      <c r="A66" s="44"/>
      <c r="B66" s="48"/>
      <c r="C66" s="127"/>
      <c r="D66" s="128"/>
      <c r="E66" s="48"/>
      <c r="F66" s="48"/>
      <c r="G66" s="48"/>
      <c r="H66" s="48"/>
      <c r="I66" s="48"/>
      <c r="J66" s="48"/>
    </row>
    <row r="67" spans="1:10" ht="14.25" customHeight="1" x14ac:dyDescent="0.2">
      <c r="A67" s="44"/>
      <c r="B67" s="48"/>
      <c r="C67" s="127"/>
      <c r="D67" s="128"/>
      <c r="E67" s="48"/>
      <c r="F67" s="48"/>
      <c r="G67" s="48"/>
      <c r="H67" s="48"/>
      <c r="I67" s="48"/>
      <c r="J67" s="48"/>
    </row>
    <row r="68" spans="1:10" ht="14.25" customHeight="1" x14ac:dyDescent="0.2">
      <c r="A68" s="44"/>
      <c r="B68" s="48"/>
      <c r="C68" s="127"/>
      <c r="D68" s="128"/>
      <c r="E68" s="48"/>
      <c r="F68" s="48"/>
      <c r="G68" s="48"/>
      <c r="H68" s="48"/>
      <c r="I68" s="48"/>
      <c r="J68" s="48"/>
    </row>
    <row r="69" spans="1:10" ht="14.25" customHeight="1" x14ac:dyDescent="0.2">
      <c r="A69" s="44"/>
      <c r="B69" s="48"/>
      <c r="C69" s="127"/>
      <c r="D69" s="128"/>
      <c r="E69" s="48"/>
      <c r="F69" s="48"/>
      <c r="G69" s="48"/>
      <c r="H69" s="48"/>
      <c r="I69" s="48"/>
      <c r="J69" s="48"/>
    </row>
    <row r="70" spans="1:10" ht="14.25" customHeight="1" x14ac:dyDescent="0.2">
      <c r="A70" s="44"/>
      <c r="B70" s="48"/>
      <c r="C70" s="127"/>
      <c r="D70" s="128"/>
      <c r="E70" s="48"/>
      <c r="F70" s="48"/>
      <c r="G70" s="48"/>
      <c r="H70" s="48"/>
      <c r="I70" s="48"/>
      <c r="J70" s="48"/>
    </row>
    <row r="71" spans="1:10" ht="14.25" customHeight="1" x14ac:dyDescent="0.2">
      <c r="A71" s="44"/>
      <c r="B71" s="48"/>
      <c r="C71" s="127"/>
      <c r="D71" s="128"/>
      <c r="E71" s="48"/>
      <c r="F71" s="48"/>
      <c r="G71" s="48"/>
      <c r="H71" s="48"/>
      <c r="I71" s="48"/>
      <c r="J71" s="48"/>
    </row>
    <row r="72" spans="1:10" ht="14.25" customHeight="1" x14ac:dyDescent="0.2">
      <c r="A72" s="44"/>
      <c r="B72" s="48"/>
      <c r="C72" s="127"/>
      <c r="D72" s="128"/>
      <c r="E72" s="48"/>
      <c r="F72" s="48"/>
      <c r="G72" s="48"/>
      <c r="H72" s="48"/>
      <c r="I72" s="48"/>
      <c r="J72" s="48"/>
    </row>
    <row r="73" spans="1:10" ht="14.25" customHeight="1" x14ac:dyDescent="0.2">
      <c r="A73" s="44"/>
      <c r="B73" s="48"/>
      <c r="C73" s="127"/>
      <c r="D73" s="128"/>
      <c r="E73" s="48"/>
      <c r="F73" s="48"/>
      <c r="G73" s="48"/>
      <c r="H73" s="48"/>
      <c r="I73" s="48"/>
      <c r="J73" s="48"/>
    </row>
    <row r="74" spans="1:10" ht="14.25" customHeight="1" x14ac:dyDescent="0.2">
      <c r="A74" s="44"/>
      <c r="B74" s="48"/>
      <c r="C74" s="127"/>
      <c r="D74" s="128"/>
      <c r="E74" s="48"/>
      <c r="F74" s="48"/>
      <c r="G74" s="48"/>
      <c r="H74" s="48"/>
      <c r="I74" s="48"/>
      <c r="J74" s="48"/>
    </row>
    <row r="75" spans="1:10" ht="14.25" customHeight="1" x14ac:dyDescent="0.2">
      <c r="A75" s="44"/>
      <c r="B75" s="48"/>
      <c r="C75" s="127"/>
      <c r="D75" s="128"/>
      <c r="E75" s="48"/>
      <c r="F75" s="48"/>
      <c r="G75" s="48"/>
      <c r="H75" s="48"/>
      <c r="I75" s="48"/>
      <c r="J75" s="48"/>
    </row>
    <row r="76" spans="1:10" ht="14.25" customHeight="1" x14ac:dyDescent="0.2">
      <c r="A76" s="44"/>
      <c r="B76" s="48"/>
      <c r="C76" s="127"/>
      <c r="D76" s="128"/>
      <c r="E76" s="48"/>
      <c r="F76" s="48"/>
      <c r="G76" s="48"/>
      <c r="H76" s="48"/>
      <c r="I76" s="48"/>
      <c r="J76" s="48"/>
    </row>
    <row r="77" spans="1:10" ht="14.25" customHeight="1" x14ac:dyDescent="0.2">
      <c r="A77" s="44"/>
      <c r="B77" s="48"/>
      <c r="C77" s="127"/>
      <c r="D77" s="128"/>
      <c r="E77" s="48"/>
      <c r="F77" s="48"/>
      <c r="G77" s="48"/>
      <c r="H77" s="48"/>
      <c r="I77" s="48"/>
      <c r="J77" s="48"/>
    </row>
    <row r="78" spans="1:10" ht="14.25" customHeight="1" x14ac:dyDescent="0.2">
      <c r="A78" s="44"/>
      <c r="B78" s="48"/>
      <c r="C78" s="127"/>
      <c r="D78" s="128"/>
      <c r="E78" s="48"/>
      <c r="F78" s="48"/>
      <c r="G78" s="48"/>
      <c r="H78" s="48"/>
      <c r="I78" s="48"/>
      <c r="J78" s="48"/>
    </row>
    <row r="79" spans="1:10" ht="14.25" customHeight="1" x14ac:dyDescent="0.2">
      <c r="A79" s="44"/>
      <c r="B79" s="48"/>
      <c r="C79" s="127"/>
      <c r="D79" s="128"/>
      <c r="E79" s="48"/>
      <c r="F79" s="48"/>
      <c r="G79" s="48"/>
      <c r="H79" s="48"/>
      <c r="I79" s="48"/>
      <c r="J79" s="48"/>
    </row>
    <row r="80" spans="1:10" ht="14.25" customHeight="1" x14ac:dyDescent="0.2">
      <c r="A80" s="44"/>
      <c r="B80" s="48"/>
      <c r="C80" s="127"/>
      <c r="D80" s="128"/>
      <c r="E80" s="48"/>
      <c r="F80" s="48"/>
      <c r="G80" s="48"/>
      <c r="H80" s="48"/>
      <c r="I80" s="48"/>
      <c r="J80" s="48"/>
    </row>
    <row r="81" spans="1:10" ht="14.25" customHeight="1" x14ac:dyDescent="0.2">
      <c r="A81" s="44"/>
      <c r="B81" s="48"/>
      <c r="C81" s="127"/>
      <c r="D81" s="128"/>
      <c r="E81" s="48"/>
      <c r="F81" s="48"/>
      <c r="G81" s="48"/>
      <c r="H81" s="48"/>
      <c r="I81" s="48"/>
      <c r="J81" s="48"/>
    </row>
    <row r="82" spans="1:10" ht="14.25" customHeight="1" x14ac:dyDescent="0.2">
      <c r="A82" s="44"/>
      <c r="B82" s="48"/>
      <c r="C82" s="127"/>
      <c r="D82" s="128"/>
      <c r="E82" s="48"/>
      <c r="F82" s="48"/>
      <c r="G82" s="48"/>
      <c r="H82" s="48"/>
      <c r="I82" s="48"/>
      <c r="J82" s="48"/>
    </row>
    <row r="83" spans="1:10" ht="14.25" customHeight="1" x14ac:dyDescent="0.2">
      <c r="A83" s="44"/>
      <c r="B83" s="48"/>
      <c r="C83" s="127"/>
      <c r="D83" s="128"/>
      <c r="E83" s="48"/>
      <c r="F83" s="48"/>
      <c r="G83" s="48"/>
      <c r="H83" s="48"/>
      <c r="I83" s="48"/>
      <c r="J83" s="48"/>
    </row>
    <row r="84" spans="1:10" ht="14.25" customHeight="1" x14ac:dyDescent="0.2">
      <c r="A84" s="44"/>
      <c r="B84" s="48"/>
      <c r="C84" s="127"/>
      <c r="D84" s="128"/>
      <c r="E84" s="48"/>
      <c r="F84" s="48"/>
      <c r="G84" s="48"/>
      <c r="H84" s="48"/>
      <c r="I84" s="48"/>
      <c r="J84" s="48"/>
    </row>
    <row r="85" spans="1:10" ht="14.25" customHeight="1" x14ac:dyDescent="0.2">
      <c r="A85" s="44"/>
      <c r="B85" s="48"/>
      <c r="C85" s="127"/>
      <c r="D85" s="128"/>
      <c r="E85" s="48"/>
      <c r="F85" s="48"/>
      <c r="G85" s="48"/>
      <c r="H85" s="48"/>
      <c r="I85" s="48"/>
      <c r="J85" s="48"/>
    </row>
    <row r="86" spans="1:10" ht="14.25" customHeight="1" x14ac:dyDescent="0.2">
      <c r="A86" s="44"/>
      <c r="B86" s="48"/>
      <c r="C86" s="127"/>
      <c r="D86" s="128"/>
      <c r="E86" s="48"/>
      <c r="F86" s="48"/>
      <c r="G86" s="48"/>
      <c r="H86" s="48"/>
      <c r="I86" s="48"/>
      <c r="J86" s="48"/>
    </row>
    <row r="87" spans="1:10" ht="14.25" customHeight="1" x14ac:dyDescent="0.2">
      <c r="A87" s="44"/>
      <c r="B87" s="48"/>
      <c r="C87" s="127"/>
      <c r="D87" s="128"/>
      <c r="E87" s="48"/>
      <c r="F87" s="48"/>
      <c r="G87" s="48"/>
      <c r="H87" s="48"/>
      <c r="I87" s="48"/>
      <c r="J87" s="48"/>
    </row>
    <row r="88" spans="1:10" ht="14.25" customHeight="1" x14ac:dyDescent="0.2">
      <c r="A88" s="44"/>
      <c r="B88" s="48"/>
      <c r="C88" s="127"/>
      <c r="D88" s="128"/>
      <c r="E88" s="48"/>
      <c r="F88" s="48"/>
      <c r="G88" s="48"/>
      <c r="H88" s="48"/>
      <c r="I88" s="48"/>
      <c r="J88" s="48"/>
    </row>
    <row r="89" spans="1:10" ht="14.25" customHeight="1" x14ac:dyDescent="0.2">
      <c r="A89" s="44"/>
      <c r="B89" s="48"/>
      <c r="C89" s="127"/>
      <c r="D89" s="128"/>
      <c r="E89" s="48"/>
      <c r="F89" s="48"/>
      <c r="G89" s="48"/>
      <c r="H89" s="48"/>
      <c r="I89" s="48"/>
      <c r="J89" s="48"/>
    </row>
    <row r="90" spans="1:10" ht="14.25" customHeight="1" x14ac:dyDescent="0.2">
      <c r="A90" s="44"/>
      <c r="B90" s="48"/>
      <c r="C90" s="127"/>
      <c r="D90" s="128"/>
      <c r="E90" s="48"/>
      <c r="F90" s="48"/>
      <c r="G90" s="48"/>
      <c r="H90" s="48"/>
      <c r="I90" s="48"/>
      <c r="J90" s="48"/>
    </row>
    <row r="91" spans="1:10" ht="14.25" customHeight="1" x14ac:dyDescent="0.2">
      <c r="A91" s="44"/>
      <c r="B91" s="48"/>
      <c r="C91" s="127"/>
      <c r="D91" s="128"/>
      <c r="E91" s="48"/>
      <c r="F91" s="48"/>
      <c r="G91" s="48"/>
      <c r="H91" s="48"/>
      <c r="I91" s="48"/>
      <c r="J91" s="48"/>
    </row>
    <row r="92" spans="1:10" ht="14.25" customHeight="1" x14ac:dyDescent="0.2">
      <c r="A92" s="44"/>
      <c r="B92" s="48"/>
      <c r="C92" s="127"/>
      <c r="D92" s="128"/>
      <c r="E92" s="48"/>
      <c r="F92" s="48"/>
      <c r="G92" s="48"/>
      <c r="H92" s="48"/>
      <c r="I92" s="48"/>
      <c r="J92" s="48"/>
    </row>
    <row r="93" spans="1:10" ht="14.25" customHeight="1" x14ac:dyDescent="0.2">
      <c r="A93" s="44"/>
      <c r="B93" s="48"/>
      <c r="C93" s="127"/>
      <c r="D93" s="128"/>
      <c r="E93" s="48"/>
      <c r="F93" s="48"/>
      <c r="G93" s="48"/>
      <c r="H93" s="48"/>
      <c r="I93" s="48"/>
      <c r="J93" s="48"/>
    </row>
    <row r="94" spans="1:10" ht="14.25" customHeight="1" x14ac:dyDescent="0.2">
      <c r="A94" s="44"/>
      <c r="B94" s="48"/>
      <c r="C94" s="127"/>
      <c r="D94" s="128"/>
      <c r="E94" s="48"/>
      <c r="F94" s="48"/>
      <c r="G94" s="48"/>
      <c r="H94" s="48"/>
      <c r="I94" s="48"/>
      <c r="J94" s="48"/>
    </row>
    <row r="95" spans="1:10" ht="14.25" customHeight="1" x14ac:dyDescent="0.2">
      <c r="A95" s="44"/>
      <c r="B95" s="48"/>
      <c r="C95" s="127"/>
      <c r="D95" s="128"/>
      <c r="E95" s="48"/>
      <c r="F95" s="48"/>
      <c r="G95" s="48"/>
      <c r="H95" s="48"/>
      <c r="I95" s="48"/>
      <c r="J95" s="48"/>
    </row>
    <row r="96" spans="1:10" ht="14.25" customHeight="1" x14ac:dyDescent="0.2">
      <c r="A96" s="44"/>
      <c r="B96" s="48"/>
      <c r="C96" s="127"/>
      <c r="D96" s="128"/>
      <c r="E96" s="48"/>
      <c r="F96" s="48"/>
      <c r="G96" s="48"/>
      <c r="H96" s="48"/>
      <c r="I96" s="48"/>
      <c r="J96" s="48"/>
    </row>
    <row r="97" spans="1:10" ht="14.25" customHeight="1" x14ac:dyDescent="0.2">
      <c r="A97" s="44"/>
      <c r="B97" s="48"/>
      <c r="C97" s="127"/>
      <c r="D97" s="128"/>
      <c r="E97" s="48"/>
      <c r="F97" s="48"/>
      <c r="G97" s="48"/>
      <c r="H97" s="48"/>
      <c r="I97" s="48"/>
      <c r="J97" s="48"/>
    </row>
    <row r="98" spans="1:10" ht="14.25" customHeight="1" x14ac:dyDescent="0.2">
      <c r="A98" s="44"/>
      <c r="B98" s="48"/>
      <c r="C98" s="127"/>
      <c r="D98" s="128"/>
      <c r="E98" s="48"/>
      <c r="F98" s="48"/>
      <c r="G98" s="48"/>
      <c r="H98" s="48"/>
      <c r="I98" s="48"/>
      <c r="J98" s="48"/>
    </row>
    <row r="99" spans="1:10" ht="14.25" customHeight="1" x14ac:dyDescent="0.2">
      <c r="A99" s="44"/>
      <c r="B99" s="48"/>
      <c r="C99" s="127"/>
      <c r="D99" s="128"/>
      <c r="E99" s="48"/>
      <c r="F99" s="48"/>
      <c r="G99" s="48"/>
      <c r="H99" s="48"/>
      <c r="I99" s="48"/>
      <c r="J99" s="48"/>
    </row>
    <row r="100" spans="1:10" ht="14.25" customHeight="1" x14ac:dyDescent="0.2">
      <c r="A100" s="44"/>
      <c r="B100" s="48"/>
      <c r="C100" s="127"/>
      <c r="D100" s="128"/>
      <c r="E100" s="48"/>
      <c r="F100" s="48"/>
      <c r="G100" s="48"/>
      <c r="H100" s="48"/>
      <c r="I100" s="48"/>
      <c r="J100" s="48"/>
    </row>
  </sheetData>
  <autoFilter ref="A6:N20" xr:uid="{00000000-0009-0000-0000-000002000000}"/>
  <mergeCells count="6">
    <mergeCell ref="B20:D20"/>
    <mergeCell ref="E20:H20"/>
    <mergeCell ref="I20:J20"/>
    <mergeCell ref="A1:H2"/>
    <mergeCell ref="I1:J1"/>
    <mergeCell ref="I3:J3"/>
  </mergeCells>
  <pageMargins left="0.43" right="0.15748031496063" top="0.15748031496063" bottom="0.15748031496063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965"/>
    <pageSetUpPr fitToPage="1"/>
  </sheetPr>
  <dimension ref="A1:N100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14.375" defaultRowHeight="15" customHeight="1" x14ac:dyDescent="0.2"/>
  <cols>
    <col min="1" max="1" width="6.125" customWidth="1"/>
    <col min="2" max="2" width="13.125" customWidth="1"/>
    <col min="3" max="3" width="19.625" customWidth="1"/>
    <col min="4" max="4" width="55.125" customWidth="1"/>
    <col min="5" max="5" width="19.125" customWidth="1"/>
    <col min="6" max="7" width="19.625" customWidth="1"/>
    <col min="8" max="8" width="22.625" customWidth="1"/>
    <col min="9" max="9" width="25.125" customWidth="1"/>
    <col min="10" max="10" width="21.375" customWidth="1"/>
    <col min="11" max="13" width="8.625" hidden="1" customWidth="1"/>
    <col min="14" max="14" width="8.625" customWidth="1"/>
  </cols>
  <sheetData>
    <row r="1" spans="1:14" ht="21" customHeight="1" x14ac:dyDescent="0.2">
      <c r="A1" s="253" t="s">
        <v>115</v>
      </c>
      <c r="B1" s="242"/>
      <c r="C1" s="242"/>
      <c r="D1" s="242"/>
      <c r="E1" s="242"/>
      <c r="F1" s="242"/>
      <c r="G1" s="242"/>
      <c r="H1" s="254"/>
      <c r="I1" s="256" t="s">
        <v>116</v>
      </c>
      <c r="J1" s="257"/>
    </row>
    <row r="2" spans="1:14" ht="21" customHeight="1" x14ac:dyDescent="0.2">
      <c r="A2" s="244"/>
      <c r="B2" s="245"/>
      <c r="C2" s="245"/>
      <c r="D2" s="245"/>
      <c r="E2" s="245"/>
      <c r="F2" s="245"/>
      <c r="G2" s="245"/>
      <c r="H2" s="255"/>
      <c r="I2" s="42" t="s">
        <v>117</v>
      </c>
      <c r="J2" s="43"/>
    </row>
    <row r="3" spans="1:14" ht="37.5" customHeight="1" x14ac:dyDescent="0.2">
      <c r="A3" s="44"/>
      <c r="B3" s="45" t="s">
        <v>157</v>
      </c>
      <c r="C3" s="46"/>
      <c r="D3" s="47"/>
      <c r="E3" s="48"/>
      <c r="F3" s="46"/>
      <c r="G3" s="46"/>
      <c r="H3" s="46"/>
      <c r="I3" s="256" t="s">
        <v>119</v>
      </c>
      <c r="J3" s="257"/>
    </row>
    <row r="4" spans="1:14" ht="13.5" customHeight="1" x14ac:dyDescent="0.2">
      <c r="A4" s="44"/>
      <c r="B4" s="49"/>
      <c r="C4" s="49"/>
      <c r="D4" s="49"/>
      <c r="E4" s="48"/>
      <c r="F4" s="49"/>
      <c r="G4" s="49"/>
      <c r="H4" s="49"/>
      <c r="I4" s="48"/>
      <c r="J4" s="48"/>
    </row>
    <row r="5" spans="1:14" ht="18.75" customHeight="1" x14ac:dyDescent="0.2">
      <c r="A5" s="50" t="s">
        <v>120</v>
      </c>
      <c r="B5" s="50" t="s">
        <v>121</v>
      </c>
      <c r="C5" s="50" t="s">
        <v>122</v>
      </c>
      <c r="D5" s="50" t="s">
        <v>6</v>
      </c>
      <c r="E5" s="50" t="s">
        <v>123</v>
      </c>
      <c r="F5" s="50" t="s">
        <v>124</v>
      </c>
      <c r="G5" s="50" t="s">
        <v>125</v>
      </c>
      <c r="H5" s="50" t="s">
        <v>126</v>
      </c>
      <c r="I5" s="50" t="s">
        <v>90</v>
      </c>
      <c r="J5" s="50" t="s">
        <v>93</v>
      </c>
      <c r="K5" s="51"/>
      <c r="L5" s="51"/>
      <c r="M5" s="51"/>
      <c r="N5" s="51"/>
    </row>
    <row r="6" spans="1:14" ht="25.5" customHeight="1" x14ac:dyDescent="0.2">
      <c r="A6" s="50"/>
      <c r="B6" s="50"/>
      <c r="C6" s="50"/>
      <c r="D6" s="50"/>
      <c r="E6" s="50"/>
      <c r="F6" s="50"/>
      <c r="G6" s="50"/>
      <c r="H6" s="50"/>
      <c r="I6" s="50"/>
      <c r="J6" s="50"/>
    </row>
    <row r="7" spans="1:14" ht="79.5" customHeight="1" x14ac:dyDescent="0.2">
      <c r="A7" s="44">
        <v>1</v>
      </c>
      <c r="B7" s="52" t="s">
        <v>127</v>
      </c>
      <c r="C7" s="53">
        <v>68335856</v>
      </c>
      <c r="D7" s="54" t="s">
        <v>128</v>
      </c>
      <c r="E7" s="55" t="s">
        <v>129</v>
      </c>
      <c r="F7" s="56" t="s">
        <v>170</v>
      </c>
      <c r="G7" s="56" t="s">
        <v>170</v>
      </c>
      <c r="H7" s="56" t="s">
        <v>170</v>
      </c>
      <c r="I7" s="57" t="e">
        <f>VLOOKUP(C7,'[1]CP &amp; CE requirement'!$E$41:$J$53,6,0)</f>
        <v>#N/A</v>
      </c>
      <c r="J7" s="58" t="s">
        <v>130</v>
      </c>
      <c r="K7">
        <v>12.667999999999999</v>
      </c>
      <c r="L7">
        <v>11.701333333333332</v>
      </c>
      <c r="M7">
        <v>13.634666666666666</v>
      </c>
      <c r="N7" t="s">
        <v>170</v>
      </c>
    </row>
    <row r="8" spans="1:14" ht="79.5" customHeight="1" x14ac:dyDescent="0.2">
      <c r="A8" s="44">
        <v>2</v>
      </c>
      <c r="B8" s="52" t="s">
        <v>127</v>
      </c>
      <c r="C8" s="53">
        <v>68335838</v>
      </c>
      <c r="D8" s="54" t="s">
        <v>131</v>
      </c>
      <c r="E8" s="55" t="s">
        <v>129</v>
      </c>
      <c r="F8" s="56" t="s">
        <v>170</v>
      </c>
      <c r="G8" s="56" t="s">
        <v>170</v>
      </c>
      <c r="H8" s="56" t="s">
        <v>170</v>
      </c>
      <c r="I8" s="59">
        <v>18934868161339</v>
      </c>
      <c r="J8" s="58" t="s">
        <v>132</v>
      </c>
      <c r="N8" t="s">
        <v>170</v>
      </c>
    </row>
    <row r="9" spans="1:14" ht="79.5" customHeight="1" x14ac:dyDescent="0.2">
      <c r="A9" s="60">
        <v>10</v>
      </c>
      <c r="B9" s="52" t="s">
        <v>127</v>
      </c>
      <c r="C9" s="53">
        <v>68335838</v>
      </c>
      <c r="D9" s="54" t="s">
        <v>131</v>
      </c>
      <c r="E9" s="55" t="s">
        <v>129</v>
      </c>
      <c r="F9" s="56" t="s">
        <v>170</v>
      </c>
      <c r="G9" s="56" t="s">
        <v>170</v>
      </c>
      <c r="H9" s="56" t="s">
        <v>170</v>
      </c>
      <c r="I9" s="59">
        <v>18934868161339</v>
      </c>
      <c r="J9" s="58" t="s">
        <v>130</v>
      </c>
      <c r="N9" t="s">
        <v>170</v>
      </c>
    </row>
    <row r="10" spans="1:14" ht="79.5" customHeight="1" x14ac:dyDescent="0.2">
      <c r="A10" s="44">
        <v>1</v>
      </c>
      <c r="B10" s="52" t="s">
        <v>127</v>
      </c>
      <c r="C10" s="53">
        <v>68335846</v>
      </c>
      <c r="D10" s="54" t="s">
        <v>133</v>
      </c>
      <c r="E10" s="55" t="s">
        <v>129</v>
      </c>
      <c r="F10" s="56" t="s">
        <v>170</v>
      </c>
      <c r="G10" s="56" t="s">
        <v>170</v>
      </c>
      <c r="H10" s="56" t="s">
        <v>170</v>
      </c>
      <c r="I10" s="59">
        <v>18934868161339</v>
      </c>
      <c r="J10" s="58" t="s">
        <v>130</v>
      </c>
      <c r="N10" t="s">
        <v>170</v>
      </c>
    </row>
    <row r="11" spans="1:14" ht="79.5" customHeight="1" x14ac:dyDescent="0.2">
      <c r="A11" s="44">
        <v>3</v>
      </c>
      <c r="B11" s="61" t="s">
        <v>127</v>
      </c>
      <c r="C11" s="62">
        <v>67897483</v>
      </c>
      <c r="D11" s="63" t="s">
        <v>134</v>
      </c>
      <c r="E11" s="64" t="s">
        <v>135</v>
      </c>
      <c r="F11" s="65" t="s">
        <v>170</v>
      </c>
      <c r="G11" s="65" t="s">
        <v>170</v>
      </c>
      <c r="H11" s="65" t="s">
        <v>170</v>
      </c>
      <c r="I11" s="66">
        <v>18934868161339</v>
      </c>
      <c r="J11" s="67" t="s">
        <v>136</v>
      </c>
      <c r="N11" t="s">
        <v>170</v>
      </c>
    </row>
    <row r="12" spans="1:14" ht="79.5" customHeight="1" x14ac:dyDescent="0.2">
      <c r="A12" s="44">
        <v>2</v>
      </c>
      <c r="B12" s="68" t="s">
        <v>127</v>
      </c>
      <c r="C12" s="69">
        <v>68602369</v>
      </c>
      <c r="D12" s="70" t="s">
        <v>137</v>
      </c>
      <c r="E12" s="71" t="s">
        <v>138</v>
      </c>
      <c r="F12" s="72" t="s">
        <v>170</v>
      </c>
      <c r="G12" s="72" t="s">
        <v>170</v>
      </c>
      <c r="H12" s="72" t="s">
        <v>170</v>
      </c>
      <c r="I12" s="73">
        <v>18934868161339</v>
      </c>
      <c r="J12" s="72"/>
      <c r="N12" t="s">
        <v>170</v>
      </c>
    </row>
    <row r="13" spans="1:14" ht="79.5" customHeight="1" x14ac:dyDescent="0.2">
      <c r="A13" s="44">
        <v>14</v>
      </c>
      <c r="B13" s="74" t="s">
        <v>127</v>
      </c>
      <c r="C13" s="75">
        <v>67992373</v>
      </c>
      <c r="D13" s="76" t="s">
        <v>139</v>
      </c>
      <c r="E13" s="77" t="s">
        <v>138</v>
      </c>
      <c r="F13" s="78" t="s">
        <v>170</v>
      </c>
      <c r="G13" s="78" t="s">
        <v>170</v>
      </c>
      <c r="H13" s="78" t="s">
        <v>170</v>
      </c>
      <c r="I13" s="79">
        <v>18934868161339</v>
      </c>
      <c r="J13" s="80" t="s">
        <v>140</v>
      </c>
      <c r="K13">
        <v>12.667999999999999</v>
      </c>
      <c r="L13">
        <v>11.701333333333332</v>
      </c>
      <c r="M13">
        <v>13.634666666666666</v>
      </c>
      <c r="N13" t="s">
        <v>170</v>
      </c>
    </row>
    <row r="14" spans="1:14" ht="79.5" customHeight="1" x14ac:dyDescent="0.2">
      <c r="A14" s="60"/>
      <c r="B14" s="81" t="s">
        <v>127</v>
      </c>
      <c r="C14" s="82">
        <v>68335828</v>
      </c>
      <c r="D14" s="83" t="s">
        <v>141</v>
      </c>
      <c r="E14" s="84" t="s">
        <v>129</v>
      </c>
      <c r="F14" s="85" t="s">
        <v>170</v>
      </c>
      <c r="G14" s="85" t="s">
        <v>170</v>
      </c>
      <c r="H14" s="85" t="s">
        <v>170</v>
      </c>
      <c r="I14" s="86">
        <v>18934868161339</v>
      </c>
      <c r="J14" s="87" t="s">
        <v>130</v>
      </c>
    </row>
    <row r="15" spans="1:14" ht="79.5" customHeight="1" x14ac:dyDescent="0.2">
      <c r="A15" s="60">
        <v>8</v>
      </c>
      <c r="B15" s="88" t="s">
        <v>127</v>
      </c>
      <c r="C15" s="89">
        <v>68308034</v>
      </c>
      <c r="D15" s="90" t="s">
        <v>142</v>
      </c>
      <c r="E15" s="91" t="s">
        <v>143</v>
      </c>
      <c r="F15" s="92" t="s">
        <v>170</v>
      </c>
      <c r="G15" s="92" t="s">
        <v>170</v>
      </c>
      <c r="H15" s="92" t="s">
        <v>170</v>
      </c>
      <c r="I15" s="93">
        <v>18934868161339</v>
      </c>
      <c r="J15" s="94"/>
      <c r="K15">
        <v>8.6229999999999993</v>
      </c>
      <c r="L15">
        <v>7.9563333333333324</v>
      </c>
      <c r="M15">
        <v>9.2896666666666654</v>
      </c>
      <c r="N15" t="s">
        <v>170</v>
      </c>
    </row>
    <row r="16" spans="1:14" ht="79.5" customHeight="1" x14ac:dyDescent="0.2">
      <c r="A16" s="60">
        <v>12</v>
      </c>
      <c r="B16" s="95" t="s">
        <v>127</v>
      </c>
      <c r="C16" s="96">
        <v>68473464</v>
      </c>
      <c r="D16" s="97" t="s">
        <v>144</v>
      </c>
      <c r="E16" s="98" t="s">
        <v>145</v>
      </c>
      <c r="F16" s="99" t="s">
        <v>170</v>
      </c>
      <c r="G16" s="99" t="s">
        <v>170</v>
      </c>
      <c r="H16" s="99" t="s">
        <v>170</v>
      </c>
      <c r="I16" s="100">
        <v>18934868161339</v>
      </c>
      <c r="J16" s="101" t="s">
        <v>146</v>
      </c>
      <c r="N16" t="s">
        <v>170</v>
      </c>
    </row>
    <row r="17" spans="1:14" ht="79.5" customHeight="1" x14ac:dyDescent="0.2">
      <c r="A17" s="44">
        <v>13</v>
      </c>
      <c r="B17" s="102" t="s">
        <v>127</v>
      </c>
      <c r="C17" s="103">
        <v>68624551</v>
      </c>
      <c r="D17" s="104" t="s">
        <v>147</v>
      </c>
      <c r="E17" s="105" t="s">
        <v>148</v>
      </c>
      <c r="F17" s="106" t="s">
        <v>170</v>
      </c>
      <c r="G17" s="106" t="s">
        <v>170</v>
      </c>
      <c r="H17" s="106" t="s">
        <v>170</v>
      </c>
      <c r="I17" s="107">
        <v>18934868161339</v>
      </c>
      <c r="J17" s="108"/>
      <c r="N17" t="s">
        <v>170</v>
      </c>
    </row>
    <row r="18" spans="1:14" ht="79.5" customHeight="1" x14ac:dyDescent="0.2">
      <c r="A18" s="44">
        <v>6</v>
      </c>
      <c r="B18" s="109" t="s">
        <v>127</v>
      </c>
      <c r="C18" s="110">
        <v>68671918</v>
      </c>
      <c r="D18" s="16" t="s">
        <v>149</v>
      </c>
      <c r="E18" s="111" t="s">
        <v>150</v>
      </c>
      <c r="F18" s="112" t="s">
        <v>170</v>
      </c>
      <c r="G18" s="112" t="s">
        <v>170</v>
      </c>
      <c r="H18" s="112" t="s">
        <v>170</v>
      </c>
      <c r="I18" s="113">
        <v>18934868161339</v>
      </c>
      <c r="J18" s="112" t="s">
        <v>151</v>
      </c>
      <c r="N18" t="s">
        <v>170</v>
      </c>
    </row>
    <row r="19" spans="1:14" ht="79.5" customHeight="1" x14ac:dyDescent="0.2">
      <c r="A19" s="44"/>
      <c r="B19" s="109" t="s">
        <v>127</v>
      </c>
      <c r="C19" s="110">
        <v>68660730</v>
      </c>
      <c r="D19" s="16" t="s">
        <v>152</v>
      </c>
      <c r="E19" s="111" t="s">
        <v>153</v>
      </c>
      <c r="F19" s="112" t="s">
        <v>170</v>
      </c>
      <c r="G19" s="112" t="s">
        <v>170</v>
      </c>
      <c r="H19" s="112" t="s">
        <v>170</v>
      </c>
      <c r="I19" s="113">
        <v>18934868161340</v>
      </c>
      <c r="J19" s="112" t="s">
        <v>151</v>
      </c>
    </row>
    <row r="20" spans="1:14" ht="79.5" customHeight="1" x14ac:dyDescent="0.2">
      <c r="A20" s="44"/>
      <c r="B20" s="109"/>
      <c r="C20" s="110">
        <v>68766222</v>
      </c>
      <c r="D20" s="16" t="s">
        <v>158</v>
      </c>
      <c r="E20" s="111"/>
      <c r="F20" s="112" t="s">
        <v>170</v>
      </c>
      <c r="G20" s="112" t="s">
        <v>170</v>
      </c>
      <c r="H20" s="112" t="s">
        <v>170</v>
      </c>
      <c r="I20" s="113">
        <v>18934868161340</v>
      </c>
      <c r="J20" s="112" t="s">
        <v>151</v>
      </c>
    </row>
    <row r="21" spans="1:14" ht="79.5" customHeight="1" x14ac:dyDescent="0.2">
      <c r="A21" s="44"/>
      <c r="B21" s="109"/>
      <c r="C21" s="110">
        <v>68766226</v>
      </c>
      <c r="D21" s="16" t="s">
        <v>159</v>
      </c>
      <c r="E21" s="111"/>
      <c r="F21" s="112"/>
      <c r="G21" s="112"/>
      <c r="H21" s="112"/>
      <c r="I21" s="113"/>
      <c r="J21" s="112"/>
    </row>
    <row r="22" spans="1:14" ht="79.5" customHeight="1" x14ac:dyDescent="0.2">
      <c r="A22" s="44"/>
      <c r="B22" s="109"/>
      <c r="C22" s="110">
        <v>68445865</v>
      </c>
      <c r="D22" s="16" t="s">
        <v>160</v>
      </c>
      <c r="E22" s="111"/>
      <c r="F22" s="112"/>
      <c r="G22" s="112"/>
      <c r="H22" s="112"/>
      <c r="I22" s="113"/>
      <c r="J22" s="112"/>
    </row>
    <row r="23" spans="1:14" ht="33" customHeight="1" x14ac:dyDescent="0.2">
      <c r="A23" s="44"/>
      <c r="B23" s="251" t="s">
        <v>154</v>
      </c>
      <c r="C23" s="240"/>
      <c r="D23" s="240"/>
      <c r="E23" s="252" t="s">
        <v>155</v>
      </c>
      <c r="F23" s="240"/>
      <c r="G23" s="240"/>
      <c r="H23" s="240"/>
      <c r="I23" s="251" t="s">
        <v>156</v>
      </c>
      <c r="J23" s="240"/>
    </row>
    <row r="24" spans="1:14" ht="33" customHeight="1" x14ac:dyDescent="0.2">
      <c r="A24" s="44"/>
      <c r="B24" s="115"/>
      <c r="C24" s="116"/>
      <c r="D24" s="117"/>
      <c r="E24" s="48"/>
      <c r="F24" s="114"/>
      <c r="G24" s="114"/>
      <c r="H24" s="114"/>
      <c r="I24" s="118"/>
      <c r="J24" s="119"/>
    </row>
    <row r="25" spans="1:14" ht="33" customHeight="1" x14ac:dyDescent="0.2">
      <c r="A25" s="44"/>
      <c r="B25" s="115"/>
      <c r="C25" s="116"/>
      <c r="D25" s="117"/>
      <c r="E25" s="48"/>
      <c r="F25" s="114"/>
      <c r="G25" s="114"/>
      <c r="H25" s="114"/>
      <c r="I25" s="118"/>
      <c r="J25" s="119"/>
    </row>
    <row r="26" spans="1:14" ht="33" customHeight="1" x14ac:dyDescent="0.2">
      <c r="A26" s="44"/>
      <c r="B26" s="115"/>
      <c r="C26" s="116"/>
      <c r="D26" s="117"/>
      <c r="E26" s="48"/>
      <c r="F26" s="114"/>
      <c r="G26" s="114"/>
      <c r="H26" s="114"/>
      <c r="I26" s="118"/>
      <c r="J26" s="119"/>
    </row>
    <row r="27" spans="1:14" ht="33" customHeight="1" x14ac:dyDescent="0.2">
      <c r="A27" s="44"/>
      <c r="B27" s="120"/>
      <c r="C27" s="121"/>
      <c r="D27" s="122"/>
      <c r="E27" s="123"/>
      <c r="F27" s="124"/>
      <c r="G27" s="124"/>
      <c r="H27" s="124"/>
      <c r="I27" s="125"/>
      <c r="J27" s="126"/>
    </row>
    <row r="28" spans="1:14" ht="18.75" customHeight="1" x14ac:dyDescent="0.2">
      <c r="A28" s="44"/>
      <c r="B28" s="48"/>
      <c r="C28" s="127"/>
      <c r="D28" s="128"/>
      <c r="E28" s="48"/>
      <c r="F28" s="48"/>
      <c r="G28" s="48"/>
      <c r="H28" s="48"/>
      <c r="I28" s="48"/>
      <c r="J28" s="48"/>
    </row>
    <row r="29" spans="1:14" ht="14.25" customHeight="1" x14ac:dyDescent="0.2">
      <c r="A29" s="44"/>
      <c r="B29" s="48"/>
      <c r="C29" s="127"/>
      <c r="D29" s="128"/>
      <c r="E29" s="48"/>
      <c r="F29" s="48"/>
      <c r="G29" s="48"/>
      <c r="H29" s="48"/>
      <c r="I29" s="48"/>
      <c r="J29" s="48"/>
    </row>
    <row r="30" spans="1:14" ht="14.25" customHeight="1" x14ac:dyDescent="0.2">
      <c r="A30" s="44"/>
      <c r="B30" s="48"/>
      <c r="C30" s="127"/>
      <c r="D30" s="128"/>
      <c r="E30" s="48"/>
      <c r="F30" s="48"/>
      <c r="G30" s="48"/>
      <c r="H30" s="48"/>
      <c r="I30" s="48"/>
      <c r="J30" s="48"/>
    </row>
    <row r="31" spans="1:14" ht="14.25" customHeight="1" x14ac:dyDescent="0.2">
      <c r="A31" s="44"/>
      <c r="B31" s="48"/>
      <c r="C31" s="127"/>
      <c r="D31" s="128"/>
      <c r="E31" s="48"/>
      <c r="F31" s="48"/>
      <c r="G31" s="48"/>
      <c r="H31" s="48"/>
      <c r="I31" s="48"/>
      <c r="J31" s="48"/>
    </row>
    <row r="32" spans="1:14" ht="14.25" customHeight="1" x14ac:dyDescent="0.2">
      <c r="A32" s="44"/>
      <c r="B32" s="48"/>
      <c r="C32" s="127"/>
      <c r="D32" s="128"/>
      <c r="E32" s="48"/>
      <c r="F32" s="48"/>
      <c r="G32" s="48"/>
      <c r="H32" s="48"/>
      <c r="I32" s="48"/>
      <c r="J32" s="48"/>
    </row>
    <row r="33" spans="1:10" ht="14.25" customHeight="1" x14ac:dyDescent="0.2">
      <c r="A33" s="44"/>
      <c r="B33" s="48"/>
      <c r="C33" s="127"/>
      <c r="D33" s="128"/>
      <c r="E33" s="48"/>
      <c r="F33" s="48"/>
      <c r="G33" s="48"/>
      <c r="H33" s="48"/>
      <c r="I33" s="48"/>
      <c r="J33" s="48"/>
    </row>
    <row r="34" spans="1:10" ht="14.25" customHeight="1" x14ac:dyDescent="0.2">
      <c r="A34" s="44"/>
      <c r="B34" s="48"/>
      <c r="C34" s="127"/>
      <c r="D34" s="128"/>
      <c r="E34" s="48"/>
      <c r="F34" s="48"/>
      <c r="G34" s="48"/>
      <c r="H34" s="48"/>
      <c r="I34" s="48"/>
      <c r="J34" s="48"/>
    </row>
    <row r="35" spans="1:10" ht="14.25" customHeight="1" x14ac:dyDescent="0.2">
      <c r="A35" s="44"/>
      <c r="B35" s="48"/>
      <c r="C35" s="127"/>
      <c r="D35" s="128"/>
      <c r="E35" s="48"/>
      <c r="F35" s="48"/>
      <c r="G35" s="48"/>
      <c r="H35" s="48"/>
      <c r="I35" s="48"/>
      <c r="J35" s="48"/>
    </row>
    <row r="36" spans="1:10" ht="14.25" customHeight="1" x14ac:dyDescent="0.2">
      <c r="A36" s="44"/>
      <c r="B36" s="48"/>
      <c r="C36" s="127"/>
      <c r="D36" s="128"/>
      <c r="E36" s="48"/>
      <c r="F36" s="48"/>
      <c r="G36" s="48"/>
      <c r="H36" s="48"/>
      <c r="I36" s="48"/>
      <c r="J36" s="48"/>
    </row>
    <row r="37" spans="1:10" ht="14.25" customHeight="1" x14ac:dyDescent="0.2">
      <c r="A37" s="44"/>
      <c r="B37" s="48"/>
      <c r="C37" s="127"/>
      <c r="D37" s="128"/>
      <c r="E37" s="48"/>
      <c r="F37" s="48"/>
      <c r="G37" s="48"/>
      <c r="H37" s="48"/>
      <c r="I37" s="48"/>
      <c r="J37" s="48"/>
    </row>
    <row r="38" spans="1:10" ht="14.25" customHeight="1" x14ac:dyDescent="0.2">
      <c r="A38" s="44"/>
      <c r="B38" s="48"/>
      <c r="C38" s="127"/>
      <c r="D38" s="128"/>
      <c r="E38" s="48"/>
      <c r="F38" s="48"/>
      <c r="G38" s="48"/>
      <c r="H38" s="48"/>
      <c r="I38" s="48"/>
      <c r="J38" s="48"/>
    </row>
    <row r="39" spans="1:10" ht="14.25" customHeight="1" x14ac:dyDescent="0.2">
      <c r="A39" s="44"/>
      <c r="B39" s="48"/>
      <c r="C39" s="127"/>
      <c r="D39" s="128"/>
      <c r="E39" s="48"/>
      <c r="F39" s="48"/>
      <c r="G39" s="48"/>
      <c r="H39" s="48"/>
      <c r="I39" s="48"/>
      <c r="J39" s="48"/>
    </row>
    <row r="40" spans="1:10" ht="14.25" customHeight="1" x14ac:dyDescent="0.2">
      <c r="A40" s="44"/>
      <c r="B40" s="48"/>
      <c r="C40" s="127"/>
      <c r="D40" s="128"/>
      <c r="E40" s="48"/>
      <c r="F40" s="48"/>
      <c r="G40" s="48"/>
      <c r="H40" s="48"/>
      <c r="I40" s="48"/>
      <c r="J40" s="48"/>
    </row>
    <row r="41" spans="1:10" ht="14.25" customHeight="1" x14ac:dyDescent="0.2">
      <c r="A41" s="44"/>
      <c r="B41" s="48"/>
      <c r="C41" s="127"/>
      <c r="D41" s="128"/>
      <c r="E41" s="48"/>
      <c r="F41" s="48"/>
      <c r="G41" s="48"/>
      <c r="H41" s="48"/>
      <c r="I41" s="48"/>
      <c r="J41" s="48"/>
    </row>
    <row r="42" spans="1:10" ht="14.25" customHeight="1" x14ac:dyDescent="0.2">
      <c r="A42" s="44"/>
      <c r="B42" s="48"/>
      <c r="C42" s="127"/>
      <c r="D42" s="128"/>
      <c r="E42" s="48"/>
      <c r="F42" s="48"/>
      <c r="G42" s="48"/>
      <c r="H42" s="48"/>
      <c r="I42" s="48"/>
      <c r="J42" s="48"/>
    </row>
    <row r="43" spans="1:10" ht="14.25" customHeight="1" x14ac:dyDescent="0.2">
      <c r="A43" s="44"/>
      <c r="B43" s="48"/>
      <c r="C43" s="127"/>
      <c r="D43" s="128"/>
      <c r="E43" s="48"/>
      <c r="F43" s="48"/>
      <c r="G43" s="48"/>
      <c r="H43" s="48"/>
      <c r="I43" s="48"/>
      <c r="J43" s="48"/>
    </row>
    <row r="44" spans="1:10" ht="14.25" customHeight="1" x14ac:dyDescent="0.2">
      <c r="A44" s="44"/>
      <c r="B44" s="48"/>
      <c r="C44" s="127"/>
      <c r="D44" s="128"/>
      <c r="E44" s="48"/>
      <c r="F44" s="48"/>
      <c r="G44" s="48"/>
      <c r="H44" s="48"/>
      <c r="I44" s="48"/>
      <c r="J44" s="48"/>
    </row>
    <row r="45" spans="1:10" ht="14.25" customHeight="1" x14ac:dyDescent="0.2">
      <c r="A45" s="44"/>
      <c r="B45" s="48"/>
      <c r="C45" s="127"/>
      <c r="D45" s="128"/>
      <c r="E45" s="48"/>
      <c r="F45" s="48"/>
      <c r="G45" s="48"/>
      <c r="H45" s="48"/>
      <c r="I45" s="48"/>
      <c r="J45" s="48"/>
    </row>
    <row r="46" spans="1:10" ht="14.25" customHeight="1" x14ac:dyDescent="0.2">
      <c r="A46" s="44"/>
      <c r="B46" s="48"/>
      <c r="C46" s="127"/>
      <c r="D46" s="128"/>
      <c r="E46" s="48"/>
      <c r="F46" s="48"/>
      <c r="G46" s="48"/>
      <c r="H46" s="48"/>
      <c r="I46" s="48"/>
      <c r="J46" s="48"/>
    </row>
    <row r="47" spans="1:10" ht="14.25" customHeight="1" x14ac:dyDescent="0.2">
      <c r="A47" s="44"/>
      <c r="B47" s="48"/>
      <c r="C47" s="127"/>
      <c r="D47" s="128"/>
      <c r="E47" s="48"/>
      <c r="F47" s="48"/>
      <c r="G47" s="48"/>
      <c r="H47" s="48"/>
      <c r="I47" s="48"/>
      <c r="J47" s="48"/>
    </row>
    <row r="48" spans="1:10" ht="14.25" customHeight="1" x14ac:dyDescent="0.2">
      <c r="A48" s="44"/>
      <c r="B48" s="48"/>
      <c r="C48" s="127"/>
      <c r="D48" s="128"/>
      <c r="E48" s="48"/>
      <c r="F48" s="48"/>
      <c r="G48" s="48"/>
      <c r="H48" s="48"/>
      <c r="I48" s="48"/>
      <c r="J48" s="48"/>
    </row>
    <row r="49" spans="1:10" ht="14.25" customHeight="1" x14ac:dyDescent="0.2">
      <c r="A49" s="44"/>
      <c r="B49" s="48"/>
      <c r="C49" s="127"/>
      <c r="D49" s="128"/>
      <c r="E49" s="48"/>
      <c r="F49" s="48"/>
      <c r="G49" s="48"/>
      <c r="H49" s="48"/>
      <c r="I49" s="48"/>
      <c r="J49" s="48"/>
    </row>
    <row r="50" spans="1:10" ht="14.25" customHeight="1" x14ac:dyDescent="0.2">
      <c r="A50" s="44"/>
      <c r="B50" s="48"/>
      <c r="C50" s="127"/>
      <c r="D50" s="128"/>
      <c r="E50" s="48"/>
      <c r="F50" s="48"/>
      <c r="G50" s="48"/>
      <c r="H50" s="48"/>
      <c r="I50" s="48"/>
      <c r="J50" s="48"/>
    </row>
    <row r="51" spans="1:10" ht="14.25" customHeight="1" x14ac:dyDescent="0.2">
      <c r="A51" s="44"/>
      <c r="B51" s="48"/>
      <c r="C51" s="127"/>
      <c r="D51" s="128"/>
      <c r="E51" s="48"/>
      <c r="F51" s="48"/>
      <c r="G51" s="48"/>
      <c r="H51" s="48"/>
      <c r="I51" s="48"/>
      <c r="J51" s="48"/>
    </row>
    <row r="52" spans="1:10" ht="14.25" customHeight="1" x14ac:dyDescent="0.2">
      <c r="A52" s="44"/>
      <c r="B52" s="48"/>
      <c r="C52" s="127"/>
      <c r="D52" s="128"/>
      <c r="E52" s="48"/>
      <c r="F52" s="48"/>
      <c r="G52" s="48"/>
      <c r="H52" s="48"/>
      <c r="I52" s="48"/>
      <c r="J52" s="48"/>
    </row>
    <row r="53" spans="1:10" ht="14.25" customHeight="1" x14ac:dyDescent="0.2">
      <c r="A53" s="44"/>
      <c r="B53" s="48"/>
      <c r="C53" s="127"/>
      <c r="D53" s="128"/>
      <c r="E53" s="48"/>
      <c r="F53" s="48"/>
      <c r="G53" s="48"/>
      <c r="H53" s="48"/>
      <c r="I53" s="48"/>
      <c r="J53" s="48"/>
    </row>
    <row r="54" spans="1:10" ht="14.25" customHeight="1" x14ac:dyDescent="0.2">
      <c r="A54" s="44"/>
      <c r="B54" s="48"/>
      <c r="C54" s="127"/>
      <c r="D54" s="128"/>
      <c r="E54" s="48"/>
      <c r="F54" s="48"/>
      <c r="G54" s="48"/>
      <c r="H54" s="48"/>
      <c r="I54" s="48"/>
      <c r="J54" s="48"/>
    </row>
    <row r="55" spans="1:10" ht="14.25" customHeight="1" x14ac:dyDescent="0.2">
      <c r="A55" s="44"/>
      <c r="B55" s="48"/>
      <c r="C55" s="127"/>
      <c r="D55" s="128"/>
      <c r="E55" s="48"/>
      <c r="F55" s="48"/>
      <c r="G55" s="48"/>
      <c r="H55" s="48"/>
      <c r="I55" s="48"/>
      <c r="J55" s="48"/>
    </row>
    <row r="56" spans="1:10" ht="14.25" customHeight="1" x14ac:dyDescent="0.2">
      <c r="A56" s="44"/>
      <c r="B56" s="48"/>
      <c r="C56" s="127"/>
      <c r="D56" s="128"/>
      <c r="E56" s="48"/>
      <c r="F56" s="48"/>
      <c r="G56" s="48"/>
      <c r="H56" s="48"/>
      <c r="I56" s="48"/>
      <c r="J56" s="48"/>
    </row>
    <row r="57" spans="1:10" ht="14.25" customHeight="1" x14ac:dyDescent="0.2">
      <c r="A57" s="44"/>
      <c r="B57" s="48"/>
      <c r="C57" s="127"/>
      <c r="D57" s="128"/>
      <c r="E57" s="48"/>
      <c r="F57" s="48"/>
      <c r="G57" s="48"/>
      <c r="H57" s="48"/>
      <c r="I57" s="48"/>
      <c r="J57" s="48"/>
    </row>
    <row r="58" spans="1:10" ht="14.25" customHeight="1" x14ac:dyDescent="0.2">
      <c r="A58" s="44"/>
      <c r="B58" s="48"/>
      <c r="C58" s="127"/>
      <c r="D58" s="128"/>
      <c r="E58" s="48"/>
      <c r="F58" s="48"/>
      <c r="G58" s="48"/>
      <c r="H58" s="48"/>
      <c r="I58" s="48"/>
      <c r="J58" s="48"/>
    </row>
    <row r="59" spans="1:10" ht="14.25" customHeight="1" x14ac:dyDescent="0.2">
      <c r="A59" s="44"/>
      <c r="B59" s="48"/>
      <c r="C59" s="127"/>
      <c r="D59" s="128"/>
      <c r="E59" s="48"/>
      <c r="F59" s="48"/>
      <c r="G59" s="48"/>
      <c r="H59" s="48"/>
      <c r="I59" s="48"/>
      <c r="J59" s="48"/>
    </row>
    <row r="60" spans="1:10" ht="14.25" customHeight="1" x14ac:dyDescent="0.2">
      <c r="A60" s="44"/>
      <c r="B60" s="48"/>
      <c r="C60" s="127"/>
      <c r="D60" s="128"/>
      <c r="E60" s="48"/>
      <c r="F60" s="48"/>
      <c r="G60" s="48"/>
      <c r="H60" s="48"/>
      <c r="I60" s="48"/>
      <c r="J60" s="48"/>
    </row>
    <row r="61" spans="1:10" ht="14.25" customHeight="1" x14ac:dyDescent="0.2">
      <c r="A61" s="44"/>
      <c r="B61" s="48"/>
      <c r="C61" s="127"/>
      <c r="D61" s="128"/>
      <c r="E61" s="48"/>
      <c r="F61" s="48"/>
      <c r="G61" s="48"/>
      <c r="H61" s="48"/>
      <c r="I61" s="48"/>
      <c r="J61" s="48"/>
    </row>
    <row r="62" spans="1:10" ht="14.25" customHeight="1" x14ac:dyDescent="0.2">
      <c r="A62" s="44"/>
      <c r="B62" s="48"/>
      <c r="C62" s="127"/>
      <c r="D62" s="128"/>
      <c r="E62" s="48"/>
      <c r="F62" s="48"/>
      <c r="G62" s="48"/>
      <c r="H62" s="48"/>
      <c r="I62" s="48"/>
      <c r="J62" s="48"/>
    </row>
    <row r="63" spans="1:10" ht="14.25" customHeight="1" x14ac:dyDescent="0.2">
      <c r="A63" s="44"/>
      <c r="B63" s="48"/>
      <c r="C63" s="127"/>
      <c r="D63" s="128"/>
      <c r="E63" s="48"/>
      <c r="F63" s="48"/>
      <c r="G63" s="48"/>
      <c r="H63" s="48"/>
      <c r="I63" s="48"/>
      <c r="J63" s="48"/>
    </row>
    <row r="64" spans="1:10" ht="14.25" customHeight="1" x14ac:dyDescent="0.2">
      <c r="A64" s="44"/>
      <c r="B64" s="48"/>
      <c r="C64" s="127"/>
      <c r="D64" s="128"/>
      <c r="E64" s="48"/>
      <c r="F64" s="48"/>
      <c r="G64" s="48"/>
      <c r="H64" s="48"/>
      <c r="I64" s="48"/>
      <c r="J64" s="48"/>
    </row>
    <row r="65" spans="1:10" ht="14.25" customHeight="1" x14ac:dyDescent="0.2">
      <c r="A65" s="44"/>
      <c r="B65" s="48"/>
      <c r="C65" s="127"/>
      <c r="D65" s="128"/>
      <c r="E65" s="48"/>
      <c r="F65" s="48"/>
      <c r="G65" s="48"/>
      <c r="H65" s="48"/>
      <c r="I65" s="48"/>
      <c r="J65" s="48"/>
    </row>
    <row r="66" spans="1:10" ht="14.25" customHeight="1" x14ac:dyDescent="0.2">
      <c r="A66" s="44"/>
      <c r="B66" s="48"/>
      <c r="C66" s="127"/>
      <c r="D66" s="128"/>
      <c r="E66" s="48"/>
      <c r="F66" s="48"/>
      <c r="G66" s="48"/>
      <c r="H66" s="48"/>
      <c r="I66" s="48"/>
      <c r="J66" s="48"/>
    </row>
    <row r="67" spans="1:10" ht="14.25" customHeight="1" x14ac:dyDescent="0.2">
      <c r="A67" s="44"/>
      <c r="B67" s="48"/>
      <c r="C67" s="127"/>
      <c r="D67" s="128"/>
      <c r="E67" s="48"/>
      <c r="F67" s="48"/>
      <c r="G67" s="48"/>
      <c r="H67" s="48"/>
      <c r="I67" s="48"/>
      <c r="J67" s="48"/>
    </row>
    <row r="68" spans="1:10" ht="14.25" customHeight="1" x14ac:dyDescent="0.2">
      <c r="A68" s="44"/>
      <c r="B68" s="48"/>
      <c r="C68" s="127"/>
      <c r="D68" s="128"/>
      <c r="E68" s="48"/>
      <c r="F68" s="48"/>
      <c r="G68" s="48"/>
      <c r="H68" s="48"/>
      <c r="I68" s="48"/>
      <c r="J68" s="48"/>
    </row>
    <row r="69" spans="1:10" ht="14.25" customHeight="1" x14ac:dyDescent="0.2">
      <c r="A69" s="44"/>
      <c r="B69" s="48"/>
      <c r="C69" s="127"/>
      <c r="D69" s="128"/>
      <c r="E69" s="48"/>
      <c r="F69" s="48"/>
      <c r="G69" s="48"/>
      <c r="H69" s="48"/>
      <c r="I69" s="48"/>
      <c r="J69" s="48"/>
    </row>
    <row r="70" spans="1:10" ht="14.25" customHeight="1" x14ac:dyDescent="0.2">
      <c r="A70" s="44"/>
      <c r="B70" s="48"/>
      <c r="C70" s="127"/>
      <c r="D70" s="128"/>
      <c r="E70" s="48"/>
      <c r="F70" s="48"/>
      <c r="G70" s="48"/>
      <c r="H70" s="48"/>
      <c r="I70" s="48"/>
      <c r="J70" s="48"/>
    </row>
    <row r="71" spans="1:10" ht="14.25" customHeight="1" x14ac:dyDescent="0.2">
      <c r="A71" s="44"/>
      <c r="B71" s="48"/>
      <c r="C71" s="127"/>
      <c r="D71" s="128"/>
      <c r="E71" s="48"/>
      <c r="F71" s="48"/>
      <c r="G71" s="48"/>
      <c r="H71" s="48"/>
      <c r="I71" s="48"/>
      <c r="J71" s="48"/>
    </row>
    <row r="72" spans="1:10" ht="14.25" customHeight="1" x14ac:dyDescent="0.2">
      <c r="A72" s="44"/>
      <c r="B72" s="48"/>
      <c r="C72" s="127"/>
      <c r="D72" s="128"/>
      <c r="E72" s="48"/>
      <c r="F72" s="48"/>
      <c r="G72" s="48"/>
      <c r="H72" s="48"/>
      <c r="I72" s="48"/>
      <c r="J72" s="48"/>
    </row>
    <row r="73" spans="1:10" ht="14.25" customHeight="1" x14ac:dyDescent="0.2">
      <c r="A73" s="44"/>
      <c r="B73" s="48"/>
      <c r="C73" s="127"/>
      <c r="D73" s="128"/>
      <c r="E73" s="48"/>
      <c r="F73" s="48"/>
      <c r="G73" s="48"/>
      <c r="H73" s="48"/>
      <c r="I73" s="48"/>
      <c r="J73" s="48"/>
    </row>
    <row r="74" spans="1:10" ht="14.25" customHeight="1" x14ac:dyDescent="0.2">
      <c r="A74" s="44"/>
      <c r="B74" s="48"/>
      <c r="C74" s="127"/>
      <c r="D74" s="128"/>
      <c r="E74" s="48"/>
      <c r="F74" s="48"/>
      <c r="G74" s="48"/>
      <c r="H74" s="48"/>
      <c r="I74" s="48"/>
      <c r="J74" s="48"/>
    </row>
    <row r="75" spans="1:10" ht="14.25" customHeight="1" x14ac:dyDescent="0.2">
      <c r="A75" s="44"/>
      <c r="B75" s="48"/>
      <c r="C75" s="127"/>
      <c r="D75" s="128"/>
      <c r="E75" s="48"/>
      <c r="F75" s="48"/>
      <c r="G75" s="48"/>
      <c r="H75" s="48"/>
      <c r="I75" s="48"/>
      <c r="J75" s="48"/>
    </row>
    <row r="76" spans="1:10" ht="14.25" customHeight="1" x14ac:dyDescent="0.2">
      <c r="A76" s="44"/>
      <c r="B76" s="48"/>
      <c r="C76" s="127"/>
      <c r="D76" s="128"/>
      <c r="E76" s="48"/>
      <c r="F76" s="48"/>
      <c r="G76" s="48"/>
      <c r="H76" s="48"/>
      <c r="I76" s="48"/>
      <c r="J76" s="48"/>
    </row>
    <row r="77" spans="1:10" ht="14.25" customHeight="1" x14ac:dyDescent="0.2">
      <c r="A77" s="44"/>
      <c r="B77" s="48"/>
      <c r="C77" s="127"/>
      <c r="D77" s="128"/>
      <c r="E77" s="48"/>
      <c r="F77" s="48"/>
      <c r="G77" s="48"/>
      <c r="H77" s="48"/>
      <c r="I77" s="48"/>
      <c r="J77" s="48"/>
    </row>
    <row r="78" spans="1:10" ht="14.25" customHeight="1" x14ac:dyDescent="0.2">
      <c r="A78" s="44"/>
      <c r="B78" s="48"/>
      <c r="C78" s="127"/>
      <c r="D78" s="128"/>
      <c r="E78" s="48"/>
      <c r="F78" s="48"/>
      <c r="G78" s="48"/>
      <c r="H78" s="48"/>
      <c r="I78" s="48"/>
      <c r="J78" s="48"/>
    </row>
    <row r="79" spans="1:10" ht="14.25" customHeight="1" x14ac:dyDescent="0.2">
      <c r="A79" s="44"/>
      <c r="B79" s="48"/>
      <c r="C79" s="127"/>
      <c r="D79" s="128"/>
      <c r="E79" s="48"/>
      <c r="F79" s="48"/>
      <c r="G79" s="48"/>
      <c r="H79" s="48"/>
      <c r="I79" s="48"/>
      <c r="J79" s="48"/>
    </row>
    <row r="80" spans="1:10" ht="14.25" customHeight="1" x14ac:dyDescent="0.2">
      <c r="A80" s="44"/>
      <c r="B80" s="48"/>
      <c r="C80" s="127"/>
      <c r="D80" s="128"/>
      <c r="E80" s="48"/>
      <c r="F80" s="48"/>
      <c r="G80" s="48"/>
      <c r="H80" s="48"/>
      <c r="I80" s="48"/>
      <c r="J80" s="48"/>
    </row>
    <row r="81" spans="1:10" ht="14.25" customHeight="1" x14ac:dyDescent="0.2">
      <c r="A81" s="44"/>
      <c r="B81" s="48"/>
      <c r="C81" s="127"/>
      <c r="D81" s="128"/>
      <c r="E81" s="48"/>
      <c r="F81" s="48"/>
      <c r="G81" s="48"/>
      <c r="H81" s="48"/>
      <c r="I81" s="48"/>
      <c r="J81" s="48"/>
    </row>
    <row r="82" spans="1:10" ht="14.25" customHeight="1" x14ac:dyDescent="0.2">
      <c r="A82" s="44"/>
      <c r="B82" s="48"/>
      <c r="C82" s="127"/>
      <c r="D82" s="128"/>
      <c r="E82" s="48"/>
      <c r="F82" s="48"/>
      <c r="G82" s="48"/>
      <c r="H82" s="48"/>
      <c r="I82" s="48"/>
      <c r="J82" s="48"/>
    </row>
    <row r="83" spans="1:10" ht="14.25" customHeight="1" x14ac:dyDescent="0.2">
      <c r="A83" s="44"/>
      <c r="B83" s="48"/>
      <c r="C83" s="127"/>
      <c r="D83" s="128"/>
      <c r="E83" s="48"/>
      <c r="F83" s="48"/>
      <c r="G83" s="48"/>
      <c r="H83" s="48"/>
      <c r="I83" s="48"/>
      <c r="J83" s="48"/>
    </row>
    <row r="84" spans="1:10" ht="14.25" customHeight="1" x14ac:dyDescent="0.2">
      <c r="A84" s="44"/>
      <c r="B84" s="48"/>
      <c r="C84" s="127"/>
      <c r="D84" s="128"/>
      <c r="E84" s="48"/>
      <c r="F84" s="48"/>
      <c r="G84" s="48"/>
      <c r="H84" s="48"/>
      <c r="I84" s="48"/>
      <c r="J84" s="48"/>
    </row>
    <row r="85" spans="1:10" ht="14.25" customHeight="1" x14ac:dyDescent="0.2">
      <c r="A85" s="44"/>
      <c r="B85" s="48"/>
      <c r="C85" s="127"/>
      <c r="D85" s="128"/>
      <c r="E85" s="48"/>
      <c r="F85" s="48"/>
      <c r="G85" s="48"/>
      <c r="H85" s="48"/>
      <c r="I85" s="48"/>
      <c r="J85" s="48"/>
    </row>
    <row r="86" spans="1:10" ht="14.25" customHeight="1" x14ac:dyDescent="0.2">
      <c r="A86" s="44"/>
      <c r="B86" s="48"/>
      <c r="C86" s="127"/>
      <c r="D86" s="128"/>
      <c r="E86" s="48"/>
      <c r="F86" s="48"/>
      <c r="G86" s="48"/>
      <c r="H86" s="48"/>
      <c r="I86" s="48"/>
      <c r="J86" s="48"/>
    </row>
    <row r="87" spans="1:10" ht="14.25" customHeight="1" x14ac:dyDescent="0.2">
      <c r="A87" s="44"/>
      <c r="B87" s="48"/>
      <c r="C87" s="127"/>
      <c r="D87" s="128"/>
      <c r="E87" s="48"/>
      <c r="F87" s="48"/>
      <c r="G87" s="48"/>
      <c r="H87" s="48"/>
      <c r="I87" s="48"/>
      <c r="J87" s="48"/>
    </row>
    <row r="88" spans="1:10" ht="14.25" customHeight="1" x14ac:dyDescent="0.2">
      <c r="A88" s="44"/>
      <c r="B88" s="48"/>
      <c r="C88" s="127"/>
      <c r="D88" s="128"/>
      <c r="E88" s="48"/>
      <c r="F88" s="48"/>
      <c r="G88" s="48"/>
      <c r="H88" s="48"/>
      <c r="I88" s="48"/>
      <c r="J88" s="48"/>
    </row>
    <row r="89" spans="1:10" ht="14.25" customHeight="1" x14ac:dyDescent="0.2">
      <c r="A89" s="44"/>
      <c r="B89" s="48"/>
      <c r="C89" s="127"/>
      <c r="D89" s="128"/>
      <c r="E89" s="48"/>
      <c r="F89" s="48"/>
      <c r="G89" s="48"/>
      <c r="H89" s="48"/>
      <c r="I89" s="48"/>
      <c r="J89" s="48"/>
    </row>
    <row r="90" spans="1:10" ht="14.25" customHeight="1" x14ac:dyDescent="0.2">
      <c r="A90" s="44"/>
      <c r="B90" s="48"/>
      <c r="C90" s="127"/>
      <c r="D90" s="128"/>
      <c r="E90" s="48"/>
      <c r="F90" s="48"/>
      <c r="G90" s="48"/>
      <c r="H90" s="48"/>
      <c r="I90" s="48"/>
      <c r="J90" s="48"/>
    </row>
    <row r="91" spans="1:10" ht="14.25" customHeight="1" x14ac:dyDescent="0.2">
      <c r="A91" s="44"/>
      <c r="B91" s="48"/>
      <c r="C91" s="127"/>
      <c r="D91" s="128"/>
      <c r="E91" s="48"/>
      <c r="F91" s="48"/>
      <c r="G91" s="48"/>
      <c r="H91" s="48"/>
      <c r="I91" s="48"/>
      <c r="J91" s="48"/>
    </row>
    <row r="92" spans="1:10" ht="14.25" customHeight="1" x14ac:dyDescent="0.2">
      <c r="A92" s="44"/>
      <c r="B92" s="48"/>
      <c r="C92" s="127"/>
      <c r="D92" s="128"/>
      <c r="E92" s="48"/>
      <c r="F92" s="48"/>
      <c r="G92" s="48"/>
      <c r="H92" s="48"/>
      <c r="I92" s="48"/>
      <c r="J92" s="48"/>
    </row>
    <row r="93" spans="1:10" ht="14.25" customHeight="1" x14ac:dyDescent="0.2">
      <c r="A93" s="44"/>
      <c r="B93" s="48"/>
      <c r="C93" s="127"/>
      <c r="D93" s="128"/>
      <c r="E93" s="48"/>
      <c r="F93" s="48"/>
      <c r="G93" s="48"/>
      <c r="H93" s="48"/>
      <c r="I93" s="48"/>
      <c r="J93" s="48"/>
    </row>
    <row r="94" spans="1:10" ht="14.25" customHeight="1" x14ac:dyDescent="0.2">
      <c r="A94" s="44"/>
      <c r="B94" s="48"/>
      <c r="C94" s="127"/>
      <c r="D94" s="128"/>
      <c r="E94" s="48"/>
      <c r="F94" s="48"/>
      <c r="G94" s="48"/>
      <c r="H94" s="48"/>
      <c r="I94" s="48"/>
      <c r="J94" s="48"/>
    </row>
    <row r="95" spans="1:10" ht="14.25" customHeight="1" x14ac:dyDescent="0.2">
      <c r="A95" s="44"/>
      <c r="B95" s="48"/>
      <c r="C95" s="127"/>
      <c r="D95" s="128"/>
      <c r="E95" s="48"/>
      <c r="F95" s="48"/>
      <c r="G95" s="48"/>
      <c r="H95" s="48"/>
      <c r="I95" s="48"/>
      <c r="J95" s="48"/>
    </row>
    <row r="96" spans="1:10" ht="14.25" customHeight="1" x14ac:dyDescent="0.2">
      <c r="A96" s="44"/>
      <c r="B96" s="48"/>
      <c r="C96" s="127"/>
      <c r="D96" s="128"/>
      <c r="E96" s="48"/>
      <c r="F96" s="48"/>
      <c r="G96" s="48"/>
      <c r="H96" s="48"/>
      <c r="I96" s="48"/>
      <c r="J96" s="48"/>
    </row>
    <row r="97" spans="1:10" ht="14.25" customHeight="1" x14ac:dyDescent="0.2">
      <c r="A97" s="44"/>
      <c r="B97" s="48"/>
      <c r="C97" s="127"/>
      <c r="D97" s="128"/>
      <c r="E97" s="48"/>
      <c r="F97" s="48"/>
      <c r="G97" s="48"/>
      <c r="H97" s="48"/>
      <c r="I97" s="48"/>
      <c r="J97" s="48"/>
    </row>
    <row r="98" spans="1:10" ht="14.25" customHeight="1" x14ac:dyDescent="0.2">
      <c r="A98" s="44"/>
      <c r="B98" s="48"/>
      <c r="C98" s="127"/>
      <c r="D98" s="128"/>
      <c r="E98" s="48"/>
      <c r="F98" s="48"/>
      <c r="G98" s="48"/>
      <c r="H98" s="48"/>
      <c r="I98" s="48"/>
      <c r="J98" s="48"/>
    </row>
    <row r="99" spans="1:10" ht="14.25" customHeight="1" x14ac:dyDescent="0.2">
      <c r="A99" s="44"/>
      <c r="B99" s="48"/>
      <c r="C99" s="127"/>
      <c r="D99" s="128"/>
      <c r="E99" s="48"/>
      <c r="F99" s="48"/>
      <c r="G99" s="48"/>
      <c r="H99" s="48"/>
      <c r="I99" s="48"/>
      <c r="J99" s="48"/>
    </row>
    <row r="100" spans="1:10" ht="14.25" customHeight="1" x14ac:dyDescent="0.2">
      <c r="A100" s="44"/>
      <c r="B100" s="48"/>
      <c r="C100" s="127"/>
      <c r="D100" s="128"/>
      <c r="E100" s="48"/>
      <c r="F100" s="48"/>
      <c r="G100" s="48"/>
      <c r="H100" s="48"/>
      <c r="I100" s="48"/>
      <c r="J100" s="48"/>
    </row>
  </sheetData>
  <autoFilter ref="A6:N23" xr:uid="{00000000-0009-0000-0000-000003000000}"/>
  <mergeCells count="6">
    <mergeCell ref="B23:D23"/>
    <mergeCell ref="E23:H23"/>
    <mergeCell ref="I23:J23"/>
    <mergeCell ref="A1:H2"/>
    <mergeCell ref="I1:J1"/>
    <mergeCell ref="I3:J3"/>
  </mergeCells>
  <pageMargins left="0.43" right="0.15748031496063" top="0.15748031496063" bottom="0.15748031496063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"/>
  <sheetViews>
    <sheetView topLeftCell="A16" workbookViewId="0">
      <selection activeCell="E24" sqref="E24"/>
    </sheetView>
  </sheetViews>
  <sheetFormatPr defaultColWidth="14.375" defaultRowHeight="15" customHeight="1" x14ac:dyDescent="0.2"/>
  <cols>
    <col min="1" max="2" width="15.875" customWidth="1"/>
    <col min="3" max="13" width="8.625" customWidth="1"/>
  </cols>
  <sheetData>
    <row r="1" spans="1:13" ht="14.25" customHeight="1" x14ac:dyDescent="0.2"/>
    <row r="2" spans="1:13" ht="14.25" customHeight="1" x14ac:dyDescent="0.2"/>
    <row r="3" spans="1:13" ht="14.25" customHeight="1" x14ac:dyDescent="0.2"/>
    <row r="4" spans="1:13" ht="14.25" customHeight="1" x14ac:dyDescent="0.3">
      <c r="A4" s="258" t="s">
        <v>161</v>
      </c>
      <c r="B4" s="129" t="s">
        <v>162</v>
      </c>
      <c r="C4" s="130">
        <f>(E5+G5+I5+K5+M5)/5</f>
        <v>24.2</v>
      </c>
      <c r="D4" s="266" t="s">
        <v>163</v>
      </c>
      <c r="E4" s="267"/>
      <c r="F4" s="267"/>
      <c r="G4" s="267"/>
      <c r="H4" s="267"/>
      <c r="I4" s="267"/>
      <c r="J4" s="267"/>
      <c r="K4" s="267"/>
      <c r="L4" s="267"/>
      <c r="M4" s="268"/>
    </row>
    <row r="5" spans="1:13" ht="14.25" customHeight="1" x14ac:dyDescent="0.2">
      <c r="A5" s="269"/>
      <c r="B5" s="131" t="s">
        <v>164</v>
      </c>
      <c r="C5" s="132">
        <v>15489</v>
      </c>
      <c r="D5" s="133">
        <v>15474</v>
      </c>
      <c r="E5" s="134">
        <f>C5-D5</f>
        <v>15</v>
      </c>
      <c r="F5" s="135">
        <v>15456</v>
      </c>
      <c r="G5" s="136">
        <f>C5-F5</f>
        <v>33</v>
      </c>
      <c r="H5" s="133">
        <v>15469</v>
      </c>
      <c r="I5" s="134">
        <f>C5-H5</f>
        <v>20</v>
      </c>
      <c r="J5" s="135">
        <v>15458</v>
      </c>
      <c r="K5" s="136">
        <f>C5-J5</f>
        <v>31</v>
      </c>
      <c r="L5" s="137">
        <v>15467</v>
      </c>
      <c r="M5" s="134">
        <f>C5-L5</f>
        <v>22</v>
      </c>
    </row>
    <row r="6" spans="1:13" ht="14.25" customHeight="1" x14ac:dyDescent="0.25">
      <c r="A6" s="260" t="s">
        <v>165</v>
      </c>
      <c r="B6" s="261"/>
      <c r="C6" s="138">
        <v>1</v>
      </c>
      <c r="D6" s="139">
        <v>0</v>
      </c>
      <c r="E6" s="140"/>
      <c r="F6" s="141">
        <v>0</v>
      </c>
      <c r="G6" s="142"/>
      <c r="H6" s="139">
        <v>0</v>
      </c>
      <c r="I6" s="140"/>
      <c r="J6" s="141">
        <v>0</v>
      </c>
      <c r="K6" s="142"/>
      <c r="L6" s="143">
        <v>0</v>
      </c>
      <c r="M6" s="140"/>
    </row>
    <row r="7" spans="1:13" ht="14.25" customHeight="1" x14ac:dyDescent="0.25">
      <c r="A7" s="262"/>
      <c r="B7" s="263"/>
      <c r="C7" s="144">
        <v>2</v>
      </c>
      <c r="D7" s="145">
        <v>0</v>
      </c>
      <c r="E7" s="146"/>
      <c r="F7" s="147">
        <v>0</v>
      </c>
      <c r="G7" s="148"/>
      <c r="H7" s="145">
        <v>0</v>
      </c>
      <c r="I7" s="146"/>
      <c r="J7" s="147">
        <v>0</v>
      </c>
      <c r="K7" s="148"/>
      <c r="L7" s="149">
        <v>0</v>
      </c>
      <c r="M7" s="146"/>
    </row>
    <row r="8" spans="1:13" ht="14.25" customHeight="1" x14ac:dyDescent="0.25">
      <c r="A8" s="262"/>
      <c r="B8" s="263"/>
      <c r="C8" s="144">
        <v>3</v>
      </c>
      <c r="D8" s="145">
        <v>0</v>
      </c>
      <c r="E8" s="146"/>
      <c r="F8" s="147">
        <v>0</v>
      </c>
      <c r="G8" s="148"/>
      <c r="H8" s="145">
        <v>0</v>
      </c>
      <c r="I8" s="146"/>
      <c r="J8" s="147">
        <v>0</v>
      </c>
      <c r="K8" s="148"/>
      <c r="L8" s="149">
        <v>0</v>
      </c>
      <c r="M8" s="146"/>
    </row>
    <row r="9" spans="1:13" ht="14.25" customHeight="1" x14ac:dyDescent="0.25">
      <c r="A9" s="262"/>
      <c r="B9" s="263"/>
      <c r="C9" s="150">
        <v>4</v>
      </c>
      <c r="D9" s="151">
        <v>15407</v>
      </c>
      <c r="E9" s="152">
        <f>C5-D9</f>
        <v>82</v>
      </c>
      <c r="F9" s="151">
        <v>15409</v>
      </c>
      <c r="G9" s="152">
        <f>C5-F9</f>
        <v>80</v>
      </c>
      <c r="H9" s="151">
        <v>15398</v>
      </c>
      <c r="I9" s="152">
        <f>C5-H9</f>
        <v>91</v>
      </c>
      <c r="J9" s="151">
        <v>15406</v>
      </c>
      <c r="K9" s="152">
        <f>C5-J9</f>
        <v>83</v>
      </c>
      <c r="L9" s="153">
        <v>15398</v>
      </c>
      <c r="M9" s="152">
        <f>C5-L9</f>
        <v>91</v>
      </c>
    </row>
    <row r="10" spans="1:13" ht="14.25" customHeight="1" x14ac:dyDescent="0.25">
      <c r="A10" s="262"/>
      <c r="B10" s="263"/>
      <c r="C10" s="150">
        <v>5</v>
      </c>
      <c r="D10" s="151">
        <v>15410</v>
      </c>
      <c r="E10" s="152">
        <f>C5-D10</f>
        <v>79</v>
      </c>
      <c r="F10" s="151">
        <v>15418</v>
      </c>
      <c r="G10" s="152">
        <f>C5-F10</f>
        <v>71</v>
      </c>
      <c r="H10" s="151">
        <v>15428</v>
      </c>
      <c r="I10" s="152">
        <f>C5-H10</f>
        <v>61</v>
      </c>
      <c r="J10" s="151">
        <v>15422</v>
      </c>
      <c r="K10" s="152">
        <f>C5-J10</f>
        <v>67</v>
      </c>
      <c r="L10" s="153">
        <v>15403</v>
      </c>
      <c r="M10" s="152">
        <f>C5-L10</f>
        <v>86</v>
      </c>
    </row>
    <row r="11" spans="1:13" ht="14.25" customHeight="1" x14ac:dyDescent="0.25">
      <c r="A11" s="262"/>
      <c r="B11" s="263"/>
      <c r="C11" s="144">
        <v>6</v>
      </c>
      <c r="D11" s="145">
        <v>0</v>
      </c>
      <c r="E11" s="146"/>
      <c r="F11" s="147">
        <v>0</v>
      </c>
      <c r="G11" s="148"/>
      <c r="H11" s="145">
        <v>0</v>
      </c>
      <c r="I11" s="146"/>
      <c r="J11" s="147">
        <v>0</v>
      </c>
      <c r="K11" s="148"/>
      <c r="L11" s="149">
        <v>0</v>
      </c>
      <c r="M11" s="146"/>
    </row>
    <row r="12" spans="1:13" ht="14.25" customHeight="1" x14ac:dyDescent="0.25">
      <c r="A12" s="262"/>
      <c r="B12" s="263"/>
      <c r="C12" s="144">
        <v>7</v>
      </c>
      <c r="D12" s="145">
        <v>0</v>
      </c>
      <c r="E12" s="146"/>
      <c r="F12" s="147">
        <v>0</v>
      </c>
      <c r="G12" s="148"/>
      <c r="H12" s="145">
        <v>0</v>
      </c>
      <c r="I12" s="146"/>
      <c r="J12" s="147">
        <v>0</v>
      </c>
      <c r="K12" s="148"/>
      <c r="L12" s="149">
        <v>0</v>
      </c>
      <c r="M12" s="146"/>
    </row>
    <row r="13" spans="1:13" ht="14.25" customHeight="1" x14ac:dyDescent="0.25">
      <c r="A13" s="262"/>
      <c r="B13" s="263"/>
      <c r="C13" s="144">
        <v>8</v>
      </c>
      <c r="D13" s="145">
        <v>0</v>
      </c>
      <c r="E13" s="146"/>
      <c r="F13" s="147">
        <v>0</v>
      </c>
      <c r="G13" s="148"/>
      <c r="H13" s="145">
        <v>0</v>
      </c>
      <c r="I13" s="146"/>
      <c r="J13" s="147">
        <v>0</v>
      </c>
      <c r="K13" s="148"/>
      <c r="L13" s="149">
        <v>0</v>
      </c>
      <c r="M13" s="146"/>
    </row>
    <row r="14" spans="1:13" ht="14.25" customHeight="1" x14ac:dyDescent="0.25">
      <c r="A14" s="262"/>
      <c r="B14" s="263"/>
      <c r="C14" s="144">
        <v>9</v>
      </c>
      <c r="D14" s="145">
        <v>0</v>
      </c>
      <c r="E14" s="146"/>
      <c r="F14" s="147">
        <v>0</v>
      </c>
      <c r="G14" s="148"/>
      <c r="H14" s="145">
        <v>0</v>
      </c>
      <c r="I14" s="146"/>
      <c r="J14" s="147">
        <v>0</v>
      </c>
      <c r="K14" s="148"/>
      <c r="L14" s="149">
        <v>0</v>
      </c>
      <c r="M14" s="146"/>
    </row>
    <row r="15" spans="1:13" ht="14.25" customHeight="1" x14ac:dyDescent="0.25">
      <c r="A15" s="264"/>
      <c r="B15" s="265"/>
      <c r="C15" s="154">
        <v>10</v>
      </c>
      <c r="D15" s="155">
        <v>0</v>
      </c>
      <c r="E15" s="156"/>
      <c r="F15" s="157">
        <v>0</v>
      </c>
      <c r="G15" s="158"/>
      <c r="H15" s="155">
        <v>0</v>
      </c>
      <c r="I15" s="156"/>
      <c r="J15" s="157">
        <v>0</v>
      </c>
      <c r="K15" s="158"/>
      <c r="L15" s="159">
        <v>0</v>
      </c>
      <c r="M15" s="156"/>
    </row>
    <row r="16" spans="1:13" ht="14.25" customHeight="1" x14ac:dyDescent="0.2">
      <c r="A16" s="258" t="s">
        <v>166</v>
      </c>
      <c r="B16" s="160" t="s">
        <v>167</v>
      </c>
      <c r="C16" s="161">
        <f>(E16+G16+I16+K16+M16)/5</f>
        <v>79.099999999999994</v>
      </c>
      <c r="D16" s="162"/>
      <c r="E16" s="163">
        <f>C5-D17</f>
        <v>80.5</v>
      </c>
      <c r="F16" s="164"/>
      <c r="G16" s="163">
        <f>C5-F17</f>
        <v>75.5</v>
      </c>
      <c r="H16" s="164"/>
      <c r="I16" s="163">
        <f>C5-H17</f>
        <v>76</v>
      </c>
      <c r="J16" s="164"/>
      <c r="K16" s="163">
        <f>C5-J17</f>
        <v>75</v>
      </c>
      <c r="L16" s="164"/>
      <c r="M16" s="165">
        <f>C5-L17</f>
        <v>88.5</v>
      </c>
    </row>
    <row r="17" spans="1:13" ht="14.25" customHeight="1" x14ac:dyDescent="0.2">
      <c r="A17" s="259"/>
      <c r="B17" s="166" t="s">
        <v>168</v>
      </c>
      <c r="C17" s="167">
        <f>(D17+F17+H17+J17+L17)/5</f>
        <v>15409.9</v>
      </c>
      <c r="D17" s="168">
        <f>SUM(D9:D10)/2</f>
        <v>15408.5</v>
      </c>
      <c r="E17" s="169"/>
      <c r="F17" s="170">
        <f>SUM(F9:F10)/2</f>
        <v>15413.5</v>
      </c>
      <c r="G17" s="169"/>
      <c r="H17" s="170">
        <f>SUM(H9:H10)/2</f>
        <v>15413</v>
      </c>
      <c r="I17" s="169"/>
      <c r="J17" s="170">
        <f>SUM(J9:J10)/2</f>
        <v>15414</v>
      </c>
      <c r="K17" s="169"/>
      <c r="L17" s="170">
        <f>SUM(L9:L10)/2</f>
        <v>15400.5</v>
      </c>
      <c r="M17" s="171"/>
    </row>
    <row r="18" spans="1:13" ht="14.25" customHeight="1" x14ac:dyDescent="0.2"/>
    <row r="19" spans="1:13" ht="21.75" customHeight="1" x14ac:dyDescent="0.3">
      <c r="A19" s="258" t="s">
        <v>161</v>
      </c>
      <c r="B19" s="129" t="s">
        <v>162</v>
      </c>
      <c r="C19" s="130">
        <f>(E20+G20+I20+K20+M20)/5</f>
        <v>17</v>
      </c>
      <c r="D19" s="266" t="s">
        <v>169</v>
      </c>
      <c r="E19" s="267"/>
      <c r="F19" s="267"/>
      <c r="G19" s="267"/>
      <c r="H19" s="267"/>
      <c r="I19" s="267"/>
      <c r="J19" s="267"/>
      <c r="K19" s="267"/>
      <c r="L19" s="267"/>
      <c r="M19" s="268"/>
    </row>
    <row r="20" spans="1:13" ht="14.25" customHeight="1" x14ac:dyDescent="0.2">
      <c r="A20" s="269"/>
      <c r="B20" s="131" t="s">
        <v>164</v>
      </c>
      <c r="C20" s="132">
        <v>11150</v>
      </c>
      <c r="D20" s="133">
        <v>11131</v>
      </c>
      <c r="E20" s="134">
        <f>C20-D20</f>
        <v>19</v>
      </c>
      <c r="F20" s="135">
        <v>11138</v>
      </c>
      <c r="G20" s="136">
        <f>C20-F20</f>
        <v>12</v>
      </c>
      <c r="H20" s="133">
        <v>11133</v>
      </c>
      <c r="I20" s="134">
        <f>C20-H20</f>
        <v>17</v>
      </c>
      <c r="J20" s="135">
        <v>11125</v>
      </c>
      <c r="K20" s="136">
        <f>C20-J20</f>
        <v>25</v>
      </c>
      <c r="L20" s="137">
        <v>11138</v>
      </c>
      <c r="M20" s="134">
        <f>C20-L20</f>
        <v>12</v>
      </c>
    </row>
    <row r="21" spans="1:13" ht="14.25" customHeight="1" x14ac:dyDescent="0.25">
      <c r="A21" s="260" t="s">
        <v>165</v>
      </c>
      <c r="B21" s="261"/>
      <c r="C21" s="138">
        <v>1</v>
      </c>
      <c r="D21" s="139">
        <v>0</v>
      </c>
      <c r="E21" s="140"/>
      <c r="F21" s="141">
        <v>0</v>
      </c>
      <c r="G21" s="142"/>
      <c r="H21" s="139">
        <v>0</v>
      </c>
      <c r="I21" s="140"/>
      <c r="J21" s="141">
        <v>0</v>
      </c>
      <c r="K21" s="142"/>
      <c r="L21" s="143">
        <v>0</v>
      </c>
      <c r="M21" s="140"/>
    </row>
    <row r="22" spans="1:13" ht="14.25" customHeight="1" x14ac:dyDescent="0.25">
      <c r="A22" s="262"/>
      <c r="B22" s="263"/>
      <c r="C22" s="144">
        <v>2</v>
      </c>
      <c r="D22" s="145">
        <v>0</v>
      </c>
      <c r="E22" s="146"/>
      <c r="F22" s="147">
        <v>0</v>
      </c>
      <c r="G22" s="148"/>
      <c r="H22" s="145">
        <v>0</v>
      </c>
      <c r="I22" s="146"/>
      <c r="J22" s="147">
        <v>0</v>
      </c>
      <c r="K22" s="148"/>
      <c r="L22" s="149">
        <v>0</v>
      </c>
      <c r="M22" s="146"/>
    </row>
    <row r="23" spans="1:13" ht="14.25" customHeight="1" x14ac:dyDescent="0.25">
      <c r="A23" s="262"/>
      <c r="B23" s="263"/>
      <c r="C23" s="144">
        <v>3</v>
      </c>
      <c r="D23" s="145">
        <v>0</v>
      </c>
      <c r="E23" s="146"/>
      <c r="F23" s="147">
        <v>0</v>
      </c>
      <c r="G23" s="148"/>
      <c r="H23" s="145">
        <v>0</v>
      </c>
      <c r="I23" s="146"/>
      <c r="J23" s="147">
        <v>0</v>
      </c>
      <c r="K23" s="148"/>
      <c r="L23" s="149">
        <v>0</v>
      </c>
      <c r="M23" s="146"/>
    </row>
    <row r="24" spans="1:13" ht="14.25" customHeight="1" x14ac:dyDescent="0.25">
      <c r="A24" s="262"/>
      <c r="B24" s="263"/>
      <c r="C24" s="150">
        <v>4</v>
      </c>
      <c r="D24" s="151">
        <v>11100</v>
      </c>
      <c r="E24" s="152">
        <f>C20-D24</f>
        <v>50</v>
      </c>
      <c r="F24" s="151">
        <v>11096</v>
      </c>
      <c r="G24" s="152">
        <f>C20-F24</f>
        <v>54</v>
      </c>
      <c r="H24" s="151">
        <v>11099</v>
      </c>
      <c r="I24" s="152">
        <f>C20-H24</f>
        <v>51</v>
      </c>
      <c r="J24" s="151">
        <v>11097</v>
      </c>
      <c r="K24" s="152">
        <f>C20-J24</f>
        <v>53</v>
      </c>
      <c r="L24" s="153">
        <v>11098</v>
      </c>
      <c r="M24" s="152">
        <f>C20-L24</f>
        <v>52</v>
      </c>
    </row>
    <row r="25" spans="1:13" ht="14.25" customHeight="1" x14ac:dyDescent="0.25">
      <c r="A25" s="262"/>
      <c r="B25" s="263"/>
      <c r="C25" s="150">
        <v>5</v>
      </c>
      <c r="D25" s="151">
        <v>11107</v>
      </c>
      <c r="E25" s="152">
        <f>C20-D25</f>
        <v>43</v>
      </c>
      <c r="F25" s="151">
        <v>11107</v>
      </c>
      <c r="G25" s="152">
        <f>C20-F25</f>
        <v>43</v>
      </c>
      <c r="H25" s="151">
        <v>11104</v>
      </c>
      <c r="I25" s="152">
        <f>C20-H25</f>
        <v>46</v>
      </c>
      <c r="J25" s="151">
        <v>11109</v>
      </c>
      <c r="K25" s="152">
        <f>C20-J25</f>
        <v>41</v>
      </c>
      <c r="L25" s="153">
        <v>11103</v>
      </c>
      <c r="M25" s="152">
        <f>C20-L25</f>
        <v>47</v>
      </c>
    </row>
    <row r="26" spans="1:13" ht="14.25" customHeight="1" x14ac:dyDescent="0.25">
      <c r="A26" s="262"/>
      <c r="B26" s="263"/>
      <c r="C26" s="144">
        <v>6</v>
      </c>
      <c r="D26" s="145">
        <v>0</v>
      </c>
      <c r="E26" s="146"/>
      <c r="F26" s="147">
        <v>0</v>
      </c>
      <c r="G26" s="148"/>
      <c r="H26" s="145">
        <v>0</v>
      </c>
      <c r="I26" s="146"/>
      <c r="J26" s="147">
        <v>0</v>
      </c>
      <c r="K26" s="148"/>
      <c r="L26" s="149">
        <v>0</v>
      </c>
      <c r="M26" s="146"/>
    </row>
    <row r="27" spans="1:13" ht="14.25" customHeight="1" x14ac:dyDescent="0.25">
      <c r="A27" s="262"/>
      <c r="B27" s="263"/>
      <c r="C27" s="144">
        <v>7</v>
      </c>
      <c r="D27" s="145">
        <v>0</v>
      </c>
      <c r="E27" s="146"/>
      <c r="F27" s="147">
        <v>0</v>
      </c>
      <c r="G27" s="148"/>
      <c r="H27" s="145">
        <v>0</v>
      </c>
      <c r="I27" s="146"/>
      <c r="J27" s="147">
        <v>0</v>
      </c>
      <c r="K27" s="148"/>
      <c r="L27" s="149">
        <v>0</v>
      </c>
      <c r="M27" s="146"/>
    </row>
    <row r="28" spans="1:13" ht="14.25" customHeight="1" x14ac:dyDescent="0.25">
      <c r="A28" s="262"/>
      <c r="B28" s="263"/>
      <c r="C28" s="144">
        <v>8</v>
      </c>
      <c r="D28" s="145">
        <v>0</v>
      </c>
      <c r="E28" s="146"/>
      <c r="F28" s="147">
        <v>0</v>
      </c>
      <c r="G28" s="148"/>
      <c r="H28" s="145">
        <v>0</v>
      </c>
      <c r="I28" s="146"/>
      <c r="J28" s="147">
        <v>0</v>
      </c>
      <c r="K28" s="148"/>
      <c r="L28" s="149">
        <v>0</v>
      </c>
      <c r="M28" s="146"/>
    </row>
    <row r="29" spans="1:13" ht="14.25" customHeight="1" x14ac:dyDescent="0.25">
      <c r="A29" s="262"/>
      <c r="B29" s="263"/>
      <c r="C29" s="144">
        <v>9</v>
      </c>
      <c r="D29" s="145">
        <v>0</v>
      </c>
      <c r="E29" s="146"/>
      <c r="F29" s="147">
        <v>0</v>
      </c>
      <c r="G29" s="148"/>
      <c r="H29" s="145">
        <v>0</v>
      </c>
      <c r="I29" s="146"/>
      <c r="J29" s="147">
        <v>0</v>
      </c>
      <c r="K29" s="148"/>
      <c r="L29" s="149">
        <v>0</v>
      </c>
      <c r="M29" s="146"/>
    </row>
    <row r="30" spans="1:13" ht="14.25" customHeight="1" x14ac:dyDescent="0.25">
      <c r="A30" s="264"/>
      <c r="B30" s="265"/>
      <c r="C30" s="154">
        <v>10</v>
      </c>
      <c r="D30" s="155">
        <v>0</v>
      </c>
      <c r="E30" s="156"/>
      <c r="F30" s="157">
        <v>0</v>
      </c>
      <c r="G30" s="158"/>
      <c r="H30" s="155">
        <v>0</v>
      </c>
      <c r="I30" s="156"/>
      <c r="J30" s="157">
        <v>0</v>
      </c>
      <c r="K30" s="158"/>
      <c r="L30" s="159">
        <v>0</v>
      </c>
      <c r="M30" s="156"/>
    </row>
    <row r="31" spans="1:13" ht="21" customHeight="1" x14ac:dyDescent="0.2">
      <c r="A31" s="258" t="s">
        <v>166</v>
      </c>
      <c r="B31" s="160" t="s">
        <v>167</v>
      </c>
      <c r="C31" s="161">
        <f>(E31+G31+I31+K31+M31)/5</f>
        <v>48</v>
      </c>
      <c r="D31" s="162"/>
      <c r="E31" s="163">
        <f>C20-D32</f>
        <v>46.5</v>
      </c>
      <c r="F31" s="164"/>
      <c r="G31" s="163">
        <f>C20-F32</f>
        <v>48.5</v>
      </c>
      <c r="H31" s="164"/>
      <c r="I31" s="163">
        <f>C20-H32</f>
        <v>48.5</v>
      </c>
      <c r="J31" s="164"/>
      <c r="K31" s="163">
        <f>C20-J32</f>
        <v>47</v>
      </c>
      <c r="L31" s="164"/>
      <c r="M31" s="165">
        <f>C20-L32</f>
        <v>49.5</v>
      </c>
    </row>
    <row r="32" spans="1:13" ht="14.25" customHeight="1" x14ac:dyDescent="0.2">
      <c r="A32" s="259"/>
      <c r="B32" s="166" t="s">
        <v>168</v>
      </c>
      <c r="C32" s="167">
        <f>(D32+F32+H32+J32+L32)/5</f>
        <v>11102</v>
      </c>
      <c r="D32" s="168">
        <f>SUM(D24:D25)/2</f>
        <v>11103.5</v>
      </c>
      <c r="E32" s="169"/>
      <c r="F32" s="170">
        <f>SUM(F24:F25)/2</f>
        <v>11101.5</v>
      </c>
      <c r="G32" s="169"/>
      <c r="H32" s="170">
        <f>SUM(H24:H25)/2</f>
        <v>11101.5</v>
      </c>
      <c r="I32" s="169"/>
      <c r="J32" s="170">
        <f>SUM(J24:J25)/2</f>
        <v>11103</v>
      </c>
      <c r="K32" s="169"/>
      <c r="L32" s="170">
        <f>SUM(L24:L25)/2</f>
        <v>11100.5</v>
      </c>
      <c r="M32" s="171"/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mergeCells count="8">
    <mergeCell ref="A31:A32"/>
    <mergeCell ref="A21:B30"/>
    <mergeCell ref="D4:M4"/>
    <mergeCell ref="D19:M19"/>
    <mergeCell ref="A19:A20"/>
    <mergeCell ref="A4:A5"/>
    <mergeCell ref="A6:B15"/>
    <mergeCell ref="A16:A17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908B3B6958984B998257AB094A161B" ma:contentTypeVersion="19" ma:contentTypeDescription="Create a new document." ma:contentTypeScope="" ma:versionID="77476078368f7f2372466da725185edd">
  <xsd:schema xmlns:xsd="http://www.w3.org/2001/XMLSchema" xmlns:xs="http://www.w3.org/2001/XMLSchema" xmlns:p="http://schemas.microsoft.com/office/2006/metadata/properties" xmlns:ns2="aa03ab9b-ae4a-463b-add5-b21246babdae" xmlns:ns3="1507f4fd-dca5-4a3b-b7bc-ad812740868c" xmlns:ns4="292d0dc2-e599-4ea9-b5ef-33bfd71295c7" targetNamespace="http://schemas.microsoft.com/office/2006/metadata/properties" ma:root="true" ma:fieldsID="9625fd98b7e5bfe9b79a8b2ae2dd180b" ns2:_="" ns3:_="" ns4:_="">
    <xsd:import namespace="aa03ab9b-ae4a-463b-add5-b21246babdae"/>
    <xsd:import namespace="1507f4fd-dca5-4a3b-b7bc-ad812740868c"/>
    <xsd:import namespace="292d0dc2-e599-4ea9-b5ef-33bfd71295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4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3ab9b-ae4a-463b-add5-b21246bab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b7f554e9-a963-4179-93d8-b97c197401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07f4fd-dca5-4a3b-b7bc-ad812740868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d0dc2-e599-4ea9-b5ef-33bfd71295c7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74961764-dab0-4372-aa9c-6e0577676bc9}" ma:internalName="TaxCatchAll" ma:showField="CatchAllData" ma:web="1507f4fd-dca5-4a3b-b7bc-ad81274086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aa03ab9b-ae4a-463b-add5-b21246babdae" xsi:nil="true"/>
    <TaxCatchAll xmlns="292d0dc2-e599-4ea9-b5ef-33bfd71295c7" xsi:nil="true"/>
    <lcf76f155ced4ddcb4097134ff3c332f xmlns="aa03ab9b-ae4a-463b-add5-b21246babd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54AF949-10AB-4AE5-A8CD-D5978987EB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103ED4-9CB2-47E8-81E2-880167A09E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03ab9b-ae4a-463b-add5-b21246babdae"/>
    <ds:schemaRef ds:uri="1507f4fd-dca5-4a3b-b7bc-ad812740868c"/>
    <ds:schemaRef ds:uri="292d0dc2-e599-4ea9-b5ef-33bfd7129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3AED03-A756-4494-BB54-D59AE3706438}">
  <ds:schemaRefs>
    <ds:schemaRef ds:uri="http://schemas.microsoft.com/office/2006/metadata/properties"/>
    <ds:schemaRef ds:uri="http://schemas.microsoft.com/office/infopath/2007/PartnerControls"/>
    <ds:schemaRef ds:uri="aa03ab9b-ae4a-463b-add5-b21246babdae"/>
    <ds:schemaRef ds:uri="292d0dc2-e599-4ea9-b5ef-33bfd71295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Master_Data</vt:lpstr>
      <vt:lpstr>HẢO REQUIRE</vt:lpstr>
      <vt:lpstr>(1)</vt:lpstr>
      <vt:lpstr>(2)</vt:lpstr>
      <vt:lpstr>Diff</vt:lpstr>
      <vt:lpstr>Master_Data!SanPham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CRQS, BacNinhHCL</dc:creator>
  <cp:lastModifiedBy>Dung Nguyen</cp:lastModifiedBy>
  <cp:lastPrinted>2021-10-15T06:06:09Z</cp:lastPrinted>
  <dcterms:created xsi:type="dcterms:W3CDTF">2017-07-24T09:23:18Z</dcterms:created>
  <dcterms:modified xsi:type="dcterms:W3CDTF">2023-10-09T13:25:46Z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0x0101009E908B3B6958984B998257AB094A161B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xd_Signature">
    <vt:bool>false</vt:bool>
  </property>
  <property fmtid="{D5CDD505-2E9C-101B-9397-08002B2CF9AE}" pid="8" name="WorkbookGuid">
    <vt:lpwstr>8090520c-4d20-41d4-acb0-f447b0d496d3</vt:lpwstr>
  </property>
  <property fmtid="{D5CDD505-2E9C-101B-9397-08002B2CF9AE}" pid="9" name="MediaServiceImageTags">
    <vt:lpwstr/>
  </property>
</Properties>
</file>