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56736D71-5E9C-4311-9831-4C5FF7CA5BF5}" xr6:coauthVersionLast="47" xr6:coauthVersionMax="47" xr10:uidLastSave="{00000000-0000-0000-0000-000000000000}"/>
  <bookViews>
    <workbookView xWindow="7980" yWindow="2010" windowWidth="19035" windowHeight="14445" tabRatio="750" activeTab="1" xr2:uid="{00000000-000D-0000-FFFF-FFFF00000000}"/>
  </bookViews>
  <sheets>
    <sheet name="Template_" sheetId="28" r:id="rId1"/>
    <sheet name="PC-Comm" sheetId="3" r:id="rId2"/>
    <sheet name="PC_Control" sheetId="20" r:id="rId3"/>
    <sheet name="PLC_Status" sheetId="19" r:id="rId4"/>
    <sheet name="Error &amp; Warning" sheetId="18" r:id="rId5"/>
    <sheet name="Dich_Bit_Reject" sheetId="22" r:id="rId6"/>
    <sheet name="Input" sheetId="5" r:id="rId7"/>
    <sheet name="Output" sheetId="7" r:id="rId8"/>
    <sheet name="CP &amp; CE requirement" sheetId="25" r:id="rId9"/>
    <sheet name="HẢO REQUIRE" sheetId="27" r:id="rId10"/>
  </sheets>
  <externalReferences>
    <externalReference r:id="rId11"/>
    <externalReference r:id="rId12"/>
  </externalReferences>
  <definedNames>
    <definedName name="_xlnm._FilterDatabase" localSheetId="9" hidden="1">'HẢO REQUIRE'!$A$3:$Y$27</definedName>
    <definedName name="SanPham">#REF!</definedName>
    <definedName name="Sảnphẩm">#REF!</definedName>
    <definedName name="SP">'[1]cr.'!$L$3:$L$20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4" i="27" l="1"/>
  <c r="O74" i="27"/>
  <c r="M74" i="27"/>
  <c r="L74" i="27"/>
  <c r="K74" i="27"/>
  <c r="I74" i="27"/>
  <c r="H74" i="27"/>
  <c r="G74" i="27"/>
  <c r="P73" i="27"/>
  <c r="O73" i="27"/>
  <c r="M73" i="27"/>
  <c r="L73" i="27"/>
  <c r="K73" i="27"/>
  <c r="I73" i="27"/>
  <c r="H73" i="27"/>
  <c r="G73" i="27"/>
  <c r="P72" i="27"/>
  <c r="O72" i="27"/>
  <c r="M72" i="27"/>
  <c r="L72" i="27"/>
  <c r="K72" i="27"/>
  <c r="I72" i="27"/>
  <c r="H72" i="27"/>
  <c r="G72" i="27"/>
  <c r="P71" i="27"/>
  <c r="O71" i="27"/>
  <c r="M71" i="27"/>
  <c r="L71" i="27"/>
  <c r="K71" i="27"/>
  <c r="I71" i="27"/>
  <c r="H71" i="27"/>
  <c r="G71" i="27"/>
  <c r="P70" i="27"/>
  <c r="O70" i="27"/>
  <c r="M70" i="27"/>
  <c r="L70" i="27"/>
  <c r="K70" i="27"/>
  <c r="I70" i="27"/>
  <c r="H70" i="27"/>
  <c r="G70" i="27"/>
  <c r="P69" i="27"/>
  <c r="O69" i="27"/>
  <c r="M69" i="27"/>
  <c r="L69" i="27"/>
  <c r="K69" i="27"/>
  <c r="I69" i="27"/>
  <c r="H69" i="27"/>
  <c r="G69" i="27"/>
  <c r="P68" i="27"/>
  <c r="O68" i="27"/>
  <c r="M68" i="27"/>
  <c r="L68" i="27"/>
  <c r="K68" i="27"/>
  <c r="I68" i="27"/>
  <c r="H68" i="27"/>
  <c r="G68" i="27"/>
  <c r="P67" i="27"/>
  <c r="O67" i="27"/>
  <c r="M67" i="27"/>
  <c r="L67" i="27"/>
  <c r="K67" i="27"/>
  <c r="I67" i="27"/>
  <c r="H67" i="27"/>
  <c r="G67" i="27"/>
  <c r="P66" i="27"/>
  <c r="O66" i="27"/>
  <c r="M66" i="27"/>
  <c r="L66" i="27"/>
  <c r="K66" i="27"/>
  <c r="I66" i="27"/>
  <c r="H66" i="27"/>
  <c r="G66" i="27"/>
  <c r="P65" i="27"/>
  <c r="O65" i="27"/>
  <c r="M65" i="27"/>
  <c r="L65" i="27"/>
  <c r="K65" i="27"/>
  <c r="I65" i="27"/>
  <c r="H65" i="27"/>
  <c r="G65" i="27"/>
  <c r="P64" i="27"/>
  <c r="O64" i="27"/>
  <c r="M64" i="27"/>
  <c r="L64" i="27"/>
  <c r="K64" i="27"/>
  <c r="I64" i="27"/>
  <c r="H64" i="27"/>
  <c r="G64" i="27"/>
  <c r="P63" i="27"/>
  <c r="O63" i="27"/>
  <c r="M63" i="27"/>
  <c r="L63" i="27"/>
  <c r="K63" i="27"/>
  <c r="I63" i="27"/>
  <c r="H63" i="27"/>
  <c r="G63" i="27"/>
  <c r="P62" i="27"/>
  <c r="O62" i="27"/>
  <c r="M62" i="27"/>
  <c r="L62" i="27"/>
  <c r="K62" i="27"/>
  <c r="I62" i="27"/>
  <c r="H62" i="27"/>
  <c r="G62" i="27"/>
  <c r="P61" i="27"/>
  <c r="O61" i="27"/>
  <c r="M61" i="27"/>
  <c r="L61" i="27"/>
  <c r="K61" i="27"/>
  <c r="I61" i="27"/>
  <c r="H61" i="27"/>
  <c r="G61" i="27"/>
  <c r="P60" i="27"/>
  <c r="O60" i="27"/>
  <c r="M60" i="27"/>
  <c r="L60" i="27"/>
  <c r="K60" i="27"/>
  <c r="I60" i="27"/>
  <c r="H60" i="27"/>
  <c r="G60" i="27"/>
  <c r="P59" i="27"/>
  <c r="O59" i="27"/>
  <c r="M59" i="27"/>
  <c r="L59" i="27"/>
  <c r="K59" i="27"/>
  <c r="I59" i="27"/>
  <c r="H59" i="27"/>
  <c r="G59" i="27"/>
  <c r="P58" i="27"/>
  <c r="O58" i="27"/>
  <c r="M58" i="27"/>
  <c r="L58" i="27"/>
  <c r="K58" i="27"/>
  <c r="I58" i="27"/>
  <c r="H58" i="27"/>
  <c r="G58" i="27"/>
  <c r="P57" i="27"/>
  <c r="O57" i="27"/>
  <c r="M57" i="27"/>
  <c r="L57" i="27"/>
  <c r="K57" i="27"/>
  <c r="I57" i="27"/>
  <c r="H57" i="27"/>
  <c r="G57" i="27"/>
  <c r="P56" i="27"/>
  <c r="O56" i="27"/>
  <c r="M56" i="27"/>
  <c r="L56" i="27"/>
  <c r="K56" i="27"/>
  <c r="I56" i="27"/>
  <c r="H56" i="27"/>
  <c r="G56" i="27"/>
  <c r="P55" i="27"/>
  <c r="O55" i="27"/>
  <c r="M55" i="27"/>
  <c r="L55" i="27"/>
  <c r="K55" i="27"/>
  <c r="I55" i="27"/>
  <c r="H55" i="27"/>
  <c r="G55" i="27"/>
  <c r="P54" i="27"/>
  <c r="O54" i="27"/>
  <c r="M54" i="27"/>
  <c r="L54" i="27"/>
  <c r="K54" i="27"/>
  <c r="I54" i="27"/>
  <c r="H54" i="27"/>
  <c r="G54" i="27"/>
  <c r="P53" i="27"/>
  <c r="O53" i="27"/>
  <c r="M53" i="27"/>
  <c r="L53" i="27"/>
  <c r="K53" i="27"/>
  <c r="I53" i="27"/>
  <c r="H53" i="27"/>
  <c r="G53" i="27"/>
  <c r="P52" i="27"/>
  <c r="O52" i="27"/>
  <c r="M52" i="27"/>
  <c r="L52" i="27"/>
  <c r="K52" i="27"/>
  <c r="I52" i="27"/>
  <c r="H52" i="27"/>
  <c r="G52" i="27"/>
  <c r="P51" i="27"/>
  <c r="O51" i="27"/>
  <c r="M51" i="27"/>
  <c r="L51" i="27"/>
  <c r="K51" i="27"/>
  <c r="I51" i="27"/>
  <c r="H51" i="27"/>
  <c r="G51" i="27"/>
  <c r="P50" i="27"/>
  <c r="O50" i="27"/>
  <c r="M50" i="27"/>
  <c r="L50" i="27"/>
  <c r="K50" i="27"/>
  <c r="I50" i="27"/>
  <c r="H50" i="27"/>
  <c r="G50" i="27"/>
  <c r="P49" i="27"/>
  <c r="O49" i="27"/>
  <c r="M49" i="27"/>
  <c r="L49" i="27"/>
  <c r="K49" i="27"/>
  <c r="I49" i="27"/>
  <c r="H49" i="27"/>
  <c r="G49" i="27"/>
  <c r="P48" i="27"/>
  <c r="O48" i="27"/>
  <c r="M48" i="27"/>
  <c r="L48" i="27"/>
  <c r="K48" i="27"/>
  <c r="I48" i="27"/>
  <c r="H48" i="27"/>
  <c r="G48" i="27"/>
  <c r="P47" i="27"/>
  <c r="O47" i="27"/>
  <c r="M47" i="27"/>
  <c r="L47" i="27"/>
  <c r="K47" i="27"/>
  <c r="I47" i="27"/>
  <c r="H47" i="27"/>
  <c r="G47" i="27"/>
  <c r="P46" i="27"/>
  <c r="O46" i="27"/>
  <c r="M46" i="27"/>
  <c r="L46" i="27"/>
  <c r="K46" i="27"/>
  <c r="I46" i="27"/>
  <c r="H46" i="27"/>
  <c r="G46" i="27"/>
  <c r="P45" i="27"/>
  <c r="O45" i="27"/>
  <c r="M45" i="27"/>
  <c r="L45" i="27"/>
  <c r="K45" i="27"/>
  <c r="I45" i="27"/>
  <c r="H45" i="27"/>
  <c r="G45" i="27"/>
  <c r="P44" i="27"/>
  <c r="O44" i="27"/>
  <c r="M44" i="27"/>
  <c r="L44" i="27"/>
  <c r="K44" i="27"/>
  <c r="I44" i="27"/>
  <c r="H44" i="27"/>
  <c r="G44" i="27"/>
  <c r="P43" i="27"/>
  <c r="O43" i="27"/>
  <c r="M43" i="27"/>
  <c r="L43" i="27"/>
  <c r="K43" i="27"/>
  <c r="I43" i="27"/>
  <c r="H43" i="27"/>
  <c r="G43" i="27"/>
  <c r="P42" i="27"/>
  <c r="O42" i="27"/>
  <c r="M42" i="27"/>
  <c r="L42" i="27"/>
  <c r="K42" i="27"/>
  <c r="I42" i="27"/>
  <c r="H42" i="27"/>
  <c r="G42" i="27"/>
  <c r="P41" i="27"/>
  <c r="O41" i="27"/>
  <c r="M41" i="27"/>
  <c r="L41" i="27"/>
  <c r="K41" i="27"/>
  <c r="I41" i="27"/>
  <c r="H41" i="27"/>
  <c r="G41" i="27"/>
  <c r="P40" i="27"/>
  <c r="O40" i="27"/>
  <c r="M40" i="27"/>
  <c r="L40" i="27"/>
  <c r="K40" i="27"/>
  <c r="I40" i="27"/>
  <c r="H40" i="27"/>
  <c r="G40" i="27"/>
  <c r="P39" i="27"/>
  <c r="O39" i="27"/>
  <c r="M39" i="27"/>
  <c r="L39" i="27"/>
  <c r="K39" i="27"/>
  <c r="I39" i="27"/>
  <c r="H39" i="27"/>
  <c r="G39" i="27"/>
  <c r="P38" i="27"/>
  <c r="O38" i="27"/>
  <c r="M38" i="27"/>
  <c r="L38" i="27"/>
  <c r="K38" i="27"/>
  <c r="I38" i="27"/>
  <c r="H38" i="27"/>
  <c r="G38" i="27"/>
  <c r="P37" i="27"/>
  <c r="O37" i="27"/>
  <c r="M37" i="27"/>
  <c r="L37" i="27"/>
  <c r="K37" i="27"/>
  <c r="I37" i="27"/>
  <c r="H37" i="27"/>
  <c r="G37" i="27"/>
  <c r="P36" i="27"/>
  <c r="O36" i="27"/>
  <c r="M36" i="27"/>
  <c r="L36" i="27"/>
  <c r="K36" i="27"/>
  <c r="I36" i="27"/>
  <c r="H36" i="27"/>
  <c r="G36" i="27"/>
  <c r="P35" i="27"/>
  <c r="O35" i="27"/>
  <c r="M35" i="27"/>
  <c r="L35" i="27"/>
  <c r="K35" i="27"/>
  <c r="I35" i="27"/>
  <c r="H35" i="27"/>
  <c r="G35" i="27"/>
  <c r="P34" i="27"/>
  <c r="O34" i="27"/>
  <c r="M34" i="27"/>
  <c r="L34" i="27"/>
  <c r="K34" i="27"/>
  <c r="I34" i="27"/>
  <c r="H34" i="27"/>
  <c r="G34" i="27"/>
  <c r="P33" i="27"/>
  <c r="O33" i="27"/>
  <c r="M33" i="27"/>
  <c r="L33" i="27"/>
  <c r="K33" i="27"/>
  <c r="I33" i="27"/>
  <c r="H33" i="27"/>
  <c r="G33" i="27"/>
  <c r="P32" i="27"/>
  <c r="O32" i="27"/>
  <c r="M32" i="27"/>
  <c r="L32" i="27"/>
  <c r="K32" i="27"/>
  <c r="I27" i="27"/>
  <c r="H27" i="27"/>
  <c r="G27" i="27"/>
  <c r="F26" i="27"/>
  <c r="J26" i="27" s="1"/>
  <c r="F25" i="27"/>
  <c r="M25" i="27" s="1"/>
  <c r="F24" i="27"/>
  <c r="M24" i="27" s="1"/>
  <c r="F23" i="27"/>
  <c r="M23" i="27" s="1"/>
  <c r="F22" i="27"/>
  <c r="J22" i="27" s="1"/>
  <c r="F21" i="27"/>
  <c r="M21" i="27" s="1"/>
  <c r="F20" i="27"/>
  <c r="M20" i="27" s="1"/>
  <c r="F19" i="27"/>
  <c r="M19" i="27" s="1"/>
  <c r="F18" i="27"/>
  <c r="J18" i="27" s="1"/>
  <c r="M17" i="27"/>
  <c r="J17" i="27"/>
  <c r="I16" i="27"/>
  <c r="H16" i="27"/>
  <c r="G16" i="27"/>
  <c r="R15" i="27"/>
  <c r="E15" i="27"/>
  <c r="D15" i="27"/>
  <c r="O15" i="27" s="1"/>
  <c r="R14" i="27"/>
  <c r="E14" i="27"/>
  <c r="D14" i="27"/>
  <c r="O14" i="27" s="1"/>
  <c r="R13" i="27"/>
  <c r="D13" i="27"/>
  <c r="O13" i="27" s="1"/>
  <c r="R12" i="27"/>
  <c r="C65" i="27" s="1"/>
  <c r="E12" i="27"/>
  <c r="J12" i="27" s="1"/>
  <c r="K12" i="27" s="1"/>
  <c r="D12" i="27"/>
  <c r="L12" i="27" s="1"/>
  <c r="M12" i="27" s="1"/>
  <c r="R11" i="27"/>
  <c r="C44" i="27" s="1"/>
  <c r="E11" i="27"/>
  <c r="J11" i="27" s="1"/>
  <c r="K11" i="27" s="1"/>
  <c r="D11" i="27"/>
  <c r="N11" i="27" s="1"/>
  <c r="U11" i="27" s="1"/>
  <c r="R10" i="27"/>
  <c r="C45" i="27" s="1"/>
  <c r="E10" i="27"/>
  <c r="J10" i="27" s="1"/>
  <c r="K10" i="27" s="1"/>
  <c r="D10" i="27"/>
  <c r="N10" i="27" s="1"/>
  <c r="U10" i="27" s="1"/>
  <c r="R9" i="27"/>
  <c r="C50" i="27" s="1"/>
  <c r="E9" i="27"/>
  <c r="J9" i="27" s="1"/>
  <c r="K9" i="27" s="1"/>
  <c r="D9" i="27"/>
  <c r="L9" i="27" s="1"/>
  <c r="R8" i="27"/>
  <c r="C53" i="27" s="1"/>
  <c r="E8" i="27"/>
  <c r="J8" i="27" s="1"/>
  <c r="K8" i="27" s="1"/>
  <c r="D8" i="27"/>
  <c r="L8" i="27" s="1"/>
  <c r="M8" i="27" s="1"/>
  <c r="R7" i="27"/>
  <c r="C33" i="27" s="1"/>
  <c r="E7" i="27"/>
  <c r="J7" i="27" s="1"/>
  <c r="K7" i="27" s="1"/>
  <c r="D7" i="27"/>
  <c r="L7" i="27" s="1"/>
  <c r="R6" i="27"/>
  <c r="C41" i="27" s="1"/>
  <c r="E6" i="27"/>
  <c r="J6" i="27" s="1"/>
  <c r="K6" i="27" s="1"/>
  <c r="D6" i="27"/>
  <c r="N6" i="27" s="1"/>
  <c r="U6" i="27" s="1"/>
  <c r="R5" i="27"/>
  <c r="C37" i="27" s="1"/>
  <c r="E5" i="27"/>
  <c r="J5" i="27" s="1"/>
  <c r="K5" i="27" s="1"/>
  <c r="D5" i="27"/>
  <c r="L5" i="27" s="1"/>
  <c r="W4" i="27"/>
  <c r="R4" i="27"/>
  <c r="C74" i="27" s="1"/>
  <c r="E4" i="27"/>
  <c r="J4" i="27" s="1"/>
  <c r="K4" i="27" s="1"/>
  <c r="K16" i="27" s="1"/>
  <c r="D4" i="27"/>
  <c r="L4" i="27" s="1"/>
  <c r="J21" i="27" l="1"/>
  <c r="M14" i="27"/>
  <c r="M15" i="27"/>
  <c r="N8" i="27"/>
  <c r="U8" i="27" s="1"/>
  <c r="M22" i="27"/>
  <c r="C42" i="27"/>
  <c r="C38" i="27"/>
  <c r="C46" i="27"/>
  <c r="C54" i="27"/>
  <c r="N7" i="27"/>
  <c r="U7" i="27" s="1"/>
  <c r="N4" i="27"/>
  <c r="U4" i="27" s="1"/>
  <c r="J25" i="27"/>
  <c r="C58" i="27"/>
  <c r="M18" i="27"/>
  <c r="M27" i="27" s="1"/>
  <c r="C62" i="27"/>
  <c r="M26" i="27"/>
  <c r="C66" i="27"/>
  <c r="N12" i="27"/>
  <c r="U12" i="27" s="1"/>
  <c r="C34" i="27"/>
  <c r="C70" i="27"/>
  <c r="T8" i="27"/>
  <c r="S8" i="27"/>
  <c r="T12" i="27"/>
  <c r="S12" i="27"/>
  <c r="P13" i="27"/>
  <c r="J27" i="27"/>
  <c r="M4" i="27"/>
  <c r="O4" i="27"/>
  <c r="M7" i="27"/>
  <c r="O7" i="27"/>
  <c r="V7" i="27" s="1"/>
  <c r="P14" i="27"/>
  <c r="T14" i="27" s="1"/>
  <c r="P15" i="27"/>
  <c r="T15" i="27" s="1"/>
  <c r="J24" i="27"/>
  <c r="C35" i="27"/>
  <c r="C39" i="27"/>
  <c r="C43" i="27"/>
  <c r="C47" i="27"/>
  <c r="C51" i="27"/>
  <c r="C55" i="27"/>
  <c r="C59" i="27"/>
  <c r="C63" i="27"/>
  <c r="C67" i="27"/>
  <c r="C71" i="27"/>
  <c r="M13" i="27"/>
  <c r="Q14" i="27"/>
  <c r="V14" i="27" s="1"/>
  <c r="Q15" i="27"/>
  <c r="V15" i="27" s="1"/>
  <c r="J20" i="27"/>
  <c r="N5" i="27"/>
  <c r="U5" i="27" s="1"/>
  <c r="O8" i="27"/>
  <c r="V8" i="27" s="1"/>
  <c r="N9" i="27"/>
  <c r="U9" i="27" s="1"/>
  <c r="L11" i="27"/>
  <c r="O11" i="27" s="1"/>
  <c r="V11" i="27" s="1"/>
  <c r="O12" i="27"/>
  <c r="V12" i="27" s="1"/>
  <c r="N13" i="27"/>
  <c r="U13" i="27" s="1"/>
  <c r="N14" i="27"/>
  <c r="U14" i="27" s="1"/>
  <c r="N15" i="27"/>
  <c r="U15" i="27" s="1"/>
  <c r="J16" i="27"/>
  <c r="J19" i="27"/>
  <c r="J23" i="27"/>
  <c r="C36" i="27"/>
  <c r="C40" i="27"/>
  <c r="C48" i="27"/>
  <c r="C52" i="27"/>
  <c r="C56" i="27"/>
  <c r="C60" i="27"/>
  <c r="C64" i="27"/>
  <c r="C68" i="27"/>
  <c r="C72" i="27"/>
  <c r="M5" i="27"/>
  <c r="L6" i="27"/>
  <c r="O6" i="27" s="1"/>
  <c r="V6" i="27" s="1"/>
  <c r="M9" i="27"/>
  <c r="L10" i="27"/>
  <c r="O10" i="27" s="1"/>
  <c r="V10" i="27" s="1"/>
  <c r="O5" i="27"/>
  <c r="V5" i="27" s="1"/>
  <c r="O9" i="27"/>
  <c r="V9" i="27" s="1"/>
  <c r="C49" i="27"/>
  <c r="C57" i="27"/>
  <c r="C61" i="27"/>
  <c r="C69" i="27"/>
  <c r="C73" i="27"/>
  <c r="S14" i="27" l="1"/>
  <c r="M10" i="27"/>
  <c r="S15" i="27"/>
  <c r="T9" i="27"/>
  <c r="S9" i="27"/>
  <c r="S13" i="27"/>
  <c r="Q13" i="27"/>
  <c r="V13" i="27" s="1"/>
  <c r="T13" i="27"/>
  <c r="M11" i="27"/>
  <c r="T10" i="27"/>
  <c r="S10" i="27"/>
  <c r="S5" i="27"/>
  <c r="T5" i="27"/>
  <c r="N16" i="27"/>
  <c r="S7" i="27"/>
  <c r="T7" i="27"/>
  <c r="S4" i="27"/>
  <c r="T4" i="27"/>
  <c r="M6" i="27"/>
  <c r="M16" i="27" s="1"/>
  <c r="O16" i="27"/>
  <c r="V4" i="27"/>
  <c r="S11" i="27" l="1"/>
  <c r="T11" i="27"/>
  <c r="T6" i="27"/>
  <c r="S6" i="27"/>
  <c r="S16" i="27" l="1"/>
  <c r="I34" i="25"/>
  <c r="H34" i="25"/>
  <c r="G34" i="25"/>
  <c r="P28" i="25"/>
  <c r="O28" i="25"/>
  <c r="M28" i="25"/>
  <c r="L28" i="25"/>
  <c r="K28" i="25"/>
  <c r="I23" i="25"/>
  <c r="H23" i="25"/>
  <c r="G23" i="25"/>
  <c r="F22" i="25"/>
  <c r="M22" i="25" s="1"/>
  <c r="F21" i="25"/>
  <c r="M21" i="25" s="1"/>
  <c r="F20" i="25"/>
  <c r="J20" i="25" s="1"/>
  <c r="F19" i="25"/>
  <c r="J19" i="25" s="1"/>
  <c r="F18" i="25"/>
  <c r="M18" i="25" s="1"/>
  <c r="F17" i="25"/>
  <c r="M17" i="25" s="1"/>
  <c r="F16" i="25"/>
  <c r="J16" i="25" s="1"/>
  <c r="F15" i="25"/>
  <c r="M15" i="25" s="1"/>
  <c r="F14" i="25"/>
  <c r="M14" i="25" s="1"/>
  <c r="F13" i="25"/>
  <c r="M13" i="25" s="1"/>
  <c r="M23" i="25" s="1"/>
  <c r="I12" i="25"/>
  <c r="H12" i="25"/>
  <c r="G12" i="25"/>
  <c r="R11" i="25"/>
  <c r="C32" i="25" s="1"/>
  <c r="E11" i="25"/>
  <c r="J11" i="25" s="1"/>
  <c r="K11" i="25" s="1"/>
  <c r="D11" i="25"/>
  <c r="N11" i="25" s="1"/>
  <c r="U11" i="25" s="1"/>
  <c r="R10" i="25"/>
  <c r="C34" i="25" s="1"/>
  <c r="E10" i="25"/>
  <c r="J10" i="25" s="1"/>
  <c r="K10" i="25" s="1"/>
  <c r="D10" i="25"/>
  <c r="L10" i="25" s="1"/>
  <c r="R9" i="25"/>
  <c r="C30" i="25" s="1"/>
  <c r="E9" i="25"/>
  <c r="J9" i="25" s="1"/>
  <c r="K9" i="25" s="1"/>
  <c r="D9" i="25"/>
  <c r="L9" i="25" s="1"/>
  <c r="M9" i="25" s="1"/>
  <c r="R8" i="25"/>
  <c r="E8" i="25"/>
  <c r="J8" i="25" s="1"/>
  <c r="K8" i="25" s="1"/>
  <c r="D8" i="25"/>
  <c r="R7" i="25"/>
  <c r="E7" i="25"/>
  <c r="J7" i="25" s="1"/>
  <c r="K7" i="25" s="1"/>
  <c r="D7" i="25"/>
  <c r="N7" i="25" s="1"/>
  <c r="U7" i="25" s="1"/>
  <c r="R6" i="25"/>
  <c r="E6" i="25"/>
  <c r="J6" i="25" s="1"/>
  <c r="K6" i="25" s="1"/>
  <c r="D6" i="25"/>
  <c r="L6" i="25" s="1"/>
  <c r="R5" i="25"/>
  <c r="C48" i="25" s="1"/>
  <c r="E5" i="25"/>
  <c r="J5" i="25" s="1"/>
  <c r="K5" i="25" s="1"/>
  <c r="D5" i="25"/>
  <c r="L5" i="25" s="1"/>
  <c r="M5" i="25" s="1"/>
  <c r="R4" i="25"/>
  <c r="C50" i="25" s="1"/>
  <c r="E4" i="25"/>
  <c r="J4" i="25" s="1"/>
  <c r="D4" i="25"/>
  <c r="L4" i="25" s="1"/>
  <c r="C45" i="25" l="1"/>
  <c r="C47" i="25"/>
  <c r="C49" i="25"/>
  <c r="J15" i="25"/>
  <c r="M19" i="25"/>
  <c r="N10" i="25"/>
  <c r="U10" i="25" s="1"/>
  <c r="L34" i="25" s="1"/>
  <c r="M16" i="25"/>
  <c r="N6" i="25"/>
  <c r="U6" i="25" s="1"/>
  <c r="L42" i="25" s="1"/>
  <c r="M20" i="25"/>
  <c r="Q5" i="25"/>
  <c r="L44" i="25"/>
  <c r="M10" i="25"/>
  <c r="O10" i="25"/>
  <c r="O4" i="25"/>
  <c r="N4" i="25"/>
  <c r="M4" i="25"/>
  <c r="M6" i="25"/>
  <c r="O6" i="25"/>
  <c r="Q9" i="25"/>
  <c r="L33" i="25"/>
  <c r="L32" i="25"/>
  <c r="C35" i="25"/>
  <c r="C44" i="25"/>
  <c r="C42" i="25"/>
  <c r="C40" i="25"/>
  <c r="C38" i="25"/>
  <c r="C36" i="25"/>
  <c r="C43" i="25"/>
  <c r="C41" i="25"/>
  <c r="C39" i="25"/>
  <c r="C37" i="25"/>
  <c r="J12" i="25"/>
  <c r="K4" i="25"/>
  <c r="K12" i="25" s="1"/>
  <c r="L7" i="25"/>
  <c r="O7" i="25" s="1"/>
  <c r="N9" i="25"/>
  <c r="U9" i="25" s="1"/>
  <c r="L11" i="25"/>
  <c r="O11" i="25" s="1"/>
  <c r="J14" i="25"/>
  <c r="J18" i="25"/>
  <c r="J22" i="25"/>
  <c r="C29" i="25"/>
  <c r="C31" i="25"/>
  <c r="C33" i="25"/>
  <c r="N5" i="25"/>
  <c r="U5" i="25" s="1"/>
  <c r="O5" i="25"/>
  <c r="N8" i="25"/>
  <c r="U8" i="25" s="1"/>
  <c r="O9" i="25"/>
  <c r="J13" i="25"/>
  <c r="J23" i="25" s="1"/>
  <c r="J17" i="25"/>
  <c r="J21" i="25"/>
  <c r="C46" i="25"/>
  <c r="L8" i="25"/>
  <c r="M8" i="25" s="1"/>
  <c r="M11" i="25" l="1"/>
  <c r="L37" i="25"/>
  <c r="L35" i="25"/>
  <c r="L39" i="25"/>
  <c r="L36" i="25"/>
  <c r="L41" i="25"/>
  <c r="L38" i="25"/>
  <c r="L43" i="25"/>
  <c r="L40" i="25"/>
  <c r="Q8" i="25"/>
  <c r="Q6" i="25"/>
  <c r="M7" i="25"/>
  <c r="M12" i="25" s="1"/>
  <c r="P5" i="25"/>
  <c r="V5" i="25"/>
  <c r="P11" i="25"/>
  <c r="T11" i="25" s="1"/>
  <c r="O8" i="25"/>
  <c r="P31" i="25"/>
  <c r="P29" i="25"/>
  <c r="P30" i="25"/>
  <c r="Q4" i="25"/>
  <c r="V4" i="25" s="1"/>
  <c r="Q10" i="25"/>
  <c r="P34" i="25" s="1"/>
  <c r="P48" i="25"/>
  <c r="P46" i="25"/>
  <c r="P47" i="25"/>
  <c r="P45" i="25"/>
  <c r="L31" i="25"/>
  <c r="L29" i="25"/>
  <c r="L30" i="25"/>
  <c r="N12" i="25"/>
  <c r="U4" i="25"/>
  <c r="P7" i="25"/>
  <c r="P10" i="25"/>
  <c r="O34" i="25" s="1"/>
  <c r="Q11" i="25"/>
  <c r="V11" i="25" s="1"/>
  <c r="L48" i="25"/>
  <c r="L47" i="25"/>
  <c r="L45" i="25"/>
  <c r="L46" i="25"/>
  <c r="P9" i="25"/>
  <c r="V9" i="25"/>
  <c r="P6" i="25"/>
  <c r="T6" i="25" s="1"/>
  <c r="P4" i="25"/>
  <c r="T4" i="25" s="1"/>
  <c r="S11" i="25" l="1"/>
  <c r="S4" i="25"/>
  <c r="K44" i="25"/>
  <c r="K42" i="25"/>
  <c r="K40" i="25"/>
  <c r="K38" i="25"/>
  <c r="K36" i="25"/>
  <c r="K43" i="25"/>
  <c r="K41" i="25"/>
  <c r="K39" i="25"/>
  <c r="K37" i="25"/>
  <c r="K35" i="25"/>
  <c r="M33" i="25"/>
  <c r="M32" i="25"/>
  <c r="K50" i="25"/>
  <c r="K49" i="25"/>
  <c r="P8" i="25"/>
  <c r="V8" i="25"/>
  <c r="O12" i="25"/>
  <c r="L49" i="25"/>
  <c r="L50" i="25"/>
  <c r="O43" i="25"/>
  <c r="O41" i="25"/>
  <c r="O39" i="25"/>
  <c r="O37" i="25"/>
  <c r="O50" i="25"/>
  <c r="O44" i="25"/>
  <c r="O42" i="25"/>
  <c r="O40" i="25"/>
  <c r="O38" i="25"/>
  <c r="O36" i="25"/>
  <c r="O35" i="25"/>
  <c r="O49" i="25"/>
  <c r="S7" i="25"/>
  <c r="Q7" i="25"/>
  <c r="V7" i="25" s="1"/>
  <c r="T7" i="25"/>
  <c r="M31" i="25"/>
  <c r="M29" i="25"/>
  <c r="M30" i="25"/>
  <c r="P44" i="25"/>
  <c r="P42" i="25"/>
  <c r="P40" i="25"/>
  <c r="P38" i="25"/>
  <c r="P36" i="25"/>
  <c r="P43" i="25"/>
  <c r="P41" i="25"/>
  <c r="P39" i="25"/>
  <c r="P37" i="25"/>
  <c r="P35" i="25"/>
  <c r="V6" i="25"/>
  <c r="K33" i="25"/>
  <c r="K32" i="25"/>
  <c r="V10" i="25"/>
  <c r="M34" i="25" s="1"/>
  <c r="S10" i="25"/>
  <c r="S6" i="25"/>
  <c r="M49" i="25"/>
  <c r="M50" i="25"/>
  <c r="T5" i="25"/>
  <c r="S5" i="25"/>
  <c r="O32" i="25"/>
  <c r="O30" i="25"/>
  <c r="O45" i="25"/>
  <c r="O48" i="25"/>
  <c r="O46" i="25"/>
  <c r="O33" i="25"/>
  <c r="O31" i="25"/>
  <c r="O29" i="25"/>
  <c r="O47" i="25"/>
  <c r="S9" i="25"/>
  <c r="T9" i="25"/>
  <c r="P33" i="25"/>
  <c r="P32" i="25"/>
  <c r="T10" i="25"/>
  <c r="K34" i="25" s="1"/>
  <c r="P50" i="25"/>
  <c r="P49" i="25"/>
  <c r="M47" i="25"/>
  <c r="M45" i="25"/>
  <c r="M48" i="25"/>
  <c r="M46" i="25"/>
  <c r="S8" i="25" l="1"/>
  <c r="S12" i="25" s="1"/>
  <c r="T8" i="25"/>
  <c r="K31" i="25"/>
  <c r="K29" i="25"/>
  <c r="K30" i="25"/>
  <c r="K48" i="25"/>
  <c r="K46" i="25"/>
  <c r="K47" i="25"/>
  <c r="K45" i="25"/>
  <c r="M43" i="25"/>
  <c r="M41" i="25"/>
  <c r="M39" i="25"/>
  <c r="M37" i="25"/>
  <c r="M35" i="25"/>
  <c r="M44" i="25"/>
  <c r="M42" i="25"/>
  <c r="M40" i="25"/>
  <c r="M38" i="25"/>
  <c r="M36" i="25"/>
</calcChain>
</file>

<file path=xl/sharedStrings.xml><?xml version="1.0" encoding="utf-8"?>
<sst xmlns="http://schemas.openxmlformats.org/spreadsheetml/2006/main" count="2361" uniqueCount="1791">
  <si>
    <t>PLC FX5U</t>
  </si>
  <si>
    <t>Description</t>
  </si>
  <si>
    <t>Note</t>
  </si>
  <si>
    <t>PC</t>
  </si>
  <si>
    <t>NOTE</t>
  </si>
  <si>
    <t>X0</t>
  </si>
  <si>
    <t>X1</t>
  </si>
  <si>
    <t>X2</t>
  </si>
  <si>
    <t>X3</t>
  </si>
  <si>
    <t>X4</t>
  </si>
  <si>
    <t>X5</t>
  </si>
  <si>
    <t>X6</t>
  </si>
  <si>
    <t>X7</t>
  </si>
  <si>
    <t>X10</t>
  </si>
  <si>
    <t>X11</t>
  </si>
  <si>
    <t>X12</t>
  </si>
  <si>
    <t>X13</t>
  </si>
  <si>
    <t>X14</t>
  </si>
  <si>
    <t>X15</t>
  </si>
  <si>
    <t>X16</t>
  </si>
  <si>
    <t>X17</t>
  </si>
  <si>
    <t>Đia chỉ</t>
  </si>
  <si>
    <t>Loại tín hiệu</t>
  </si>
  <si>
    <t>Vị trí</t>
  </si>
  <si>
    <t>Y0</t>
  </si>
  <si>
    <t>Y1</t>
  </si>
  <si>
    <t>Y2</t>
  </si>
  <si>
    <t>Y3</t>
  </si>
  <si>
    <t>Y4</t>
  </si>
  <si>
    <t>Y5</t>
  </si>
  <si>
    <t>Y6</t>
  </si>
  <si>
    <t>Y7</t>
  </si>
  <si>
    <t>Y10</t>
  </si>
  <si>
    <t>Y11</t>
  </si>
  <si>
    <t>Y12</t>
  </si>
  <si>
    <t>Y13</t>
  </si>
  <si>
    <t>Y14</t>
  </si>
  <si>
    <t>Y15</t>
  </si>
  <si>
    <t>Y16</t>
  </si>
  <si>
    <t>Y17</t>
  </si>
  <si>
    <t>S/S = 0VDC</t>
  </si>
  <si>
    <t>NO</t>
  </si>
  <si>
    <t>NC</t>
  </si>
  <si>
    <t>Comment</t>
  </si>
  <si>
    <t>Variable name</t>
  </si>
  <si>
    <t>SKU</t>
  </si>
  <si>
    <t>Speed</t>
  </si>
  <si>
    <t>L</t>
  </si>
  <si>
    <t>W</t>
  </si>
  <si>
    <t>H</t>
  </si>
  <si>
    <t>gr</t>
  </si>
  <si>
    <t>bpm</t>
  </si>
  <si>
    <t>bpc</t>
  </si>
  <si>
    <t>Kg</t>
  </si>
  <si>
    <t>Barcode</t>
  </si>
  <si>
    <t>Thông tin cân</t>
  </si>
  <si>
    <t>Y20</t>
  </si>
  <si>
    <t>Y21</t>
  </si>
  <si>
    <t>Y22</t>
  </si>
  <si>
    <t>Y23</t>
  </si>
  <si>
    <t>Y24</t>
  </si>
  <si>
    <t>Y25</t>
  </si>
  <si>
    <t>Y26</t>
  </si>
  <si>
    <t>Y27</t>
  </si>
  <si>
    <t>Y30</t>
  </si>
  <si>
    <t>Y31</t>
  </si>
  <si>
    <t>Y32</t>
  </si>
  <si>
    <t>Y33</t>
  </si>
  <si>
    <t>Y34</t>
  </si>
  <si>
    <t>Y35</t>
  </si>
  <si>
    <t>Y36</t>
  </si>
  <si>
    <t>Y37</t>
  </si>
  <si>
    <t>X20</t>
  </si>
  <si>
    <t>X21</t>
  </si>
  <si>
    <t>X22</t>
  </si>
  <si>
    <t>X23</t>
  </si>
  <si>
    <t>X24</t>
  </si>
  <si>
    <t>X25</t>
  </si>
  <si>
    <t>X26</t>
  </si>
  <si>
    <t>X27</t>
  </si>
  <si>
    <t>X30</t>
  </si>
  <si>
    <t>X31</t>
  </si>
  <si>
    <t>X32</t>
  </si>
  <si>
    <t>X33</t>
  </si>
  <si>
    <t>X34</t>
  </si>
  <si>
    <t>X35</t>
  </si>
  <si>
    <t>X36</t>
  </si>
  <si>
    <t>X37</t>
  </si>
  <si>
    <t>Sink</t>
  </si>
  <si>
    <t>NPN</t>
  </si>
  <si>
    <t>D1000</t>
  </si>
  <si>
    <t>D1001</t>
  </si>
  <si>
    <t>D1002</t>
  </si>
  <si>
    <t>D1003</t>
  </si>
  <si>
    <t>D1004</t>
  </si>
  <si>
    <t>D1005</t>
  </si>
  <si>
    <t>D1006</t>
  </si>
  <si>
    <t>D1007</t>
  </si>
  <si>
    <t>D1008</t>
  </si>
  <si>
    <t>D1009</t>
  </si>
  <si>
    <t>D1010</t>
  </si>
  <si>
    <t>D1011</t>
  </si>
  <si>
    <t>D1012</t>
  </si>
  <si>
    <t>D1013</t>
  </si>
  <si>
    <t>D1014</t>
  </si>
  <si>
    <t>D1015</t>
  </si>
  <si>
    <t>D1016</t>
  </si>
  <si>
    <t>D1017</t>
  </si>
  <si>
    <t>D1018</t>
  </si>
  <si>
    <t>D1019</t>
  </si>
  <si>
    <t>D1020</t>
  </si>
  <si>
    <t>D1021</t>
  </si>
  <si>
    <t>D1022</t>
  </si>
  <si>
    <t>D1024</t>
  </si>
  <si>
    <t>D1026</t>
  </si>
  <si>
    <t>D1028</t>
  </si>
  <si>
    <t>D1030</t>
  </si>
  <si>
    <t>D1032</t>
  </si>
  <si>
    <t>D1034</t>
  </si>
  <si>
    <t>D1036</t>
  </si>
  <si>
    <t>D1038</t>
  </si>
  <si>
    <t>D1040</t>
  </si>
  <si>
    <t>D1042</t>
  </si>
  <si>
    <t>D1044</t>
  </si>
  <si>
    <t>D1046</t>
  </si>
  <si>
    <t>D1048</t>
  </si>
  <si>
    <t>D1050</t>
  </si>
  <si>
    <t>D1051</t>
  </si>
  <si>
    <t>D1052</t>
  </si>
  <si>
    <t>D1053</t>
  </si>
  <si>
    <t>D1054</t>
  </si>
  <si>
    <t>D1055</t>
  </si>
  <si>
    <t>D1056</t>
  </si>
  <si>
    <t>D1057</t>
  </si>
  <si>
    <t>D1058</t>
  </si>
  <si>
    <t>D1059</t>
  </si>
  <si>
    <t>D1060</t>
  </si>
  <si>
    <t>D1062</t>
  </si>
  <si>
    <t>D1064</t>
  </si>
  <si>
    <t>D1066</t>
  </si>
  <si>
    <t>D1068</t>
  </si>
  <si>
    <t>D1070</t>
  </si>
  <si>
    <t>D1072</t>
  </si>
  <si>
    <t>D1074</t>
  </si>
  <si>
    <t>D1076</t>
  </si>
  <si>
    <t>D1078</t>
  </si>
  <si>
    <t>Target value</t>
  </si>
  <si>
    <t>Sai số</t>
  </si>
  <si>
    <t>CounterOK</t>
  </si>
  <si>
    <t>CounterNG</t>
  </si>
  <si>
    <t>cycle time</t>
  </si>
  <si>
    <t>btai tach chai Speed</t>
  </si>
  <si>
    <t>Btai can speed</t>
  </si>
  <si>
    <t>btai reject speed</t>
  </si>
  <si>
    <t>delay trigger barcode</t>
  </si>
  <si>
    <t>PC --&gt;PLC</t>
  </si>
  <si>
    <t xml:space="preserve">Giới hạn dưới </t>
  </si>
  <si>
    <t xml:space="preserve">Giới hạn trên </t>
  </si>
  <si>
    <t>Gia tri can</t>
  </si>
  <si>
    <t>ID của chai/thùng hiện tại</t>
  </si>
  <si>
    <t>PC --&gt; PLC</t>
  </si>
  <si>
    <t>Lỗi băng tải cân</t>
  </si>
  <si>
    <t>Error code (32 bits)</t>
  </si>
  <si>
    <t>PLC --&gt; PC</t>
  </si>
  <si>
    <t>PC Control status</t>
  </si>
  <si>
    <t>PC_START_PB</t>
  </si>
  <si>
    <t>PC_STOP_PB</t>
  </si>
  <si>
    <t>PC_ALARM_RESET_PB</t>
  </si>
  <si>
    <t>PC_Man_mode</t>
  </si>
  <si>
    <t>PC_BT_TACH_CHAI_START_PB</t>
  </si>
  <si>
    <t>PC_BT_TACH_CHAI_STOP_PB</t>
  </si>
  <si>
    <t>PC_BT_CAN_START_PB</t>
  </si>
  <si>
    <t>PC_BT_CAN_STOP_PB</t>
  </si>
  <si>
    <t>PC_BT_REJECT_START_PB</t>
  </si>
  <si>
    <t>PC_BT_REJECT_STOP_PB</t>
  </si>
  <si>
    <t>PC_Reject_Cyl_ON</t>
  </si>
  <si>
    <t>PC_Reject_Cyl_OFF</t>
  </si>
  <si>
    <t>PC_Weigher_Disable</t>
  </si>
  <si>
    <t>Machine speed</t>
  </si>
  <si>
    <t>i_Servo1_INP</t>
  </si>
  <si>
    <t>i_Servo1_Alarm</t>
  </si>
  <si>
    <t>i_Servo2_INP</t>
  </si>
  <si>
    <t>i_Servo2_Alarm</t>
  </si>
  <si>
    <t>i_Servo3_INP</t>
  </si>
  <si>
    <t>i_Servo3_Alarm</t>
  </si>
  <si>
    <t>i_PB_E_Stop</t>
  </si>
  <si>
    <t>i_PB_Stop</t>
  </si>
  <si>
    <t>i_PB_Start</t>
  </si>
  <si>
    <t>i_PB_Alarm_reset</t>
  </si>
  <si>
    <t>i_SS_Weigher_IN</t>
  </si>
  <si>
    <t>i_SS_Weigher_OUT</t>
  </si>
  <si>
    <t>i_SS_Reject</t>
  </si>
  <si>
    <t>i_SS_Door_Switch</t>
  </si>
  <si>
    <t>i_PB_PC_Power_ON_OFF</t>
  </si>
  <si>
    <t>i_SS_Reject_stuck</t>
  </si>
  <si>
    <t>i_SW_Reject_ON</t>
  </si>
  <si>
    <t>i_SS_Conveyor_IN</t>
  </si>
  <si>
    <t>i_SS_Conveyor_Out</t>
  </si>
  <si>
    <t>o_Servo1_PP_FWD</t>
  </si>
  <si>
    <t>o_Servo2_PP_FWD</t>
  </si>
  <si>
    <t>o_Servo3_PP_FWD</t>
  </si>
  <si>
    <t>o_Servo123_ON</t>
  </si>
  <si>
    <t>o_Servo123_Reset</t>
  </si>
  <si>
    <t>o_Tower_light_Red</t>
  </si>
  <si>
    <t>o_Tower_light_Yellow</t>
  </si>
  <si>
    <t>o_Tower_light_Green</t>
  </si>
  <si>
    <t>o_Tower_light_Buzzer</t>
  </si>
  <si>
    <t>o_PL_Stop</t>
  </si>
  <si>
    <t>o_PL_Start</t>
  </si>
  <si>
    <t>o_PL_Alarm</t>
  </si>
  <si>
    <t>o_SOL_Cyl_Reject</t>
  </si>
  <si>
    <t>o_PC_Power_ON</t>
  </si>
  <si>
    <t>i_Spare_X32</t>
  </si>
  <si>
    <t>i_Spare_X33</t>
  </si>
  <si>
    <t>i_Spare_X34</t>
  </si>
  <si>
    <t>i_Spare_X35</t>
  </si>
  <si>
    <t>i_Spare_X36</t>
  </si>
  <si>
    <t>o_Spare_Y24</t>
  </si>
  <si>
    <t>o_Spare_Y25</t>
  </si>
  <si>
    <t>o_Spare_Y26</t>
  </si>
  <si>
    <t>o_Spare_Y27</t>
  </si>
  <si>
    <t>o_Spare_Y35</t>
  </si>
  <si>
    <t>o_Spare_Y36</t>
  </si>
  <si>
    <t>o_Spare_Y37</t>
  </si>
  <si>
    <t>o_Servo1_PP_REV</t>
  </si>
  <si>
    <t>o_Servo2_PP_REV</t>
  </si>
  <si>
    <t>o_Servo3_PP_REV</t>
  </si>
  <si>
    <t>PLC_Control_Status</t>
  </si>
  <si>
    <t>PC_Control_status</t>
  </si>
  <si>
    <t>PC_Target_value</t>
  </si>
  <si>
    <t>PLC_Product_Current_ID</t>
  </si>
  <si>
    <t>PLC_Weight_Value</t>
  </si>
  <si>
    <t>PLC_Product_counter_OK</t>
  </si>
  <si>
    <t>PLC_Product_counter_NG</t>
  </si>
  <si>
    <t>PLC_Cycle_Time</t>
  </si>
  <si>
    <t>PLC_Machine_Speed</t>
  </si>
  <si>
    <t>PLC_Error_code</t>
  </si>
  <si>
    <t>PC_Sai_so</t>
  </si>
  <si>
    <t>PC_Gioi_han_duoi</t>
  </si>
  <si>
    <t>PC_Gioi_han_tren</t>
  </si>
  <si>
    <t>PC_Btai_Can_Speed</t>
  </si>
  <si>
    <t>PC_Btai_Vao_Speed</t>
  </si>
  <si>
    <t>PC_Btai_Ra_Speed</t>
  </si>
  <si>
    <t>PLC_Machine_Stop</t>
  </si>
  <si>
    <t>PLC_Machine_Alarm</t>
  </si>
  <si>
    <t>PLC_Machine_Reset</t>
  </si>
  <si>
    <t>PLC_Machine_Run</t>
  </si>
  <si>
    <t>PLC_Btai_Vao_Run</t>
  </si>
  <si>
    <t>PLC_Btai_Can_Run</t>
  </si>
  <si>
    <t>PLC_Btai_Ra_Run</t>
  </si>
  <si>
    <t>PLC_Reject_SW_ON</t>
  </si>
  <si>
    <t>PLC_Barcode_NG</t>
  </si>
  <si>
    <t>Error_Btai_Vao</t>
  </si>
  <si>
    <t>Error_Btai_Can</t>
  </si>
  <si>
    <t>Error_Btai_Ra</t>
  </si>
  <si>
    <t>Error_Emergency_Stop</t>
  </si>
  <si>
    <t>Error_Btai_Ra_Overload</t>
  </si>
  <si>
    <t>M1002</t>
  </si>
  <si>
    <t>M1003</t>
  </si>
  <si>
    <t>M1004</t>
  </si>
  <si>
    <t>M1005</t>
  </si>
  <si>
    <t>M1008</t>
  </si>
  <si>
    <t>M1009</t>
  </si>
  <si>
    <t>M1010</t>
  </si>
  <si>
    <t>M1011</t>
  </si>
  <si>
    <t>M1012</t>
  </si>
  <si>
    <t>M1014</t>
  </si>
  <si>
    <t>M1016</t>
  </si>
  <si>
    <t>M1017</t>
  </si>
  <si>
    <t>M1018</t>
  </si>
  <si>
    <t>M1019</t>
  </si>
  <si>
    <t>M1020</t>
  </si>
  <si>
    <t>M1021</t>
  </si>
  <si>
    <t>M1022</t>
  </si>
  <si>
    <t>M1023</t>
  </si>
  <si>
    <t>M1024</t>
  </si>
  <si>
    <t>Error_18</t>
  </si>
  <si>
    <t>Error_19</t>
  </si>
  <si>
    <t>Error_20</t>
  </si>
  <si>
    <t>Error_21</t>
  </si>
  <si>
    <t>Error_22</t>
  </si>
  <si>
    <t>Error_23</t>
  </si>
  <si>
    <t>Error_24</t>
  </si>
  <si>
    <t>PLC_Status_21</t>
  </si>
  <si>
    <t>PLC_Status_22</t>
  </si>
  <si>
    <t>PLC_Status_24</t>
  </si>
  <si>
    <t>PLC_Status_25</t>
  </si>
  <si>
    <t>PLC_Status_26</t>
  </si>
  <si>
    <t>PLC_Status_27</t>
  </si>
  <si>
    <t>PLC_Status_28</t>
  </si>
  <si>
    <t>PLC_Status_29</t>
  </si>
  <si>
    <t>PLC_Status_30</t>
  </si>
  <si>
    <t>PLC_Status_31</t>
  </si>
  <si>
    <t>M1100</t>
  </si>
  <si>
    <t>M1101</t>
  </si>
  <si>
    <t>M1102</t>
  </si>
  <si>
    <t>M1103</t>
  </si>
  <si>
    <t>M1104</t>
  </si>
  <si>
    <t>M1105</t>
  </si>
  <si>
    <t>M1106</t>
  </si>
  <si>
    <t>M1107</t>
  </si>
  <si>
    <t>M1108</t>
  </si>
  <si>
    <t>M1109</t>
  </si>
  <si>
    <t>M1110</t>
  </si>
  <si>
    <t>M1111</t>
  </si>
  <si>
    <t>M1112</t>
  </si>
  <si>
    <t>M1113</t>
  </si>
  <si>
    <t>M1114</t>
  </si>
  <si>
    <t>M1115</t>
  </si>
  <si>
    <t>M1116</t>
  </si>
  <si>
    <t>M1117</t>
  </si>
  <si>
    <t>M1118</t>
  </si>
  <si>
    <t>M1119</t>
  </si>
  <si>
    <t>M1120</t>
  </si>
  <si>
    <t>M1121</t>
  </si>
  <si>
    <t>M1122</t>
  </si>
  <si>
    <t>M1123</t>
  </si>
  <si>
    <t>M1124</t>
  </si>
  <si>
    <t>M1125</t>
  </si>
  <si>
    <t>M1126</t>
  </si>
  <si>
    <t>M1127</t>
  </si>
  <si>
    <t>M1128</t>
  </si>
  <si>
    <t>M1129</t>
  </si>
  <si>
    <t>M1130</t>
  </si>
  <si>
    <t>M1131</t>
  </si>
  <si>
    <t>PC_Status_24</t>
  </si>
  <si>
    <t>PC_Status_25</t>
  </si>
  <si>
    <t>PC_Status_26</t>
  </si>
  <si>
    <t>PC_Status_27</t>
  </si>
  <si>
    <t>PC_Status_28</t>
  </si>
  <si>
    <t>PC_Status_29</t>
  </si>
  <si>
    <t>PC_Status_30</t>
  </si>
  <si>
    <t>PC_Status_31</t>
  </si>
  <si>
    <t>M1200</t>
  </si>
  <si>
    <t>M1201</t>
  </si>
  <si>
    <t>M1202</t>
  </si>
  <si>
    <t>M1203</t>
  </si>
  <si>
    <t>M1204</t>
  </si>
  <si>
    <t>M1205</t>
  </si>
  <si>
    <t>M1206</t>
  </si>
  <si>
    <t>M1207</t>
  </si>
  <si>
    <t>M1208</t>
  </si>
  <si>
    <t>M1209</t>
  </si>
  <si>
    <t>M1210</t>
  </si>
  <si>
    <t>M1211</t>
  </si>
  <si>
    <t>M1212</t>
  </si>
  <si>
    <t>M1213</t>
  </si>
  <si>
    <t>M1214</t>
  </si>
  <si>
    <t>M1215</t>
  </si>
  <si>
    <t>M1216</t>
  </si>
  <si>
    <t>M1217</t>
  </si>
  <si>
    <t>M1218</t>
  </si>
  <si>
    <t>M1219</t>
  </si>
  <si>
    <t>M1220</t>
  </si>
  <si>
    <t>M1221</t>
  </si>
  <si>
    <t>M1222</t>
  </si>
  <si>
    <t>M1223</t>
  </si>
  <si>
    <t>M1224</t>
  </si>
  <si>
    <t>M1225</t>
  </si>
  <si>
    <t>M1226</t>
  </si>
  <si>
    <t>M1227</t>
  </si>
  <si>
    <t>M1228</t>
  </si>
  <si>
    <t>M1229</t>
  </si>
  <si>
    <t>M1230</t>
  </si>
  <si>
    <t>M1231</t>
  </si>
  <si>
    <t>PC_Buzzer_OFF</t>
  </si>
  <si>
    <t>PLC_PC_Shutdown_Request</t>
  </si>
  <si>
    <t>o_PL_PC_Power</t>
  </si>
  <si>
    <t>D800</t>
  </si>
  <si>
    <t>D801</t>
  </si>
  <si>
    <t>D802</t>
  </si>
  <si>
    <t>D803</t>
  </si>
  <si>
    <t>D804</t>
  </si>
  <si>
    <t>D805</t>
  </si>
  <si>
    <t>D806</t>
  </si>
  <si>
    <t>D807</t>
  </si>
  <si>
    <t>D808</t>
  </si>
  <si>
    <t>D809</t>
  </si>
  <si>
    <t>D810</t>
  </si>
  <si>
    <t>D811</t>
  </si>
  <si>
    <t>D812</t>
  </si>
  <si>
    <t>D813</t>
  </si>
  <si>
    <t>D814</t>
  </si>
  <si>
    <t>D815</t>
  </si>
  <si>
    <t>D816</t>
  </si>
  <si>
    <t>D817</t>
  </si>
  <si>
    <t>D818</t>
  </si>
  <si>
    <t>D819</t>
  </si>
  <si>
    <t>D820</t>
  </si>
  <si>
    <t>D822</t>
  </si>
  <si>
    <t>D824</t>
  </si>
  <si>
    <t>D826</t>
  </si>
  <si>
    <t>D828</t>
  </si>
  <si>
    <t>D830</t>
  </si>
  <si>
    <t>D832</t>
  </si>
  <si>
    <t>D834</t>
  </si>
  <si>
    <t>D836</t>
  </si>
  <si>
    <t>D838</t>
  </si>
  <si>
    <t>D840</t>
  </si>
  <si>
    <t>D842</t>
  </si>
  <si>
    <t>D844</t>
  </si>
  <si>
    <t>D846</t>
  </si>
  <si>
    <t>D848</t>
  </si>
  <si>
    <t>D850</t>
  </si>
  <si>
    <t>D851</t>
  </si>
  <si>
    <t>D852</t>
  </si>
  <si>
    <t>D853</t>
  </si>
  <si>
    <t>D854</t>
  </si>
  <si>
    <t>D855</t>
  </si>
  <si>
    <t>D856</t>
  </si>
  <si>
    <t>D857</t>
  </si>
  <si>
    <t>D858</t>
  </si>
  <si>
    <t>D859</t>
  </si>
  <si>
    <t>D860</t>
  </si>
  <si>
    <t>D862</t>
  </si>
  <si>
    <t>D864</t>
  </si>
  <si>
    <t>D866</t>
  </si>
  <si>
    <t>D868</t>
  </si>
  <si>
    <t>D870</t>
  </si>
  <si>
    <t>D872</t>
  </si>
  <si>
    <t>D874</t>
  </si>
  <si>
    <t>D876</t>
  </si>
  <si>
    <t>D878</t>
  </si>
  <si>
    <t>PC_Reject_Test</t>
  </si>
  <si>
    <t>PLC_Product_NG</t>
  </si>
  <si>
    <t>PLC Use</t>
  </si>
  <si>
    <t>PC_Shutdown_OK</t>
  </si>
  <si>
    <t>Buffer_PLC_Control_Status</t>
  </si>
  <si>
    <t>Buffer_PLC_Product_Current_ID</t>
  </si>
  <si>
    <t>Buffer_PLC_Weight_Value</t>
  </si>
  <si>
    <t>Buffer_PLC_Product_counter_OK</t>
  </si>
  <si>
    <t>Buffer_PLC_Product_counter_NG</t>
  </si>
  <si>
    <t>Buffer_PLC_Cycle_Time</t>
  </si>
  <si>
    <t>Buffer_PLC_Machine_Speed</t>
  </si>
  <si>
    <t>Buffer_PLC_Error_code</t>
  </si>
  <si>
    <t>Buffer_PC_Control_status</t>
  </si>
  <si>
    <t>Buffer_PC_Target_value</t>
  </si>
  <si>
    <t>Buffer_PC_Sai_so</t>
  </si>
  <si>
    <t>Buffer_PC_Gioi_han_duoi</t>
  </si>
  <si>
    <t>Buffer_PC_Gioi_han_tren</t>
  </si>
  <si>
    <t>Buffer_PC_Btai_Vao_Speed</t>
  </si>
  <si>
    <t>Buffer_PC_Btai_Can_Speed</t>
  </si>
  <si>
    <t>Buffer_PC_Btai_Ra_Speed</t>
  </si>
  <si>
    <t>D1041</t>
  </si>
  <si>
    <t>o_Machine_Auto_RUN</t>
  </si>
  <si>
    <t>PLC_Product_OK</t>
  </si>
  <si>
    <t>PC_Counter_Reset_PB</t>
  </si>
  <si>
    <t>ID_Slot_1</t>
  </si>
  <si>
    <t>ID_Slot_2</t>
  </si>
  <si>
    <t>ID_Slot_3</t>
  </si>
  <si>
    <t>ID_Slot_4</t>
  </si>
  <si>
    <t>ID_Slot_5</t>
  </si>
  <si>
    <t>ID_Slot_6</t>
  </si>
  <si>
    <t>ID_Slot_7</t>
  </si>
  <si>
    <t>ID_Slot_8</t>
  </si>
  <si>
    <t>ID_Slot_9</t>
  </si>
  <si>
    <t>ID_Slot_10</t>
  </si>
  <si>
    <t>InPLC_SV1_INP</t>
  </si>
  <si>
    <t>InPLC_SV1_ALM</t>
  </si>
  <si>
    <t>InPLC_SV2_INP</t>
  </si>
  <si>
    <t>InPLC_SV2_ALM</t>
  </si>
  <si>
    <t>InPLC_ss_Barcode</t>
  </si>
  <si>
    <t>InPLC_ss_InCheckWeigh</t>
  </si>
  <si>
    <t>InPLC_ss_OutCheckWeigh</t>
  </si>
  <si>
    <t>InPLC_SpareX7</t>
  </si>
  <si>
    <t>InPLC_btn_AlarmReset</t>
  </si>
  <si>
    <t>InPLC_btn_Start</t>
  </si>
  <si>
    <t>InPLC_btn_Stop</t>
  </si>
  <si>
    <t>InPLC_sw_EnCylinder</t>
  </si>
  <si>
    <t>InPLC_btn_Emergency</t>
  </si>
  <si>
    <t>InPLC_Door_Switch</t>
  </si>
  <si>
    <t>InPLC_ss_Reject</t>
  </si>
  <si>
    <t>InPLC_IPC_PS</t>
  </si>
  <si>
    <t>InPLC_INV_RUNNING</t>
  </si>
  <si>
    <t>InPLC_INV_ALARM</t>
  </si>
  <si>
    <t>InPLC_SpareX32</t>
  </si>
  <si>
    <t>InPLC_SpareX33</t>
  </si>
  <si>
    <t>InPLC_SpareX34</t>
  </si>
  <si>
    <t>InPLC_SpareX35</t>
  </si>
  <si>
    <t>InPLC_SpareX36</t>
  </si>
  <si>
    <t>OutPLC_SV1_FWD</t>
  </si>
  <si>
    <t>OutPLC_SV2_FWD</t>
  </si>
  <si>
    <t>OutPLC_INV_RUN</t>
  </si>
  <si>
    <t>OutPLC_SV1_REV</t>
  </si>
  <si>
    <t>OutPLC_SV2_REV</t>
  </si>
  <si>
    <t>OutPLC_SpareY5</t>
  </si>
  <si>
    <t>OutPLC_SV_ON</t>
  </si>
  <si>
    <t>OutPLC_SV_Reset</t>
  </si>
  <si>
    <t>OutPLC_TL_Red</t>
  </si>
  <si>
    <t>OutPLC_TL_Yellow</t>
  </si>
  <si>
    <t>OutPLC_TL_Green</t>
  </si>
  <si>
    <t>OutPLC_TL_Buzz</t>
  </si>
  <si>
    <t>OutPLC_btn_Red</t>
  </si>
  <si>
    <t>OutPLC_btn_Green</t>
  </si>
  <si>
    <t>OutPLC_btn_Yellow</t>
  </si>
  <si>
    <t>OutPLC_Cyl_Reject</t>
  </si>
  <si>
    <t>OutPLC_Relay_IPC_PS</t>
  </si>
  <si>
    <t>OutPLC_btn_IPC_PS_Green</t>
  </si>
  <si>
    <t>OutPLC_SpareY23</t>
  </si>
  <si>
    <t>OutPLC_SpareY24</t>
  </si>
  <si>
    <t>OutPLC_SpareY25</t>
  </si>
  <si>
    <t>OutPLC_SpareY26</t>
  </si>
  <si>
    <t>OutPLC_SpareY27</t>
  </si>
  <si>
    <t>Soure</t>
  </si>
  <si>
    <t>InPLC_CAM_Out1</t>
  </si>
  <si>
    <t>InPLC_CAM_Out2</t>
  </si>
  <si>
    <t>OutPLC_Trigger_CAM</t>
  </si>
  <si>
    <t>OutPLC_Checkweigh_In1</t>
  </si>
  <si>
    <t>OutPLC_Checkweigh_In2</t>
  </si>
  <si>
    <t>OutPLC_Checkweigh_In3</t>
  </si>
  <si>
    <t>OutPLC_Checkweigh_In4</t>
  </si>
  <si>
    <t>OutPLC_Checkweigh_In5</t>
  </si>
  <si>
    <t>Status_Barcode_ID1</t>
  </si>
  <si>
    <t>Status_Barcode_ID2</t>
  </si>
  <si>
    <t>Status_Barcode_ID3</t>
  </si>
  <si>
    <t>Status_Barcode_ID4</t>
  </si>
  <si>
    <t>Status_Barcode_ID5</t>
  </si>
  <si>
    <t>Status_Barcode_ID6</t>
  </si>
  <si>
    <t>Status_Barcode_ID7</t>
  </si>
  <si>
    <t>Status_Barcode_ID8</t>
  </si>
  <si>
    <t>Status_Barcode_ID9</t>
  </si>
  <si>
    <t>Status_Barcode_ID10</t>
  </si>
  <si>
    <t>D1100</t>
  </si>
  <si>
    <t>D1101</t>
  </si>
  <si>
    <t>D1102</t>
  </si>
  <si>
    <t>D1103</t>
  </si>
  <si>
    <t>D1104</t>
  </si>
  <si>
    <t>D1105</t>
  </si>
  <si>
    <t>D1106</t>
  </si>
  <si>
    <t>D1107</t>
  </si>
  <si>
    <t>D1108</t>
  </si>
  <si>
    <t>D1109</t>
  </si>
  <si>
    <t>D900</t>
  </si>
  <si>
    <t>D901</t>
  </si>
  <si>
    <t>D902</t>
  </si>
  <si>
    <t>D903</t>
  </si>
  <si>
    <t>D904</t>
  </si>
  <si>
    <t>D905</t>
  </si>
  <si>
    <t>D906</t>
  </si>
  <si>
    <t>D907</t>
  </si>
  <si>
    <t>D908</t>
  </si>
  <si>
    <t>D909</t>
  </si>
  <si>
    <t>D1110</t>
  </si>
  <si>
    <t>D1111</t>
  </si>
  <si>
    <t>D1112</t>
  </si>
  <si>
    <t>D1113</t>
  </si>
  <si>
    <t>D1114</t>
  </si>
  <si>
    <t>D1115</t>
  </si>
  <si>
    <t>D1116</t>
  </si>
  <si>
    <t>D1117</t>
  </si>
  <si>
    <t>D1118</t>
  </si>
  <si>
    <t>D1119</t>
  </si>
  <si>
    <t>D1120</t>
  </si>
  <si>
    <t>D1121</t>
  </si>
  <si>
    <t>D1122</t>
  </si>
  <si>
    <t>D1123</t>
  </si>
  <si>
    <t>D1124</t>
  </si>
  <si>
    <t>D1125</t>
  </si>
  <si>
    <t>D1126</t>
  </si>
  <si>
    <t>D1127</t>
  </si>
  <si>
    <t>D1128</t>
  </si>
  <si>
    <t>D1129</t>
  </si>
  <si>
    <t>VAR_GLOBAL</t>
  </si>
  <si>
    <t>PC_BacodeW01</t>
  </si>
  <si>
    <t>PC_BacodeW02</t>
  </si>
  <si>
    <t>PC_BacodeW03</t>
  </si>
  <si>
    <t>PC_BacodeW04</t>
  </si>
  <si>
    <t>PC_BacodeW05</t>
  </si>
  <si>
    <t>PC_BacodeW06</t>
  </si>
  <si>
    <t>PC_BacodeW07</t>
  </si>
  <si>
    <t>PC_BacodeW08</t>
  </si>
  <si>
    <t>PC_BacodeW09</t>
  </si>
  <si>
    <t>PC_BacodeW10</t>
  </si>
  <si>
    <t>PC_BacodeW11</t>
  </si>
  <si>
    <t>PC_BacodeW12</t>
  </si>
  <si>
    <t>PC_BacodeW13</t>
  </si>
  <si>
    <t>PC_BacodeW14</t>
  </si>
  <si>
    <t>PC_BacodeW15</t>
  </si>
  <si>
    <t>PC_BacodeW16</t>
  </si>
  <si>
    <t>PC_BacodeW17</t>
  </si>
  <si>
    <t>PC_BacodeW18</t>
  </si>
  <si>
    <t>PC_BacodeW19</t>
  </si>
  <si>
    <t>PC_BacodeW20</t>
  </si>
  <si>
    <t>Bit</t>
  </si>
  <si>
    <t>CounterTotal</t>
  </si>
  <si>
    <t>PLC_Counter_Total</t>
  </si>
  <si>
    <t>Buffer_PLC_Counter_Total</t>
  </si>
  <si>
    <t>PLC_ID_Slot_1</t>
  </si>
  <si>
    <t>PLC_ID_Slot_2</t>
  </si>
  <si>
    <t>PLC_ID_Slot_3</t>
  </si>
  <si>
    <t>PLC_ID_Slot_4</t>
  </si>
  <si>
    <t>PLC_ID_Slot_5</t>
  </si>
  <si>
    <t>PLC_ID_Slot_6</t>
  </si>
  <si>
    <t>PLC_ID_Slot_7</t>
  </si>
  <si>
    <t>PLC_ID_Slot_8</t>
  </si>
  <si>
    <t>PLC_ID_Slot_9</t>
  </si>
  <si>
    <t>PLC_ID_Slot_10</t>
  </si>
  <si>
    <t>PLC_Weigher_Slot_1</t>
  </si>
  <si>
    <t>PLC_Weigher_Slot_2</t>
  </si>
  <si>
    <t>PLC_Weigher_Slot_3</t>
  </si>
  <si>
    <t>PLC_Weigher_Slot_4</t>
  </si>
  <si>
    <t>PLC_Weigher_Slot_5</t>
  </si>
  <si>
    <t>PLC_Weigher_Slot_6</t>
  </si>
  <si>
    <t>PLC_Weigher_Slot_7</t>
  </si>
  <si>
    <t>PLC_Weigher_Slot_8</t>
  </si>
  <si>
    <t>PLC_Weigher_Slot_9</t>
  </si>
  <si>
    <t>PLC_Weigher_Slot_10</t>
  </si>
  <si>
    <t>Buffer_PLC_ID_Slot_1</t>
  </si>
  <si>
    <t>Buffer_PLC_ID_Slot_2</t>
  </si>
  <si>
    <t>Buffer_PLC_ID_Slot_3</t>
  </si>
  <si>
    <t>Buffer_PLC_ID_Slot_4</t>
  </si>
  <si>
    <t>Buffer_PLC_ID_Slot_5</t>
  </si>
  <si>
    <t>Buffer_PLC_ID_Slot_6</t>
  </si>
  <si>
    <t>Buffer_PLC_ID_Slot_7</t>
  </si>
  <si>
    <t>Buffer_PLC_ID_Slot_8</t>
  </si>
  <si>
    <t>Buffer_PLC_ID_Slot_9</t>
  </si>
  <si>
    <t>Buffer_PLC_ID_Slot_10</t>
  </si>
  <si>
    <t>Buffer_PLC_Weigher_Slot_1</t>
  </si>
  <si>
    <t>Buffer_PLC_Weigher_Slot_2</t>
  </si>
  <si>
    <t>Buffer_PLC_Weigher_Slot_3</t>
  </si>
  <si>
    <t>Buffer_PLC_Weigher_Slot_4</t>
  </si>
  <si>
    <t>Buffer_PLC_Weigher_Slot_5</t>
  </si>
  <si>
    <t>Buffer_PLC_Weigher_Slot_6</t>
  </si>
  <si>
    <t>Buffer_PLC_Weigher_Slot_7</t>
  </si>
  <si>
    <t>Buffer_PLC_Weigher_Slot_8</t>
  </si>
  <si>
    <t>Buffer_PLC_Weigher_Slot_9</t>
  </si>
  <si>
    <t>Buffer_PLC_Weigher_Slot_10</t>
  </si>
  <si>
    <t>Buffer_PLC_Status_Barcode_ID1</t>
  </si>
  <si>
    <t>Buffer_PLC_Status_Barcode_ID2</t>
  </si>
  <si>
    <t>Buffer_PLC_Status_Barcode_ID3</t>
  </si>
  <si>
    <t>Buffer_PLC_Status_Barcode_ID4</t>
  </si>
  <si>
    <t>Buffer_PLC_Status_Barcode_ID5</t>
  </si>
  <si>
    <t>Buffer_PLC_Status_Barcode_ID6</t>
  </si>
  <si>
    <t>Buffer_PLC_Status_Barcode_ID7</t>
  </si>
  <si>
    <t>Buffer_PLC_Status_Barcode_ID8</t>
  </si>
  <si>
    <t>Buffer_PLC_Status_Barcode_ID9</t>
  </si>
  <si>
    <t>Buffer_PLC_Status_Barcode_ID10</t>
  </si>
  <si>
    <t>D910</t>
  </si>
  <si>
    <t>D911</t>
  </si>
  <si>
    <t>D912</t>
  </si>
  <si>
    <t>D913</t>
  </si>
  <si>
    <t>D914</t>
  </si>
  <si>
    <t>D915</t>
  </si>
  <si>
    <t>D916</t>
  </si>
  <si>
    <t>D917</t>
  </si>
  <si>
    <t>D918</t>
  </si>
  <si>
    <t>D919</t>
  </si>
  <si>
    <t>D920</t>
  </si>
  <si>
    <t>D921</t>
  </si>
  <si>
    <t>D922</t>
  </si>
  <si>
    <t>D923</t>
  </si>
  <si>
    <t>D924</t>
  </si>
  <si>
    <t>D925</t>
  </si>
  <si>
    <t>D926</t>
  </si>
  <si>
    <t>D927</t>
  </si>
  <si>
    <t>D928</t>
  </si>
  <si>
    <t>D929</t>
  </si>
  <si>
    <t>Error_sensor_weigh_IN</t>
  </si>
  <si>
    <t>Error_sensor_weigh_OUT</t>
  </si>
  <si>
    <t>InPLC_Checkweigh_RuningDYN</t>
  </si>
  <si>
    <t>InPLC_Checkweigh_Completed</t>
  </si>
  <si>
    <t>InPLC_Checkweigh_Over_Cap</t>
  </si>
  <si>
    <t>InPLC_Checkweigh_Alarm</t>
  </si>
  <si>
    <t>M900</t>
  </si>
  <si>
    <t>M901</t>
  </si>
  <si>
    <t>M902</t>
  </si>
  <si>
    <t>M903</t>
  </si>
  <si>
    <t>M904</t>
  </si>
  <si>
    <t>M905</t>
  </si>
  <si>
    <t>M906</t>
  </si>
  <si>
    <t>M907</t>
  </si>
  <si>
    <t>M908</t>
  </si>
  <si>
    <t>M909</t>
  </si>
  <si>
    <t>M910</t>
  </si>
  <si>
    <t>PLC_SFTR_b_Status</t>
  </si>
  <si>
    <t>PLC_SFTR_b_1</t>
  </si>
  <si>
    <t>PLC_SFTR_b_5</t>
  </si>
  <si>
    <t>PLC_SFTR_b_4</t>
  </si>
  <si>
    <t>PLC_SFTR_b_3</t>
  </si>
  <si>
    <t>Bit reject</t>
  </si>
  <si>
    <t>PLC_SFTR_b_Reject</t>
  </si>
  <si>
    <t>Error_IND570_Over_Cap</t>
  </si>
  <si>
    <t>i_Checkweigh_RuningDYN</t>
  </si>
  <si>
    <t>i_Checkweigh_Over_Cap</t>
  </si>
  <si>
    <t>i_Checkweigh_Completed</t>
  </si>
  <si>
    <t>i_Checkweigh_Alarm</t>
  </si>
  <si>
    <t>i_CAM_Barode_OK</t>
  </si>
  <si>
    <t>i_CAM_Barcode_Ready</t>
  </si>
  <si>
    <t>PLC_Buzzer_OFF</t>
  </si>
  <si>
    <t>PLC_Man_mode</t>
  </si>
  <si>
    <t>30s sau khi bit này được gửi ==&gt; off relay PS</t>
  </si>
  <si>
    <t>request</t>
  </si>
  <si>
    <t>PLC_Weigher_Disable</t>
  </si>
  <si>
    <t>bPC_Man_Mode</t>
  </si>
  <si>
    <t>Man_Start or Auto_Start</t>
  </si>
  <si>
    <t>not PLC_Machine_Alarm</t>
  </si>
  <si>
    <t>PC_Barcode_Disable</t>
  </si>
  <si>
    <t>bPC_Barcode_Disable</t>
  </si>
  <si>
    <t>bPC_Weigher_Disable</t>
  </si>
  <si>
    <t>bPC_Buzzer_OFF</t>
  </si>
  <si>
    <t>bPC_Reject_Test</t>
  </si>
  <si>
    <t>Auto_Start</t>
  </si>
  <si>
    <t>PLC_Barcode_FAIL</t>
  </si>
  <si>
    <t>PLC_Barcode_Disable</t>
  </si>
  <si>
    <t>Error_25</t>
  </si>
  <si>
    <t>M1025</t>
  </si>
  <si>
    <t>Error_26</t>
  </si>
  <si>
    <t>M1026</t>
  </si>
  <si>
    <t>Error_27</t>
  </si>
  <si>
    <t>M1027</t>
  </si>
  <si>
    <t>Error_28</t>
  </si>
  <si>
    <t>M1028</t>
  </si>
  <si>
    <t>Error_29</t>
  </si>
  <si>
    <t>M1029</t>
  </si>
  <si>
    <t>Error_30</t>
  </si>
  <si>
    <t>M1030</t>
  </si>
  <si>
    <t>Error_31</t>
  </si>
  <si>
    <t>M1031</t>
  </si>
  <si>
    <t>M1032</t>
  </si>
  <si>
    <t>Warning_02</t>
  </si>
  <si>
    <t>M1033</t>
  </si>
  <si>
    <t>Warning_03</t>
  </si>
  <si>
    <t>M1034</t>
  </si>
  <si>
    <t>Warning_04</t>
  </si>
  <si>
    <t>M1035</t>
  </si>
  <si>
    <t>Warning_05</t>
  </si>
  <si>
    <t>M1036</t>
  </si>
  <si>
    <t>Warning_06</t>
  </si>
  <si>
    <t>M1037</t>
  </si>
  <si>
    <t>Warning_07</t>
  </si>
  <si>
    <t>M1038</t>
  </si>
  <si>
    <t>Warning_08</t>
  </si>
  <si>
    <t>M1039</t>
  </si>
  <si>
    <t>Warning_09</t>
  </si>
  <si>
    <t>M1040</t>
  </si>
  <si>
    <t>Warning_10</t>
  </si>
  <si>
    <t>M1041</t>
  </si>
  <si>
    <t>Warning_11</t>
  </si>
  <si>
    <t>M1042</t>
  </si>
  <si>
    <t>Warning_12</t>
  </si>
  <si>
    <t>M1043</t>
  </si>
  <si>
    <t>Warning_13</t>
  </si>
  <si>
    <t>M1044</t>
  </si>
  <si>
    <t>Warning_14</t>
  </si>
  <si>
    <t>M1045</t>
  </si>
  <si>
    <t>Warning_15</t>
  </si>
  <si>
    <t>M1046</t>
  </si>
  <si>
    <t>Warning_16</t>
  </si>
  <si>
    <t>M1047</t>
  </si>
  <si>
    <t>Warning_17</t>
  </si>
  <si>
    <t>M1048</t>
  </si>
  <si>
    <t>Warning_18</t>
  </si>
  <si>
    <t>M1049</t>
  </si>
  <si>
    <t>Warning_19</t>
  </si>
  <si>
    <t>M1050</t>
  </si>
  <si>
    <t>Warning_20</t>
  </si>
  <si>
    <t>M1051</t>
  </si>
  <si>
    <t>Warning_21</t>
  </si>
  <si>
    <t>M1052</t>
  </si>
  <si>
    <t>Warning_22</t>
  </si>
  <si>
    <t>M1053</t>
  </si>
  <si>
    <t>Warning_23</t>
  </si>
  <si>
    <t>M1054</t>
  </si>
  <si>
    <t>Warning_24</t>
  </si>
  <si>
    <t>M1055</t>
  </si>
  <si>
    <t>Warning_25</t>
  </si>
  <si>
    <t>M1056</t>
  </si>
  <si>
    <t>Warning_26</t>
  </si>
  <si>
    <t>M1057</t>
  </si>
  <si>
    <t>Warning_27</t>
  </si>
  <si>
    <t>M1058</t>
  </si>
  <si>
    <t>Warning_28</t>
  </si>
  <si>
    <t>M1059</t>
  </si>
  <si>
    <t>Warning_29</t>
  </si>
  <si>
    <t>M1060</t>
  </si>
  <si>
    <t>Warning_30</t>
  </si>
  <si>
    <t>M1061</t>
  </si>
  <si>
    <t>Warning_31</t>
  </si>
  <si>
    <t>M1062</t>
  </si>
  <si>
    <t>M1063</t>
  </si>
  <si>
    <t>Warning_Box_Fail</t>
  </si>
  <si>
    <t>Packsize</t>
  </si>
  <si>
    <t>Packsize + bì</t>
  </si>
  <si>
    <t>Pouch/case</t>
  </si>
  <si>
    <t>Case size
(mm)</t>
  </si>
  <si>
    <t>Speed requirement</t>
  </si>
  <si>
    <t>Sai số trọng lượng mỗi túi</t>
  </si>
  <si>
    <t>Case weight</t>
  </si>
  <si>
    <t>Trọng lượng max của thùng thiếu 1 túi</t>
  </si>
  <si>
    <t>Trọng lượng min của thùng thừa 1 túi</t>
  </si>
  <si>
    <t>Sai số thiết bị yêu cầu</t>
  </si>
  <si>
    <t>Cài đặt CW</t>
  </si>
  <si>
    <t>Thùng</t>
  </si>
  <si>
    <t>Bì</t>
  </si>
  <si>
    <t>cases/min</t>
  </si>
  <si>
    <t>m/s</t>
  </si>
  <si>
    <t>+/-1.5%</t>
  </si>
  <si>
    <t>Min
kg</t>
  </si>
  <si>
    <t>Target
kg</t>
  </si>
  <si>
    <t>Max
kg</t>
  </si>
  <si>
    <t>Min
Kg</t>
  </si>
  <si>
    <t>Max
Kg</t>
  </si>
  <si>
    <t>FCL-NE-Pouch-1800</t>
  </si>
  <si>
    <t>FCN - Pouch 800</t>
  </si>
  <si>
    <t>FCN - Pouch 1600</t>
  </si>
  <si>
    <t>DW - Pouch 250</t>
  </si>
  <si>
    <t>DW - Pouch 400</t>
  </si>
  <si>
    <t>DW-Pouch-750</t>
  </si>
  <si>
    <t>DW - Pouch 1400</t>
  </si>
  <si>
    <t>Floorcare - Pouch 1000</t>
  </si>
  <si>
    <t>Maximum</t>
  </si>
  <si>
    <t>DW-Bottle-1500</t>
  </si>
  <si>
    <t>DW-Bottle-3800</t>
  </si>
  <si>
    <t>FC-Bottle-3800</t>
  </si>
  <si>
    <t>FCL-Bottle-2000</t>
  </si>
  <si>
    <t>FCL-Bottle-2400</t>
  </si>
  <si>
    <t>FCL-Bottle-2700</t>
  </si>
  <si>
    <t>FCL-Bottle-3800</t>
  </si>
  <si>
    <t>FCL-Bottle-4200</t>
  </si>
  <si>
    <t>FCN-Bottle-1800</t>
  </si>
  <si>
    <t>FCN-Bottle-3800</t>
  </si>
  <si>
    <t>NOTE :</t>
  </si>
  <si>
    <t>DW : DISHWASH</t>
  </si>
  <si>
    <t>FCL : FABCLEAN</t>
  </si>
  <si>
    <t>FCN : FABCON/CFT/COMFORT</t>
  </si>
  <si>
    <t>Line</t>
  </si>
  <si>
    <t>Packsize(g)</t>
  </si>
  <si>
    <t>FG</t>
  </si>
  <si>
    <t>Messpack</t>
  </si>
  <si>
    <t>SUNLIGHT HDW LEMON (POU) 18X750G</t>
  </si>
  <si>
    <t>18934868 134234</t>
  </si>
  <si>
    <t>SUNLIGHT HDW GRN TEA AO PO RE0117 18X750G</t>
  </si>
  <si>
    <t>18934868 132384</t>
  </si>
  <si>
    <t>SUNLIGHT HDW NATURE ESSENCE POU 18X750G</t>
  </si>
  <si>
    <t>18934868 132469</t>
  </si>
  <si>
    <t>SUNLIGHT STD FLR GREEN POU P0117X1KG</t>
  </si>
  <si>
    <t>18934868 133893</t>
  </si>
  <si>
    <t>SUNLIGHT FLOORCARE GOLD POU P0316 12X1KG</t>
  </si>
  <si>
    <t>SUNLIGHT HDW LEMON POU 9X1.4G</t>
  </si>
  <si>
    <t>18934868 134241</t>
  </si>
  <si>
    <t>COMFORT CONC LIQ WHITE POU P0118 9X1.6L</t>
  </si>
  <si>
    <t>18934868 133152</t>
  </si>
  <si>
    <t>COMFORT CNC IBZ 1-RNS POU RE0117 9X1.6L</t>
  </si>
  <si>
    <t>18934868 130564</t>
  </si>
  <si>
    <t>COMFORT CONC BLUE POU RE0117 9X1.6L</t>
  </si>
  <si>
    <t>18934868 130625</t>
  </si>
  <si>
    <t>COMFORT CNC MERLIN 1RNS RE0117 9X1.6L</t>
  </si>
  <si>
    <t>18934868 130762</t>
  </si>
  <si>
    <t>COMFORT SUPER SS SOFIA GOLD POU 9X1.6L</t>
  </si>
  <si>
    <t>COMFORT SUPER SS BELLA PURPLE POU 9X1.6L</t>
  </si>
  <si>
    <t>COMFORT SUPER SS ROSE POU 9X1.6L</t>
  </si>
  <si>
    <t>COMFORT SUPER SS LILLIE POU 9X1.6L</t>
  </si>
  <si>
    <t>COMFORT CNC NTRLCARE DETOXIFY POU 9X1.6L</t>
  </si>
  <si>
    <t>COMFORT CONC NT CR UV PROTECT POU 9X1.6L</t>
  </si>
  <si>
    <t>COMFORT CNC LIQ WHITE POU P0118 12X800ML</t>
  </si>
  <si>
    <t>18934868 133138</t>
  </si>
  <si>
    <t>COMFORT CONC BLUE POU RE0117 12X800ML</t>
  </si>
  <si>
    <t>18934868 130601</t>
  </si>
  <si>
    <t>COMFORT CONC IBIZA 1RNS POU RE0117 12X800ML</t>
  </si>
  <si>
    <t>18934868 130571</t>
  </si>
  <si>
    <t>COMFORT CNC MERLIN 1RNS POU RE0117 12X800ML</t>
  </si>
  <si>
    <t>18934868 130557</t>
  </si>
  <si>
    <t>SURF LQD MAGICAL FLORAL POUCH 6X1.8KG</t>
  </si>
  <si>
    <t>OMO HS LIQ HW POU RE0115 6X1.8KG</t>
  </si>
  <si>
    <t>Chương trình đặc biệt</t>
  </si>
  <si>
    <t>18934868 111082</t>
  </si>
  <si>
    <t>D1033</t>
  </si>
  <si>
    <t>PLC_Conveyor_Auto_Speed</t>
  </si>
  <si>
    <t>Buffer_PLC_Conveyor_Auto_Speed</t>
  </si>
  <si>
    <t>D833</t>
  </si>
  <si>
    <t>PLC_WeigherContinue</t>
  </si>
  <si>
    <t>Buffer_PLC_WeigherContinue</t>
  </si>
  <si>
    <t>D880</t>
  </si>
  <si>
    <t>D882</t>
  </si>
  <si>
    <t>D884</t>
  </si>
  <si>
    <t>D886</t>
  </si>
  <si>
    <t>D888</t>
  </si>
  <si>
    <t>D890</t>
  </si>
  <si>
    <t>D892</t>
  </si>
  <si>
    <t>D894</t>
  </si>
  <si>
    <t>D896</t>
  </si>
  <si>
    <t>D898</t>
  </si>
  <si>
    <t>D1080</t>
  </si>
  <si>
    <t>D1082</t>
  </si>
  <si>
    <t>D1084</t>
  </si>
  <si>
    <t>D1086</t>
  </si>
  <si>
    <t>D1088</t>
  </si>
  <si>
    <t>D1090</t>
  </si>
  <si>
    <t>D1092</t>
  </si>
  <si>
    <t>D1094</t>
  </si>
  <si>
    <t>D1096</t>
  </si>
  <si>
    <t>D1098</t>
  </si>
  <si>
    <t>D1061</t>
  </si>
  <si>
    <t>D1063</t>
  </si>
  <si>
    <t>D1065</t>
  </si>
  <si>
    <t>D1067</t>
  </si>
  <si>
    <t>D1069</t>
  </si>
  <si>
    <t>D1071</t>
  </si>
  <si>
    <t>D1073</t>
  </si>
  <si>
    <t>D1075</t>
  </si>
  <si>
    <t>D1077</t>
  </si>
  <si>
    <t>D1079</t>
  </si>
  <si>
    <t>PLC Control status (32 bits)</t>
  </si>
  <si>
    <t>not Auto_Start</t>
  </si>
  <si>
    <t>Time reject</t>
  </si>
  <si>
    <t>PC_Delay_Barcode</t>
  </si>
  <si>
    <t>PC_Reject_Time</t>
  </si>
  <si>
    <t>PC_Reject_Number_Box</t>
  </si>
  <si>
    <t>Buffer_PC_Delay_Barcode</t>
  </si>
  <si>
    <t>Buffer_PC_Reject_Time</t>
  </si>
  <si>
    <t>1-&gt;50x10ms</t>
  </si>
  <si>
    <t>1--&gt;5</t>
  </si>
  <si>
    <t>1--&gt;500x10ms</t>
  </si>
  <si>
    <t>Error_Dynamic_OFF</t>
  </si>
  <si>
    <t>Loai sản phẩm</t>
  </si>
  <si>
    <t>PC_Product_Type</t>
  </si>
  <si>
    <t>Buffer_PC_Product_Type</t>
  </si>
  <si>
    <t>Delay_trigger_reject</t>
  </si>
  <si>
    <t>PC_Delay_Reject</t>
  </si>
  <si>
    <t>Buffer_PC_Delay_Reject</t>
  </si>
  <si>
    <t>A</t>
  </si>
  <si>
    <t>B</t>
  </si>
  <si>
    <t>C</t>
  </si>
  <si>
    <t>D</t>
  </si>
  <si>
    <t>E</t>
  </si>
  <si>
    <t>F</t>
  </si>
  <si>
    <t>Tốc độ chung của hệ thống</t>
  </si>
  <si>
    <t>PC_Conveyor_Auto_Speed</t>
  </si>
  <si>
    <t>Buffer_PC_Conveyor_Auto_Speed</t>
  </si>
  <si>
    <t>PLC_Status_7</t>
  </si>
  <si>
    <t>bPC_Reject_ON</t>
  </si>
  <si>
    <t>i_SS_barcode</t>
  </si>
  <si>
    <t>o_CAM_Trigger</t>
  </si>
  <si>
    <t>o_Weigher_Begin</t>
  </si>
  <si>
    <t>o_Weigher_End</t>
  </si>
  <si>
    <t>o_Weigher_reset_Alarm</t>
  </si>
  <si>
    <t>o_Weigher_IN4</t>
  </si>
  <si>
    <t>o_Weigher_IN5</t>
  </si>
  <si>
    <t>D1130</t>
  </si>
  <si>
    <t>D1131</t>
  </si>
  <si>
    <t>D1132</t>
  </si>
  <si>
    <t>D1133</t>
  </si>
  <si>
    <t>D1134</t>
  </si>
  <si>
    <t>D1135</t>
  </si>
  <si>
    <t>D1136</t>
  </si>
  <si>
    <t>D1137</t>
  </si>
  <si>
    <t>D1138</t>
  </si>
  <si>
    <t>D1139</t>
  </si>
  <si>
    <t>D930</t>
  </si>
  <si>
    <t>D931</t>
  </si>
  <si>
    <t>D932</t>
  </si>
  <si>
    <t>D933</t>
  </si>
  <si>
    <t>D934</t>
  </si>
  <si>
    <t>D935</t>
  </si>
  <si>
    <t>D936</t>
  </si>
  <si>
    <t>D937</t>
  </si>
  <si>
    <t>D938</t>
  </si>
  <si>
    <t>D939</t>
  </si>
  <si>
    <t>Status_Reject_ID1</t>
  </si>
  <si>
    <t>Status_Reject_ID2</t>
  </si>
  <si>
    <t>Status_Reject_ID3</t>
  </si>
  <si>
    <t>Status_Reject_ID4</t>
  </si>
  <si>
    <t>Status_Reject_ID5</t>
  </si>
  <si>
    <t>Status_Reject_ID6</t>
  </si>
  <si>
    <t>Status_Reject_ID7</t>
  </si>
  <si>
    <t>Status_Reject_ID8</t>
  </si>
  <si>
    <t>Status_Reject_ID9</t>
  </si>
  <si>
    <t>Status_Reject_ID10</t>
  </si>
  <si>
    <t>D1081</t>
  </si>
  <si>
    <t>D1083</t>
  </si>
  <si>
    <t>D1085</t>
  </si>
  <si>
    <t>D1087</t>
  </si>
  <si>
    <t>D1089</t>
  </si>
  <si>
    <t>D1091</t>
  </si>
  <si>
    <t>D1093</t>
  </si>
  <si>
    <t>D1095</t>
  </si>
  <si>
    <t>D1097</t>
  </si>
  <si>
    <t>D1099</t>
  </si>
  <si>
    <t>D1340</t>
  </si>
  <si>
    <t>D1341</t>
  </si>
  <si>
    <t>D1342</t>
  </si>
  <si>
    <t>D1343</t>
  </si>
  <si>
    <t>D1344</t>
  </si>
  <si>
    <t>D1345</t>
  </si>
  <si>
    <t>D1346</t>
  </si>
  <si>
    <t>D1347</t>
  </si>
  <si>
    <t>D1348</t>
  </si>
  <si>
    <t>D1349</t>
  </si>
  <si>
    <t>D1350</t>
  </si>
  <si>
    <t>D1351</t>
  </si>
  <si>
    <t>PLC_OverWeight</t>
  </si>
  <si>
    <t>D1352</t>
  </si>
  <si>
    <t>D1353</t>
  </si>
  <si>
    <t>PLC_1T</t>
  </si>
  <si>
    <t>D940</t>
  </si>
  <si>
    <t>D941</t>
  </si>
  <si>
    <t>D942</t>
  </si>
  <si>
    <t>D943</t>
  </si>
  <si>
    <t>D944</t>
  </si>
  <si>
    <t>D945</t>
  </si>
  <si>
    <t>D946</t>
  </si>
  <si>
    <t>D947</t>
  </si>
  <si>
    <t>D948</t>
  </si>
  <si>
    <t>D949</t>
  </si>
  <si>
    <t>D1354</t>
  </si>
  <si>
    <t>D1355</t>
  </si>
  <si>
    <t>D1356</t>
  </si>
  <si>
    <t>D1357</t>
  </si>
  <si>
    <t>D1358</t>
  </si>
  <si>
    <t>D1359</t>
  </si>
  <si>
    <t>D1360</t>
  </si>
  <si>
    <t>D1361</t>
  </si>
  <si>
    <t>D1362</t>
  </si>
  <si>
    <t>D1363</t>
  </si>
  <si>
    <t>D1364</t>
  </si>
  <si>
    <t>D1365</t>
  </si>
  <si>
    <t>D1366</t>
  </si>
  <si>
    <t>D1367</t>
  </si>
  <si>
    <t>D1368</t>
  </si>
  <si>
    <t>D1369</t>
  </si>
  <si>
    <t>D1370</t>
  </si>
  <si>
    <t>D1371</t>
  </si>
  <si>
    <t>D1372</t>
  </si>
  <si>
    <t>D1373</t>
  </si>
  <si>
    <t>D1374</t>
  </si>
  <si>
    <t>D1376</t>
  </si>
  <si>
    <t>D1378</t>
  </si>
  <si>
    <t>D1386</t>
  </si>
  <si>
    <t>D1388</t>
  </si>
  <si>
    <t>D1389</t>
  </si>
  <si>
    <t>D1390</t>
  </si>
  <si>
    <t>D1391</t>
  </si>
  <si>
    <t>D1392</t>
  </si>
  <si>
    <t>D1393</t>
  </si>
  <si>
    <t>D1394</t>
  </si>
  <si>
    <t>D1395</t>
  </si>
  <si>
    <t>D1396</t>
  </si>
  <si>
    <t>D1397</t>
  </si>
  <si>
    <t>D1398</t>
  </si>
  <si>
    <t>D1399</t>
  </si>
  <si>
    <t>Giới hạn dưới 2T</t>
  </si>
  <si>
    <t>Giới hạn trên 2T</t>
  </si>
  <si>
    <t>D950</t>
  </si>
  <si>
    <t>D952</t>
  </si>
  <si>
    <t>D954</t>
  </si>
  <si>
    <t>D955</t>
  </si>
  <si>
    <t>D956</t>
  </si>
  <si>
    <t>D957</t>
  </si>
  <si>
    <t>D958</t>
  </si>
  <si>
    <t>D959</t>
  </si>
  <si>
    <t>D960</t>
  </si>
  <si>
    <t>D961</t>
  </si>
  <si>
    <t>D962</t>
  </si>
  <si>
    <t>D963</t>
  </si>
  <si>
    <t>D964</t>
  </si>
  <si>
    <t>D965</t>
  </si>
  <si>
    <t>D966</t>
  </si>
  <si>
    <t>D967</t>
  </si>
  <si>
    <t>D968</t>
  </si>
  <si>
    <t>D969</t>
  </si>
  <si>
    <t>D970</t>
  </si>
  <si>
    <t>D972</t>
  </si>
  <si>
    <t>D974</t>
  </si>
  <si>
    <t>D976</t>
  </si>
  <si>
    <t>D978</t>
  </si>
  <si>
    <t>D986</t>
  </si>
  <si>
    <t>D988</t>
  </si>
  <si>
    <t>D989</t>
  </si>
  <si>
    <t>D990</t>
  </si>
  <si>
    <t>D991</t>
  </si>
  <si>
    <t>D992</t>
  </si>
  <si>
    <t>D993</t>
  </si>
  <si>
    <t>D994</t>
  </si>
  <si>
    <t>D995</t>
  </si>
  <si>
    <t>D996</t>
  </si>
  <si>
    <t>D997</t>
  </si>
  <si>
    <t>D998</t>
  </si>
  <si>
    <t>D999</t>
  </si>
  <si>
    <t>PC_Gioi_han_duoi_2T</t>
  </si>
  <si>
    <t>PC_Gioi_han_tren_2T</t>
  </si>
  <si>
    <t>Buffer_PC_Gioi_han_duoi_2T</t>
  </si>
  <si>
    <t>Buffer_PC_Gioi_han_tren_2T</t>
  </si>
  <si>
    <t>PLC_Counter_1T</t>
  </si>
  <si>
    <t>PLC_Counter_OverWeight</t>
  </si>
  <si>
    <t>Buffer_PLC_OverWeight</t>
  </si>
  <si>
    <t>Buffer_PLC_Counter_1T</t>
  </si>
  <si>
    <t>PLC_D1354</t>
  </si>
  <si>
    <t>PLC_D1355</t>
  </si>
  <si>
    <t>PLC_D1356</t>
  </si>
  <si>
    <t>PLC_D1357</t>
  </si>
  <si>
    <t>PLC_D1358</t>
  </si>
  <si>
    <t>PLC_D1359</t>
  </si>
  <si>
    <t>Buffer_PLC_954</t>
  </si>
  <si>
    <t>Buffer_PLC_955</t>
  </si>
  <si>
    <t>Buffer_PLC_956</t>
  </si>
  <si>
    <t>Buffer_PLC_957</t>
  </si>
  <si>
    <t>Buffer_PLC_958</t>
  </si>
  <si>
    <t>Buffer_PLC_959</t>
  </si>
  <si>
    <t>ID</t>
  </si>
  <si>
    <t>Status</t>
  </si>
  <si>
    <t>Packsize + bì (vỏ túi)</t>
  </si>
  <si>
    <t>ch/case</t>
  </si>
  <si>
    <t>Case weight (theo sai số cho phép của lượng dầu trong 1 chai thành phẩm)</t>
  </si>
  <si>
    <t>Bì (chai)</t>
  </si>
  <si>
    <t>Bì (nắp)</t>
  </si>
  <si>
    <t>FC - 1000</t>
  </si>
  <si>
    <t>FC - 3600</t>
  </si>
  <si>
    <t>FC 3800</t>
  </si>
  <si>
    <t>DW - 1500</t>
  </si>
  <si>
    <t>Fabclean - 2300</t>
  </si>
  <si>
    <t>Fabclean - 3700</t>
  </si>
  <si>
    <t>Fabclean 4200</t>
  </si>
  <si>
    <t>Fabclean 2700</t>
  </si>
  <si>
    <t>Fabcon - 1800</t>
  </si>
  <si>
    <t>Case weight (trọng lượng chai theo giới hạn T)</t>
  </si>
  <si>
    <t>Case weight (trọng lượng chai theo giới hạn 2T)</t>
  </si>
  <si>
    <t>SUNLIGHT HDW LEMON AW0219 9X1.5KG</t>
  </si>
  <si>
    <t>SUNLIGHT HDW LEMON AW0219 3X3.8KG</t>
  </si>
  <si>
    <t>SUNLIGHT DW NTR ESSENCE RE0119 3X3.6KG</t>
  </si>
  <si>
    <t>SUNLIGHT HDW GREEN TEA RE0119 3X3.6KG</t>
  </si>
  <si>
    <t>SUNLIGHT HDW GREEN TEA P0319 3X3.6KG</t>
  </si>
  <si>
    <t>SUNLIGHT HDW GREEN TEA RE0119 9X1.5KG</t>
  </si>
  <si>
    <t>SUNLIGHT FLR GRN E.O RE0119 3X3.8KG</t>
  </si>
  <si>
    <t>SUNLIGHT STD FLR WHITE RE0119 3X3.6KG</t>
  </si>
  <si>
    <t>SUNLIGHT FLR PNK E.O RE0119 3X3.8KG</t>
  </si>
  <si>
    <t>SUNLIGHT FLR GOLD E.O RE0119 3X3.8KG</t>
  </si>
  <si>
    <t>OMO HS STD LIQ HW RE0115 4X2.7KG</t>
  </si>
  <si>
    <t>OMO LIQ MTC TOPLOAD RE0218 4X2.7KG</t>
  </si>
  <si>
    <t>OMO LIQ MTC TOPLOAD RE0218 4X4.2KG</t>
  </si>
  <si>
    <t>OMO MATIC LIQ FL BEAUTY CARE BTL 4X2.3KG</t>
  </si>
  <si>
    <t>OMO MATIC LIQ FL BEAUTY CARE BTL 4X3.7KG</t>
  </si>
  <si>
    <t>OMO LIQ TL CF SENSORIAL RE0218 4X3.8KG</t>
  </si>
  <si>
    <t>OMO MATIC LIQ TL CF SSRL BTL 4X2.3KG</t>
  </si>
  <si>
    <t>OMO MATIC LIQ TL CF SSRL BTL 4X3.7KG</t>
  </si>
  <si>
    <t>OMO MATIC LIQ TL BEAUTY CARE BTL 4X2.3KG</t>
  </si>
  <si>
    <t>OMO LQ MTC TL BEAUTY CARE RE0218 4X3.8KG</t>
  </si>
  <si>
    <t>OMO MATIC LIQ GENTLE ON SKIN BTL 4X2.3KG</t>
  </si>
  <si>
    <t>SURF LQD MAGCL FLRL BTL AW0117 3X3.8KG</t>
  </si>
  <si>
    <t>COMFORT CNC LQ WHITE RE0119 6X1.8L</t>
  </si>
  <si>
    <t>COMFORT CNC LQ WHITE RE0119 3X3.8L</t>
  </si>
  <si>
    <t>COMFORT CONC BLUE RE0419 6X1.8L</t>
  </si>
  <si>
    <t>COMFORT CONC BLUE RE0419 3X3.8L</t>
  </si>
  <si>
    <t>COMFORT CONC BLUE RE0119 6X1.8L</t>
  </si>
  <si>
    <t>COMFORT CONC BLUE RE0119 3X3.8L</t>
  </si>
  <si>
    <t>COMFORT CONC IBIZA 1-RNS RE0119 6X1.8L</t>
  </si>
  <si>
    <t>COMFORT CONC IBIZA 1-RNS RE0119 3X3.8L</t>
  </si>
  <si>
    <t>COMFORT CONC IBIZA 1-RNS RE0419 6X1.8L</t>
  </si>
  <si>
    <t>COMFORT CONC IBIZA 1-RNS RE0419 3X3.8L</t>
  </si>
  <si>
    <t>COMFORT CONC MERLIN 1-RNS RE0419 6X1.8L</t>
  </si>
  <si>
    <t>COMFORT CONC MERLIN 1-RNS RE0119 6X1.8L</t>
  </si>
  <si>
    <t>SUNLIGHT FC GRN E.O RE0119 12X1KG</t>
  </si>
  <si>
    <t>SUNLIGHT FC GREEN BTL TEMP20 12X1KG</t>
  </si>
  <si>
    <t>SUNLIGHT STD FLR WHITE RE0119 12X1KG</t>
  </si>
  <si>
    <t>SUNLIGHT FC WHITE BTL TEMP20 12X1KG</t>
  </si>
  <si>
    <t>SUNLIGHTFLR BLUE ROSE E.O RE0119 12X1KG</t>
  </si>
  <si>
    <t>SUNLIGHT FLR PNK E.O RE0119 12X1KG</t>
  </si>
  <si>
    <t>SUNLIGHT FC PINK BTL TEMP20 12X1KG</t>
  </si>
  <si>
    <t>SUNLIGHT FLR GOLD E.O RE0119 12X1KG</t>
  </si>
  <si>
    <t>Diff(g)</t>
  </si>
  <si>
    <t>OK</t>
  </si>
  <si>
    <t>NG</t>
  </si>
  <si>
    <t>i_Lien_Dong_Stop_Request</t>
  </si>
  <si>
    <t>BT2= BT EOL</t>
  </si>
  <si>
    <t>BT3 = BT CAPPER</t>
  </si>
  <si>
    <t>OutPLC_Stop_BT_EOL</t>
  </si>
  <si>
    <t>OutPLC_Stop_BT_CAPPER</t>
  </si>
  <si>
    <t>Data 1</t>
  </si>
  <si>
    <t>Data 2</t>
  </si>
  <si>
    <t>Data 3</t>
  </si>
  <si>
    <t>Data 4</t>
  </si>
  <si>
    <t>Data 5</t>
  </si>
  <si>
    <t>Data 6</t>
  </si>
  <si>
    <t>PC_Data 1</t>
  </si>
  <si>
    <t>PC_Data 2</t>
  </si>
  <si>
    <t>PC_Data 3</t>
  </si>
  <si>
    <t>PC_Data 4</t>
  </si>
  <si>
    <t>PC_Data 5</t>
  </si>
  <si>
    <t>PC_Data 6</t>
  </si>
  <si>
    <t>Buffer_PC_Data 1</t>
  </si>
  <si>
    <t>Buffer_PC_Data 2</t>
  </si>
  <si>
    <t>Buffer_PC_Data 3</t>
  </si>
  <si>
    <t>Buffer_PC_Data 4</t>
  </si>
  <si>
    <t>Buffer_PC_Data 5</t>
  </si>
  <si>
    <t>Buffer_PC_Data 6</t>
  </si>
  <si>
    <t>OutPLC_SpareY30</t>
  </si>
  <si>
    <t>Giá trị bao bì</t>
  </si>
  <si>
    <t>D1380</t>
  </si>
  <si>
    <t>D1382</t>
  </si>
  <si>
    <t>D1384</t>
  </si>
  <si>
    <t>D980</t>
  </si>
  <si>
    <t>D982</t>
  </si>
  <si>
    <t>D984</t>
  </si>
  <si>
    <t>PC_Value_BaoBi</t>
  </si>
  <si>
    <t>Buffer_PC_Value_BaoBi</t>
  </si>
  <si>
    <t>Weigher_Actual_Slot_1</t>
  </si>
  <si>
    <t>Weigher_Actual_Slot_2</t>
  </si>
  <si>
    <t>Weigher_Actual_Slot_3</t>
  </si>
  <si>
    <t>Weigher_Actual_Slot_4</t>
  </si>
  <si>
    <t>Weigher_Actual_Slot_5</t>
  </si>
  <si>
    <t>Weigher_Actual_Slot_6</t>
  </si>
  <si>
    <t>Weigher_Actual_Slot_7</t>
  </si>
  <si>
    <t>Weigher_Actual_Slot_8</t>
  </si>
  <si>
    <t>Weigher_Actual_Slot_9</t>
  </si>
  <si>
    <t>Weigher_Actual_Slot_10</t>
  </si>
  <si>
    <t>D1400</t>
  </si>
  <si>
    <t>D1401</t>
  </si>
  <si>
    <t>D1402</t>
  </si>
  <si>
    <t>D1403</t>
  </si>
  <si>
    <t>D1404</t>
  </si>
  <si>
    <t>D1405</t>
  </si>
  <si>
    <t>D1406</t>
  </si>
  <si>
    <t>D1407</t>
  </si>
  <si>
    <t>D1408</t>
  </si>
  <si>
    <t>D1409</t>
  </si>
  <si>
    <t>D1410</t>
  </si>
  <si>
    <t>D1411</t>
  </si>
  <si>
    <t>D1412</t>
  </si>
  <si>
    <t>D1413</t>
  </si>
  <si>
    <t>D1414</t>
  </si>
  <si>
    <t>D1415</t>
  </si>
  <si>
    <t>D1416</t>
  </si>
  <si>
    <t>D1417</t>
  </si>
  <si>
    <t>D1418</t>
  </si>
  <si>
    <t>D1419</t>
  </si>
  <si>
    <t>PC_D1400</t>
  </si>
  <si>
    <t>PC_D1401</t>
  </si>
  <si>
    <t>PC_D1402</t>
  </si>
  <si>
    <t>PC_D1403</t>
  </si>
  <si>
    <t>PC_D1404</t>
  </si>
  <si>
    <t>PC_D1405</t>
  </si>
  <si>
    <t>PC_D1406</t>
  </si>
  <si>
    <t>PC_D1407</t>
  </si>
  <si>
    <t>PC_D1408</t>
  </si>
  <si>
    <t>PC_D1409</t>
  </si>
  <si>
    <t>PC_D1410</t>
  </si>
  <si>
    <t>PC_D1411</t>
  </si>
  <si>
    <t>PC_D1412</t>
  </si>
  <si>
    <t>PC_D1413</t>
  </si>
  <si>
    <t>PC_D1414</t>
  </si>
  <si>
    <t>PC_D1415</t>
  </si>
  <si>
    <t>PC_D1416</t>
  </si>
  <si>
    <t>PC_D1417</t>
  </si>
  <si>
    <t>PC_D1418</t>
  </si>
  <si>
    <t>PC_D1419</t>
  </si>
  <si>
    <t>Weigher_Gross_Slot_1</t>
  </si>
  <si>
    <t>Weigher_Gross_Slot_2</t>
  </si>
  <si>
    <t>Weigher_Gross_Slot_3</t>
  </si>
  <si>
    <t>Weigher_Gross_Slot_4</t>
  </si>
  <si>
    <t>Weigher_Gross_Slot_5</t>
  </si>
  <si>
    <t>Weigher_Gross_Slot_6</t>
  </si>
  <si>
    <t>Weigher_Gross_Slot_7</t>
  </si>
  <si>
    <t>Weigher_Gross_Slot_8</t>
  </si>
  <si>
    <t>Weigher_Gross_Slot_9</t>
  </si>
  <si>
    <t>Weigher_Gross_Slot_10</t>
  </si>
  <si>
    <t>D4000</t>
  </si>
  <si>
    <t>D4001</t>
  </si>
  <si>
    <t>D4002</t>
  </si>
  <si>
    <t>D4003</t>
  </si>
  <si>
    <t>D4004</t>
  </si>
  <si>
    <t>D4005</t>
  </si>
  <si>
    <t>D4006</t>
  </si>
  <si>
    <t>D4007</t>
  </si>
  <si>
    <t>D4008</t>
  </si>
  <si>
    <t>D4009</t>
  </si>
  <si>
    <t>D4010</t>
  </si>
  <si>
    <t>D4011</t>
  </si>
  <si>
    <t>D4012</t>
  </si>
  <si>
    <t>D4013</t>
  </si>
  <si>
    <t>D4014</t>
  </si>
  <si>
    <t>D4015</t>
  </si>
  <si>
    <t>D4016</t>
  </si>
  <si>
    <t>D4017</t>
  </si>
  <si>
    <t>D4018</t>
  </si>
  <si>
    <t>D4019</t>
  </si>
  <si>
    <t>check</t>
  </si>
  <si>
    <t>Thời gian kiểm tra không có túi ở đầu vào</t>
  </si>
  <si>
    <t>Buffer_PC_Save_Power_Time</t>
  </si>
  <si>
    <t>Thời gian kiểm tra Overload ở đầu ra</t>
  </si>
  <si>
    <t>Buffer_PC_Overload_Time</t>
  </si>
  <si>
    <t>Warning_code</t>
  </si>
  <si>
    <t>Lỗi băng tải vào cân</t>
  </si>
  <si>
    <t>Lỗi băng tải loại túi</t>
  </si>
  <si>
    <t>Lỗi nút nhấn khẫn</t>
  </si>
  <si>
    <t>Lỗi quá trọng lượng cân cho phép</t>
  </si>
  <si>
    <t>Đầy túi trên băng tải loại túi</t>
  </si>
  <si>
    <t>Lỗi sensor vào cân</t>
  </si>
  <si>
    <t>Lỗi sensor ra cân</t>
  </si>
  <si>
    <t>Error_Door_open_Coy_CW</t>
  </si>
  <si>
    <t>Error_Door_open_NG_bag_Pos</t>
  </si>
  <si>
    <t>Lỗi mất tín hiệu cân động running</t>
  </si>
  <si>
    <t>Error_PS_Air_Fail</t>
  </si>
  <si>
    <t>Lỗi mất khí nén</t>
  </si>
  <si>
    <t>Check</t>
  </si>
  <si>
    <t>x</t>
  </si>
  <si>
    <t>Cảnh báo túi lỗi</t>
  </si>
  <si>
    <t>Warining_Save_Power_Mode</t>
  </si>
  <si>
    <t>Trạng thái chờ</t>
  </si>
  <si>
    <t>Cửa vị trí lấy túi NG mở</t>
  </si>
  <si>
    <t>Cửa vị trí băng tải cân mở</t>
  </si>
  <si>
    <t>D1420</t>
  </si>
  <si>
    <t>D1440</t>
  </si>
  <si>
    <t>D1460</t>
  </si>
  <si>
    <t>D1480</t>
  </si>
  <si>
    <t>D1500</t>
  </si>
  <si>
    <t>D1520</t>
  </si>
  <si>
    <t>D1540</t>
  </si>
  <si>
    <t>D1560</t>
  </si>
  <si>
    <t>D1580</t>
  </si>
  <si>
    <t>D1600</t>
  </si>
  <si>
    <t>D1629</t>
  </si>
  <si>
    <t>D1620</t>
  </si>
  <si>
    <t>D1640</t>
  </si>
  <si>
    <t>D1649</t>
  </si>
  <si>
    <t>Size</t>
  </si>
  <si>
    <t>D1660</t>
  </si>
  <si>
    <t>D1680</t>
  </si>
  <si>
    <t>D1700</t>
  </si>
  <si>
    <t>D1720</t>
  </si>
  <si>
    <t>D1740</t>
  </si>
  <si>
    <t>D1760</t>
  </si>
  <si>
    <t>D1780</t>
  </si>
  <si>
    <t>D1800</t>
  </si>
  <si>
    <t>Buffer_PLC_Spare1</t>
  </si>
  <si>
    <t>Buffer_PLC_Spare2</t>
  </si>
  <si>
    <t>Buffer_PLC_Spare3</t>
  </si>
  <si>
    <t>Buffer_PLC_Spare4</t>
  </si>
  <si>
    <t>Buffer_PLC_Spare5</t>
  </si>
  <si>
    <t>Buffer_PLC_Spare6</t>
  </si>
  <si>
    <t>Buffer_PLC_Spare7</t>
  </si>
  <si>
    <t>Buffer_PLC_Spare8</t>
  </si>
  <si>
    <t>Buffer_PLC_Spare9</t>
  </si>
  <si>
    <t>Buffer_PLC_Spare10</t>
  </si>
  <si>
    <t>PC_Save_Power_Time</t>
  </si>
  <si>
    <t>ID Sản phẩm dưới PLC</t>
  </si>
  <si>
    <t>Giá trị reset khi có lệnh master reset hoặc giá trị &gt;100.000 sp</t>
  </si>
  <si>
    <t>Giá trị cân trả về thực tế ( KHÔNG cộng với bao bì )</t>
  </si>
  <si>
    <t>Trạng thái Checkweight</t>
  </si>
  <si>
    <t>1 OK</t>
  </si>
  <si>
    <t>2 NG</t>
  </si>
  <si>
    <t>3 1T</t>
  </si>
  <si>
    <t>4 Over</t>
  </si>
  <si>
    <t>Trạng thái enable reject checkweight</t>
  </si>
  <si>
    <t>PLC_Status_Checkweight_ID1</t>
  </si>
  <si>
    <t>PLC_Status_Checkweight_ID2</t>
  </si>
  <si>
    <t>PLC_Status_Checkweight_ID3</t>
  </si>
  <si>
    <t>PLC_Status_Checkweight_ID4</t>
  </si>
  <si>
    <t>PLC_Status_Checkweight_ID5</t>
  </si>
  <si>
    <t>PLC_Status_Checkweight_ID6</t>
  </si>
  <si>
    <t>PLC_Status_Checkweight_ID7</t>
  </si>
  <si>
    <t>PLC_Status_Checkweight_ID8</t>
  </si>
  <si>
    <t>PLC_Status_Checkweight_ID9</t>
  </si>
  <si>
    <t>PLC_Status_Checkweight_ID10</t>
  </si>
  <si>
    <t>Buffer_PLC_Status_Checkweight_ID1</t>
  </si>
  <si>
    <t>Buffer_PLC_Status_Checkweight_ID2</t>
  </si>
  <si>
    <t>Buffer_PLC_Status_Checkweight_ID3</t>
  </si>
  <si>
    <t>Buffer_PLC_Status_Checkweight_ID4</t>
  </si>
  <si>
    <t>Buffer_PLC_Status_Checkweight_ID5</t>
  </si>
  <si>
    <t>Buffer_PLC_Status_Checkweight_ID6</t>
  </si>
  <si>
    <t>Buffer_PLC_Status_Checkweight_ID7</t>
  </si>
  <si>
    <t>Buffer_PLC_Status_Checkweight_ID8</t>
  </si>
  <si>
    <t>Buffer_PLC_Status_Checkweight_ID9</t>
  </si>
  <si>
    <t>Buffer_PLC_Status_Checkweight_ID10</t>
  </si>
  <si>
    <t>PC_Status_Bar_W01</t>
  </si>
  <si>
    <t>PC_Status_Bar_W02</t>
  </si>
  <si>
    <t>PC_Status_Bar_W03</t>
  </si>
  <si>
    <t>PC_Status_Bar_W04</t>
  </si>
  <si>
    <t>PC_Status_Bar_W05</t>
  </si>
  <si>
    <t>PC_Status_Bar_W06</t>
  </si>
  <si>
    <t>PC_Status_Bar_W07</t>
  </si>
  <si>
    <t>PC_Status_Bar_W08</t>
  </si>
  <si>
    <t>PC_Status_Bar_W09</t>
  </si>
  <si>
    <t>PC_Status_Bar_W10</t>
  </si>
  <si>
    <t>Buffer_PC_Status_Bar_W01</t>
  </si>
  <si>
    <t>Buffer_PC_Status_Bar_W02</t>
  </si>
  <si>
    <t>Buffer_PC_Status_Bar_W03</t>
  </si>
  <si>
    <t>Buffer_PC_Status_Bar_W04</t>
  </si>
  <si>
    <t>Buffer_PC_Status_Bar_W05</t>
  </si>
  <si>
    <t>Buffer_PC_Status_Bar_W06</t>
  </si>
  <si>
    <t>Buffer_PC_Status_Bar_W07</t>
  </si>
  <si>
    <t>Buffer_PC_Status_Bar_W08</t>
  </si>
  <si>
    <t>Buffer_PC_Status_Bar_W09</t>
  </si>
  <si>
    <t>Buffer_PC_Status_Bar_W10</t>
  </si>
  <si>
    <t>PC_Reject_Bar_W01</t>
  </si>
  <si>
    <t>PC_Reject_Bar_W02</t>
  </si>
  <si>
    <t>PC_Reject_Bar_W03</t>
  </si>
  <si>
    <t>PC_Reject_Bar_W04</t>
  </si>
  <si>
    <t>PC_Reject_Bar_W05</t>
  </si>
  <si>
    <t>PC_Reject_Bar_W06</t>
  </si>
  <si>
    <t>PC_Reject_Bar_W07</t>
  </si>
  <si>
    <t>PC_Reject_Bar_W08</t>
  </si>
  <si>
    <t>PC_Reject_Bar_W09</t>
  </si>
  <si>
    <t>PC_Reject_Bar_W10</t>
  </si>
  <si>
    <t>Buffer_PC_Reject_Bar_W01</t>
  </si>
  <si>
    <t>Buffer_PC_Reject_Bar_W02</t>
  </si>
  <si>
    <t>Buffer_PC_Reject_Bar_W03</t>
  </si>
  <si>
    <t>Buffer_PC_Reject_Bar_W04</t>
  </si>
  <si>
    <t>Buffer_PC_Reject_Bar_W05</t>
  </si>
  <si>
    <t>Buffer_PC_Reject_Bar_W06</t>
  </si>
  <si>
    <t>Buffer_PC_Reject_Bar_W07</t>
  </si>
  <si>
    <t>Buffer_PC_Reject_Bar_W08</t>
  </si>
  <si>
    <t>Buffer_PC_Reject_Bar_W09</t>
  </si>
  <si>
    <t>Buffer_PC_Reject_Bar_W10</t>
  </si>
  <si>
    <t>Trạng thái barcode</t>
  </si>
  <si>
    <t xml:space="preserve">3 No read </t>
  </si>
  <si>
    <t>= 1 ON</t>
  </si>
  <si>
    <t>= 2 OFF</t>
  </si>
  <si>
    <t>Trạng thái enable reject barcode</t>
  </si>
  <si>
    <t>PC_Status_Date_W01</t>
  </si>
  <si>
    <t>PC_Status_Date_W02</t>
  </si>
  <si>
    <t>PC_Status_Date_W03</t>
  </si>
  <si>
    <t>PC_Status_Date_W04</t>
  </si>
  <si>
    <t>PC_Status_Date_W05</t>
  </si>
  <si>
    <t>PC_Status_Date_W06</t>
  </si>
  <si>
    <t>PC_Status_Date_W07</t>
  </si>
  <si>
    <t>PC_Status_Date_W08</t>
  </si>
  <si>
    <t>PC_Status_Date_W09</t>
  </si>
  <si>
    <t>PC_Status_Date_W10</t>
  </si>
  <si>
    <t>Buffer_PC_Status_Date_W01</t>
  </si>
  <si>
    <t>Buffer_PC_Status_Date_W02</t>
  </si>
  <si>
    <t>Buffer_PC_Status_Date_W03</t>
  </si>
  <si>
    <t>Buffer_PC_Status_Date_W04</t>
  </si>
  <si>
    <t>Buffer_PC_Status_Date_W05</t>
  </si>
  <si>
    <t>Buffer_PC_Status_Date_W06</t>
  </si>
  <si>
    <t>Buffer_PC_Status_Date_W07</t>
  </si>
  <si>
    <t>Buffer_PC_Status_Date_W08</t>
  </si>
  <si>
    <t>Buffer_PC_Status_Date_W09</t>
  </si>
  <si>
    <t>Buffer_PC_Status_Date_W10</t>
  </si>
  <si>
    <t>PC_Reject_Date_W01</t>
  </si>
  <si>
    <t>PC_Reject_Date_W02</t>
  </si>
  <si>
    <t>PC_Reject_Date_W03</t>
  </si>
  <si>
    <t>PC_Reject_Date_W04</t>
  </si>
  <si>
    <t>PC_Reject_Date_W05</t>
  </si>
  <si>
    <t>PC_Reject_Date_W06</t>
  </si>
  <si>
    <t>PC_Reject_Date_W07</t>
  </si>
  <si>
    <t>PC_Reject_Date_W08</t>
  </si>
  <si>
    <t>PC_Reject_Date_W09</t>
  </si>
  <si>
    <t>PC_Reject_Date_W10</t>
  </si>
  <si>
    <t>Buffer_PC_Reject_Date_W01</t>
  </si>
  <si>
    <t>Buffer_PC_Reject_Date_W02</t>
  </si>
  <si>
    <t>Buffer_PC_Reject_Date_W03</t>
  </si>
  <si>
    <t>Buffer_PC_Reject_Date_W04</t>
  </si>
  <si>
    <t>Buffer_PC_Reject_Date_W05</t>
  </si>
  <si>
    <t>Buffer_PC_Reject_Date_W06</t>
  </si>
  <si>
    <t>Buffer_PC_Reject_Date_W07</t>
  </si>
  <si>
    <t>Buffer_PC_Reject_Date_W08</t>
  </si>
  <si>
    <t>Buffer_PC_Reject_Date_W09</t>
  </si>
  <si>
    <t>Buffer_PC_Reject_Date_W10</t>
  </si>
  <si>
    <t>Trạng thái Datecode</t>
  </si>
  <si>
    <t>Trạng thái enable reject Datecode</t>
  </si>
  <si>
    <t>PC_Status_ProductW01</t>
  </si>
  <si>
    <t>PC_Status_ProductW02</t>
  </si>
  <si>
    <t>PC_Status_ProductW03</t>
  </si>
  <si>
    <t>PC_Status_ProductW04</t>
  </si>
  <si>
    <t>PC_Status_ProductW05</t>
  </si>
  <si>
    <t>PC_Status_ProductW06</t>
  </si>
  <si>
    <t>PC_Status_ProductW07</t>
  </si>
  <si>
    <t>PC_Status_ProductW08</t>
  </si>
  <si>
    <t>PC_Status_ProductW09</t>
  </si>
  <si>
    <t>PC_Status_ProductW10</t>
  </si>
  <si>
    <t>Buffer_PC_Status_ProductW01</t>
  </si>
  <si>
    <t>Buffer_PC_Status_ProductW02</t>
  </si>
  <si>
    <t>Buffer_PC_Status_ProductW03</t>
  </si>
  <si>
    <t>Buffer_PC_Status_ProductW04</t>
  </si>
  <si>
    <t>Buffer_PC_Status_ProductW05</t>
  </si>
  <si>
    <t>Buffer_PC_Status_ProductW06</t>
  </si>
  <si>
    <t>Buffer_PC_Status_ProductW07</t>
  </si>
  <si>
    <t>Buffer_PC_Status_ProductW08</t>
  </si>
  <si>
    <t>Buffer_PC_Status_ProductW09</t>
  </si>
  <si>
    <t>Buffer_PC_Status_ProductW10</t>
  </si>
  <si>
    <t>PLC_Status_ProductW01</t>
  </si>
  <si>
    <t>PLC_Status_ProductW02</t>
  </si>
  <si>
    <t>PLC_Status_ProductW03</t>
  </si>
  <si>
    <t>PLC_Status_ProductW04</t>
  </si>
  <si>
    <t>PLC_Status_ProductW05</t>
  </si>
  <si>
    <t>PLC_Status_ProductW06</t>
  </si>
  <si>
    <t>PLC_Status_ProductW07</t>
  </si>
  <si>
    <t>PLC_Status_ProductW08</t>
  </si>
  <si>
    <t>PLC_Status_ProductW09</t>
  </si>
  <si>
    <t>PLC_Status_ProductW10</t>
  </si>
  <si>
    <t>Trạng thái chung cho sản phẩm</t>
  </si>
  <si>
    <t>D4020</t>
  </si>
  <si>
    <t>D4029</t>
  </si>
  <si>
    <t>PC_Barcode_SV_slot1</t>
  </si>
  <si>
    <t>PC_Barcode_SV_Slot1</t>
  </si>
  <si>
    <t>PLC_Buffer_Barcode_SV_Slot1</t>
  </si>
  <si>
    <t>10 word/
20 chart</t>
  </si>
  <si>
    <t>D1429</t>
  </si>
  <si>
    <t>D1510</t>
  </si>
  <si>
    <t>D1519</t>
  </si>
  <si>
    <t>D1430</t>
  </si>
  <si>
    <t>D1449</t>
  </si>
  <si>
    <t>D1450</t>
  </si>
  <si>
    <t>D1459</t>
  </si>
  <si>
    <t>D1469</t>
  </si>
  <si>
    <t>D1470</t>
  </si>
  <si>
    <t>D1579</t>
  </si>
  <si>
    <t>D1589</t>
  </si>
  <si>
    <t>D1439</t>
  </si>
  <si>
    <t>D1569</t>
  </si>
  <si>
    <t>D1570</t>
  </si>
  <si>
    <t>D1479</t>
  </si>
  <si>
    <t>D1489</t>
  </si>
  <si>
    <t>D1490</t>
  </si>
  <si>
    <t>D1499</t>
  </si>
  <si>
    <t>D1509</t>
  </si>
  <si>
    <t>PC_Barcode_SV_Slot2</t>
  </si>
  <si>
    <t>PC_Barcode_SV_Slot3</t>
  </si>
  <si>
    <t>PC_Barcode_SV_Slot4</t>
  </si>
  <si>
    <t>PC_Barcode_SV_Slot5</t>
  </si>
  <si>
    <t>PC_Barcode_SV_Slot6</t>
  </si>
  <si>
    <t>PC_Barcode_SV_Slot7</t>
  </si>
  <si>
    <t>PC_Barcode_SV_Slot8</t>
  </si>
  <si>
    <t>PC_Barcode_SV_Slot9</t>
  </si>
  <si>
    <t>PC_Barcode_SV_Slot10</t>
  </si>
  <si>
    <t>PLC_Buffer_Barcode_SV_Slot2</t>
  </si>
  <si>
    <t>PLC_Buffer_Barcode_SV_Slot3</t>
  </si>
  <si>
    <t>PLC_Buffer_Barcode_SV_Slot4</t>
  </si>
  <si>
    <t>PLC_Buffer_Barcode_SV_Slot5</t>
  </si>
  <si>
    <t>PLC_Buffer_Barcode_SV_Slot6</t>
  </si>
  <si>
    <t>PLC_Buffer_Barcode_SV_Slot7</t>
  </si>
  <si>
    <t>PLC_Buffer_Barcode_SV_Slot8</t>
  </si>
  <si>
    <t>PLC_Buffer_Barcode_SV_Slot9</t>
  </si>
  <si>
    <t>PLC_Buffer_Barcode_SV_Slot10</t>
  </si>
  <si>
    <t>PC_Barcode_SV_slot2</t>
  </si>
  <si>
    <t>PC_Barcode_SV_slot3</t>
  </si>
  <si>
    <t>PC_Barcode_SV_slot4</t>
  </si>
  <si>
    <t>PC_Barcode_SV_slot5</t>
  </si>
  <si>
    <t>PC_Barcode_SV_slot6</t>
  </si>
  <si>
    <t>PC_Barcode_SV_slot7</t>
  </si>
  <si>
    <t>PC_Barcode_SV_slot8</t>
  </si>
  <si>
    <t>PC_Barcode_SV_slot9</t>
  </si>
  <si>
    <t>PC_Barcode_SV_slot10</t>
  </si>
  <si>
    <t>D4030</t>
  </si>
  <si>
    <t>D4039</t>
  </si>
  <si>
    <t>D4040</t>
  </si>
  <si>
    <t>D4049</t>
  </si>
  <si>
    <t>D4050</t>
  </si>
  <si>
    <t>D4059</t>
  </si>
  <si>
    <t>D4060</t>
  </si>
  <si>
    <t>D4069</t>
  </si>
  <si>
    <t>D4070</t>
  </si>
  <si>
    <t>D4079</t>
  </si>
  <si>
    <t>D4080</t>
  </si>
  <si>
    <t>D4089</t>
  </si>
  <si>
    <t>D4090</t>
  </si>
  <si>
    <t>D4099</t>
  </si>
  <si>
    <t>D4100</t>
  </si>
  <si>
    <t>D4109</t>
  </si>
  <si>
    <t>D4110</t>
  </si>
  <si>
    <t>D4119</t>
  </si>
  <si>
    <t>PC_Barcode_PV_slot1</t>
  </si>
  <si>
    <t>PC_Barcode_PV_slot2</t>
  </si>
  <si>
    <t>PC_Barcode_PV_slot3</t>
  </si>
  <si>
    <t>PC_Barcode_PV_slot4</t>
  </si>
  <si>
    <t>PC_Barcode_PV_slot5</t>
  </si>
  <si>
    <t>PC_Barcode_PV_slot6</t>
  </si>
  <si>
    <t>PC_Barcode_PV_slot7</t>
  </si>
  <si>
    <t>PC_Barcode_PV_slot8</t>
  </si>
  <si>
    <t>PC_Barcode_PV_slot9</t>
  </si>
  <si>
    <t>PC_Barcode_PV_slot10</t>
  </si>
  <si>
    <t>PC_Barcode_PV_Slot1</t>
  </si>
  <si>
    <t>PLC_Buffer_Barcode_PV_Slot1</t>
  </si>
  <si>
    <t>PC_Barcode_PV_Slot2</t>
  </si>
  <si>
    <t>PLC_Buffer_Barcode_PV_Slot2</t>
  </si>
  <si>
    <t>PC_Barcode_PV_Slot3</t>
  </si>
  <si>
    <t>PLC_Buffer_Barcode_PV_Slot3</t>
  </si>
  <si>
    <t>PC_Barcode_PV_Slot4</t>
  </si>
  <si>
    <t>PLC_Buffer_Barcode_PV_Slot4</t>
  </si>
  <si>
    <t>PC_Barcode_PV_Slot5</t>
  </si>
  <si>
    <t>PLC_Buffer_Barcode_PV_Slot5</t>
  </si>
  <si>
    <t>PC_Barcode_PV_Slot6</t>
  </si>
  <si>
    <t>PLC_Buffer_Barcode_PV_Slot6</t>
  </si>
  <si>
    <t>PC_Barcode_PV_Slot7</t>
  </si>
  <si>
    <t>PLC_Buffer_Barcode_PV_Slot7</t>
  </si>
  <si>
    <t>PC_Barcode_PV_Slot8</t>
  </si>
  <si>
    <t>PLC_Buffer_Barcode_PV_Slot8</t>
  </si>
  <si>
    <t>PC_Barcode_PV_Slot9</t>
  </si>
  <si>
    <t>PLC_Buffer_Barcode_PV_Slot9</t>
  </si>
  <si>
    <t>PC_Barcode_PV_Slot10</t>
  </si>
  <si>
    <t>PLC_Buffer_Barcode_PV_Slot10</t>
  </si>
  <si>
    <t>D1529</t>
  </si>
  <si>
    <t>D1530</t>
  </si>
  <si>
    <t>D1539</t>
  </si>
  <si>
    <t>D1549</t>
  </si>
  <si>
    <t>D1550</t>
  </si>
  <si>
    <t>D1559</t>
  </si>
  <si>
    <t>D1590</t>
  </si>
  <si>
    <t>D1599</t>
  </si>
  <si>
    <t>D1609</t>
  </si>
  <si>
    <t>D1610</t>
  </si>
  <si>
    <t>D1619</t>
  </si>
  <si>
    <t>D4120</t>
  </si>
  <si>
    <t>D4129</t>
  </si>
  <si>
    <t>D4130</t>
  </si>
  <si>
    <t>D4139</t>
  </si>
  <si>
    <t>D4149</t>
  </si>
  <si>
    <t>D4150</t>
  </si>
  <si>
    <t>D4159</t>
  </si>
  <si>
    <t>D4160</t>
  </si>
  <si>
    <t>D4169</t>
  </si>
  <si>
    <t>D4170</t>
  </si>
  <si>
    <t>D4179</t>
  </si>
  <si>
    <t>D4180</t>
  </si>
  <si>
    <t>D4189</t>
  </si>
  <si>
    <t>D4190</t>
  </si>
  <si>
    <t>D4199</t>
  </si>
  <si>
    <t>D4140</t>
  </si>
  <si>
    <t>D4200</t>
  </si>
  <si>
    <t>D4209</t>
  </si>
  <si>
    <t>D4210</t>
  </si>
  <si>
    <t>D4219</t>
  </si>
  <si>
    <t>PC_Datecode_SV_slot1</t>
  </si>
  <si>
    <t>PC_Datecode_SV_Slot1</t>
  </si>
  <si>
    <t>PLC_Buffer_Datecode_SV_Slot1</t>
  </si>
  <si>
    <t>PC_Datecode_SV_slot2</t>
  </si>
  <si>
    <t>PC_Datecode_SV_Slot2</t>
  </si>
  <si>
    <t>PLC_Buffer_Datecode_SV_Slot2</t>
  </si>
  <si>
    <t>PC_Datecode_SV_slot3</t>
  </si>
  <si>
    <t>PC_Datecode_SV_Slot3</t>
  </si>
  <si>
    <t>PLC_Buffer_Datecode_SV_Slot3</t>
  </si>
  <si>
    <t>PC_Datecode_SV_slot4</t>
  </si>
  <si>
    <t>PC_Datecode_SV_Slot4</t>
  </si>
  <si>
    <t>PLC_Buffer_Datecode_SV_Slot4</t>
  </si>
  <si>
    <t>PC_Datecode_SV_slot5</t>
  </si>
  <si>
    <t>PC_Datecode_SV_Slot5</t>
  </si>
  <si>
    <t>PLC_Buffer_Datecode_SV_Slot5</t>
  </si>
  <si>
    <t>PC_Datecode_SV_slot6</t>
  </si>
  <si>
    <t>PC_Datecode_SV_Slot6</t>
  </si>
  <si>
    <t>PLC_Buffer_Datecode_SV_Slot6</t>
  </si>
  <si>
    <t>PC_Datecode_SV_slot7</t>
  </si>
  <si>
    <t>PC_Datecode_SV_Slot7</t>
  </si>
  <si>
    <t>PLC_Buffer_Datecode_SV_Slot7</t>
  </si>
  <si>
    <t>PC_Datecode_SV_slot8</t>
  </si>
  <si>
    <t>PC_Datecode_SV_Slot8</t>
  </si>
  <si>
    <t>PLC_Buffer_Datecode_SV_Slot8</t>
  </si>
  <si>
    <t>PC_Datecode_SV_slot9</t>
  </si>
  <si>
    <t>PC_Datecode_SV_Slot9</t>
  </si>
  <si>
    <t>PLC_Buffer_Datecode_SV_Slot9</t>
  </si>
  <si>
    <t>PC_Datecode_SV_slot10</t>
  </si>
  <si>
    <t>PC_Datecode_SV_Slot10</t>
  </si>
  <si>
    <t>PLC_Buffer_Datecode_SV_Slot10</t>
  </si>
  <si>
    <t>PC_Datecode_PV_slot1</t>
  </si>
  <si>
    <t>PC_Datecode_PV_Slot1</t>
  </si>
  <si>
    <t>PLC_Buffer_Datecode_PV_Slot1</t>
  </si>
  <si>
    <t>PC_Datecode_PV_slot2</t>
  </si>
  <si>
    <t>PC_Datecode_PV_Slot2</t>
  </si>
  <si>
    <t>PLC_Buffer_Datecode_PV_Slot2</t>
  </si>
  <si>
    <t>PC_Datecode_PV_slot3</t>
  </si>
  <si>
    <t>PC_Datecode_PV_Slot3</t>
  </si>
  <si>
    <t>PLC_Buffer_Datecode_PV_Slot3</t>
  </si>
  <si>
    <t>PC_Datecode_PV_slot4</t>
  </si>
  <si>
    <t>PC_Datecode_PV_Slot4</t>
  </si>
  <si>
    <t>PLC_Buffer_Datecode_PV_Slot4</t>
  </si>
  <si>
    <t>PC_Datecode_PV_slot5</t>
  </si>
  <si>
    <t>PC_Datecode_PV_Slot5</t>
  </si>
  <si>
    <t>PLC_Buffer_Datecode_PV_Slot5</t>
  </si>
  <si>
    <t>PC_Datecode_PV_slot6</t>
  </si>
  <si>
    <t>PC_Datecode_PV_Slot6</t>
  </si>
  <si>
    <t>PLC_Buffer_Datecode_PV_Slot6</t>
  </si>
  <si>
    <t>PC_Datecode_PV_slot7</t>
  </si>
  <si>
    <t>PC_Datecode_PV_Slot7</t>
  </si>
  <si>
    <t>PLC_Buffer_Datecode_PV_Slot7</t>
  </si>
  <si>
    <t>PC_Datecode_PV_slot8</t>
  </si>
  <si>
    <t>PC_Datecode_PV_Slot8</t>
  </si>
  <si>
    <t>PLC_Buffer_Datecode_PV_Slot8</t>
  </si>
  <si>
    <t>PC_Datecode_PV_slot9</t>
  </si>
  <si>
    <t>PC_Datecode_PV_Slot9</t>
  </si>
  <si>
    <t>PLC_Buffer_Datecode_PV_Slot9</t>
  </si>
  <si>
    <t>PC_Datecode_PV_slot10</t>
  </si>
  <si>
    <t>PC_Datecode_PV_Slot10</t>
  </si>
  <si>
    <t>PLC_Buffer_Datecode_PV_Slot10</t>
  </si>
  <si>
    <t>D1630</t>
  </si>
  <si>
    <t>D1639</t>
  </si>
  <si>
    <t>D1650</t>
  </si>
  <si>
    <t>D1659</t>
  </si>
  <si>
    <t>D1669</t>
  </si>
  <si>
    <t>D1670</t>
  </si>
  <si>
    <t>D1679</t>
  </si>
  <si>
    <t>D1689</t>
  </si>
  <si>
    <t>D1690</t>
  </si>
  <si>
    <t>D1699</t>
  </si>
  <si>
    <t>D1709</t>
  </si>
  <si>
    <t>D1710</t>
  </si>
  <si>
    <t>D1719</t>
  </si>
  <si>
    <t>D1729</t>
  </si>
  <si>
    <t>D1730</t>
  </si>
  <si>
    <t>D1739</t>
  </si>
  <si>
    <t>D1749</t>
  </si>
  <si>
    <t>D1750</t>
  </si>
  <si>
    <t>D1759</t>
  </si>
  <si>
    <t>D1769</t>
  </si>
  <si>
    <t>D1770</t>
  </si>
  <si>
    <t>D1779</t>
  </si>
  <si>
    <t>D1789</t>
  </si>
  <si>
    <t>D1790</t>
  </si>
  <si>
    <t>D1799</t>
  </si>
  <si>
    <t>D1809</t>
  </si>
  <si>
    <t>D1810</t>
  </si>
  <si>
    <t>D1819</t>
  </si>
  <si>
    <t>D4220</t>
  </si>
  <si>
    <t>D4229</t>
  </si>
  <si>
    <t>D4230</t>
  </si>
  <si>
    <t>D4239</t>
  </si>
  <si>
    <t>D4249</t>
  </si>
  <si>
    <t>D4250</t>
  </si>
  <si>
    <t>D4259</t>
  </si>
  <si>
    <t>D4260</t>
  </si>
  <si>
    <t>D4269</t>
  </si>
  <si>
    <t>D4270</t>
  </si>
  <si>
    <t>D4279</t>
  </si>
  <si>
    <t>D4280</t>
  </si>
  <si>
    <t>D4289</t>
  </si>
  <si>
    <t>D4290</t>
  </si>
  <si>
    <t>D4299</t>
  </si>
  <si>
    <t>D4240</t>
  </si>
  <si>
    <t>D4300</t>
  </si>
  <si>
    <t>D4309</t>
  </si>
  <si>
    <t>D4310</t>
  </si>
  <si>
    <t>D4319</t>
  </si>
  <si>
    <t>D4320</t>
  </si>
  <si>
    <t>D4329</t>
  </si>
  <si>
    <t>D4330</t>
  </si>
  <si>
    <t>D4339</t>
  </si>
  <si>
    <t>D4340</t>
  </si>
  <si>
    <t>D4349</t>
  </si>
  <si>
    <t>D4350</t>
  </si>
  <si>
    <t>D4359</t>
  </si>
  <si>
    <t>D4360</t>
  </si>
  <si>
    <t>D4369</t>
  </si>
  <si>
    <t>D4370</t>
  </si>
  <si>
    <t>D4379</t>
  </si>
  <si>
    <t>D4380</t>
  </si>
  <si>
    <t>D4389</t>
  </si>
  <si>
    <t>D4390</t>
  </si>
  <si>
    <t>D4399</t>
  </si>
  <si>
    <t>D4400</t>
  </si>
  <si>
    <t>D4409</t>
  </si>
  <si>
    <t>D4410</t>
  </si>
  <si>
    <t>D4419</t>
  </si>
  <si>
    <t>Giá trị SV dài 14 ký tự tính từ word thấp nhất</t>
  </si>
  <si>
    <t>Giá trị PV dài 14 ký tự tính từ word thấp nhất</t>
  </si>
  <si>
    <t>Giá trị SV dài 12 ký tự tính từ word thấp nhất</t>
  </si>
  <si>
    <t>241223BN0331</t>
  </si>
  <si>
    <t>18934868173967</t>
  </si>
  <si>
    <t>D1140</t>
  </si>
  <si>
    <t>D1160</t>
  </si>
  <si>
    <t>PLC</t>
  </si>
  <si>
    <t>DateTime</t>
  </si>
  <si>
    <t>tagert(g)</t>
  </si>
  <si>
    <t>Gross(g)</t>
  </si>
  <si>
    <t>Min 1T(g)</t>
  </si>
  <si>
    <t>Max 1T(g)</t>
  </si>
  <si>
    <t>Min 2T(g)</t>
  </si>
  <si>
    <t>Max 2T(g)</t>
  </si>
  <si>
    <t>Status CW</t>
  </si>
  <si>
    <t>Enable CW</t>
  </si>
  <si>
    <t>Barcode/Item SV</t>
  </si>
  <si>
    <t>Barcode PV</t>
  </si>
  <si>
    <t>Status Bar</t>
  </si>
  <si>
    <t>Enable Bar</t>
  </si>
  <si>
    <t>Datecode SV</t>
  </si>
  <si>
    <t>Datecode PV</t>
  </si>
  <si>
    <t>Status Date</t>
  </si>
  <si>
    <t>Enable Date</t>
  </si>
  <si>
    <t>12/24/2023  10:58:00</t>
  </si>
  <si>
    <t>ON</t>
  </si>
  <si>
    <t>18934868173981</t>
  </si>
  <si>
    <t>24122023BN1100</t>
  </si>
  <si>
    <t>24122023BN1058</t>
  </si>
  <si>
    <t>OFF</t>
  </si>
  <si>
    <t>PLC_Status_20</t>
  </si>
  <si>
    <t>PLC_Status_19</t>
  </si>
  <si>
    <t>PLC_Status_18</t>
  </si>
  <si>
    <t>PLC_Status_23</t>
  </si>
  <si>
    <t>PLC_Datecode_Disable</t>
  </si>
  <si>
    <t>bPC_Datecode_Disable</t>
  </si>
  <si>
    <t>PC_Control</t>
  </si>
  <si>
    <t>PC_Status_22</t>
  </si>
  <si>
    <t>PC_Status_23</t>
  </si>
  <si>
    <t>PC_Status_21</t>
  </si>
  <si>
    <t>PC_Datecode_Disable</t>
  </si>
  <si>
    <t>PC_Checkweight_Disable</t>
  </si>
  <si>
    <t>PC_Reject_Cyl_Disable</t>
  </si>
  <si>
    <t>Net</t>
  </si>
  <si>
    <t>CounterBarcode NG</t>
  </si>
  <si>
    <t>CounterDatecode NG</t>
  </si>
  <si>
    <t>CounterDatecode OK</t>
  </si>
  <si>
    <t>CounterBarcode OK</t>
  </si>
  <si>
    <t>gl_Barcode_SV</t>
  </si>
  <si>
    <t>Buffer_PC_Barcode_SV</t>
  </si>
  <si>
    <t>PC_Barcode_SV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</si>
</sst>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"/>
    <numFmt numFmtId="167" formatCode="0.000"/>
    <numFmt numFmtId="168" formatCode="0;[Red]0"/>
    <numFmt numFmtId="169" formatCode="_(* #,##0.0_);_(* \(#,##0.0\);_(* &quot;-&quot;??_);_(@_)"/>
  </numFmts>
  <fonts count="39">
    <font>
      <sz val="11"/>
      <color theme="1"/>
      <name val="Arial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  <scheme val="minor"/>
    </font>
    <font>
      <b/>
      <sz val="20"/>
      <name val="Times New Roman"/>
      <family val="1"/>
    </font>
    <font>
      <sz val="11"/>
      <color rgb="FFFF0000"/>
      <name val="Times New Roman"/>
      <family val="1"/>
    </font>
    <font>
      <sz val="11"/>
      <color rgb="FF006100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rial"/>
      <family val="2"/>
    </font>
    <font>
      <sz val="11"/>
      <color rgb="FF9C0006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rgb="FF002060"/>
      <name val="Arial"/>
      <family val="2"/>
      <scheme val="minor"/>
    </font>
    <font>
      <sz val="11"/>
      <color rgb="FF002060"/>
      <name val="Arial"/>
      <family val="2"/>
      <scheme val="minor"/>
    </font>
    <font>
      <sz val="13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rgb="FFFF0000"/>
      <name val="Arial"/>
      <family val="2"/>
      <scheme val="minor"/>
    </font>
    <font>
      <sz val="14"/>
      <color theme="1"/>
      <name val="Arial"/>
      <family val="2"/>
      <scheme val="minor"/>
    </font>
    <font>
      <b/>
      <i/>
      <u/>
      <sz val="11"/>
      <color rgb="FFFF0000"/>
      <name val="Arial"/>
      <family val="2"/>
      <scheme val="minor"/>
    </font>
    <font>
      <b/>
      <sz val="13"/>
      <color rgb="FFFF0000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Arial"/>
      <family val="2"/>
      <scheme val="minor"/>
    </font>
    <font>
      <b/>
      <sz val="13"/>
      <color theme="1"/>
      <name val="Times New Roman"/>
      <family val="1"/>
    </font>
    <font>
      <sz val="13"/>
      <color rgb="FF000000"/>
      <name val="Calibri"/>
      <family val="2"/>
    </font>
    <font>
      <b/>
      <sz val="13"/>
      <color rgb="FFFF0000"/>
      <name val="Calibri"/>
      <family val="2"/>
    </font>
    <font>
      <sz val="13"/>
      <color rgb="FFFF0000"/>
      <name val="Calibri"/>
      <family val="2"/>
    </font>
    <font>
      <sz val="8"/>
      <name val="Arial"/>
      <family val="2"/>
      <scheme val="minor"/>
    </font>
    <font>
      <sz val="13"/>
      <color rgb="FFFF0000"/>
      <name val="Arial"/>
      <family val="2"/>
      <scheme val="minor"/>
    </font>
    <font>
      <b/>
      <sz val="12"/>
      <color rgb="FFFF0000"/>
      <name val="Arial"/>
      <family val="2"/>
      <scheme val="minor"/>
    </font>
    <font>
      <b/>
      <sz val="12"/>
      <color rgb="FFFF0000"/>
      <name val="Calibri"/>
      <family val="2"/>
    </font>
    <font>
      <sz val="10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0070C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3" fillId="0" borderId="0"/>
    <xf numFmtId="0" fontId="9" fillId="10" borderId="0" applyNumberFormat="0" applyBorder="0" applyAlignment="0" applyProtection="0"/>
    <xf numFmtId="0" fontId="12" fillId="14" borderId="0" applyNumberFormat="0" applyBorder="0" applyAlignment="0" applyProtection="0"/>
    <xf numFmtId="0" fontId="13" fillId="15" borderId="28" applyNumberFormat="0" applyAlignment="0" applyProtection="0"/>
    <xf numFmtId="43" fontId="14" fillId="0" borderId="0" applyFont="0" applyFill="0" applyBorder="0" applyAlignment="0" applyProtection="0"/>
    <xf numFmtId="0" fontId="17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6" borderId="29"/>
    <xf numFmtId="0" fontId="14" fillId="16" borderId="29" applyNumberFormat="0" applyFont="0" applyAlignment="0" applyProtection="0"/>
  </cellStyleXfs>
  <cellXfs count="488">
    <xf numFmtId="0" fontId="0" fillId="0" borderId="0" xfId="0"/>
    <xf numFmtId="0" fontId="0" fillId="0" borderId="1" xfId="0" applyBorder="1"/>
    <xf numFmtId="0" fontId="1" fillId="0" borderId="0" xfId="0" applyFont="1"/>
    <xf numFmtId="0" fontId="4" fillId="3" borderId="0" xfId="1" applyFont="1" applyFill="1"/>
    <xf numFmtId="0" fontId="5" fillId="4" borderId="1" xfId="1" applyFont="1" applyFill="1" applyBorder="1" applyAlignment="1">
      <alignment horizontal="center"/>
    </xf>
    <xf numFmtId="0" fontId="5" fillId="4" borderId="10" xfId="1" applyFont="1" applyFill="1" applyBorder="1" applyAlignment="1">
      <alignment horizontal="center"/>
    </xf>
    <xf numFmtId="0" fontId="5" fillId="4" borderId="10" xfId="1" applyFont="1" applyFill="1" applyBorder="1" applyAlignment="1">
      <alignment horizontal="center" shrinkToFit="1"/>
    </xf>
    <xf numFmtId="0" fontId="5" fillId="4" borderId="11" xfId="1" applyFont="1" applyFill="1" applyBorder="1" applyAlignment="1">
      <alignment horizontal="center"/>
    </xf>
    <xf numFmtId="0" fontId="5" fillId="4" borderId="6" xfId="1" applyFont="1" applyFill="1" applyBorder="1" applyAlignment="1">
      <alignment horizontal="center"/>
    </xf>
    <xf numFmtId="0" fontId="4" fillId="6" borderId="1" xfId="1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5" fillId="4" borderId="1" xfId="1" applyFont="1" applyFill="1" applyBorder="1" applyAlignment="1">
      <alignment horizontal="center" shrinkToFit="1"/>
    </xf>
    <xf numFmtId="0" fontId="1" fillId="8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4" fillId="0" borderId="1" xfId="1" applyFont="1" applyBorder="1" applyAlignment="1" applyProtection="1">
      <alignment horizontal="center"/>
      <protection locked="0"/>
    </xf>
    <xf numFmtId="49" fontId="4" fillId="0" borderId="1" xfId="1" applyNumberFormat="1" applyFont="1" applyBorder="1" applyAlignment="1">
      <alignment horizontal="center"/>
    </xf>
    <xf numFmtId="0" fontId="9" fillId="10" borderId="1" xfId="2" applyBorder="1" applyAlignment="1" applyProtection="1">
      <alignment shrinkToFit="1"/>
      <protection locked="0"/>
    </xf>
    <xf numFmtId="0" fontId="4" fillId="0" borderId="1" xfId="1" applyFont="1" applyBorder="1" applyAlignment="1" applyProtection="1">
      <alignment shrinkToFit="1"/>
      <protection locked="0"/>
    </xf>
    <xf numFmtId="0" fontId="9" fillId="10" borderId="1" xfId="2" applyBorder="1" applyAlignment="1" applyProtection="1">
      <alignment horizontal="center"/>
      <protection locked="0"/>
    </xf>
    <xf numFmtId="0" fontId="10" fillId="0" borderId="1" xfId="2" applyFont="1" applyFill="1" applyBorder="1" applyAlignment="1" applyProtection="1">
      <alignment shrinkToFit="1"/>
      <protection locked="0"/>
    </xf>
    <xf numFmtId="0" fontId="4" fillId="0" borderId="1" xfId="1" applyFont="1" applyBorder="1" applyAlignment="1" applyProtection="1">
      <alignment horizontal="center" vertical="center"/>
      <protection locked="0"/>
    </xf>
    <xf numFmtId="49" fontId="9" fillId="0" borderId="1" xfId="2" applyNumberFormat="1" applyFill="1" applyBorder="1" applyAlignment="1">
      <alignment horizontal="center"/>
    </xf>
    <xf numFmtId="0" fontId="10" fillId="13" borderId="1" xfId="2" applyFont="1" applyFill="1" applyBorder="1" applyAlignment="1" applyProtection="1">
      <alignment shrinkToFit="1"/>
      <protection locked="0"/>
    </xf>
    <xf numFmtId="0" fontId="9" fillId="10" borderId="1" xfId="2" applyBorder="1" applyAlignment="1" applyProtection="1">
      <alignment horizontal="left"/>
      <protection locked="0"/>
    </xf>
    <xf numFmtId="0" fontId="4" fillId="0" borderId="1" xfId="1" applyFont="1" applyBorder="1" applyAlignment="1" applyProtection="1">
      <alignment horizontal="left"/>
      <protection locked="0"/>
    </xf>
    <xf numFmtId="0" fontId="9" fillId="10" borderId="1" xfId="2" applyBorder="1"/>
    <xf numFmtId="0" fontId="10" fillId="13" borderId="0" xfId="0" applyFont="1" applyFill="1"/>
    <xf numFmtId="0" fontId="10" fillId="13" borderId="1" xfId="2" applyFont="1" applyFill="1" applyBorder="1"/>
    <xf numFmtId="0" fontId="10" fillId="13" borderId="1" xfId="0" applyFont="1" applyFill="1" applyBorder="1"/>
    <xf numFmtId="0" fontId="10" fillId="13" borderId="1" xfId="2" applyFont="1" applyFill="1" applyBorder="1" applyAlignment="1" applyProtection="1">
      <alignment horizontal="center"/>
      <protection locked="0"/>
    </xf>
    <xf numFmtId="0" fontId="10" fillId="13" borderId="1" xfId="2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9" fillId="10" borderId="1" xfId="2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9" fillId="10" borderId="1" xfId="2" applyBorder="1" applyAlignment="1">
      <alignment horizontal="left"/>
    </xf>
    <xf numFmtId="0" fontId="0" fillId="0" borderId="0" xfId="0" applyAlignment="1">
      <alignment horizontal="center"/>
    </xf>
    <xf numFmtId="0" fontId="0" fillId="13" borderId="0" xfId="0" applyFill="1"/>
    <xf numFmtId="164" fontId="0" fillId="13" borderId="0" xfId="5" applyNumberFormat="1" applyFont="1" applyFill="1"/>
    <xf numFmtId="165" fontId="0" fillId="13" borderId="0" xfId="5" applyNumberFormat="1" applyFont="1" applyFill="1"/>
    <xf numFmtId="0" fontId="15" fillId="20" borderId="30" xfId="0" applyFont="1" applyFill="1" applyBorder="1" applyAlignment="1">
      <alignment horizontal="center" vertical="center"/>
    </xf>
    <xf numFmtId="0" fontId="15" fillId="20" borderId="19" xfId="0" applyFont="1" applyFill="1" applyBorder="1" applyAlignment="1">
      <alignment horizontal="center" vertical="center"/>
    </xf>
    <xf numFmtId="0" fontId="15" fillId="20" borderId="17" xfId="0" applyFont="1" applyFill="1" applyBorder="1" applyAlignment="1">
      <alignment horizontal="center" vertical="center"/>
    </xf>
    <xf numFmtId="0" fontId="15" fillId="20" borderId="18" xfId="0" applyFont="1" applyFill="1" applyBorder="1" applyAlignment="1">
      <alignment horizontal="center" vertical="center"/>
    </xf>
    <xf numFmtId="164" fontId="15" fillId="20" borderId="12" xfId="5" applyNumberFormat="1" applyFont="1" applyFill="1" applyBorder="1" applyAlignment="1">
      <alignment horizontal="center" vertical="center" wrapText="1"/>
    </xf>
    <xf numFmtId="165" fontId="0" fillId="13" borderId="0" xfId="5" applyNumberFormat="1" applyFont="1" applyFill="1" applyAlignment="1">
      <alignment horizontal="center" vertical="center"/>
    </xf>
    <xf numFmtId="165" fontId="18" fillId="2" borderId="31" xfId="5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9" fillId="21" borderId="35" xfId="0" applyFont="1" applyFill="1" applyBorder="1" applyAlignment="1">
      <alignment horizontal="center" vertical="center"/>
    </xf>
    <xf numFmtId="0" fontId="19" fillId="21" borderId="36" xfId="0" applyFont="1" applyFill="1" applyBorder="1" applyAlignment="1">
      <alignment horizontal="center" vertical="center"/>
    </xf>
    <xf numFmtId="0" fontId="19" fillId="21" borderId="27" xfId="0" applyFont="1" applyFill="1" applyBorder="1" applyAlignment="1">
      <alignment horizontal="center" vertical="center"/>
    </xf>
    <xf numFmtId="0" fontId="19" fillId="21" borderId="26" xfId="0" applyFont="1" applyFill="1" applyBorder="1" applyAlignment="1">
      <alignment horizontal="center" vertical="center"/>
    </xf>
    <xf numFmtId="0" fontId="19" fillId="21" borderId="37" xfId="0" applyFont="1" applyFill="1" applyBorder="1" applyAlignment="1">
      <alignment horizontal="center" vertical="center" wrapText="1"/>
    </xf>
    <xf numFmtId="0" fontId="19" fillId="21" borderId="26" xfId="0" applyFont="1" applyFill="1" applyBorder="1" applyAlignment="1">
      <alignment horizontal="center" vertical="center" wrapText="1"/>
    </xf>
    <xf numFmtId="164" fontId="19" fillId="21" borderId="38" xfId="5" applyNumberFormat="1" applyFont="1" applyFill="1" applyBorder="1" applyAlignment="1">
      <alignment horizontal="center" vertical="center"/>
    </xf>
    <xf numFmtId="165" fontId="19" fillId="21" borderId="35" xfId="5" applyNumberFormat="1" applyFont="1" applyFill="1" applyBorder="1" applyAlignment="1">
      <alignment horizontal="center" vertical="center" wrapText="1"/>
    </xf>
    <xf numFmtId="165" fontId="19" fillId="21" borderId="27" xfId="5" applyNumberFormat="1" applyFont="1" applyFill="1" applyBorder="1" applyAlignment="1">
      <alignment horizontal="center" vertical="center" wrapText="1"/>
    </xf>
    <xf numFmtId="165" fontId="19" fillId="21" borderId="37" xfId="5" applyNumberFormat="1" applyFont="1" applyFill="1" applyBorder="1" applyAlignment="1">
      <alignment horizontal="center" vertical="center" wrapText="1"/>
    </xf>
    <xf numFmtId="165" fontId="19" fillId="21" borderId="14" xfId="5" applyNumberFormat="1" applyFont="1" applyFill="1" applyBorder="1" applyAlignment="1">
      <alignment horizontal="center" vertical="center" wrapText="1"/>
    </xf>
    <xf numFmtId="165" fontId="19" fillId="21" borderId="38" xfId="5" applyNumberFormat="1" applyFont="1" applyFill="1" applyBorder="1" applyAlignment="1">
      <alignment horizontal="center" vertical="center" wrapText="1"/>
    </xf>
    <xf numFmtId="165" fontId="20" fillId="13" borderId="0" xfId="5" applyNumberFormat="1" applyFont="1" applyFill="1" applyAlignment="1">
      <alignment horizontal="center" vertical="center"/>
    </xf>
    <xf numFmtId="165" fontId="19" fillId="21" borderId="39" xfId="5" applyNumberFormat="1" applyFont="1" applyFill="1" applyBorder="1" applyAlignment="1">
      <alignment horizontal="center" vertical="center" wrapText="1"/>
    </xf>
    <xf numFmtId="165" fontId="19" fillId="21" borderId="8" xfId="5" applyNumberFormat="1" applyFont="1" applyFill="1" applyBorder="1" applyAlignment="1">
      <alignment horizontal="center" vertical="center" wrapText="1"/>
    </xf>
    <xf numFmtId="165" fontId="19" fillId="21" borderId="9" xfId="5" applyNumberFormat="1" applyFont="1" applyFill="1" applyBorder="1" applyAlignment="1">
      <alignment horizontal="center" vertical="center" wrapText="1"/>
    </xf>
    <xf numFmtId="165" fontId="19" fillId="21" borderId="40" xfId="5" applyNumberFormat="1" applyFont="1" applyFill="1" applyBorder="1" applyAlignment="1">
      <alignment horizontal="center" vertical="center" wrapText="1"/>
    </xf>
    <xf numFmtId="0" fontId="20" fillId="13" borderId="0" xfId="0" applyFont="1" applyFill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1" fontId="22" fillId="13" borderId="7" xfId="0" applyNumberFormat="1" applyFont="1" applyFill="1" applyBorder="1" applyAlignment="1">
      <alignment horizontal="center"/>
    </xf>
    <xf numFmtId="166" fontId="22" fillId="13" borderId="15" xfId="0" applyNumberFormat="1" applyFont="1" applyFill="1" applyBorder="1" applyAlignment="1">
      <alignment horizontal="center"/>
    </xf>
    <xf numFmtId="164" fontId="0" fillId="13" borderId="23" xfId="5" applyNumberFormat="1" applyFont="1" applyFill="1" applyBorder="1"/>
    <xf numFmtId="165" fontId="14" fillId="18" borderId="41" xfId="7" applyNumberFormat="1" applyBorder="1"/>
    <xf numFmtId="165" fontId="22" fillId="22" borderId="1" xfId="5" applyNumberFormat="1" applyFont="1" applyFill="1" applyBorder="1"/>
    <xf numFmtId="165" fontId="14" fillId="19" borderId="7" xfId="8" applyNumberFormat="1" applyBorder="1"/>
    <xf numFmtId="165" fontId="17" fillId="17" borderId="42" xfId="6" applyNumberFormat="1" applyBorder="1"/>
    <xf numFmtId="165" fontId="17" fillId="17" borderId="23" xfId="6" applyNumberFormat="1" applyBorder="1" applyAlignment="1">
      <alignment horizontal="center" vertical="center"/>
    </xf>
    <xf numFmtId="165" fontId="0" fillId="13" borderId="43" xfId="5" applyNumberFormat="1" applyFont="1" applyFill="1" applyBorder="1" applyAlignment="1">
      <alignment horizontal="center"/>
    </xf>
    <xf numFmtId="165" fontId="14" fillId="18" borderId="1" xfId="7" applyNumberFormat="1" applyBorder="1"/>
    <xf numFmtId="165" fontId="9" fillId="10" borderId="15" xfId="2" applyNumberFormat="1" applyBorder="1"/>
    <xf numFmtId="0" fontId="14" fillId="16" borderId="29" xfId="9"/>
    <xf numFmtId="0" fontId="14" fillId="16" borderId="1" xfId="9" applyBorder="1"/>
    <xf numFmtId="2" fontId="16" fillId="13" borderId="0" xfId="0" applyNumberFormat="1" applyFont="1" applyFill="1"/>
    <xf numFmtId="0" fontId="16" fillId="0" borderId="41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165" fontId="0" fillId="13" borderId="41" xfId="5" applyNumberFormat="1" applyFont="1" applyFill="1" applyBorder="1" applyAlignment="1">
      <alignment horizontal="center"/>
    </xf>
    <xf numFmtId="0" fontId="16" fillId="0" borderId="40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1" fillId="0" borderId="25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1" fillId="0" borderId="25" xfId="0" applyFont="1" applyBorder="1" applyAlignment="1">
      <alignment vertical="center"/>
    </xf>
    <xf numFmtId="1" fontId="22" fillId="0" borderId="45" xfId="0" applyNumberFormat="1" applyFont="1" applyBorder="1" applyAlignment="1">
      <alignment horizontal="center"/>
    </xf>
    <xf numFmtId="166" fontId="22" fillId="0" borderId="46" xfId="0" applyNumberFormat="1" applyFont="1" applyBorder="1" applyAlignment="1">
      <alignment horizontal="center"/>
    </xf>
    <xf numFmtId="164" fontId="0" fillId="13" borderId="47" xfId="5" applyNumberFormat="1" applyFont="1" applyFill="1" applyBorder="1"/>
    <xf numFmtId="0" fontId="16" fillId="0" borderId="48" xfId="0" applyFont="1" applyBorder="1" applyAlignment="1">
      <alignment horizontal="left" vertical="center"/>
    </xf>
    <xf numFmtId="0" fontId="16" fillId="0" borderId="49" xfId="0" applyFont="1" applyBorder="1" applyAlignment="1">
      <alignment horizontal="left" vertical="center"/>
    </xf>
    <xf numFmtId="0" fontId="21" fillId="0" borderId="50" xfId="0" applyFont="1" applyBorder="1" applyAlignment="1">
      <alignment horizontal="center" vertical="center"/>
    </xf>
    <xf numFmtId="0" fontId="22" fillId="0" borderId="50" xfId="0" applyFont="1" applyBorder="1" applyAlignment="1">
      <alignment horizontal="center" vertical="center"/>
    </xf>
    <xf numFmtId="0" fontId="21" fillId="0" borderId="50" xfId="0" applyFont="1" applyBorder="1" applyAlignment="1">
      <alignment vertical="center"/>
    </xf>
    <xf numFmtId="1" fontId="22" fillId="13" borderId="51" xfId="0" applyNumberFormat="1" applyFont="1" applyFill="1" applyBorder="1" applyAlignment="1">
      <alignment horizontal="center"/>
    </xf>
    <xf numFmtId="166" fontId="22" fillId="13" borderId="52" xfId="0" applyNumberFormat="1" applyFont="1" applyFill="1" applyBorder="1" applyAlignment="1">
      <alignment horizontal="center"/>
    </xf>
    <xf numFmtId="164" fontId="0" fillId="13" borderId="53" xfId="5" applyNumberFormat="1" applyFont="1" applyFill="1" applyBorder="1"/>
    <xf numFmtId="0" fontId="16" fillId="0" borderId="43" xfId="0" applyFont="1" applyBorder="1" applyAlignment="1">
      <alignment horizontal="left" vertical="center"/>
    </xf>
    <xf numFmtId="0" fontId="16" fillId="0" borderId="20" xfId="0" applyFont="1" applyBorder="1" applyAlignment="1">
      <alignment horizontal="left" vertical="center"/>
    </xf>
    <xf numFmtId="0" fontId="21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1" fontId="22" fillId="13" borderId="16" xfId="0" applyNumberFormat="1" applyFont="1" applyFill="1" applyBorder="1" applyAlignment="1">
      <alignment horizontal="center"/>
    </xf>
    <xf numFmtId="166" fontId="22" fillId="13" borderId="54" xfId="0" applyNumberFormat="1" applyFont="1" applyFill="1" applyBorder="1" applyAlignment="1">
      <alignment horizontal="center"/>
    </xf>
    <xf numFmtId="164" fontId="0" fillId="13" borderId="22" xfId="5" applyNumberFormat="1" applyFont="1" applyFill="1" applyBorder="1"/>
    <xf numFmtId="0" fontId="16" fillId="22" borderId="41" xfId="0" applyFont="1" applyFill="1" applyBorder="1" applyAlignment="1">
      <alignment horizontal="left" vertical="center"/>
    </xf>
    <xf numFmtId="0" fontId="16" fillId="22" borderId="10" xfId="0" applyFont="1" applyFill="1" applyBorder="1" applyAlignment="1">
      <alignment horizontal="left" vertical="center"/>
    </xf>
    <xf numFmtId="0" fontId="21" fillId="22" borderId="1" xfId="0" applyFont="1" applyFill="1" applyBorder="1" applyAlignment="1">
      <alignment horizontal="center" vertical="center"/>
    </xf>
    <xf numFmtId="0" fontId="22" fillId="22" borderId="1" xfId="0" applyFont="1" applyFill="1" applyBorder="1" applyAlignment="1">
      <alignment horizontal="center" vertical="center"/>
    </xf>
    <xf numFmtId="0" fontId="21" fillId="22" borderId="1" xfId="0" applyFont="1" applyFill="1" applyBorder="1" applyAlignment="1">
      <alignment vertical="center"/>
    </xf>
    <xf numFmtId="1" fontId="22" fillId="22" borderId="7" xfId="0" applyNumberFormat="1" applyFont="1" applyFill="1" applyBorder="1" applyAlignment="1">
      <alignment horizontal="center"/>
    </xf>
    <xf numFmtId="166" fontId="22" fillId="22" borderId="15" xfId="0" applyNumberFormat="1" applyFont="1" applyFill="1" applyBorder="1" applyAlignment="1">
      <alignment horizontal="center"/>
    </xf>
    <xf numFmtId="164" fontId="0" fillId="22" borderId="23" xfId="5" applyNumberFormat="1" applyFont="1" applyFill="1" applyBorder="1"/>
    <xf numFmtId="165" fontId="0" fillId="22" borderId="41" xfId="5" applyNumberFormat="1" applyFont="1" applyFill="1" applyBorder="1" applyAlignment="1">
      <alignment horizontal="center"/>
    </xf>
    <xf numFmtId="0" fontId="0" fillId="22" borderId="0" xfId="0" applyFill="1"/>
    <xf numFmtId="1" fontId="22" fillId="0" borderId="1" xfId="0" applyNumberFormat="1" applyFont="1" applyBorder="1" applyAlignment="1">
      <alignment horizontal="center" vertical="center"/>
    </xf>
    <xf numFmtId="165" fontId="0" fillId="13" borderId="39" xfId="5" applyNumberFormat="1" applyFont="1" applyFill="1" applyBorder="1" applyAlignment="1">
      <alignment horizontal="center"/>
    </xf>
    <xf numFmtId="0" fontId="23" fillId="2" borderId="39" xfId="0" applyFont="1" applyFill="1" applyBorder="1" applyAlignment="1">
      <alignment vertical="center"/>
    </xf>
    <xf numFmtId="0" fontId="23" fillId="2" borderId="21" xfId="0" applyFont="1" applyFill="1" applyBorder="1" applyAlignment="1">
      <alignment vertical="center"/>
    </xf>
    <xf numFmtId="0" fontId="23" fillId="2" borderId="8" xfId="0" applyFont="1" applyFill="1" applyBorder="1" applyAlignment="1">
      <alignment vertical="center"/>
    </xf>
    <xf numFmtId="0" fontId="23" fillId="2" borderId="55" xfId="0" applyFont="1" applyFill="1" applyBorder="1" applyAlignment="1">
      <alignment vertical="center"/>
    </xf>
    <xf numFmtId="1" fontId="23" fillId="2" borderId="9" xfId="0" applyNumberFormat="1" applyFont="1" applyFill="1" applyBorder="1" applyAlignment="1">
      <alignment horizontal="center" vertical="center"/>
    </xf>
    <xf numFmtId="166" fontId="23" fillId="2" borderId="55" xfId="0" applyNumberFormat="1" applyFont="1" applyFill="1" applyBorder="1" applyAlignment="1">
      <alignment horizontal="center" vertical="center"/>
    </xf>
    <xf numFmtId="164" fontId="23" fillId="13" borderId="24" xfId="5" applyNumberFormat="1" applyFont="1" applyFill="1" applyBorder="1" applyAlignment="1">
      <alignment vertical="center"/>
    </xf>
    <xf numFmtId="165" fontId="24" fillId="2" borderId="39" xfId="5" applyNumberFormat="1" applyFont="1" applyFill="1" applyBorder="1" applyAlignment="1">
      <alignment vertical="center"/>
    </xf>
    <xf numFmtId="165" fontId="23" fillId="2" borderId="8" xfId="5" applyNumberFormat="1" applyFont="1" applyFill="1" applyBorder="1" applyAlignment="1">
      <alignment vertical="center"/>
    </xf>
    <xf numFmtId="165" fontId="24" fillId="2" borderId="9" xfId="5" applyNumberFormat="1" applyFont="1" applyFill="1" applyBorder="1" applyAlignment="1">
      <alignment vertical="center"/>
    </xf>
    <xf numFmtId="165" fontId="24" fillId="2" borderId="56" xfId="5" applyNumberFormat="1" applyFont="1" applyFill="1" applyBorder="1" applyAlignment="1">
      <alignment vertical="center"/>
    </xf>
    <xf numFmtId="165" fontId="23" fillId="2" borderId="24" xfId="5" applyNumberFormat="1" applyFont="1" applyFill="1" applyBorder="1" applyAlignment="1">
      <alignment vertical="center"/>
    </xf>
    <xf numFmtId="165" fontId="23" fillId="13" borderId="0" xfId="5" applyNumberFormat="1" applyFont="1" applyFill="1" applyAlignment="1">
      <alignment vertical="center"/>
    </xf>
    <xf numFmtId="165" fontId="24" fillId="2" borderId="0" xfId="5" applyNumberFormat="1" applyFont="1" applyFill="1" applyAlignment="1">
      <alignment vertical="center"/>
    </xf>
    <xf numFmtId="0" fontId="23" fillId="13" borderId="0" xfId="0" applyFont="1" applyFill="1" applyAlignment="1">
      <alignment vertical="center"/>
    </xf>
    <xf numFmtId="0" fontId="0" fillId="13" borderId="31" xfId="0" applyFill="1" applyBorder="1"/>
    <xf numFmtId="0" fontId="0" fillId="13" borderId="11" xfId="0" applyFill="1" applyBorder="1"/>
    <xf numFmtId="0" fontId="0" fillId="13" borderId="6" xfId="0" applyFill="1" applyBorder="1"/>
    <xf numFmtId="0" fontId="0" fillId="13" borderId="32" xfId="0" applyFill="1" applyBorder="1"/>
    <xf numFmtId="1" fontId="0" fillId="13" borderId="57" xfId="0" applyNumberFormat="1" applyFill="1" applyBorder="1"/>
    <xf numFmtId="165" fontId="0" fillId="13" borderId="6" xfId="5" applyNumberFormat="1" applyFont="1" applyFill="1" applyBorder="1"/>
    <xf numFmtId="0" fontId="0" fillId="13" borderId="41" xfId="0" applyFill="1" applyBorder="1"/>
    <xf numFmtId="0" fontId="0" fillId="13" borderId="10" xfId="0" applyFill="1" applyBorder="1"/>
    <xf numFmtId="0" fontId="0" fillId="13" borderId="1" xfId="0" applyFill="1" applyBorder="1"/>
    <xf numFmtId="0" fontId="0" fillId="13" borderId="15" xfId="0" applyFill="1" applyBorder="1"/>
    <xf numFmtId="1" fontId="0" fillId="13" borderId="7" xfId="0" applyNumberFormat="1" applyFill="1" applyBorder="1"/>
    <xf numFmtId="165" fontId="0" fillId="13" borderId="1" xfId="5" applyNumberFormat="1" applyFont="1" applyFill="1" applyBorder="1"/>
    <xf numFmtId="0" fontId="23" fillId="2" borderId="39" xfId="0" applyFont="1" applyFill="1" applyBorder="1"/>
    <xf numFmtId="0" fontId="23" fillId="2" borderId="21" xfId="0" applyFont="1" applyFill="1" applyBorder="1"/>
    <xf numFmtId="0" fontId="23" fillId="2" borderId="8" xfId="0" applyFont="1" applyFill="1" applyBorder="1"/>
    <xf numFmtId="0" fontId="23" fillId="2" borderId="55" xfId="0" applyFont="1" applyFill="1" applyBorder="1"/>
    <xf numFmtId="1" fontId="23" fillId="2" borderId="9" xfId="0" applyNumberFormat="1" applyFont="1" applyFill="1" applyBorder="1"/>
    <xf numFmtId="0" fontId="25" fillId="13" borderId="0" xfId="0" applyFont="1" applyFill="1"/>
    <xf numFmtId="164" fontId="25" fillId="13" borderId="0" xfId="5" applyNumberFormat="1" applyFont="1" applyFill="1"/>
    <xf numFmtId="165" fontId="23" fillId="2" borderId="8" xfId="5" applyNumberFormat="1" applyFont="1" applyFill="1" applyBorder="1"/>
    <xf numFmtId="165" fontId="25" fillId="13" borderId="0" xfId="5" applyNumberFormat="1" applyFont="1" applyFill="1"/>
    <xf numFmtId="165" fontId="16" fillId="13" borderId="0" xfId="5" applyNumberFormat="1" applyFont="1" applyFill="1"/>
    <xf numFmtId="0" fontId="26" fillId="13" borderId="0" xfId="0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0" fontId="15" fillId="20" borderId="60" xfId="0" applyFont="1" applyFill="1" applyBorder="1" applyAlignment="1">
      <alignment horizontal="center" vertical="center"/>
    </xf>
    <xf numFmtId="0" fontId="15" fillId="20" borderId="61" xfId="0" applyFont="1" applyFill="1" applyBorder="1" applyAlignment="1">
      <alignment horizontal="center" vertical="center"/>
    </xf>
    <xf numFmtId="165" fontId="19" fillId="21" borderId="1" xfId="5" applyNumberFormat="1" applyFont="1" applyFill="1" applyBorder="1" applyAlignment="1">
      <alignment horizontal="center" vertical="center" wrapText="1"/>
    </xf>
    <xf numFmtId="165" fontId="15" fillId="20" borderId="1" xfId="5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right" vertical="center"/>
    </xf>
    <xf numFmtId="165" fontId="22" fillId="7" borderId="1" xfId="5" applyNumberFormat="1" applyFont="1" applyFill="1" applyBorder="1"/>
    <xf numFmtId="0" fontId="28" fillId="7" borderId="1" xfId="0" applyFont="1" applyFill="1" applyBorder="1" applyAlignment="1">
      <alignment horizontal="left" vertical="center"/>
    </xf>
    <xf numFmtId="0" fontId="29" fillId="7" borderId="1" xfId="0" applyFont="1" applyFill="1" applyBorder="1" applyAlignment="1">
      <alignment horizontal="center" vertical="center"/>
    </xf>
    <xf numFmtId="0" fontId="28" fillId="7" borderId="1" xfId="0" applyFont="1" applyFill="1" applyBorder="1" applyAlignment="1">
      <alignment horizontal="center" vertical="center"/>
    </xf>
    <xf numFmtId="2" fontId="30" fillId="7" borderId="1" xfId="0" applyNumberFormat="1" applyFont="1" applyFill="1" applyBorder="1" applyAlignment="1">
      <alignment horizontal="center" vertical="center"/>
    </xf>
    <xf numFmtId="165" fontId="22" fillId="7" borderId="15" xfId="5" applyNumberFormat="1" applyFont="1" applyFill="1" applyBorder="1"/>
    <xf numFmtId="0" fontId="0" fillId="23" borderId="1" xfId="0" applyFill="1" applyBorder="1" applyAlignment="1">
      <alignment horizontal="right" vertical="center"/>
    </xf>
    <xf numFmtId="165" fontId="22" fillId="23" borderId="1" xfId="5" applyNumberFormat="1" applyFont="1" applyFill="1" applyBorder="1"/>
    <xf numFmtId="0" fontId="28" fillId="23" borderId="1" xfId="0" applyFont="1" applyFill="1" applyBorder="1" applyAlignment="1">
      <alignment horizontal="left" vertical="center"/>
    </xf>
    <xf numFmtId="0" fontId="29" fillId="23" borderId="1" xfId="0" applyFont="1" applyFill="1" applyBorder="1" applyAlignment="1">
      <alignment horizontal="center" vertical="center"/>
    </xf>
    <xf numFmtId="0" fontId="28" fillId="23" borderId="1" xfId="0" applyFont="1" applyFill="1" applyBorder="1" applyAlignment="1">
      <alignment horizontal="center" vertical="center"/>
    </xf>
    <xf numFmtId="167" fontId="30" fillId="23" borderId="1" xfId="0" applyNumberFormat="1" applyFont="1" applyFill="1" applyBorder="1" applyAlignment="1">
      <alignment horizontal="center" vertical="center"/>
    </xf>
    <xf numFmtId="165" fontId="22" fillId="23" borderId="15" xfId="5" applyNumberFormat="1" applyFont="1" applyFill="1" applyBorder="1"/>
    <xf numFmtId="0" fontId="27" fillId="2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right" vertical="center"/>
    </xf>
    <xf numFmtId="165" fontId="22" fillId="9" borderId="1" xfId="5" applyNumberFormat="1" applyFont="1" applyFill="1" applyBorder="1"/>
    <xf numFmtId="0" fontId="28" fillId="9" borderId="1" xfId="0" applyFont="1" applyFill="1" applyBorder="1" applyAlignment="1">
      <alignment horizontal="left" vertical="center"/>
    </xf>
    <xf numFmtId="0" fontId="29" fillId="9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167" fontId="30" fillId="9" borderId="1" xfId="0" applyNumberFormat="1" applyFont="1" applyFill="1" applyBorder="1" applyAlignment="1">
      <alignment horizontal="center" vertical="center"/>
    </xf>
    <xf numFmtId="165" fontId="22" fillId="8" borderId="1" xfId="5" applyNumberFormat="1" applyFont="1" applyFill="1" applyBorder="1"/>
    <xf numFmtId="0" fontId="0" fillId="24" borderId="1" xfId="0" applyFill="1" applyBorder="1" applyAlignment="1">
      <alignment horizontal="right" vertical="center"/>
    </xf>
    <xf numFmtId="165" fontId="22" fillId="24" borderId="1" xfId="5" applyNumberFormat="1" applyFont="1" applyFill="1" applyBorder="1"/>
    <xf numFmtId="0" fontId="21" fillId="24" borderId="1" xfId="0" applyFont="1" applyFill="1" applyBorder="1"/>
    <xf numFmtId="0" fontId="29" fillId="24" borderId="1" xfId="0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167" fontId="30" fillId="24" borderId="1" xfId="0" applyNumberFormat="1" applyFont="1" applyFill="1" applyBorder="1" applyAlignment="1">
      <alignment horizontal="center" vertical="center"/>
    </xf>
    <xf numFmtId="0" fontId="21" fillId="24" borderId="1" xfId="0" applyFont="1" applyFill="1" applyBorder="1" applyAlignment="1">
      <alignment horizontal="center"/>
    </xf>
    <xf numFmtId="0" fontId="28" fillId="24" borderId="1" xfId="0" applyFont="1" applyFill="1" applyBorder="1" applyAlignment="1">
      <alignment horizontal="left" vertical="center"/>
    </xf>
    <xf numFmtId="0" fontId="31" fillId="24" borderId="1" xfId="0" applyFont="1" applyFill="1" applyBorder="1" applyAlignment="1">
      <alignment vertical="center"/>
    </xf>
    <xf numFmtId="0" fontId="32" fillId="24" borderId="1" xfId="0" applyFont="1" applyFill="1" applyBorder="1" applyAlignment="1">
      <alignment horizontal="center" vertical="center"/>
    </xf>
    <xf numFmtId="168" fontId="31" fillId="24" borderId="1" xfId="5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165" fontId="22" fillId="6" borderId="1" xfId="5" applyNumberFormat="1" applyFont="1" applyFill="1" applyBorder="1"/>
    <xf numFmtId="0" fontId="21" fillId="6" borderId="1" xfId="0" applyFont="1" applyFill="1" applyBorder="1"/>
    <xf numFmtId="0" fontId="29" fillId="6" borderId="1" xfId="0" applyFont="1" applyFill="1" applyBorder="1" applyAlignment="1">
      <alignment horizontal="center" vertical="center"/>
    </xf>
    <xf numFmtId="0" fontId="28" fillId="6" borderId="1" xfId="0" applyFont="1" applyFill="1" applyBorder="1" applyAlignment="1">
      <alignment horizontal="center" vertical="center"/>
    </xf>
    <xf numFmtId="167" fontId="30" fillId="6" borderId="1" xfId="0" applyNumberFormat="1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/>
    </xf>
    <xf numFmtId="0" fontId="28" fillId="6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right" vertical="center"/>
    </xf>
    <xf numFmtId="165" fontId="22" fillId="5" borderId="1" xfId="5" applyNumberFormat="1" applyFont="1" applyFill="1" applyBorder="1"/>
    <xf numFmtId="0" fontId="33" fillId="5" borderId="1" xfId="0" applyFont="1" applyFill="1" applyBorder="1" applyAlignment="1">
      <alignment vertical="center"/>
    </xf>
    <xf numFmtId="0" fontId="32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167" fontId="30" fillId="5" borderId="1" xfId="0" applyNumberFormat="1" applyFont="1" applyFill="1" applyBorder="1" applyAlignment="1">
      <alignment horizontal="center" vertical="center"/>
    </xf>
    <xf numFmtId="1" fontId="31" fillId="5" borderId="1" xfId="5" applyNumberFormat="1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center" vertical="center"/>
    </xf>
    <xf numFmtId="0" fontId="14" fillId="16" borderId="29" xfId="9" applyAlignment="1">
      <alignment horizontal="center" vertical="center"/>
    </xf>
    <xf numFmtId="0" fontId="10" fillId="13" borderId="1" xfId="2" applyFont="1" applyFill="1" applyBorder="1" applyAlignment="1">
      <alignment vertical="center" wrapText="1"/>
    </xf>
    <xf numFmtId="0" fontId="1" fillId="13" borderId="1" xfId="0" applyFont="1" applyFill="1" applyBorder="1" applyAlignment="1">
      <alignment horizontal="left"/>
    </xf>
    <xf numFmtId="0" fontId="1" fillId="13" borderId="1" xfId="0" applyFont="1" applyFill="1" applyBorder="1"/>
    <xf numFmtId="0" fontId="10" fillId="13" borderId="1" xfId="2" applyFont="1" applyFill="1" applyBorder="1" applyAlignment="1">
      <alignment horizontal="left" wrapText="1"/>
    </xf>
    <xf numFmtId="0" fontId="10" fillId="13" borderId="1" xfId="2" applyFont="1" applyFill="1" applyBorder="1" applyAlignment="1">
      <alignment horizontal="center"/>
    </xf>
    <xf numFmtId="165" fontId="15" fillId="20" borderId="4" xfId="5" applyNumberFormat="1" applyFont="1" applyFill="1" applyBorder="1" applyAlignment="1">
      <alignment horizontal="center" vertical="center" wrapText="1"/>
    </xf>
    <xf numFmtId="165" fontId="15" fillId="20" borderId="58" xfId="5" applyNumberFormat="1" applyFont="1" applyFill="1" applyBorder="1" applyAlignment="1">
      <alignment horizontal="center" vertical="center" wrapText="1"/>
    </xf>
    <xf numFmtId="0" fontId="6" fillId="13" borderId="27" xfId="0" applyFont="1" applyFill="1" applyBorder="1"/>
    <xf numFmtId="165" fontId="22" fillId="5" borderId="1" xfId="5" applyNumberFormat="1" applyFont="1" applyFill="1" applyBorder="1" applyAlignment="1">
      <alignment vertical="center"/>
    </xf>
    <xf numFmtId="0" fontId="12" fillId="14" borderId="1" xfId="3" applyBorder="1" applyAlignment="1">
      <alignment horizontal="center" vertical="center" wrapText="1"/>
    </xf>
    <xf numFmtId="165" fontId="0" fillId="13" borderId="0" xfId="5" applyNumberFormat="1" applyFont="1" applyFill="1" applyAlignment="1">
      <alignment vertical="center"/>
    </xf>
    <xf numFmtId="0" fontId="0" fillId="13" borderId="0" xfId="0" applyFill="1" applyAlignment="1">
      <alignment vertical="center"/>
    </xf>
    <xf numFmtId="0" fontId="1" fillId="13" borderId="0" xfId="0" applyFont="1" applyFill="1" applyAlignment="1">
      <alignment horizontal="left"/>
    </xf>
    <xf numFmtId="0" fontId="1" fillId="13" borderId="0" xfId="0" applyFont="1" applyFill="1"/>
    <xf numFmtId="0" fontId="6" fillId="2" borderId="1" xfId="0" applyFont="1" applyFill="1" applyBorder="1"/>
    <xf numFmtId="0" fontId="8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25" borderId="0" xfId="0" applyFill="1"/>
    <xf numFmtId="165" fontId="15" fillId="20" borderId="12" xfId="5" applyNumberFormat="1" applyFont="1" applyFill="1" applyBorder="1" applyAlignment="1">
      <alignment horizontal="center" vertical="center" wrapText="1"/>
    </xf>
    <xf numFmtId="165" fontId="19" fillId="21" borderId="38" xfId="5" applyNumberFormat="1" applyFont="1" applyFill="1" applyBorder="1" applyAlignment="1">
      <alignment horizontal="center" vertical="center"/>
    </xf>
    <xf numFmtId="0" fontId="22" fillId="26" borderId="1" xfId="0" applyFont="1" applyFill="1" applyBorder="1" applyAlignment="1">
      <alignment horizontal="center" vertical="center"/>
    </xf>
    <xf numFmtId="165" fontId="0" fillId="13" borderId="23" xfId="5" applyNumberFormat="1" applyFont="1" applyFill="1" applyBorder="1"/>
    <xf numFmtId="0" fontId="22" fillId="26" borderId="25" xfId="0" applyFont="1" applyFill="1" applyBorder="1" applyAlignment="1">
      <alignment horizontal="center" vertical="center"/>
    </xf>
    <xf numFmtId="165" fontId="0" fillId="13" borderId="47" xfId="5" applyNumberFormat="1" applyFont="1" applyFill="1" applyBorder="1"/>
    <xf numFmtId="0" fontId="16" fillId="0" borderId="36" xfId="0" applyFont="1" applyBorder="1" applyAlignment="1">
      <alignment horizontal="left" vertical="center" wrapText="1"/>
    </xf>
    <xf numFmtId="0" fontId="22" fillId="26" borderId="50" xfId="0" applyFont="1" applyFill="1" applyBorder="1" applyAlignment="1">
      <alignment horizontal="center" vertical="center"/>
    </xf>
    <xf numFmtId="165" fontId="0" fillId="13" borderId="53" xfId="5" applyNumberFormat="1" applyFont="1" applyFill="1" applyBorder="1"/>
    <xf numFmtId="0" fontId="22" fillId="26" borderId="5" xfId="0" applyFont="1" applyFill="1" applyBorder="1" applyAlignment="1">
      <alignment horizontal="center" vertical="center"/>
    </xf>
    <xf numFmtId="165" fontId="0" fillId="13" borderId="22" xfId="5" applyNumberFormat="1" applyFont="1" applyFill="1" applyBorder="1"/>
    <xf numFmtId="0" fontId="16" fillId="27" borderId="41" xfId="0" applyFont="1" applyFill="1" applyBorder="1" applyAlignment="1">
      <alignment horizontal="left" vertical="center"/>
    </xf>
    <xf numFmtId="0" fontId="16" fillId="27" borderId="10" xfId="0" applyFont="1" applyFill="1" applyBorder="1" applyAlignment="1">
      <alignment horizontal="left" vertical="center"/>
    </xf>
    <xf numFmtId="0" fontId="21" fillId="27" borderId="1" xfId="0" applyFont="1" applyFill="1" applyBorder="1" applyAlignment="1">
      <alignment horizontal="center" vertical="center"/>
    </xf>
    <xf numFmtId="0" fontId="21" fillId="27" borderId="1" xfId="0" applyFont="1" applyFill="1" applyBorder="1" applyAlignment="1">
      <alignment vertical="center"/>
    </xf>
    <xf numFmtId="1" fontId="22" fillId="27" borderId="7" xfId="0" applyNumberFormat="1" applyFont="1" applyFill="1" applyBorder="1" applyAlignment="1">
      <alignment horizontal="center"/>
    </xf>
    <xf numFmtId="166" fontId="22" fillId="27" borderId="15" xfId="0" applyNumberFormat="1" applyFont="1" applyFill="1" applyBorder="1" applyAlignment="1">
      <alignment horizontal="center"/>
    </xf>
    <xf numFmtId="165" fontId="0" fillId="27" borderId="23" xfId="5" applyNumberFormat="1" applyFont="1" applyFill="1" applyBorder="1"/>
    <xf numFmtId="165" fontId="14" fillId="27" borderId="41" xfId="7" applyNumberFormat="1" applyFill="1" applyBorder="1"/>
    <xf numFmtId="165" fontId="22" fillId="27" borderId="1" xfId="5" applyNumberFormat="1" applyFont="1" applyFill="1" applyBorder="1"/>
    <xf numFmtId="165" fontId="14" fillId="27" borderId="7" xfId="8" applyNumberFormat="1" applyFill="1" applyBorder="1"/>
    <xf numFmtId="165" fontId="17" fillId="27" borderId="42" xfId="6" applyNumberFormat="1" applyFill="1" applyBorder="1"/>
    <xf numFmtId="165" fontId="17" fillId="27" borderId="23" xfId="6" applyNumberFormat="1" applyFill="1" applyBorder="1" applyAlignment="1">
      <alignment horizontal="center" vertical="center"/>
    </xf>
    <xf numFmtId="165" fontId="0" fillId="27" borderId="0" xfId="5" applyNumberFormat="1" applyFont="1" applyFill="1"/>
    <xf numFmtId="165" fontId="0" fillId="27" borderId="41" xfId="5" applyNumberFormat="1" applyFont="1" applyFill="1" applyBorder="1" applyAlignment="1">
      <alignment horizontal="center"/>
    </xf>
    <xf numFmtId="165" fontId="14" fillId="27" borderId="1" xfId="7" applyNumberFormat="1" applyFill="1" applyBorder="1"/>
    <xf numFmtId="165" fontId="9" fillId="27" borderId="15" xfId="2" applyNumberFormat="1" applyFill="1" applyBorder="1"/>
    <xf numFmtId="0" fontId="14" fillId="27" borderId="29" xfId="9" applyFill="1"/>
    <xf numFmtId="0" fontId="14" fillId="27" borderId="1" xfId="9" applyFill="1" applyBorder="1"/>
    <xf numFmtId="0" fontId="0" fillId="27" borderId="0" xfId="0" applyFill="1"/>
    <xf numFmtId="1" fontId="22" fillId="26" borderId="1" xfId="0" applyNumberFormat="1" applyFont="1" applyFill="1" applyBorder="1" applyAlignment="1">
      <alignment horizontal="center" vertical="center"/>
    </xf>
    <xf numFmtId="0" fontId="16" fillId="0" borderId="40" xfId="0" applyFont="1" applyBorder="1" applyAlignment="1">
      <alignment horizontal="left" vertical="center"/>
    </xf>
    <xf numFmtId="0" fontId="16" fillId="0" borderId="44" xfId="0" applyFont="1" applyBorder="1" applyAlignment="1">
      <alignment horizontal="left" vertical="center"/>
    </xf>
    <xf numFmtId="0" fontId="21" fillId="0" borderId="44" xfId="0" applyFont="1" applyBorder="1" applyAlignment="1">
      <alignment horizontal="center" vertical="center"/>
    </xf>
    <xf numFmtId="1" fontId="22" fillId="26" borderId="25" xfId="0" applyNumberFormat="1" applyFont="1" applyFill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1" fontId="22" fillId="13" borderId="45" xfId="0" applyNumberFormat="1" applyFont="1" applyFill="1" applyBorder="1" applyAlignment="1">
      <alignment horizontal="center"/>
    </xf>
    <xf numFmtId="169" fontId="14" fillId="27" borderId="29" xfId="5" applyNumberFormat="1" applyFill="1" applyBorder="1"/>
    <xf numFmtId="165" fontId="23" fillId="13" borderId="24" xfId="5" applyNumberFormat="1" applyFont="1" applyFill="1" applyBorder="1" applyAlignment="1">
      <alignment vertical="center"/>
    </xf>
    <xf numFmtId="165" fontId="0" fillId="13" borderId="0" xfId="5" applyNumberFormat="1" applyFont="1" applyFill="1" applyBorder="1"/>
    <xf numFmtId="165" fontId="25" fillId="13" borderId="0" xfId="5" applyNumberFormat="1" applyFont="1" applyFill="1" applyBorder="1"/>
    <xf numFmtId="165" fontId="0" fillId="0" borderId="0" xfId="5" applyNumberFormat="1" applyFont="1" applyFill="1" applyBorder="1"/>
    <xf numFmtId="165" fontId="25" fillId="0" borderId="0" xfId="5" applyNumberFormat="1" applyFont="1" applyFill="1" applyBorder="1"/>
    <xf numFmtId="165" fontId="0" fillId="0" borderId="0" xfId="5" applyNumberFormat="1" applyFont="1" applyFill="1"/>
    <xf numFmtId="165" fontId="19" fillId="16" borderId="29" xfId="10" applyNumberFormat="1" applyFont="1" applyAlignment="1">
      <alignment horizontal="center" vertical="center" wrapText="1"/>
    </xf>
    <xf numFmtId="165" fontId="9" fillId="10" borderId="27" xfId="2" applyNumberFormat="1" applyBorder="1" applyAlignment="1">
      <alignment horizontal="center" vertical="center" wrapText="1"/>
    </xf>
    <xf numFmtId="165" fontId="12" fillId="14" borderId="1" xfId="3" applyNumberFormat="1" applyBorder="1" applyAlignment="1">
      <alignment horizontal="center" vertical="center" wrapText="1"/>
    </xf>
    <xf numFmtId="165" fontId="9" fillId="10" borderId="1" xfId="2" applyNumberFormat="1" applyBorder="1" applyAlignment="1">
      <alignment horizontal="center" vertical="center" wrapText="1"/>
    </xf>
    <xf numFmtId="165" fontId="13" fillId="15" borderId="28" xfId="4" applyNumberFormat="1" applyAlignment="1">
      <alignment horizontal="center" vertical="center" wrapText="1"/>
    </xf>
    <xf numFmtId="164" fontId="22" fillId="16" borderId="29" xfId="10" applyNumberFormat="1" applyFont="1"/>
    <xf numFmtId="164" fontId="9" fillId="10" borderId="1" xfId="2" applyNumberFormat="1" applyBorder="1"/>
    <xf numFmtId="1" fontId="28" fillId="28" borderId="1" xfId="0" applyNumberFormat="1" applyFont="1" applyFill="1" applyBorder="1" applyAlignment="1">
      <alignment horizontal="center" vertical="center"/>
    </xf>
    <xf numFmtId="164" fontId="12" fillId="14" borderId="1" xfId="3" applyNumberFormat="1" applyBorder="1"/>
    <xf numFmtId="164" fontId="13" fillId="15" borderId="28" xfId="4" applyNumberFormat="1"/>
    <xf numFmtId="164" fontId="22" fillId="0" borderId="1" xfId="5" applyNumberFormat="1" applyFont="1" applyFill="1" applyBorder="1"/>
    <xf numFmtId="0" fontId="29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35" fillId="24" borderId="1" xfId="0" applyFont="1" applyFill="1" applyBorder="1"/>
    <xf numFmtId="0" fontId="36" fillId="24" borderId="1" xfId="0" applyFont="1" applyFill="1" applyBorder="1" applyAlignment="1">
      <alignment horizontal="center" vertical="center"/>
    </xf>
    <xf numFmtId="165" fontId="22" fillId="29" borderId="1" xfId="5" applyNumberFormat="1" applyFont="1" applyFill="1" applyBorder="1"/>
    <xf numFmtId="0" fontId="35" fillId="29" borderId="1" xfId="0" applyFont="1" applyFill="1" applyBorder="1"/>
    <xf numFmtId="0" fontId="36" fillId="29" borderId="1" xfId="0" applyFont="1" applyFill="1" applyBorder="1" applyAlignment="1">
      <alignment horizontal="center" vertical="center"/>
    </xf>
    <xf numFmtId="0" fontId="28" fillId="29" borderId="1" xfId="0" applyFont="1" applyFill="1" applyBorder="1" applyAlignment="1">
      <alignment horizontal="center" vertical="center"/>
    </xf>
    <xf numFmtId="0" fontId="21" fillId="29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 vertical="center"/>
    </xf>
    <xf numFmtId="0" fontId="35" fillId="6" borderId="1" xfId="0" applyFont="1" applyFill="1" applyBorder="1"/>
    <xf numFmtId="0" fontId="37" fillId="5" borderId="1" xfId="0" applyFont="1" applyFill="1" applyBorder="1" applyAlignment="1">
      <alignment horizontal="center" vertical="center"/>
    </xf>
    <xf numFmtId="0" fontId="0" fillId="27" borderId="1" xfId="0" applyFill="1" applyBorder="1"/>
    <xf numFmtId="0" fontId="28" fillId="27" borderId="1" xfId="0" applyFont="1" applyFill="1" applyBorder="1" applyAlignment="1">
      <alignment horizontal="center" vertical="center"/>
    </xf>
    <xf numFmtId="165" fontId="22" fillId="27" borderId="1" xfId="5" applyNumberFormat="1" applyFont="1" applyFill="1" applyBorder="1" applyAlignment="1">
      <alignment vertical="center"/>
    </xf>
    <xf numFmtId="165" fontId="22" fillId="4" borderId="1" xfId="5" applyNumberFormat="1" applyFont="1" applyFill="1" applyBorder="1"/>
    <xf numFmtId="0" fontId="0" fillId="4" borderId="1" xfId="0" applyFill="1" applyBorder="1"/>
    <xf numFmtId="165" fontId="22" fillId="4" borderId="1" xfId="5" applyNumberFormat="1" applyFont="1" applyFill="1" applyBorder="1" applyAlignment="1">
      <alignment vertical="center"/>
    </xf>
    <xf numFmtId="0" fontId="28" fillId="27" borderId="1" xfId="0" applyFont="1" applyFill="1" applyBorder="1" applyAlignment="1">
      <alignment horizontal="left" vertical="center"/>
    </xf>
    <xf numFmtId="0" fontId="27" fillId="27" borderId="1" xfId="0" applyFont="1" applyFill="1" applyBorder="1" applyAlignment="1">
      <alignment horizontal="center" vertical="center"/>
    </xf>
    <xf numFmtId="1" fontId="0" fillId="13" borderId="1" xfId="0" applyNumberFormat="1" applyFill="1" applyBorder="1"/>
    <xf numFmtId="1" fontId="0" fillId="13" borderId="1" xfId="5" applyNumberFormat="1" applyFont="1" applyFill="1" applyBorder="1"/>
    <xf numFmtId="0" fontId="38" fillId="0" borderId="1" xfId="0" applyFont="1" applyBorder="1"/>
    <xf numFmtId="0" fontId="4" fillId="0" borderId="1" xfId="1" applyFont="1" applyBorder="1" applyAlignment="1" applyProtection="1">
      <alignment horizontal="left" vertical="center"/>
      <protection locked="0"/>
    </xf>
    <xf numFmtId="49" fontId="9" fillId="10" borderId="1" xfId="2" applyNumberFormat="1" applyBorder="1" applyAlignment="1">
      <alignment horizontal="center"/>
    </xf>
    <xf numFmtId="0" fontId="9" fillId="10" borderId="27" xfId="2" applyBorder="1"/>
    <xf numFmtId="0" fontId="9" fillId="10" borderId="26" xfId="2" applyBorder="1"/>
    <xf numFmtId="0" fontId="0" fillId="0" borderId="0" xfId="0" applyAlignment="1">
      <alignment horizontal="center" vertical="center"/>
    </xf>
    <xf numFmtId="0" fontId="9" fillId="10" borderId="27" xfId="2" applyBorder="1" applyAlignment="1">
      <alignment horizontal="center" vertical="center"/>
    </xf>
    <xf numFmtId="0" fontId="9" fillId="10" borderId="26" xfId="2" applyBorder="1" applyAlignment="1">
      <alignment horizontal="center" vertical="center"/>
    </xf>
    <xf numFmtId="0" fontId="9" fillId="10" borderId="0" xfId="2" applyBorder="1" applyAlignment="1">
      <alignment horizontal="center" vertical="center"/>
    </xf>
    <xf numFmtId="0" fontId="10" fillId="13" borderId="1" xfId="2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0" fillId="13" borderId="1" xfId="2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2" fillId="13" borderId="0" xfId="0" applyFont="1" applyFill="1"/>
    <xf numFmtId="0" fontId="2" fillId="13" borderId="0" xfId="0" applyFont="1" applyFill="1" applyAlignment="1">
      <alignment horizontal="center"/>
    </xf>
    <xf numFmtId="0" fontId="2" fillId="13" borderId="0" xfId="0" applyFont="1" applyFill="1" applyAlignment="1">
      <alignment horizontal="left"/>
    </xf>
    <xf numFmtId="0" fontId="1" fillId="13" borderId="1" xfId="0" applyFont="1" applyFill="1" applyBorder="1" applyAlignment="1">
      <alignment horizontal="center"/>
    </xf>
    <xf numFmtId="0" fontId="10" fillId="13" borderId="29" xfId="9" applyFont="1" applyFill="1"/>
    <xf numFmtId="0" fontId="10" fillId="13" borderId="29" xfId="9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13" borderId="1" xfId="2" applyFont="1" applyFill="1" applyBorder="1" applyAlignment="1">
      <alignment vertical="center"/>
    </xf>
    <xf numFmtId="0" fontId="1" fillId="13" borderId="1" xfId="0" applyFont="1" applyFill="1" applyBorder="1" applyAlignment="1">
      <alignment vertical="center"/>
    </xf>
    <xf numFmtId="0" fontId="1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left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left"/>
    </xf>
    <xf numFmtId="0" fontId="2" fillId="13" borderId="1" xfId="0" applyFont="1" applyFill="1" applyBorder="1"/>
    <xf numFmtId="0" fontId="10" fillId="13" borderId="1" xfId="3" applyFont="1" applyFill="1" applyBorder="1" applyAlignment="1">
      <alignment horizontal="center"/>
    </xf>
    <xf numFmtId="0" fontId="10" fillId="13" borderId="1" xfId="2" applyFont="1" applyFill="1" applyBorder="1" applyAlignment="1">
      <alignment horizontal="left"/>
    </xf>
    <xf numFmtId="0" fontId="10" fillId="13" borderId="29" xfId="2" applyFont="1" applyFill="1" applyBorder="1" applyAlignment="1">
      <alignment horizontal="center"/>
    </xf>
    <xf numFmtId="0" fontId="10" fillId="13" borderId="1" xfId="3" applyFont="1" applyFill="1" applyBorder="1" applyAlignment="1">
      <alignment horizontal="center" vertical="center"/>
    </xf>
    <xf numFmtId="0" fontId="10" fillId="13" borderId="1" xfId="3" applyFont="1" applyFill="1" applyBorder="1" applyAlignment="1">
      <alignment horizontal="left"/>
    </xf>
    <xf numFmtId="0" fontId="10" fillId="13" borderId="1" xfId="2" applyFont="1" applyFill="1" applyBorder="1" applyAlignment="1">
      <alignment horizontal="left" vertical="center"/>
    </xf>
    <xf numFmtId="0" fontId="10" fillId="13" borderId="0" xfId="2" applyFont="1" applyFill="1" applyAlignment="1">
      <alignment horizontal="center"/>
    </xf>
    <xf numFmtId="0" fontId="10" fillId="13" borderId="1" xfId="3" applyFont="1" applyFill="1" applyBorder="1" applyAlignment="1">
      <alignment horizontal="center" wrapText="1"/>
    </xf>
    <xf numFmtId="0" fontId="10" fillId="13" borderId="1" xfId="3" applyFont="1" applyFill="1" applyBorder="1" applyAlignment="1">
      <alignment horizontal="center" vertical="center" wrapText="1"/>
    </xf>
    <xf numFmtId="0" fontId="10" fillId="13" borderId="1" xfId="2" applyFont="1" applyFill="1" applyBorder="1" applyAlignment="1">
      <alignment horizontal="center" wrapText="1"/>
    </xf>
    <xf numFmtId="0" fontId="1" fillId="13" borderId="0" xfId="0" applyFont="1" applyFill="1" applyAlignment="1">
      <alignment horizontal="left" wrapText="1"/>
    </xf>
    <xf numFmtId="0" fontId="1" fillId="13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wrapText="1"/>
    </xf>
    <xf numFmtId="0" fontId="0" fillId="13" borderId="1" xfId="0" applyFill="1" applyBorder="1" applyAlignment="1">
      <alignment horizontal="center"/>
    </xf>
    <xf numFmtId="0" fontId="10" fillId="13" borderId="25" xfId="3" applyFont="1" applyFill="1" applyBorder="1" applyAlignment="1">
      <alignment horizontal="center" vertical="center"/>
    </xf>
    <xf numFmtId="0" fontId="10" fillId="13" borderId="5" xfId="3" applyFont="1" applyFill="1" applyBorder="1" applyAlignment="1">
      <alignment horizontal="center" vertical="center"/>
    </xf>
    <xf numFmtId="0" fontId="10" fillId="13" borderId="25" xfId="3" applyFont="1" applyFill="1" applyBorder="1" applyAlignment="1">
      <alignment horizontal="left"/>
    </xf>
    <xf numFmtId="0" fontId="10" fillId="13" borderId="25" xfId="2" applyFont="1" applyFill="1" applyBorder="1" applyAlignment="1">
      <alignment vertical="center" wrapText="1"/>
    </xf>
    <xf numFmtId="0" fontId="10" fillId="13" borderId="25" xfId="2" applyFont="1" applyFill="1" applyBorder="1" applyAlignment="1">
      <alignment horizontal="center" vertical="center" wrapText="1"/>
    </xf>
    <xf numFmtId="0" fontId="10" fillId="13" borderId="25" xfId="3" applyFont="1" applyFill="1" applyBorder="1" applyAlignment="1">
      <alignment horizontal="center" vertical="center" wrapText="1"/>
    </xf>
    <xf numFmtId="0" fontId="10" fillId="13" borderId="27" xfId="2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/>
    </xf>
    <xf numFmtId="0" fontId="10" fillId="13" borderId="1" xfId="3" applyFont="1" applyFill="1" applyBorder="1" applyAlignment="1">
      <alignment horizontal="left" vertical="center"/>
    </xf>
    <xf numFmtId="0" fontId="10" fillId="13" borderId="1" xfId="3" applyFont="1" applyFill="1" applyBorder="1"/>
    <xf numFmtId="0" fontId="10" fillId="13" borderId="25" xfId="2" applyFont="1" applyFill="1" applyBorder="1" applyAlignment="1">
      <alignment horizontal="center"/>
    </xf>
    <xf numFmtId="0" fontId="10" fillId="13" borderId="25" xfId="3" applyFont="1" applyFill="1" applyBorder="1"/>
    <xf numFmtId="0" fontId="10" fillId="22" borderId="1" xfId="3" applyFont="1" applyFill="1" applyBorder="1" applyAlignment="1">
      <alignment horizontal="center" vertical="center"/>
    </xf>
    <xf numFmtId="0" fontId="10" fillId="22" borderId="25" xfId="3" applyFont="1" applyFill="1" applyBorder="1" applyAlignment="1">
      <alignment horizontal="center" vertical="center"/>
    </xf>
    <xf numFmtId="0" fontId="10" fillId="22" borderId="1" xfId="2" applyFont="1" applyFill="1" applyBorder="1" applyAlignment="1">
      <alignment horizontal="center" vertical="center"/>
    </xf>
    <xf numFmtId="0" fontId="10" fillId="22" borderId="25" xfId="2" applyFont="1" applyFill="1" applyBorder="1" applyAlignment="1">
      <alignment horizontal="center" vertical="center"/>
    </xf>
    <xf numFmtId="0" fontId="10" fillId="22" borderId="1" xfId="2" applyFont="1" applyFill="1" applyBorder="1"/>
    <xf numFmtId="0" fontId="10" fillId="22" borderId="5" xfId="2" applyFont="1" applyFill="1" applyBorder="1" applyAlignment="1">
      <alignment horizontal="center" vertical="center"/>
    </xf>
    <xf numFmtId="0" fontId="10" fillId="22" borderId="27" xfId="2" applyFont="1" applyFill="1" applyBorder="1" applyAlignment="1">
      <alignment horizontal="center" vertical="center"/>
    </xf>
    <xf numFmtId="0" fontId="10" fillId="22" borderId="1" xfId="2" applyFont="1" applyFill="1" applyBorder="1" applyAlignment="1">
      <alignment horizontal="left"/>
    </xf>
    <xf numFmtId="0" fontId="10" fillId="22" borderId="1" xfId="2" applyFont="1" applyFill="1" applyBorder="1" applyAlignment="1">
      <alignment horizontal="center"/>
    </xf>
    <xf numFmtId="0" fontId="10" fillId="22" borderId="1" xfId="2" applyFont="1" applyFill="1" applyBorder="1" applyAlignment="1">
      <alignment horizontal="left" vertical="center"/>
    </xf>
    <xf numFmtId="0" fontId="10" fillId="22" borderId="29" xfId="9" applyFont="1" applyFill="1"/>
    <xf numFmtId="0" fontId="10" fillId="22" borderId="29" xfId="9" applyFont="1" applyFill="1" applyAlignment="1">
      <alignment horizontal="center"/>
    </xf>
    <xf numFmtId="0" fontId="10" fillId="22" borderId="1" xfId="2" applyFont="1" applyFill="1" applyBorder="1" applyAlignment="1">
      <alignment vertical="center"/>
    </xf>
    <xf numFmtId="0" fontId="10" fillId="22" borderId="5" xfId="2" applyFont="1" applyFill="1" applyBorder="1" applyAlignment="1">
      <alignment vertical="center"/>
    </xf>
    <xf numFmtId="0" fontId="10" fillId="30" borderId="1" xfId="2" applyFont="1" applyFill="1" applyBorder="1" applyAlignment="1">
      <alignment horizontal="left"/>
    </xf>
    <xf numFmtId="0" fontId="10" fillId="30" borderId="1" xfId="2" applyFont="1" applyFill="1" applyBorder="1" applyAlignment="1">
      <alignment horizontal="center"/>
    </xf>
    <xf numFmtId="0" fontId="10" fillId="30" borderId="1" xfId="3" applyFont="1" applyFill="1" applyBorder="1" applyAlignment="1">
      <alignment horizontal="left" vertical="center"/>
    </xf>
    <xf numFmtId="0" fontId="1" fillId="30" borderId="0" xfId="0" applyFont="1" applyFill="1" applyAlignment="1">
      <alignment horizontal="center"/>
    </xf>
    <xf numFmtId="0" fontId="10" fillId="30" borderId="1" xfId="3" applyFont="1" applyFill="1" applyBorder="1" applyAlignment="1">
      <alignment horizontal="left"/>
    </xf>
    <xf numFmtId="0" fontId="1" fillId="13" borderId="0" xfId="0" quotePrefix="1" applyFont="1" applyFill="1" applyAlignment="1">
      <alignment horizontal="left"/>
    </xf>
    <xf numFmtId="0" fontId="10" fillId="30" borderId="1" xfId="3" applyFont="1" applyFill="1" applyBorder="1" applyAlignment="1">
      <alignment horizontal="center"/>
    </xf>
    <xf numFmtId="0" fontId="1" fillId="13" borderId="25" xfId="0" applyFont="1" applyFill="1" applyBorder="1" applyAlignment="1">
      <alignment vertical="center"/>
    </xf>
    <xf numFmtId="0" fontId="1" fillId="13" borderId="27" xfId="0" applyFont="1" applyFill="1" applyBorder="1" applyAlignment="1">
      <alignment vertical="center"/>
    </xf>
    <xf numFmtId="0" fontId="10" fillId="8" borderId="1" xfId="3" applyFont="1" applyFill="1" applyBorder="1" applyAlignment="1">
      <alignment horizontal="center" vertical="center"/>
    </xf>
    <xf numFmtId="0" fontId="10" fillId="8" borderId="1" xfId="3" applyFont="1" applyFill="1" applyBorder="1" applyAlignment="1">
      <alignment horizontal="left"/>
    </xf>
    <xf numFmtId="0" fontId="10" fillId="8" borderId="1" xfId="2" applyFont="1" applyFill="1" applyBorder="1" applyAlignment="1">
      <alignment horizontal="center"/>
    </xf>
    <xf numFmtId="0" fontId="10" fillId="8" borderId="1" xfId="3" applyFont="1" applyFill="1" applyBorder="1"/>
    <xf numFmtId="0" fontId="1" fillId="8" borderId="25" xfId="0" applyFont="1" applyFill="1" applyBorder="1" applyAlignment="1">
      <alignment vertical="center"/>
    </xf>
    <xf numFmtId="0" fontId="1" fillId="8" borderId="27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6" fillId="22" borderId="1" xfId="0" applyFont="1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14" fontId="0" fillId="13" borderId="1" xfId="0" quotePrefix="1" applyNumberFormat="1" applyFill="1" applyBorder="1" applyAlignment="1">
      <alignment horizontal="center"/>
    </xf>
    <xf numFmtId="0" fontId="0" fillId="13" borderId="1" xfId="0" quotePrefix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13" borderId="10" xfId="2" applyFont="1" applyFill="1" applyBorder="1" applyAlignment="1">
      <alignment horizontal="center"/>
    </xf>
    <xf numFmtId="0" fontId="10" fillId="13" borderId="10" xfId="0" applyFont="1" applyFill="1" applyBorder="1" applyAlignment="1">
      <alignment horizontal="center"/>
    </xf>
    <xf numFmtId="0" fontId="10" fillId="2" borderId="1" xfId="2" applyFont="1" applyFill="1" applyBorder="1" applyAlignment="1">
      <alignment horizontal="left" vertical="center"/>
    </xf>
    <xf numFmtId="0" fontId="1" fillId="13" borderId="25" xfId="0" applyFont="1" applyFill="1" applyBorder="1" applyAlignment="1">
      <alignment horizontal="center"/>
    </xf>
    <xf numFmtId="0" fontId="10" fillId="13" borderId="0" xfId="0" applyFont="1" applyFill="1" applyAlignment="1">
      <alignment horizontal="center"/>
    </xf>
    <xf numFmtId="0" fontId="10" fillId="13" borderId="28" xfId="4" applyFont="1" applyFill="1"/>
    <xf numFmtId="0" fontId="10" fillId="13" borderId="1" xfId="4" applyFont="1" applyFill="1" applyBorder="1"/>
    <xf numFmtId="0" fontId="10" fillId="13" borderId="28" xfId="4" applyFont="1" applyFill="1" applyAlignment="1">
      <alignment horizontal="left"/>
    </xf>
    <xf numFmtId="0" fontId="10" fillId="13" borderId="28" xfId="4" applyFont="1" applyFill="1" applyAlignment="1">
      <alignment horizontal="left" vertical="center"/>
    </xf>
    <xf numFmtId="0" fontId="10" fillId="13" borderId="28" xfId="2" applyFont="1" applyFill="1" applyBorder="1"/>
    <xf numFmtId="0" fontId="10" fillId="13" borderId="28" xfId="2" applyFont="1" applyFill="1" applyBorder="1" applyAlignment="1">
      <alignment horizontal="left" vertical="center"/>
    </xf>
    <xf numFmtId="0" fontId="10" fillId="22" borderId="28" xfId="4" applyFont="1" applyFill="1"/>
    <xf numFmtId="0" fontId="10" fillId="22" borderId="1" xfId="3" applyFont="1" applyFill="1" applyBorder="1"/>
    <xf numFmtId="0" fontId="10" fillId="22" borderId="28" xfId="2" applyFont="1" applyFill="1" applyBorder="1"/>
    <xf numFmtId="0" fontId="10" fillId="13" borderId="1" xfId="4" applyFont="1" applyFill="1" applyBorder="1" applyAlignment="1">
      <alignment horizontal="center"/>
    </xf>
    <xf numFmtId="0" fontId="10" fillId="13" borderId="64" xfId="4" applyFont="1" applyFill="1" applyBorder="1"/>
    <xf numFmtId="0" fontId="10" fillId="13" borderId="64" xfId="2" applyFont="1" applyFill="1" applyBorder="1"/>
    <xf numFmtId="0" fontId="10" fillId="13" borderId="15" xfId="0" applyFont="1" applyFill="1" applyBorder="1"/>
    <xf numFmtId="0" fontId="10" fillId="13" borderId="1" xfId="9" applyFont="1" applyFill="1" applyBorder="1" applyAlignment="1">
      <alignment horizontal="center"/>
    </xf>
    <xf numFmtId="0" fontId="10" fillId="22" borderId="1" xfId="0" applyFont="1" applyFill="1" applyBorder="1"/>
    <xf numFmtId="0" fontId="10" fillId="22" borderId="1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/>
    </xf>
    <xf numFmtId="0" fontId="10" fillId="22" borderId="1" xfId="3" applyFont="1" applyFill="1" applyBorder="1" applyAlignment="1">
      <alignment horizontal="center"/>
    </xf>
    <xf numFmtId="0" fontId="10" fillId="22" borderId="1" xfId="3" applyFont="1" applyFill="1" applyBorder="1" applyAlignment="1">
      <alignment horizontal="left" vertical="center"/>
    </xf>
    <xf numFmtId="0" fontId="10" fillId="22" borderId="1" xfId="3" applyFont="1" applyFill="1" applyBorder="1" applyAlignment="1">
      <alignment horizontal="left"/>
    </xf>
    <xf numFmtId="0" fontId="10" fillId="13" borderId="25" xfId="3" applyFont="1" applyFill="1" applyBorder="1" applyAlignment="1">
      <alignment horizontal="center" vertical="center"/>
    </xf>
    <xf numFmtId="0" fontId="10" fillId="13" borderId="5" xfId="3" applyFont="1" applyFill="1" applyBorder="1" applyAlignment="1">
      <alignment horizontal="center" vertical="center"/>
    </xf>
    <xf numFmtId="0" fontId="10" fillId="13" borderId="28" xfId="4" applyFont="1" applyFill="1" applyAlignment="1">
      <alignment horizontal="center" vertical="center"/>
    </xf>
    <xf numFmtId="0" fontId="10" fillId="13" borderId="25" xfId="6" applyFont="1" applyFill="1" applyBorder="1" applyAlignment="1">
      <alignment horizontal="center" vertical="center"/>
    </xf>
    <xf numFmtId="0" fontId="10" fillId="13" borderId="27" xfId="6" applyFont="1" applyFill="1" applyBorder="1" applyAlignment="1">
      <alignment horizontal="center" vertical="center"/>
    </xf>
    <xf numFmtId="0" fontId="10" fillId="13" borderId="5" xfId="6" applyFont="1" applyFill="1" applyBorder="1" applyAlignment="1">
      <alignment horizontal="center" vertical="center"/>
    </xf>
    <xf numFmtId="0" fontId="7" fillId="13" borderId="25" xfId="0" applyFont="1" applyFill="1" applyBorder="1" applyAlignment="1">
      <alignment horizontal="center" vertical="center"/>
    </xf>
    <xf numFmtId="0" fontId="10" fillId="13" borderId="1" xfId="2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10" fillId="22" borderId="25" xfId="2" applyFont="1" applyFill="1" applyBorder="1" applyAlignment="1">
      <alignment horizontal="left" vertical="center"/>
    </xf>
    <xf numFmtId="0" fontId="10" fillId="22" borderId="5" xfId="2" applyFont="1" applyFill="1" applyBorder="1" applyAlignment="1">
      <alignment horizontal="left" vertical="center"/>
    </xf>
    <xf numFmtId="0" fontId="10" fillId="13" borderId="25" xfId="2" applyFont="1" applyFill="1" applyBorder="1" applyAlignment="1">
      <alignment vertical="center" wrapText="1"/>
    </xf>
    <xf numFmtId="0" fontId="10" fillId="13" borderId="5" xfId="2" applyFont="1" applyFill="1" applyBorder="1" applyAlignment="1">
      <alignment vertical="center" wrapText="1"/>
    </xf>
    <xf numFmtId="0" fontId="10" fillId="13" borderId="25" xfId="3" applyFont="1" applyFill="1" applyBorder="1" applyAlignment="1">
      <alignment horizontal="left" vertical="center"/>
    </xf>
    <xf numFmtId="0" fontId="10" fillId="13" borderId="5" xfId="3" applyFont="1" applyFill="1" applyBorder="1" applyAlignment="1">
      <alignment horizontal="left" vertical="center"/>
    </xf>
    <xf numFmtId="0" fontId="10" fillId="13" borderId="62" xfId="4" applyFont="1" applyFill="1" applyBorder="1" applyAlignment="1">
      <alignment horizontal="center" vertical="center"/>
    </xf>
    <xf numFmtId="0" fontId="10" fillId="13" borderId="27" xfId="4" applyFont="1" applyFill="1" applyBorder="1" applyAlignment="1">
      <alignment horizontal="center" vertical="center"/>
    </xf>
    <xf numFmtId="0" fontId="10" fillId="13" borderId="63" xfId="4" applyFont="1" applyFill="1" applyBorder="1" applyAlignment="1">
      <alignment horizontal="center" vertical="center"/>
    </xf>
    <xf numFmtId="0" fontId="10" fillId="13" borderId="25" xfId="2" applyFont="1" applyFill="1" applyBorder="1" applyAlignment="1">
      <alignment horizontal="left" vertical="center" wrapText="1"/>
    </xf>
    <xf numFmtId="0" fontId="10" fillId="13" borderId="5" xfId="2" applyFont="1" applyFill="1" applyBorder="1" applyAlignment="1">
      <alignment horizontal="left" vertical="center" wrapText="1"/>
    </xf>
    <xf numFmtId="0" fontId="1" fillId="13" borderId="27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vertical="center"/>
    </xf>
    <xf numFmtId="0" fontId="10" fillId="13" borderId="25" xfId="3" applyFont="1" applyFill="1" applyBorder="1" applyAlignment="1">
      <alignment horizontal="center" vertical="center" wrapText="1"/>
    </xf>
    <xf numFmtId="0" fontId="10" fillId="8" borderId="25" xfId="3" applyFont="1" applyFill="1" applyBorder="1" applyAlignment="1">
      <alignment horizontal="center" vertical="center" wrapText="1"/>
    </xf>
    <xf numFmtId="0" fontId="10" fillId="8" borderId="5" xfId="3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/>
    </xf>
    <xf numFmtId="0" fontId="11" fillId="11" borderId="1" xfId="1" applyFont="1" applyFill="1" applyBorder="1" applyAlignment="1" applyProtection="1">
      <alignment horizontal="center" vertical="center"/>
      <protection locked="0"/>
    </xf>
    <xf numFmtId="0" fontId="11" fillId="12" borderId="1" xfId="1" applyFont="1" applyFill="1" applyBorder="1" applyAlignment="1" applyProtection="1">
      <alignment horizontal="center" vertical="center"/>
      <protection locked="0"/>
    </xf>
    <xf numFmtId="0" fontId="27" fillId="0" borderId="1" xfId="0" applyFont="1" applyBorder="1" applyAlignment="1">
      <alignment horizontal="center" vertical="center"/>
    </xf>
    <xf numFmtId="0" fontId="15" fillId="20" borderId="18" xfId="0" applyFont="1" applyFill="1" applyBorder="1" applyAlignment="1">
      <alignment horizontal="center" vertical="top" wrapText="1"/>
    </xf>
    <xf numFmtId="0" fontId="15" fillId="20" borderId="3" xfId="0" applyFont="1" applyFill="1" applyBorder="1" applyAlignment="1">
      <alignment horizontal="center" vertical="top" wrapText="1"/>
    </xf>
    <xf numFmtId="0" fontId="15" fillId="20" borderId="19" xfId="0" applyFont="1" applyFill="1" applyBorder="1" applyAlignment="1">
      <alignment horizontal="center" vertical="top" wrapText="1"/>
    </xf>
    <xf numFmtId="0" fontId="18" fillId="2" borderId="18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165" fontId="15" fillId="20" borderId="2" xfId="5" applyNumberFormat="1" applyFont="1" applyFill="1" applyBorder="1" applyAlignment="1">
      <alignment horizontal="center" vertical="center" wrapText="1"/>
    </xf>
    <xf numFmtId="165" fontId="15" fillId="20" borderId="3" xfId="5" applyNumberFormat="1" applyFont="1" applyFill="1" applyBorder="1" applyAlignment="1">
      <alignment horizontal="center" vertical="center" wrapText="1"/>
    </xf>
    <xf numFmtId="165" fontId="15" fillId="20" borderId="4" xfId="5" applyNumberFormat="1" applyFont="1" applyFill="1" applyBorder="1" applyAlignment="1">
      <alignment horizontal="center" vertical="center" wrapText="1"/>
    </xf>
    <xf numFmtId="165" fontId="18" fillId="2" borderId="32" xfId="5" applyNumberFormat="1" applyFont="1" applyFill="1" applyBorder="1" applyAlignment="1">
      <alignment horizontal="center" vertical="center"/>
    </xf>
    <xf numFmtId="165" fontId="18" fillId="2" borderId="33" xfId="5" applyNumberFormat="1" applyFont="1" applyFill="1" applyBorder="1" applyAlignment="1">
      <alignment horizontal="center" vertical="center"/>
    </xf>
    <xf numFmtId="165" fontId="18" fillId="2" borderId="34" xfId="5" applyNumberFormat="1" applyFont="1" applyFill="1" applyBorder="1" applyAlignment="1">
      <alignment horizontal="center" vertical="center"/>
    </xf>
    <xf numFmtId="165" fontId="15" fillId="20" borderId="58" xfId="5" applyNumberFormat="1" applyFont="1" applyFill="1" applyBorder="1" applyAlignment="1">
      <alignment horizontal="center" vertical="center" wrapText="1"/>
    </xf>
    <xf numFmtId="165" fontId="15" fillId="20" borderId="59" xfId="5" applyNumberFormat="1" applyFont="1" applyFill="1" applyBorder="1" applyAlignment="1">
      <alignment horizontal="center" vertical="center" wrapText="1"/>
    </xf>
    <xf numFmtId="165" fontId="15" fillId="20" borderId="13" xfId="5" applyNumberFormat="1" applyFont="1" applyFill="1" applyBorder="1" applyAlignment="1">
      <alignment horizontal="center" vertical="center" wrapText="1"/>
    </xf>
    <xf numFmtId="165" fontId="15" fillId="20" borderId="0" xfId="5" applyNumberFormat="1" applyFont="1" applyFill="1" applyBorder="1" applyAlignment="1">
      <alignment horizontal="center" vertical="center" wrapText="1"/>
    </xf>
    <xf numFmtId="165" fontId="15" fillId="0" borderId="13" xfId="5" applyNumberFormat="1" applyFont="1" applyFill="1" applyBorder="1" applyAlignment="1">
      <alignment horizontal="center" vertical="center" wrapText="1"/>
    </xf>
    <xf numFmtId="165" fontId="15" fillId="0" borderId="0" xfId="5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0" fillId="2" borderId="1" xfId="2" applyFont="1" applyFill="1" applyBorder="1" applyAlignment="1">
      <alignment vertical="center"/>
    </xf>
  </cellXfs>
  <cellStyles count="11">
    <cellStyle name="20% - Accent1" xfId="7" builtinId="30"/>
    <cellStyle name="20% - Accent2" xfId="8" builtinId="34"/>
    <cellStyle name="Accent1" xfId="6" builtinId="29"/>
    <cellStyle name="Bad" xfId="3" builtinId="27"/>
    <cellStyle name="Comma" xfId="5" builtinId="3"/>
    <cellStyle name="Good" xfId="2" builtinId="26"/>
    <cellStyle name="Input" xfId="4" builtinId="20"/>
    <cellStyle name="Normal" xfId="0" builtinId="0"/>
    <cellStyle name="Normal 2" xfId="1" xr:uid="{00000000-0005-0000-0000-00000A000000}"/>
    <cellStyle name="Note" xfId="10" builtinId="10"/>
    <cellStyle name="Note 2" xfId="9" xr:uid="{00000000-0005-0000-0000-00000C000000}"/>
  </cellStyles>
  <dxfs count="0"/>
  <tableStyles count="0" defaultTableStyle="TableStyleMedium2" defaultPivotStyle="PivotStyleLight16"/>
  <colors>
    <mruColors>
      <color rgb="FF66FFFF"/>
      <color rgb="FF99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1</xdr:row>
      <xdr:rowOff>436562</xdr:rowOff>
    </xdr:from>
    <xdr:to>
      <xdr:col>8</xdr:col>
      <xdr:colOff>54837</xdr:colOff>
      <xdr:row>1</xdr:row>
      <xdr:rowOff>1255712</xdr:rowOff>
    </xdr:to>
    <xdr:pic>
      <xdr:nvPicPr>
        <xdr:cNvPr id="2" name="Picture 154">
          <a:extLst>
            <a:ext uri="{FF2B5EF4-FFF2-40B4-BE49-F238E27FC236}">
              <a16:creationId xmlns:a16="http://schemas.microsoft.com/office/drawing/2014/main" id="{BD613C5A-A75B-4D7D-BB63-AFB2B74C0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20550" y="636587"/>
          <a:ext cx="902562" cy="819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1</xdr:row>
      <xdr:rowOff>436562</xdr:rowOff>
    </xdr:from>
    <xdr:to>
      <xdr:col>7</xdr:col>
      <xdr:colOff>1000653</xdr:colOff>
      <xdr:row>1</xdr:row>
      <xdr:rowOff>1255712</xdr:rowOff>
    </xdr:to>
    <xdr:pic>
      <xdr:nvPicPr>
        <xdr:cNvPr id="2" name="Picture 154">
          <a:extLst>
            <a:ext uri="{FF2B5EF4-FFF2-40B4-BE49-F238E27FC236}">
              <a16:creationId xmlns:a16="http://schemas.microsoft.com/office/drawing/2014/main" id="{DD90BF8F-FECB-4164-B2FC-3FBC279B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44375" y="636587"/>
          <a:ext cx="914928" cy="819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PORT/Thuy.Team/W2.3.4.5,6,7,8,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_Focus\1812_UBN_Checkweigher\Program\Line-Yujeng-Bottle\Th&#244;ng%20s&#7889;%20ti&#234;u%20chu&#7849;n%20m&#225;y%20&#273;&#225;%20chai%20Yuj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."/>
      <sheetName val="Weight"/>
      <sheetName val="Nhập trọng lượng"/>
    </sheetNames>
    <sheetDataSet>
      <sheetData sheetId="0">
        <row r="3">
          <cell r="L3" t="str">
            <v xml:space="preserve">CF Blue Conc </v>
          </cell>
        </row>
        <row r="4">
          <cell r="L4" t="str">
            <v>CF Blue 1R</v>
          </cell>
        </row>
        <row r="5">
          <cell r="L5" t="str">
            <v>CF Green 1R</v>
          </cell>
        </row>
        <row r="6">
          <cell r="L6" t="str">
            <v>CF Pink 1R</v>
          </cell>
        </row>
        <row r="7">
          <cell r="L7" t="str">
            <v>CF Red 1R</v>
          </cell>
        </row>
        <row r="8">
          <cell r="L8" t="str">
            <v>OMO FL</v>
          </cell>
        </row>
        <row r="9">
          <cell r="L9" t="str">
            <v>OMO TL sensorial</v>
          </cell>
        </row>
        <row r="10">
          <cell r="L10" t="str">
            <v>OMO TL Core</v>
          </cell>
        </row>
        <row r="11">
          <cell r="L11" t="str">
            <v>OMO TL Colour Care</v>
          </cell>
        </row>
        <row r="12">
          <cell r="L12" t="str">
            <v>OMO HW</v>
          </cell>
        </row>
        <row r="13">
          <cell r="L13" t="str">
            <v>SL DW lemon</v>
          </cell>
        </row>
        <row r="14">
          <cell r="L14" t="str">
            <v>SL DW Nature</v>
          </cell>
        </row>
        <row r="15">
          <cell r="L15" t="str">
            <v>SL DW Antiodour</v>
          </cell>
        </row>
        <row r="16">
          <cell r="L16" t="str">
            <v>SL FC Green</v>
          </cell>
        </row>
        <row r="17">
          <cell r="L17" t="str">
            <v>SL FC Gold</v>
          </cell>
        </row>
        <row r="18">
          <cell r="L18" t="str">
            <v xml:space="preserve">SL FC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. (2)"/>
      <sheetName val="HẢO REQUIRE"/>
      <sheetName val="CP &amp; CE requirement"/>
      <sheetName val="Diff"/>
      <sheetName val="Sheet7"/>
    </sheetNames>
    <sheetDataSet>
      <sheetData sheetId="0">
        <row r="4">
          <cell r="A4">
            <v>67917203</v>
          </cell>
          <cell r="B4" t="str">
            <v>DW 1.5</v>
          </cell>
          <cell r="C4">
            <v>70</v>
          </cell>
          <cell r="D4">
            <v>72</v>
          </cell>
          <cell r="E4">
            <v>74</v>
          </cell>
          <cell r="F4">
            <v>4.5</v>
          </cell>
          <cell r="G4">
            <v>4.8</v>
          </cell>
          <cell r="H4">
            <v>5.0999999999999996</v>
          </cell>
          <cell r="I4">
            <v>1500</v>
          </cell>
          <cell r="J4">
            <v>1500</v>
          </cell>
          <cell r="K4">
            <v>1477.5</v>
          </cell>
          <cell r="L4">
            <v>1455</v>
          </cell>
          <cell r="M4">
            <v>1522.5</v>
          </cell>
          <cell r="N4">
            <v>1545</v>
          </cell>
          <cell r="O4" t="str">
            <v>&lt;32.8</v>
          </cell>
          <cell r="P4">
            <v>22.5</v>
          </cell>
          <cell r="Q4">
            <v>1554.3</v>
          </cell>
          <cell r="R4">
            <v>1576.8</v>
          </cell>
          <cell r="S4">
            <v>1599.3</v>
          </cell>
          <cell r="T4">
            <v>1531.8</v>
          </cell>
          <cell r="U4">
            <v>1576.8</v>
          </cell>
          <cell r="V4">
            <v>1621.8</v>
          </cell>
        </row>
        <row r="5">
          <cell r="A5">
            <v>67917225</v>
          </cell>
          <cell r="B5" t="str">
            <v>SUNLIGHT HDW LEMON AW0219 3X3.8KG</v>
          </cell>
          <cell r="C5">
            <v>190</v>
          </cell>
          <cell r="D5">
            <v>195</v>
          </cell>
          <cell r="E5">
            <v>200</v>
          </cell>
          <cell r="F5">
            <v>5</v>
          </cell>
          <cell r="G5">
            <v>6</v>
          </cell>
          <cell r="H5">
            <v>7</v>
          </cell>
          <cell r="I5">
            <v>3800</v>
          </cell>
          <cell r="J5">
            <v>3800</v>
          </cell>
          <cell r="K5">
            <v>3743</v>
          </cell>
          <cell r="L5">
            <v>3686</v>
          </cell>
          <cell r="M5">
            <v>3857</v>
          </cell>
          <cell r="N5">
            <v>3914</v>
          </cell>
          <cell r="O5" t="str">
            <v>&lt;376</v>
          </cell>
          <cell r="P5">
            <v>57</v>
          </cell>
          <cell r="Q5">
            <v>3944</v>
          </cell>
          <cell r="R5">
            <v>4001</v>
          </cell>
          <cell r="S5">
            <v>4058</v>
          </cell>
          <cell r="T5">
            <v>3887</v>
          </cell>
          <cell r="U5">
            <v>4001</v>
          </cell>
          <cell r="V5">
            <v>4115</v>
          </cell>
        </row>
        <row r="6">
          <cell r="A6">
            <v>67847282</v>
          </cell>
          <cell r="B6" t="str">
            <v>SUNLIGHT DW NTR ESSENCE RE0119 3X3.6KG</v>
          </cell>
          <cell r="C6">
            <v>190</v>
          </cell>
          <cell r="D6">
            <v>195</v>
          </cell>
          <cell r="E6">
            <v>200</v>
          </cell>
          <cell r="F6">
            <v>5</v>
          </cell>
          <cell r="G6">
            <v>6</v>
          </cell>
          <cell r="H6">
            <v>7</v>
          </cell>
          <cell r="I6">
            <v>3600</v>
          </cell>
          <cell r="J6">
            <v>3600</v>
          </cell>
          <cell r="K6">
            <v>3546</v>
          </cell>
          <cell r="L6">
            <v>3492</v>
          </cell>
          <cell r="M6">
            <v>3654</v>
          </cell>
          <cell r="N6">
            <v>3708</v>
          </cell>
          <cell r="O6" t="str">
            <v>&lt;970</v>
          </cell>
          <cell r="P6">
            <v>54</v>
          </cell>
          <cell r="Q6">
            <v>3747</v>
          </cell>
          <cell r="R6">
            <v>3801</v>
          </cell>
          <cell r="S6">
            <v>3855</v>
          </cell>
          <cell r="T6">
            <v>3693</v>
          </cell>
          <cell r="U6">
            <v>3801</v>
          </cell>
          <cell r="V6">
            <v>3909</v>
          </cell>
        </row>
        <row r="7">
          <cell r="A7">
            <v>67847295</v>
          </cell>
          <cell r="B7" t="str">
            <v>SUNLIGHT HDW GREEN TEA RE0119 3X3.6KG</v>
          </cell>
          <cell r="C7">
            <v>190</v>
          </cell>
          <cell r="D7">
            <v>195</v>
          </cell>
          <cell r="E7">
            <v>200</v>
          </cell>
          <cell r="F7">
            <v>5</v>
          </cell>
          <cell r="G7">
            <v>6</v>
          </cell>
          <cell r="H7">
            <v>7</v>
          </cell>
          <cell r="I7">
            <v>3600</v>
          </cell>
          <cell r="J7">
            <v>3600</v>
          </cell>
          <cell r="K7">
            <v>3546</v>
          </cell>
          <cell r="L7">
            <v>3492</v>
          </cell>
          <cell r="M7">
            <v>3654</v>
          </cell>
          <cell r="N7">
            <v>3708</v>
          </cell>
          <cell r="O7" t="str">
            <v>&lt;1358</v>
          </cell>
          <cell r="P7">
            <v>54</v>
          </cell>
          <cell r="Q7">
            <v>3747</v>
          </cell>
          <cell r="R7">
            <v>3801</v>
          </cell>
          <cell r="S7">
            <v>3855</v>
          </cell>
          <cell r="T7">
            <v>3693</v>
          </cell>
          <cell r="U7">
            <v>3801</v>
          </cell>
          <cell r="V7">
            <v>3909</v>
          </cell>
        </row>
        <row r="8">
          <cell r="A8">
            <v>68126313</v>
          </cell>
          <cell r="B8" t="str">
            <v>SUNLIGHT HDW GREEN TEA P0319 3X3.6KG</v>
          </cell>
          <cell r="C8">
            <v>190</v>
          </cell>
          <cell r="D8">
            <v>195</v>
          </cell>
          <cell r="E8">
            <v>200</v>
          </cell>
          <cell r="F8">
            <v>5</v>
          </cell>
          <cell r="G8">
            <v>6</v>
          </cell>
          <cell r="H8">
            <v>7</v>
          </cell>
          <cell r="I8">
            <v>3600</v>
          </cell>
          <cell r="J8">
            <v>3600</v>
          </cell>
          <cell r="K8">
            <v>3546</v>
          </cell>
          <cell r="L8">
            <v>3492</v>
          </cell>
          <cell r="M8">
            <v>3654</v>
          </cell>
          <cell r="N8">
            <v>3708</v>
          </cell>
          <cell r="O8" t="str">
            <v>&lt;1455</v>
          </cell>
          <cell r="P8">
            <v>54</v>
          </cell>
          <cell r="Q8">
            <v>3747</v>
          </cell>
          <cell r="R8">
            <v>3801</v>
          </cell>
          <cell r="S8">
            <v>3855</v>
          </cell>
          <cell r="T8">
            <v>3693</v>
          </cell>
          <cell r="U8">
            <v>3801</v>
          </cell>
          <cell r="V8">
            <v>3909</v>
          </cell>
        </row>
        <row r="9">
          <cell r="A9">
            <v>67847297</v>
          </cell>
          <cell r="B9" t="str">
            <v>SUNLIGHT HDW GREEN TEA RE0119 9X1.5KG</v>
          </cell>
          <cell r="C9">
            <v>70</v>
          </cell>
          <cell r="D9">
            <v>72</v>
          </cell>
          <cell r="E9">
            <v>74</v>
          </cell>
          <cell r="F9">
            <v>4.5</v>
          </cell>
          <cell r="G9">
            <v>4.8</v>
          </cell>
          <cell r="H9">
            <v>5.0999999999999996</v>
          </cell>
          <cell r="I9">
            <v>1500</v>
          </cell>
          <cell r="J9">
            <v>1500</v>
          </cell>
          <cell r="K9">
            <v>1477.5</v>
          </cell>
          <cell r="L9">
            <v>1455</v>
          </cell>
          <cell r="M9">
            <v>1522.5</v>
          </cell>
          <cell r="N9">
            <v>1545</v>
          </cell>
          <cell r="O9" t="str">
            <v>&lt;1456</v>
          </cell>
          <cell r="P9">
            <v>22.5</v>
          </cell>
          <cell r="Q9">
            <v>1554.3</v>
          </cell>
          <cell r="R9">
            <v>1576.8</v>
          </cell>
          <cell r="S9">
            <v>1599.3</v>
          </cell>
          <cell r="T9">
            <v>1531.8</v>
          </cell>
          <cell r="U9">
            <v>1576.8</v>
          </cell>
          <cell r="V9">
            <v>1621.8</v>
          </cell>
        </row>
        <row r="10">
          <cell r="A10">
            <v>67756027</v>
          </cell>
          <cell r="B10" t="str">
            <v>SUNLIGHT FLR GRN E.O RE0119 3X3.8KG</v>
          </cell>
          <cell r="C10">
            <v>190</v>
          </cell>
          <cell r="D10">
            <v>195</v>
          </cell>
          <cell r="E10">
            <v>200</v>
          </cell>
          <cell r="F10">
            <v>5</v>
          </cell>
          <cell r="G10">
            <v>6</v>
          </cell>
          <cell r="H10">
            <v>7</v>
          </cell>
          <cell r="I10">
            <v>3800</v>
          </cell>
          <cell r="J10">
            <v>3800</v>
          </cell>
          <cell r="K10">
            <v>3743</v>
          </cell>
          <cell r="L10">
            <v>3686</v>
          </cell>
          <cell r="M10">
            <v>3857</v>
          </cell>
          <cell r="N10">
            <v>3914</v>
          </cell>
          <cell r="O10" t="str">
            <v>&lt;1457</v>
          </cell>
          <cell r="P10">
            <v>57</v>
          </cell>
          <cell r="Q10">
            <v>3944</v>
          </cell>
          <cell r="R10">
            <v>4001</v>
          </cell>
          <cell r="S10">
            <v>4058</v>
          </cell>
          <cell r="T10">
            <v>3887</v>
          </cell>
          <cell r="U10">
            <v>4001</v>
          </cell>
          <cell r="V10">
            <v>4115</v>
          </cell>
        </row>
        <row r="11">
          <cell r="A11">
            <v>67756044</v>
          </cell>
          <cell r="B11" t="str">
            <v>SUNLIGHT STD FLR WHITE RE0119 3X3.6KG</v>
          </cell>
          <cell r="C11">
            <v>190</v>
          </cell>
          <cell r="D11">
            <v>195</v>
          </cell>
          <cell r="E11">
            <v>200</v>
          </cell>
          <cell r="F11">
            <v>5</v>
          </cell>
          <cell r="G11">
            <v>6</v>
          </cell>
          <cell r="H11">
            <v>7</v>
          </cell>
          <cell r="I11">
            <v>3600</v>
          </cell>
          <cell r="J11">
            <v>3600</v>
          </cell>
          <cell r="K11">
            <v>3546</v>
          </cell>
          <cell r="L11">
            <v>3492</v>
          </cell>
          <cell r="M11">
            <v>3654</v>
          </cell>
          <cell r="N11">
            <v>3708</v>
          </cell>
          <cell r="O11" t="str">
            <v>&lt;1458</v>
          </cell>
          <cell r="P11">
            <v>54</v>
          </cell>
          <cell r="Q11">
            <v>3747</v>
          </cell>
          <cell r="R11">
            <v>3801</v>
          </cell>
          <cell r="S11">
            <v>3855</v>
          </cell>
          <cell r="T11">
            <v>3693</v>
          </cell>
          <cell r="U11">
            <v>3801</v>
          </cell>
          <cell r="V11">
            <v>3909</v>
          </cell>
        </row>
        <row r="12">
          <cell r="A12">
            <v>67756038</v>
          </cell>
          <cell r="B12" t="str">
            <v>SUNLIGHT FLR PNK E.O RE0119 3X3.8KG</v>
          </cell>
          <cell r="C12">
            <v>190</v>
          </cell>
          <cell r="D12">
            <v>195</v>
          </cell>
          <cell r="E12">
            <v>200</v>
          </cell>
          <cell r="F12">
            <v>5</v>
          </cell>
          <cell r="G12">
            <v>6</v>
          </cell>
          <cell r="H12">
            <v>7</v>
          </cell>
          <cell r="I12">
            <v>3800</v>
          </cell>
          <cell r="J12">
            <v>3800</v>
          </cell>
          <cell r="K12">
            <v>3743</v>
          </cell>
          <cell r="L12">
            <v>3686</v>
          </cell>
          <cell r="M12">
            <v>3857</v>
          </cell>
          <cell r="N12">
            <v>3914</v>
          </cell>
          <cell r="O12" t="str">
            <v>&lt;1459</v>
          </cell>
          <cell r="P12">
            <v>57</v>
          </cell>
          <cell r="Q12">
            <v>3944</v>
          </cell>
          <cell r="R12">
            <v>4001</v>
          </cell>
          <cell r="S12">
            <v>4058</v>
          </cell>
          <cell r="T12">
            <v>3887</v>
          </cell>
          <cell r="U12">
            <v>4001</v>
          </cell>
          <cell r="V12">
            <v>4115</v>
          </cell>
        </row>
        <row r="13">
          <cell r="A13">
            <v>67756022</v>
          </cell>
          <cell r="B13" t="str">
            <v>SUNLIGHT FLR GOLD E.O RE0119 3X3.8KG</v>
          </cell>
          <cell r="C13">
            <v>190</v>
          </cell>
          <cell r="D13">
            <v>195</v>
          </cell>
          <cell r="E13">
            <v>200</v>
          </cell>
          <cell r="F13">
            <v>5</v>
          </cell>
          <cell r="G13">
            <v>6</v>
          </cell>
          <cell r="H13">
            <v>7</v>
          </cell>
          <cell r="I13">
            <v>3800</v>
          </cell>
          <cell r="J13">
            <v>3800</v>
          </cell>
          <cell r="K13">
            <v>3743</v>
          </cell>
          <cell r="L13">
            <v>3686</v>
          </cell>
          <cell r="M13">
            <v>3857</v>
          </cell>
          <cell r="N13">
            <v>3914</v>
          </cell>
          <cell r="O13" t="str">
            <v>&lt;1460</v>
          </cell>
          <cell r="P13">
            <v>57</v>
          </cell>
          <cell r="Q13">
            <v>3944</v>
          </cell>
          <cell r="R13">
            <v>4001</v>
          </cell>
          <cell r="S13">
            <v>4058</v>
          </cell>
          <cell r="T13">
            <v>3887</v>
          </cell>
          <cell r="U13">
            <v>4001</v>
          </cell>
          <cell r="V13">
            <v>4115</v>
          </cell>
        </row>
        <row r="14">
          <cell r="A14">
            <v>21163165</v>
          </cell>
          <cell r="B14" t="str">
            <v>OMO HS STD LIQ HW RE0115 4X2.7KG</v>
          </cell>
          <cell r="C14">
            <v>125</v>
          </cell>
          <cell r="D14">
            <v>130</v>
          </cell>
          <cell r="E14">
            <v>135</v>
          </cell>
          <cell r="F14">
            <v>12.6</v>
          </cell>
          <cell r="G14">
            <v>13.2</v>
          </cell>
          <cell r="H14">
            <v>13.8</v>
          </cell>
          <cell r="I14">
            <v>2700</v>
          </cell>
          <cell r="J14">
            <v>2700</v>
          </cell>
          <cell r="K14">
            <v>2659.5</v>
          </cell>
          <cell r="L14">
            <v>2619</v>
          </cell>
          <cell r="M14">
            <v>2740.5</v>
          </cell>
          <cell r="N14">
            <v>2781</v>
          </cell>
          <cell r="O14" t="str">
            <v>&lt;1461</v>
          </cell>
          <cell r="P14">
            <v>40.5</v>
          </cell>
          <cell r="Q14">
            <v>2802.7</v>
          </cell>
          <cell r="R14">
            <v>2843.2</v>
          </cell>
          <cell r="S14">
            <v>2883.7</v>
          </cell>
          <cell r="T14">
            <v>2762.2</v>
          </cell>
          <cell r="U14">
            <v>2843.2</v>
          </cell>
          <cell r="V14">
            <v>2924.2</v>
          </cell>
        </row>
        <row r="15">
          <cell r="A15">
            <v>67597030</v>
          </cell>
          <cell r="B15" t="str">
            <v>OMO LIQ MTC TOPLOAD RE0218 4X2.7KG</v>
          </cell>
          <cell r="C15">
            <v>125</v>
          </cell>
          <cell r="D15">
            <v>130</v>
          </cell>
          <cell r="E15">
            <v>135</v>
          </cell>
          <cell r="F15">
            <v>12.6</v>
          </cell>
          <cell r="G15">
            <v>13.2</v>
          </cell>
          <cell r="H15">
            <v>13.8</v>
          </cell>
          <cell r="I15">
            <v>2700</v>
          </cell>
          <cell r="J15">
            <v>2700</v>
          </cell>
          <cell r="K15">
            <v>2659.5</v>
          </cell>
          <cell r="L15">
            <v>2619</v>
          </cell>
          <cell r="M15">
            <v>2740.5</v>
          </cell>
          <cell r="N15">
            <v>2781</v>
          </cell>
          <cell r="O15" t="str">
            <v>&lt;1462</v>
          </cell>
          <cell r="P15">
            <v>40.5</v>
          </cell>
          <cell r="Q15">
            <v>2802.7</v>
          </cell>
          <cell r="R15">
            <v>2843.2</v>
          </cell>
          <cell r="S15">
            <v>2883.7</v>
          </cell>
          <cell r="T15">
            <v>2762.2</v>
          </cell>
          <cell r="U15">
            <v>2843.2</v>
          </cell>
          <cell r="V15">
            <v>2924.2</v>
          </cell>
        </row>
        <row r="16">
          <cell r="A16">
            <v>67597032</v>
          </cell>
          <cell r="B16" t="str">
            <v>OMO LIQ MTC TOPLOAD RE0218 4X4.2KG</v>
          </cell>
          <cell r="C16">
            <v>195</v>
          </cell>
          <cell r="D16">
            <v>200</v>
          </cell>
          <cell r="E16">
            <v>205</v>
          </cell>
          <cell r="F16">
            <v>12.6</v>
          </cell>
          <cell r="G16">
            <v>13.2</v>
          </cell>
          <cell r="H16">
            <v>13.8</v>
          </cell>
          <cell r="I16">
            <v>3800</v>
          </cell>
          <cell r="J16">
            <v>3800</v>
          </cell>
          <cell r="K16">
            <v>3743</v>
          </cell>
          <cell r="L16">
            <v>3686</v>
          </cell>
          <cell r="M16">
            <v>3857</v>
          </cell>
          <cell r="N16">
            <v>3914</v>
          </cell>
          <cell r="O16" t="str">
            <v>&lt;1463</v>
          </cell>
          <cell r="P16">
            <v>57</v>
          </cell>
          <cell r="Q16">
            <v>3956.2</v>
          </cell>
          <cell r="R16">
            <v>4013.2</v>
          </cell>
          <cell r="S16">
            <v>4070.2</v>
          </cell>
          <cell r="T16">
            <v>3899.2</v>
          </cell>
          <cell r="U16">
            <v>4013.2</v>
          </cell>
          <cell r="V16">
            <v>4127.2</v>
          </cell>
        </row>
        <row r="17">
          <cell r="A17">
            <v>67857930</v>
          </cell>
          <cell r="B17" t="str">
            <v>OMO MATIC LIQ FL BEAUTY CARE BTL 4X2.3KG</v>
          </cell>
          <cell r="C17">
            <v>125</v>
          </cell>
          <cell r="D17">
            <v>130</v>
          </cell>
          <cell r="E17">
            <v>135</v>
          </cell>
          <cell r="F17">
            <v>12.6</v>
          </cell>
          <cell r="G17">
            <v>13.2</v>
          </cell>
          <cell r="H17">
            <v>13.8</v>
          </cell>
          <cell r="I17">
            <v>2300</v>
          </cell>
          <cell r="J17">
            <v>2300</v>
          </cell>
          <cell r="K17">
            <v>2265.5</v>
          </cell>
          <cell r="L17">
            <v>2231</v>
          </cell>
          <cell r="M17">
            <v>2334.5</v>
          </cell>
          <cell r="N17">
            <v>2369</v>
          </cell>
          <cell r="O17" t="str">
            <v>&lt;1464</v>
          </cell>
          <cell r="P17">
            <v>34.5</v>
          </cell>
          <cell r="Q17">
            <v>2408.6999999999998</v>
          </cell>
          <cell r="R17">
            <v>2443.1999999999998</v>
          </cell>
          <cell r="S17">
            <v>2477.6999999999998</v>
          </cell>
          <cell r="T17">
            <v>2374.1999999999998</v>
          </cell>
          <cell r="U17">
            <v>2443.1999999999998</v>
          </cell>
          <cell r="V17">
            <v>2512.1999999999998</v>
          </cell>
        </row>
        <row r="18">
          <cell r="A18">
            <v>67857932</v>
          </cell>
          <cell r="B18" t="str">
            <v>OMO MATIC LIQ FL BEAUTY CARE BTL 4X3.7KG</v>
          </cell>
          <cell r="C18">
            <v>195</v>
          </cell>
          <cell r="D18">
            <v>200</v>
          </cell>
          <cell r="E18">
            <v>205</v>
          </cell>
          <cell r="F18">
            <v>12.6</v>
          </cell>
          <cell r="G18">
            <v>13.2</v>
          </cell>
          <cell r="H18">
            <v>13.8</v>
          </cell>
          <cell r="I18">
            <v>3800</v>
          </cell>
          <cell r="J18">
            <v>3800</v>
          </cell>
          <cell r="K18">
            <v>3743</v>
          </cell>
          <cell r="L18">
            <v>3686</v>
          </cell>
          <cell r="M18">
            <v>3857</v>
          </cell>
          <cell r="N18">
            <v>3914</v>
          </cell>
          <cell r="O18" t="str">
            <v>&lt;1465</v>
          </cell>
          <cell r="P18">
            <v>57</v>
          </cell>
          <cell r="Q18">
            <v>3956.2</v>
          </cell>
          <cell r="R18">
            <v>4013.2</v>
          </cell>
          <cell r="S18">
            <v>4070.2</v>
          </cell>
          <cell r="T18">
            <v>3899.2</v>
          </cell>
          <cell r="U18">
            <v>4013.2</v>
          </cell>
          <cell r="V18">
            <v>4127.2</v>
          </cell>
        </row>
        <row r="19">
          <cell r="A19">
            <v>67597044</v>
          </cell>
          <cell r="B19" t="str">
            <v>OMO LIQ TL CF SENSORIAL RE0218 4X3.8KG</v>
          </cell>
          <cell r="C19">
            <v>190</v>
          </cell>
          <cell r="D19">
            <v>195</v>
          </cell>
          <cell r="E19">
            <v>200</v>
          </cell>
          <cell r="F19">
            <v>5</v>
          </cell>
          <cell r="G19">
            <v>6</v>
          </cell>
          <cell r="H19">
            <v>7</v>
          </cell>
          <cell r="I19">
            <v>3800</v>
          </cell>
          <cell r="J19">
            <v>3800</v>
          </cell>
          <cell r="K19">
            <v>3743</v>
          </cell>
          <cell r="L19">
            <v>3686</v>
          </cell>
          <cell r="M19">
            <v>3857</v>
          </cell>
          <cell r="N19">
            <v>3914</v>
          </cell>
          <cell r="O19" t="str">
            <v>&lt;1466</v>
          </cell>
          <cell r="P19">
            <v>57</v>
          </cell>
          <cell r="Q19">
            <v>3944</v>
          </cell>
          <cell r="R19">
            <v>4001</v>
          </cell>
          <cell r="S19">
            <v>4058</v>
          </cell>
          <cell r="T19">
            <v>3887</v>
          </cell>
          <cell r="U19">
            <v>4001</v>
          </cell>
          <cell r="V19">
            <v>4115</v>
          </cell>
        </row>
        <row r="20">
          <cell r="A20">
            <v>67857948</v>
          </cell>
          <cell r="B20" t="str">
            <v>OMO MATIC LIQ TL CF SSRL BTL 4X2.3KG</v>
          </cell>
          <cell r="C20">
            <v>125</v>
          </cell>
          <cell r="D20">
            <v>130</v>
          </cell>
          <cell r="E20">
            <v>135</v>
          </cell>
          <cell r="F20">
            <v>12.6</v>
          </cell>
          <cell r="G20">
            <v>13.2</v>
          </cell>
          <cell r="H20">
            <v>13.8</v>
          </cell>
          <cell r="I20">
            <v>2300</v>
          </cell>
          <cell r="J20">
            <v>2300</v>
          </cell>
          <cell r="K20">
            <v>2265.5</v>
          </cell>
          <cell r="L20">
            <v>2231</v>
          </cell>
          <cell r="M20">
            <v>2334.5</v>
          </cell>
          <cell r="N20">
            <v>2369</v>
          </cell>
          <cell r="O20" t="str">
            <v>&lt;1467</v>
          </cell>
          <cell r="P20">
            <v>34.5</v>
          </cell>
          <cell r="Q20">
            <v>2408.6999999999998</v>
          </cell>
          <cell r="R20">
            <v>2443.1999999999998</v>
          </cell>
          <cell r="S20">
            <v>2477.6999999999998</v>
          </cell>
          <cell r="T20">
            <v>2374.1999999999998</v>
          </cell>
          <cell r="U20">
            <v>2443.1999999999998</v>
          </cell>
          <cell r="V20">
            <v>2512.1999999999998</v>
          </cell>
        </row>
        <row r="21">
          <cell r="A21">
            <v>67857950</v>
          </cell>
          <cell r="B21" t="str">
            <v>OMO MATIC LIQ TL CF SSRL BTL 4X3.7KG</v>
          </cell>
          <cell r="C21">
            <v>195</v>
          </cell>
          <cell r="D21">
            <v>200</v>
          </cell>
          <cell r="E21">
            <v>205</v>
          </cell>
          <cell r="F21">
            <v>12.6</v>
          </cell>
          <cell r="G21">
            <v>13.2</v>
          </cell>
          <cell r="H21">
            <v>13.8</v>
          </cell>
          <cell r="I21">
            <v>3800</v>
          </cell>
          <cell r="J21">
            <v>3800</v>
          </cell>
          <cell r="K21">
            <v>3743</v>
          </cell>
          <cell r="L21">
            <v>3686</v>
          </cell>
          <cell r="M21">
            <v>3857</v>
          </cell>
          <cell r="N21">
            <v>3914</v>
          </cell>
          <cell r="O21" t="str">
            <v>&lt;1468</v>
          </cell>
          <cell r="P21">
            <v>57</v>
          </cell>
          <cell r="Q21">
            <v>3956.2</v>
          </cell>
          <cell r="R21">
            <v>4013.2</v>
          </cell>
          <cell r="S21">
            <v>4070.2</v>
          </cell>
          <cell r="T21">
            <v>3899.2</v>
          </cell>
          <cell r="U21">
            <v>4013.2</v>
          </cell>
          <cell r="V21">
            <v>4127.2</v>
          </cell>
        </row>
        <row r="22">
          <cell r="A22">
            <v>67857946</v>
          </cell>
          <cell r="B22" t="str">
            <v>OMO MATIC LIQ TL BEAUTY CARE BTL 4X2.3KG</v>
          </cell>
          <cell r="C22">
            <v>125</v>
          </cell>
          <cell r="D22">
            <v>130</v>
          </cell>
          <cell r="E22">
            <v>135</v>
          </cell>
          <cell r="F22">
            <v>12.6</v>
          </cell>
          <cell r="G22">
            <v>13.2</v>
          </cell>
          <cell r="H22">
            <v>13.8</v>
          </cell>
          <cell r="I22">
            <v>2300</v>
          </cell>
          <cell r="J22">
            <v>2300</v>
          </cell>
          <cell r="K22">
            <v>2265.5</v>
          </cell>
          <cell r="L22">
            <v>2231</v>
          </cell>
          <cell r="M22">
            <v>2334.5</v>
          </cell>
          <cell r="N22">
            <v>2369</v>
          </cell>
          <cell r="O22" t="str">
            <v>&lt;1469</v>
          </cell>
          <cell r="P22">
            <v>34.5</v>
          </cell>
          <cell r="Q22">
            <v>2408.6999999999998</v>
          </cell>
          <cell r="R22">
            <v>2443.1999999999998</v>
          </cell>
          <cell r="S22">
            <v>2477.6999999999998</v>
          </cell>
          <cell r="T22">
            <v>2374.1999999999998</v>
          </cell>
          <cell r="U22">
            <v>2443.1999999999998</v>
          </cell>
          <cell r="V22">
            <v>2512.1999999999998</v>
          </cell>
        </row>
        <row r="23">
          <cell r="A23">
            <v>67602482</v>
          </cell>
          <cell r="B23" t="str">
            <v>OMO LQ MTC TL BEAUTY CARE RE0218 4X3.8KG</v>
          </cell>
          <cell r="C23">
            <v>190</v>
          </cell>
          <cell r="D23">
            <v>195</v>
          </cell>
          <cell r="E23">
            <v>200</v>
          </cell>
          <cell r="F23">
            <v>5</v>
          </cell>
          <cell r="G23">
            <v>6</v>
          </cell>
          <cell r="H23">
            <v>7</v>
          </cell>
          <cell r="I23">
            <v>3800</v>
          </cell>
          <cell r="J23">
            <v>3800</v>
          </cell>
          <cell r="K23">
            <v>3743</v>
          </cell>
          <cell r="L23">
            <v>3686</v>
          </cell>
          <cell r="M23">
            <v>3857</v>
          </cell>
          <cell r="N23">
            <v>3914</v>
          </cell>
          <cell r="O23" t="str">
            <v>&lt;1470</v>
          </cell>
          <cell r="P23">
            <v>57</v>
          </cell>
          <cell r="Q23">
            <v>3944</v>
          </cell>
          <cell r="R23">
            <v>4001</v>
          </cell>
          <cell r="S23">
            <v>4058</v>
          </cell>
          <cell r="T23">
            <v>3887</v>
          </cell>
          <cell r="U23">
            <v>4001</v>
          </cell>
          <cell r="V23">
            <v>4115</v>
          </cell>
        </row>
        <row r="24">
          <cell r="A24">
            <v>67857940</v>
          </cell>
          <cell r="B24" t="str">
            <v>OMO MATIC LIQ GENTLE ON SKIN BTL 4X2.3KG</v>
          </cell>
          <cell r="C24">
            <v>125</v>
          </cell>
          <cell r="D24">
            <v>130</v>
          </cell>
          <cell r="E24">
            <v>135</v>
          </cell>
          <cell r="F24">
            <v>12.6</v>
          </cell>
          <cell r="G24">
            <v>13.2</v>
          </cell>
          <cell r="H24">
            <v>13.8</v>
          </cell>
          <cell r="I24">
            <v>2300</v>
          </cell>
          <cell r="J24">
            <v>2300</v>
          </cell>
          <cell r="K24">
            <v>2265.5</v>
          </cell>
          <cell r="L24">
            <v>2231</v>
          </cell>
          <cell r="M24">
            <v>2334.5</v>
          </cell>
          <cell r="N24">
            <v>2369</v>
          </cell>
          <cell r="O24" t="str">
            <v>&lt;1471</v>
          </cell>
          <cell r="P24">
            <v>34.5</v>
          </cell>
          <cell r="Q24">
            <v>2408.6999999999998</v>
          </cell>
          <cell r="R24">
            <v>2443.1999999999998</v>
          </cell>
          <cell r="S24">
            <v>2477.6999999999998</v>
          </cell>
          <cell r="T24">
            <v>2374.1999999999998</v>
          </cell>
          <cell r="U24">
            <v>2443.1999999999998</v>
          </cell>
          <cell r="V24">
            <v>2512.1999999999998</v>
          </cell>
        </row>
        <row r="25">
          <cell r="A25">
            <v>67340274</v>
          </cell>
          <cell r="B25" t="str">
            <v>SURF LQD MAGCL FLRL BTL AW0117 3X3.8KG</v>
          </cell>
          <cell r="C25">
            <v>190</v>
          </cell>
          <cell r="D25">
            <v>195</v>
          </cell>
          <cell r="E25">
            <v>200</v>
          </cell>
          <cell r="F25">
            <v>5</v>
          </cell>
          <cell r="G25">
            <v>6</v>
          </cell>
          <cell r="H25">
            <v>7</v>
          </cell>
          <cell r="I25">
            <v>3800</v>
          </cell>
          <cell r="J25">
            <v>3800</v>
          </cell>
          <cell r="K25">
            <v>3743</v>
          </cell>
          <cell r="L25">
            <v>3686</v>
          </cell>
          <cell r="M25">
            <v>3857</v>
          </cell>
          <cell r="N25">
            <v>3914</v>
          </cell>
          <cell r="O25" t="str">
            <v>&lt;1472</v>
          </cell>
          <cell r="P25">
            <v>57</v>
          </cell>
          <cell r="Q25">
            <v>3944</v>
          </cell>
          <cell r="R25">
            <v>4001</v>
          </cell>
          <cell r="S25">
            <v>4058</v>
          </cell>
          <cell r="T25">
            <v>3887</v>
          </cell>
          <cell r="U25">
            <v>4001</v>
          </cell>
          <cell r="V25">
            <v>4115</v>
          </cell>
        </row>
        <row r="26">
          <cell r="A26">
            <v>67859113</v>
          </cell>
          <cell r="B26" t="str">
            <v>COMFORT CNC LQ WHITE RE0119 6X1.8L</v>
          </cell>
          <cell r="C26">
            <v>99.5</v>
          </cell>
          <cell r="D26">
            <v>102.5</v>
          </cell>
          <cell r="E26">
            <v>105.5</v>
          </cell>
          <cell r="F26">
            <v>8.5</v>
          </cell>
          <cell r="G26">
            <v>9.5</v>
          </cell>
          <cell r="H26">
            <v>10.5</v>
          </cell>
          <cell r="I26">
            <v>1800</v>
          </cell>
          <cell r="J26">
            <v>1782</v>
          </cell>
          <cell r="K26">
            <v>1755.27</v>
          </cell>
          <cell r="L26">
            <v>1728.54</v>
          </cell>
          <cell r="M26">
            <v>1808.73</v>
          </cell>
          <cell r="N26">
            <v>1835.46</v>
          </cell>
          <cell r="O26" t="str">
            <v>&lt;1473</v>
          </cell>
          <cell r="P26">
            <v>26.73</v>
          </cell>
          <cell r="Q26">
            <v>1867.27</v>
          </cell>
          <cell r="R26">
            <v>1894</v>
          </cell>
          <cell r="S26">
            <v>1920.73</v>
          </cell>
          <cell r="T26">
            <v>1840.54</v>
          </cell>
          <cell r="U26">
            <v>1894</v>
          </cell>
          <cell r="V26">
            <v>1947.46</v>
          </cell>
        </row>
        <row r="27">
          <cell r="A27">
            <v>67859117</v>
          </cell>
          <cell r="B27" t="str">
            <v>COMFORT CNC LQ WHITE RE0119 3X3.8L</v>
          </cell>
          <cell r="C27">
            <v>190</v>
          </cell>
          <cell r="D27">
            <v>195</v>
          </cell>
          <cell r="E27">
            <v>200</v>
          </cell>
          <cell r="F27">
            <v>5</v>
          </cell>
          <cell r="G27">
            <v>6</v>
          </cell>
          <cell r="H27">
            <v>7</v>
          </cell>
          <cell r="I27">
            <v>3800</v>
          </cell>
          <cell r="J27">
            <v>3762</v>
          </cell>
          <cell r="K27">
            <v>3705.57</v>
          </cell>
          <cell r="L27">
            <v>3649.14</v>
          </cell>
          <cell r="M27">
            <v>3818.43</v>
          </cell>
          <cell r="N27">
            <v>3874.86</v>
          </cell>
          <cell r="O27" t="str">
            <v>&lt;1474</v>
          </cell>
          <cell r="P27">
            <v>56.43</v>
          </cell>
          <cell r="Q27">
            <v>3906.57</v>
          </cell>
          <cell r="R27">
            <v>3963</v>
          </cell>
          <cell r="S27">
            <v>4019.43</v>
          </cell>
          <cell r="T27">
            <v>3850.14</v>
          </cell>
          <cell r="U27">
            <v>3963</v>
          </cell>
          <cell r="V27">
            <v>4075.86</v>
          </cell>
        </row>
        <row r="28">
          <cell r="A28">
            <v>67921298</v>
          </cell>
          <cell r="B28" t="str">
            <v>COMFORT CONC BLUE RE0419 6X1.8L</v>
          </cell>
          <cell r="C28">
            <v>99.5</v>
          </cell>
          <cell r="D28">
            <v>102.5</v>
          </cell>
          <cell r="E28">
            <v>105.5</v>
          </cell>
          <cell r="F28">
            <v>8.5</v>
          </cell>
          <cell r="G28">
            <v>9.5</v>
          </cell>
          <cell r="H28">
            <v>10.5</v>
          </cell>
          <cell r="I28">
            <v>1800</v>
          </cell>
          <cell r="J28">
            <v>1782</v>
          </cell>
          <cell r="K28">
            <v>1755.27</v>
          </cell>
          <cell r="L28">
            <v>1728.54</v>
          </cell>
          <cell r="M28">
            <v>1808.73</v>
          </cell>
          <cell r="N28">
            <v>1835.46</v>
          </cell>
          <cell r="O28" t="str">
            <v>&lt;1475</v>
          </cell>
          <cell r="P28">
            <v>26.73</v>
          </cell>
          <cell r="Q28">
            <v>1867.27</v>
          </cell>
          <cell r="R28">
            <v>1894</v>
          </cell>
          <cell r="S28">
            <v>1920.73</v>
          </cell>
          <cell r="T28">
            <v>1840.54</v>
          </cell>
          <cell r="U28">
            <v>1894</v>
          </cell>
          <cell r="V28">
            <v>1947.46</v>
          </cell>
        </row>
        <row r="29">
          <cell r="A29">
            <v>67921309</v>
          </cell>
          <cell r="B29" t="str">
            <v>COMFORT CONC BLUE RE0419 3X3.8L</v>
          </cell>
          <cell r="C29">
            <v>190</v>
          </cell>
          <cell r="D29">
            <v>195</v>
          </cell>
          <cell r="E29">
            <v>200</v>
          </cell>
          <cell r="F29">
            <v>5</v>
          </cell>
          <cell r="G29">
            <v>6</v>
          </cell>
          <cell r="H29">
            <v>7</v>
          </cell>
          <cell r="I29">
            <v>3800</v>
          </cell>
          <cell r="J29">
            <v>3762</v>
          </cell>
          <cell r="K29">
            <v>3705.57</v>
          </cell>
          <cell r="L29">
            <v>3649.14</v>
          </cell>
          <cell r="M29">
            <v>3818.43</v>
          </cell>
          <cell r="N29">
            <v>3874.86</v>
          </cell>
          <cell r="O29" t="str">
            <v>&lt;1476</v>
          </cell>
          <cell r="P29">
            <v>56.43</v>
          </cell>
          <cell r="Q29">
            <v>3906.57</v>
          </cell>
          <cell r="R29">
            <v>3963</v>
          </cell>
          <cell r="S29">
            <v>4019.43</v>
          </cell>
          <cell r="T29">
            <v>3850.14</v>
          </cell>
          <cell r="U29">
            <v>3963</v>
          </cell>
          <cell r="V29">
            <v>4075.86</v>
          </cell>
        </row>
        <row r="30">
          <cell r="A30">
            <v>67614145</v>
          </cell>
          <cell r="B30" t="str">
            <v>COMFORT CONC BLUE RE0119 6X1.8L</v>
          </cell>
          <cell r="C30">
            <v>99.5</v>
          </cell>
          <cell r="D30">
            <v>102.5</v>
          </cell>
          <cell r="E30">
            <v>105.5</v>
          </cell>
          <cell r="F30">
            <v>8.5</v>
          </cell>
          <cell r="G30">
            <v>9.5</v>
          </cell>
          <cell r="H30">
            <v>10.5</v>
          </cell>
          <cell r="I30">
            <v>1800</v>
          </cell>
          <cell r="J30">
            <v>1782</v>
          </cell>
          <cell r="K30">
            <v>1755.27</v>
          </cell>
          <cell r="L30">
            <v>1728.54</v>
          </cell>
          <cell r="M30">
            <v>1808.73</v>
          </cell>
          <cell r="N30">
            <v>1835.46</v>
          </cell>
          <cell r="O30" t="str">
            <v>&lt;1477</v>
          </cell>
          <cell r="P30">
            <v>26.73</v>
          </cell>
          <cell r="Q30">
            <v>1867.27</v>
          </cell>
          <cell r="R30">
            <v>1894</v>
          </cell>
          <cell r="S30">
            <v>1920.73</v>
          </cell>
          <cell r="T30">
            <v>1840.54</v>
          </cell>
          <cell r="U30">
            <v>1894</v>
          </cell>
          <cell r="V30">
            <v>1947.46</v>
          </cell>
        </row>
        <row r="31">
          <cell r="A31">
            <v>67614143</v>
          </cell>
          <cell r="B31" t="str">
            <v>COMFORT CONC BLUE RE0119 3X3.8L</v>
          </cell>
          <cell r="C31">
            <v>190</v>
          </cell>
          <cell r="D31">
            <v>195</v>
          </cell>
          <cell r="E31">
            <v>200</v>
          </cell>
          <cell r="F31">
            <v>5</v>
          </cell>
          <cell r="G31">
            <v>6</v>
          </cell>
          <cell r="H31">
            <v>7</v>
          </cell>
          <cell r="I31">
            <v>3800</v>
          </cell>
          <cell r="J31">
            <v>3762</v>
          </cell>
          <cell r="K31">
            <v>3705.57</v>
          </cell>
          <cell r="L31">
            <v>3649.14</v>
          </cell>
          <cell r="M31">
            <v>3818.43</v>
          </cell>
          <cell r="N31">
            <v>3874.86</v>
          </cell>
          <cell r="O31" t="str">
            <v>&lt;1478</v>
          </cell>
          <cell r="P31">
            <v>56.43</v>
          </cell>
          <cell r="Q31">
            <v>3906.57</v>
          </cell>
          <cell r="R31">
            <v>3963</v>
          </cell>
          <cell r="S31">
            <v>4019.43</v>
          </cell>
          <cell r="T31">
            <v>3850.14</v>
          </cell>
          <cell r="U31">
            <v>3963</v>
          </cell>
          <cell r="V31">
            <v>4075.86</v>
          </cell>
        </row>
        <row r="32">
          <cell r="A32">
            <v>67614176</v>
          </cell>
          <cell r="B32" t="str">
            <v>COMFORT CONC IBIZA 1-RNS RE0119 6X1.8L</v>
          </cell>
          <cell r="C32">
            <v>99.5</v>
          </cell>
          <cell r="D32">
            <v>102.5</v>
          </cell>
          <cell r="E32">
            <v>105.5</v>
          </cell>
          <cell r="F32">
            <v>8.5</v>
          </cell>
          <cell r="G32">
            <v>9.5</v>
          </cell>
          <cell r="H32">
            <v>10.5</v>
          </cell>
          <cell r="I32">
            <v>1800</v>
          </cell>
          <cell r="J32">
            <v>1782</v>
          </cell>
          <cell r="K32">
            <v>1755.27</v>
          </cell>
          <cell r="L32">
            <v>1728.54</v>
          </cell>
          <cell r="M32">
            <v>1808.73</v>
          </cell>
          <cell r="N32">
            <v>1835.46</v>
          </cell>
          <cell r="O32" t="str">
            <v>&lt;1479</v>
          </cell>
          <cell r="P32">
            <v>26.73</v>
          </cell>
          <cell r="Q32">
            <v>1867.27</v>
          </cell>
          <cell r="R32">
            <v>1894</v>
          </cell>
          <cell r="S32">
            <v>1920.73</v>
          </cell>
          <cell r="T32">
            <v>1840.54</v>
          </cell>
          <cell r="U32">
            <v>1894</v>
          </cell>
          <cell r="V32">
            <v>1947.46</v>
          </cell>
        </row>
        <row r="33">
          <cell r="A33">
            <v>67614174</v>
          </cell>
          <cell r="B33" t="str">
            <v>COMFORT CONC IBIZA 1-RNS RE0119 3X3.8L</v>
          </cell>
          <cell r="C33">
            <v>190</v>
          </cell>
          <cell r="D33">
            <v>195</v>
          </cell>
          <cell r="E33">
            <v>200</v>
          </cell>
          <cell r="F33">
            <v>5</v>
          </cell>
          <cell r="G33">
            <v>6</v>
          </cell>
          <cell r="H33">
            <v>7</v>
          </cell>
          <cell r="I33">
            <v>3800</v>
          </cell>
          <cell r="J33">
            <v>3762</v>
          </cell>
          <cell r="K33">
            <v>3705.57</v>
          </cell>
          <cell r="L33">
            <v>3649.14</v>
          </cell>
          <cell r="M33">
            <v>3818.43</v>
          </cell>
          <cell r="N33">
            <v>3874.86</v>
          </cell>
          <cell r="O33" t="str">
            <v>&lt;1480</v>
          </cell>
          <cell r="P33">
            <v>56.43</v>
          </cell>
          <cell r="Q33">
            <v>3906.57</v>
          </cell>
          <cell r="R33">
            <v>3963</v>
          </cell>
          <cell r="S33">
            <v>4019.43</v>
          </cell>
          <cell r="T33">
            <v>3850.14</v>
          </cell>
          <cell r="U33">
            <v>3963</v>
          </cell>
          <cell r="V33">
            <v>4075.86</v>
          </cell>
        </row>
        <row r="34">
          <cell r="A34">
            <v>67921303</v>
          </cell>
          <cell r="B34" t="str">
            <v>COMFORT CONC IBIZA 1-RNS RE0419 6X1.8L</v>
          </cell>
          <cell r="C34">
            <v>99.5</v>
          </cell>
          <cell r="D34">
            <v>102.5</v>
          </cell>
          <cell r="E34">
            <v>105.5</v>
          </cell>
          <cell r="F34">
            <v>8.5</v>
          </cell>
          <cell r="G34">
            <v>9.5</v>
          </cell>
          <cell r="H34">
            <v>10.5</v>
          </cell>
          <cell r="I34">
            <v>1800</v>
          </cell>
          <cell r="J34">
            <v>1782</v>
          </cell>
          <cell r="K34">
            <v>1755.27</v>
          </cell>
          <cell r="L34">
            <v>1728.54</v>
          </cell>
          <cell r="M34">
            <v>1808.73</v>
          </cell>
          <cell r="N34">
            <v>1835.46</v>
          </cell>
          <cell r="O34" t="str">
            <v>&lt;1481</v>
          </cell>
          <cell r="P34">
            <v>26.73</v>
          </cell>
          <cell r="Q34">
            <v>1867.27</v>
          </cell>
          <cell r="R34">
            <v>1894</v>
          </cell>
          <cell r="S34">
            <v>1920.73</v>
          </cell>
          <cell r="T34">
            <v>1840.54</v>
          </cell>
          <cell r="U34">
            <v>1894</v>
          </cell>
          <cell r="V34">
            <v>1947.46</v>
          </cell>
        </row>
        <row r="35">
          <cell r="A35">
            <v>67921310</v>
          </cell>
          <cell r="B35" t="str">
            <v>COMFORT CONC IBIZA 1-RNS RE0419 3X3.8L</v>
          </cell>
          <cell r="C35">
            <v>190</v>
          </cell>
          <cell r="D35">
            <v>195</v>
          </cell>
          <cell r="E35">
            <v>200</v>
          </cell>
          <cell r="F35">
            <v>5</v>
          </cell>
          <cell r="G35">
            <v>6</v>
          </cell>
          <cell r="H35">
            <v>7</v>
          </cell>
          <cell r="I35">
            <v>3800</v>
          </cell>
          <cell r="J35">
            <v>3762</v>
          </cell>
          <cell r="K35">
            <v>3705.57</v>
          </cell>
          <cell r="L35">
            <v>3649.14</v>
          </cell>
          <cell r="M35">
            <v>3818.43</v>
          </cell>
          <cell r="N35">
            <v>3874.86</v>
          </cell>
          <cell r="O35" t="str">
            <v>&lt;1482</v>
          </cell>
          <cell r="P35">
            <v>56.43</v>
          </cell>
          <cell r="Q35">
            <v>3906.57</v>
          </cell>
          <cell r="R35">
            <v>3963</v>
          </cell>
          <cell r="S35">
            <v>4019.43</v>
          </cell>
          <cell r="T35">
            <v>3850.14</v>
          </cell>
          <cell r="U35">
            <v>3963</v>
          </cell>
          <cell r="V35">
            <v>4075.86</v>
          </cell>
        </row>
        <row r="36">
          <cell r="A36">
            <v>67921304</v>
          </cell>
          <cell r="B36" t="str">
            <v>COMFORT CONC MERLIN 1-RNS RE0419 6X1.8L</v>
          </cell>
          <cell r="C36">
            <v>99.5</v>
          </cell>
          <cell r="D36">
            <v>102.5</v>
          </cell>
          <cell r="E36">
            <v>105.5</v>
          </cell>
          <cell r="F36">
            <v>8.5</v>
          </cell>
          <cell r="G36">
            <v>9.5</v>
          </cell>
          <cell r="H36">
            <v>10.5</v>
          </cell>
          <cell r="I36">
            <v>1800</v>
          </cell>
          <cell r="J36">
            <v>1782</v>
          </cell>
          <cell r="K36">
            <v>1755.27</v>
          </cell>
          <cell r="L36">
            <v>1728.54</v>
          </cell>
          <cell r="M36">
            <v>1808.73</v>
          </cell>
          <cell r="N36">
            <v>1835.46</v>
          </cell>
          <cell r="O36" t="str">
            <v>&lt;1483</v>
          </cell>
          <cell r="P36">
            <v>26.73</v>
          </cell>
          <cell r="Q36">
            <v>1867.27</v>
          </cell>
          <cell r="R36">
            <v>1894</v>
          </cell>
          <cell r="S36">
            <v>1920.73</v>
          </cell>
          <cell r="T36">
            <v>1840.54</v>
          </cell>
          <cell r="U36">
            <v>1894</v>
          </cell>
          <cell r="V36">
            <v>1947.46</v>
          </cell>
        </row>
        <row r="37">
          <cell r="A37">
            <v>67614199</v>
          </cell>
          <cell r="B37" t="str">
            <v>COMFORT CONC MERLIN 1-RNS RE0119 6X1.8L</v>
          </cell>
          <cell r="C37">
            <v>99.5</v>
          </cell>
          <cell r="D37">
            <v>102.5</v>
          </cell>
          <cell r="E37">
            <v>105.5</v>
          </cell>
          <cell r="F37">
            <v>8.5</v>
          </cell>
          <cell r="G37">
            <v>9.5</v>
          </cell>
          <cell r="H37">
            <v>10.5</v>
          </cell>
          <cell r="I37">
            <v>1800</v>
          </cell>
          <cell r="J37">
            <v>1782</v>
          </cell>
          <cell r="K37">
            <v>1755.27</v>
          </cell>
          <cell r="L37">
            <v>1728.54</v>
          </cell>
          <cell r="M37">
            <v>1808.73</v>
          </cell>
          <cell r="N37">
            <v>1835.46</v>
          </cell>
          <cell r="O37" t="str">
            <v>&lt;1484</v>
          </cell>
          <cell r="P37">
            <v>26.73</v>
          </cell>
          <cell r="Q37">
            <v>1867.27</v>
          </cell>
          <cell r="R37">
            <v>1894</v>
          </cell>
          <cell r="S37">
            <v>1920.73</v>
          </cell>
          <cell r="T37">
            <v>1840.54</v>
          </cell>
          <cell r="U37">
            <v>1894</v>
          </cell>
          <cell r="V37">
            <v>1947.46</v>
          </cell>
        </row>
        <row r="38">
          <cell r="A38">
            <v>67756025</v>
          </cell>
          <cell r="B38" t="str">
            <v>SUNLIGHT FC GRN E.O RE0119 12X1KG</v>
          </cell>
          <cell r="C38">
            <v>60</v>
          </cell>
          <cell r="D38">
            <v>62</v>
          </cell>
          <cell r="E38">
            <v>64</v>
          </cell>
          <cell r="F38">
            <v>9</v>
          </cell>
          <cell r="G38">
            <v>9.5</v>
          </cell>
          <cell r="H38">
            <v>10</v>
          </cell>
          <cell r="I38">
            <v>1000</v>
          </cell>
          <cell r="J38">
            <v>1000</v>
          </cell>
          <cell r="K38">
            <v>985</v>
          </cell>
          <cell r="L38">
            <v>970</v>
          </cell>
          <cell r="M38">
            <v>1015</v>
          </cell>
          <cell r="N38">
            <v>1030</v>
          </cell>
          <cell r="O38" t="str">
            <v>&lt;1485</v>
          </cell>
          <cell r="P38">
            <v>15</v>
          </cell>
          <cell r="Q38">
            <v>1056.5</v>
          </cell>
          <cell r="R38">
            <v>1071.5</v>
          </cell>
          <cell r="S38">
            <v>1086.5</v>
          </cell>
          <cell r="T38">
            <v>1041.5</v>
          </cell>
          <cell r="U38">
            <v>1071.5</v>
          </cell>
          <cell r="V38">
            <v>1101.5</v>
          </cell>
        </row>
        <row r="39">
          <cell r="A39">
            <v>68143245</v>
          </cell>
          <cell r="B39" t="str">
            <v>SUNLIGHT FC GREEN BTL TEMP20 12X1KG</v>
          </cell>
          <cell r="C39">
            <v>60</v>
          </cell>
          <cell r="D39">
            <v>62</v>
          </cell>
          <cell r="E39">
            <v>64</v>
          </cell>
          <cell r="F39">
            <v>9</v>
          </cell>
          <cell r="G39">
            <v>9.5</v>
          </cell>
          <cell r="H39">
            <v>10</v>
          </cell>
          <cell r="I39">
            <v>1000</v>
          </cell>
          <cell r="J39">
            <v>1000</v>
          </cell>
          <cell r="K39">
            <v>985</v>
          </cell>
          <cell r="L39">
            <v>970</v>
          </cell>
          <cell r="M39">
            <v>1015</v>
          </cell>
          <cell r="N39">
            <v>1030</v>
          </cell>
          <cell r="O39" t="str">
            <v>&lt;1486</v>
          </cell>
          <cell r="P39">
            <v>15</v>
          </cell>
          <cell r="Q39">
            <v>1056.5</v>
          </cell>
          <cell r="R39">
            <v>1071.5</v>
          </cell>
          <cell r="S39">
            <v>1086.5</v>
          </cell>
          <cell r="T39">
            <v>1041.5</v>
          </cell>
          <cell r="U39">
            <v>1071.5</v>
          </cell>
          <cell r="V39">
            <v>1101.5</v>
          </cell>
        </row>
        <row r="40">
          <cell r="A40">
            <v>67756042</v>
          </cell>
          <cell r="B40" t="str">
            <v>SUNLIGHT STD FLR WHITE RE0119 12X1KG</v>
          </cell>
          <cell r="C40">
            <v>60</v>
          </cell>
          <cell r="D40">
            <v>62</v>
          </cell>
          <cell r="E40">
            <v>64</v>
          </cell>
          <cell r="F40">
            <v>9</v>
          </cell>
          <cell r="G40">
            <v>9.5</v>
          </cell>
          <cell r="H40">
            <v>10</v>
          </cell>
          <cell r="I40">
            <v>1000</v>
          </cell>
          <cell r="J40">
            <v>1000</v>
          </cell>
          <cell r="K40">
            <v>985</v>
          </cell>
          <cell r="L40">
            <v>970</v>
          </cell>
          <cell r="M40">
            <v>1015</v>
          </cell>
          <cell r="N40">
            <v>1030</v>
          </cell>
          <cell r="O40" t="str">
            <v>&lt;1487</v>
          </cell>
          <cell r="P40">
            <v>15</v>
          </cell>
          <cell r="Q40">
            <v>1056.5</v>
          </cell>
          <cell r="R40">
            <v>1071.5</v>
          </cell>
          <cell r="S40">
            <v>1086.5</v>
          </cell>
          <cell r="T40">
            <v>1041.5</v>
          </cell>
          <cell r="U40">
            <v>1071.5</v>
          </cell>
          <cell r="V40">
            <v>1101.5</v>
          </cell>
        </row>
        <row r="41">
          <cell r="A41">
            <v>68143216</v>
          </cell>
          <cell r="B41" t="str">
            <v>SUNLIGHT FC WHITE BTL TEMP20 12X1KG</v>
          </cell>
          <cell r="C41">
            <v>60</v>
          </cell>
          <cell r="D41">
            <v>62</v>
          </cell>
          <cell r="E41">
            <v>64</v>
          </cell>
          <cell r="F41">
            <v>9</v>
          </cell>
          <cell r="G41">
            <v>9.5</v>
          </cell>
          <cell r="H41">
            <v>10</v>
          </cell>
          <cell r="I41">
            <v>1000</v>
          </cell>
          <cell r="J41">
            <v>1000</v>
          </cell>
          <cell r="K41">
            <v>985</v>
          </cell>
          <cell r="L41">
            <v>970</v>
          </cell>
          <cell r="M41">
            <v>1015</v>
          </cell>
          <cell r="N41">
            <v>1030</v>
          </cell>
          <cell r="O41" t="str">
            <v>&lt;1488</v>
          </cell>
          <cell r="P41">
            <v>15</v>
          </cell>
          <cell r="Q41">
            <v>1056.5</v>
          </cell>
          <cell r="R41">
            <v>1071.5</v>
          </cell>
          <cell r="S41">
            <v>1086.5</v>
          </cell>
          <cell r="T41">
            <v>1041.5</v>
          </cell>
          <cell r="U41">
            <v>1071.5</v>
          </cell>
          <cell r="V41">
            <v>1101.5</v>
          </cell>
        </row>
        <row r="42">
          <cell r="A42">
            <v>67756033</v>
          </cell>
          <cell r="B42" t="str">
            <v>SUNLIGHTFLR BLUE ROSE E.O RE0119 12X1KG</v>
          </cell>
          <cell r="C42">
            <v>60</v>
          </cell>
          <cell r="D42">
            <v>62</v>
          </cell>
          <cell r="E42">
            <v>64</v>
          </cell>
          <cell r="F42">
            <v>9</v>
          </cell>
          <cell r="G42">
            <v>9.5</v>
          </cell>
          <cell r="H42">
            <v>10</v>
          </cell>
          <cell r="I42">
            <v>1000</v>
          </cell>
          <cell r="J42">
            <v>1000</v>
          </cell>
          <cell r="K42">
            <v>985</v>
          </cell>
          <cell r="L42">
            <v>970</v>
          </cell>
          <cell r="M42">
            <v>1015</v>
          </cell>
          <cell r="N42">
            <v>1030</v>
          </cell>
          <cell r="O42" t="str">
            <v>&lt;1489</v>
          </cell>
          <cell r="P42">
            <v>15</v>
          </cell>
          <cell r="Q42">
            <v>1056.5</v>
          </cell>
          <cell r="R42">
            <v>1071.5</v>
          </cell>
          <cell r="S42">
            <v>1086.5</v>
          </cell>
          <cell r="T42">
            <v>1041.5</v>
          </cell>
          <cell r="U42">
            <v>1071.5</v>
          </cell>
          <cell r="V42">
            <v>1101.5</v>
          </cell>
        </row>
        <row r="43">
          <cell r="A43">
            <v>67756035</v>
          </cell>
          <cell r="B43" t="str">
            <v>SUNLIGHT FLR PNK E.O RE0119 12X1KG</v>
          </cell>
          <cell r="C43">
            <v>60</v>
          </cell>
          <cell r="D43">
            <v>62</v>
          </cell>
          <cell r="E43">
            <v>64</v>
          </cell>
          <cell r="F43">
            <v>9</v>
          </cell>
          <cell r="G43">
            <v>9.5</v>
          </cell>
          <cell r="H43">
            <v>10</v>
          </cell>
          <cell r="I43">
            <v>1000</v>
          </cell>
          <cell r="J43">
            <v>1000</v>
          </cell>
          <cell r="K43">
            <v>985</v>
          </cell>
          <cell r="L43">
            <v>970</v>
          </cell>
          <cell r="M43">
            <v>1015</v>
          </cell>
          <cell r="N43">
            <v>1030</v>
          </cell>
          <cell r="O43" t="str">
            <v>&lt;1490</v>
          </cell>
          <cell r="P43">
            <v>15</v>
          </cell>
          <cell r="Q43">
            <v>1056.5</v>
          </cell>
          <cell r="R43">
            <v>1071.5</v>
          </cell>
          <cell r="S43">
            <v>1086.5</v>
          </cell>
          <cell r="T43">
            <v>1041.5</v>
          </cell>
          <cell r="U43">
            <v>1071.5</v>
          </cell>
          <cell r="V43">
            <v>1101.5</v>
          </cell>
        </row>
        <row r="44">
          <cell r="A44">
            <v>68143247</v>
          </cell>
          <cell r="B44" t="str">
            <v>SUNLIGHT FC PINK BTL TEMP20 12X1KG</v>
          </cell>
          <cell r="C44">
            <v>60</v>
          </cell>
          <cell r="D44">
            <v>62</v>
          </cell>
          <cell r="E44">
            <v>64</v>
          </cell>
          <cell r="F44">
            <v>9</v>
          </cell>
          <cell r="G44">
            <v>9.5</v>
          </cell>
          <cell r="H44">
            <v>10</v>
          </cell>
          <cell r="I44">
            <v>1000</v>
          </cell>
          <cell r="J44">
            <v>1000</v>
          </cell>
          <cell r="K44">
            <v>985</v>
          </cell>
          <cell r="L44">
            <v>970</v>
          </cell>
          <cell r="M44">
            <v>1015</v>
          </cell>
          <cell r="N44">
            <v>1030</v>
          </cell>
          <cell r="O44" t="str">
            <v>&lt;1491</v>
          </cell>
          <cell r="P44">
            <v>15</v>
          </cell>
          <cell r="Q44">
            <v>1056.5</v>
          </cell>
          <cell r="R44">
            <v>1071.5</v>
          </cell>
          <cell r="S44">
            <v>1086.5</v>
          </cell>
          <cell r="T44">
            <v>1041.5</v>
          </cell>
          <cell r="U44">
            <v>1071.5</v>
          </cell>
          <cell r="V44">
            <v>1101.5</v>
          </cell>
        </row>
        <row r="45">
          <cell r="A45">
            <v>67756020</v>
          </cell>
          <cell r="B45" t="str">
            <v>SUNLIGHT FLR GOLD E.O RE0119 12X1KG</v>
          </cell>
          <cell r="C45">
            <v>60</v>
          </cell>
          <cell r="D45">
            <v>62</v>
          </cell>
          <cell r="E45">
            <v>64</v>
          </cell>
          <cell r="F45">
            <v>9</v>
          </cell>
          <cell r="G45">
            <v>9.5</v>
          </cell>
          <cell r="H45">
            <v>10</v>
          </cell>
          <cell r="I45">
            <v>1000</v>
          </cell>
          <cell r="J45">
            <v>1000</v>
          </cell>
          <cell r="K45">
            <v>985</v>
          </cell>
          <cell r="L45">
            <v>970</v>
          </cell>
          <cell r="M45">
            <v>1015</v>
          </cell>
          <cell r="N45">
            <v>1030</v>
          </cell>
          <cell r="O45" t="str">
            <v>&lt;1492</v>
          </cell>
          <cell r="P45">
            <v>15</v>
          </cell>
          <cell r="Q45">
            <v>1056.5</v>
          </cell>
          <cell r="R45">
            <v>1071.5</v>
          </cell>
          <cell r="S45">
            <v>1086.5</v>
          </cell>
          <cell r="T45">
            <v>1041.5</v>
          </cell>
          <cell r="U45">
            <v>1071.5</v>
          </cell>
          <cell r="V45">
            <v>1101.5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120D1-2B88-4D32-8911-6EA121B3B4CC}">
  <dimension ref="A1:V28"/>
  <sheetViews>
    <sheetView zoomScale="85" zoomScaleNormal="85" workbookViewId="0">
      <selection activeCell="M10" sqref="M10"/>
    </sheetView>
  </sheetViews>
  <sheetFormatPr defaultRowHeight="14.25"/>
  <cols>
    <col min="1" max="1" width="8.875" style="37"/>
    <col min="2" max="2" width="8.375" customWidth="1"/>
    <col min="3" max="3" width="19.5" bestFit="1" customWidth="1"/>
    <col min="4" max="4" width="8.375" bestFit="1" customWidth="1"/>
    <col min="5" max="5" width="8.125" bestFit="1" customWidth="1"/>
    <col min="6" max="6" width="8.125" customWidth="1"/>
    <col min="7" max="7" width="6.375" bestFit="1" customWidth="1"/>
    <col min="8" max="8" width="9.125" customWidth="1"/>
    <col min="9" max="9" width="9.5" customWidth="1"/>
    <col min="10" max="10" width="9.125" customWidth="1"/>
    <col min="11" max="11" width="9.5" customWidth="1"/>
    <col min="12" max="12" width="9.625" bestFit="1" customWidth="1"/>
    <col min="13" max="13" width="10.25" bestFit="1" customWidth="1"/>
    <col min="14" max="15" width="15.625" bestFit="1" customWidth="1"/>
    <col min="16" max="16" width="9.5" bestFit="1" customWidth="1"/>
    <col min="17" max="17" width="10" bestFit="1" customWidth="1"/>
    <col min="18" max="19" width="16.125" bestFit="1" customWidth="1"/>
    <col min="20" max="20" width="10.625" bestFit="1" customWidth="1"/>
    <col min="21" max="21" width="11.25" bestFit="1" customWidth="1"/>
    <col min="22" max="22" width="9.625" customWidth="1"/>
  </cols>
  <sheetData>
    <row r="1" spans="1:22" s="37" customFormat="1">
      <c r="A1" s="401" t="s">
        <v>3</v>
      </c>
      <c r="B1" s="401" t="s">
        <v>136</v>
      </c>
      <c r="C1" s="401"/>
      <c r="D1" s="401"/>
      <c r="E1" s="401" t="s">
        <v>882</v>
      </c>
      <c r="F1" s="401" t="s">
        <v>1254</v>
      </c>
      <c r="G1" s="401"/>
      <c r="H1" s="401"/>
      <c r="I1" s="401"/>
      <c r="J1" s="401"/>
      <c r="K1" s="401"/>
      <c r="L1" s="401" t="s">
        <v>522</v>
      </c>
      <c r="M1" s="401" t="s">
        <v>938</v>
      </c>
      <c r="N1" s="401" t="s">
        <v>1299</v>
      </c>
      <c r="O1" s="401" t="s">
        <v>1304</v>
      </c>
      <c r="P1" s="401" t="s">
        <v>542</v>
      </c>
      <c r="Q1" s="401" t="s">
        <v>552</v>
      </c>
      <c r="R1" s="401" t="s">
        <v>1310</v>
      </c>
      <c r="S1" s="401" t="s">
        <v>1317</v>
      </c>
      <c r="T1" s="401" t="s">
        <v>1744</v>
      </c>
      <c r="U1" s="401" t="s">
        <v>1745</v>
      </c>
      <c r="V1" s="401" t="s">
        <v>90</v>
      </c>
    </row>
    <row r="2" spans="1:22" s="320" customFormat="1">
      <c r="A2" s="236" t="s">
        <v>1746</v>
      </c>
      <c r="B2" s="236" t="s">
        <v>413</v>
      </c>
      <c r="C2" s="236"/>
      <c r="D2" s="236"/>
      <c r="E2" s="236" t="s">
        <v>872</v>
      </c>
      <c r="F2" s="236" t="s">
        <v>1204</v>
      </c>
      <c r="G2" s="236"/>
      <c r="H2" s="236"/>
      <c r="I2" s="236"/>
      <c r="J2" s="236"/>
      <c r="K2" s="236"/>
      <c r="L2" s="236" t="s">
        <v>532</v>
      </c>
      <c r="M2" s="236" t="s">
        <v>948</v>
      </c>
      <c r="N2" s="236" t="s">
        <v>1480</v>
      </c>
      <c r="O2" s="236" t="s">
        <v>1591</v>
      </c>
      <c r="P2" s="236" t="s">
        <v>637</v>
      </c>
      <c r="Q2" s="236" t="s">
        <v>647</v>
      </c>
      <c r="R2" s="236" t="s">
        <v>1699</v>
      </c>
      <c r="S2" s="236" t="s">
        <v>1719</v>
      </c>
      <c r="T2" s="236" t="s">
        <v>994</v>
      </c>
      <c r="U2" s="236" t="s">
        <v>1050</v>
      </c>
      <c r="V2" s="236" t="s">
        <v>368</v>
      </c>
    </row>
    <row r="3" spans="1:22" s="37" customFormat="1">
      <c r="A3" s="34"/>
      <c r="B3" s="34"/>
      <c r="C3" s="34"/>
      <c r="D3" s="34"/>
      <c r="E3" s="402" t="s">
        <v>1746</v>
      </c>
      <c r="F3" s="402" t="s">
        <v>1746</v>
      </c>
      <c r="G3" s="34"/>
      <c r="H3" s="34"/>
      <c r="I3" s="34"/>
      <c r="J3" s="34"/>
      <c r="K3" s="34"/>
      <c r="L3" s="402" t="s">
        <v>1746</v>
      </c>
      <c r="M3" s="402" t="s">
        <v>1746</v>
      </c>
      <c r="N3" s="402" t="s">
        <v>1746</v>
      </c>
      <c r="O3" s="402" t="s">
        <v>1746</v>
      </c>
      <c r="P3" s="402" t="s">
        <v>1746</v>
      </c>
      <c r="Q3" s="402" t="s">
        <v>1746</v>
      </c>
      <c r="R3" s="402" t="s">
        <v>1746</v>
      </c>
      <c r="S3" s="402" t="s">
        <v>1746</v>
      </c>
      <c r="T3" s="402" t="s">
        <v>1746</v>
      </c>
      <c r="U3" s="402" t="s">
        <v>1746</v>
      </c>
      <c r="V3" s="402" t="s">
        <v>1746</v>
      </c>
    </row>
    <row r="4" spans="1:22">
      <c r="A4" s="34"/>
      <c r="B4" s="10" t="s">
        <v>1098</v>
      </c>
      <c r="C4" s="10" t="s">
        <v>1747</v>
      </c>
      <c r="D4" s="403" t="s">
        <v>1748</v>
      </c>
      <c r="E4" s="403" t="s">
        <v>1749</v>
      </c>
      <c r="F4" s="403" t="s">
        <v>1783</v>
      </c>
      <c r="G4" s="403" t="s">
        <v>1158</v>
      </c>
      <c r="H4" s="404" t="s">
        <v>1750</v>
      </c>
      <c r="I4" s="404" t="s">
        <v>1751</v>
      </c>
      <c r="J4" s="404" t="s">
        <v>1752</v>
      </c>
      <c r="K4" s="404" t="s">
        <v>1753</v>
      </c>
      <c r="L4" s="403" t="s">
        <v>1754</v>
      </c>
      <c r="M4" s="405" t="s">
        <v>1755</v>
      </c>
      <c r="N4" s="406" t="s">
        <v>1756</v>
      </c>
      <c r="O4" s="406" t="s">
        <v>1757</v>
      </c>
      <c r="P4" s="406" t="s">
        <v>1758</v>
      </c>
      <c r="Q4" s="406" t="s">
        <v>1759</v>
      </c>
      <c r="R4" s="407" t="s">
        <v>1760</v>
      </c>
      <c r="S4" s="407" t="s">
        <v>1761</v>
      </c>
      <c r="T4" s="407" t="s">
        <v>1762</v>
      </c>
      <c r="U4" s="407" t="s">
        <v>1763</v>
      </c>
      <c r="V4" s="408" t="s">
        <v>1099</v>
      </c>
    </row>
    <row r="5" spans="1:22">
      <c r="A5" s="34"/>
      <c r="B5" s="358">
        <v>10</v>
      </c>
      <c r="C5" s="409" t="s">
        <v>1764</v>
      </c>
      <c r="D5" s="358">
        <v>11000</v>
      </c>
      <c r="E5" s="358">
        <v>11250</v>
      </c>
      <c r="F5" s="358"/>
      <c r="G5" s="358">
        <v>250</v>
      </c>
      <c r="H5" s="358">
        <v>10500</v>
      </c>
      <c r="I5" s="358">
        <v>11500</v>
      </c>
      <c r="J5" s="358">
        <v>10000</v>
      </c>
      <c r="K5" s="358">
        <v>12000</v>
      </c>
      <c r="L5" s="358" t="s">
        <v>1159</v>
      </c>
      <c r="M5" s="358" t="s">
        <v>1765</v>
      </c>
      <c r="N5" s="410" t="s">
        <v>1766</v>
      </c>
      <c r="O5" s="410" t="s">
        <v>1766</v>
      </c>
      <c r="P5" s="358" t="s">
        <v>1159</v>
      </c>
      <c r="Q5" s="358" t="s">
        <v>1765</v>
      </c>
      <c r="R5" s="358" t="s">
        <v>1767</v>
      </c>
      <c r="S5" s="358" t="s">
        <v>1768</v>
      </c>
      <c r="T5" s="358" t="s">
        <v>1159</v>
      </c>
      <c r="U5" s="358" t="s">
        <v>1765</v>
      </c>
      <c r="V5" s="358" t="s">
        <v>1159</v>
      </c>
    </row>
    <row r="6" spans="1:22">
      <c r="A6" s="34"/>
      <c r="B6" s="358">
        <v>9</v>
      </c>
      <c r="C6" s="409" t="s">
        <v>1764</v>
      </c>
      <c r="D6" s="358">
        <v>11000</v>
      </c>
      <c r="E6" s="358">
        <v>11250</v>
      </c>
      <c r="F6" s="358"/>
      <c r="G6" s="358">
        <v>250</v>
      </c>
      <c r="H6" s="358">
        <v>10500</v>
      </c>
      <c r="I6" s="358">
        <v>11500</v>
      </c>
      <c r="J6" s="358">
        <v>10000</v>
      </c>
      <c r="K6" s="358">
        <v>12000</v>
      </c>
      <c r="L6" s="358" t="s">
        <v>1159</v>
      </c>
      <c r="M6" s="358" t="s">
        <v>1765</v>
      </c>
      <c r="N6" s="410" t="s">
        <v>1766</v>
      </c>
      <c r="O6" s="410" t="s">
        <v>1766</v>
      </c>
      <c r="P6" s="358" t="s">
        <v>1159</v>
      </c>
      <c r="Q6" s="358" t="s">
        <v>1765</v>
      </c>
      <c r="R6" s="358" t="s">
        <v>1767</v>
      </c>
      <c r="S6" s="358"/>
      <c r="T6" s="358" t="s">
        <v>1160</v>
      </c>
      <c r="U6" s="358" t="s">
        <v>1769</v>
      </c>
      <c r="V6" s="358" t="s">
        <v>1159</v>
      </c>
    </row>
    <row r="7" spans="1:22">
      <c r="A7" s="34"/>
      <c r="B7" s="358"/>
      <c r="C7" s="358"/>
      <c r="D7" s="358"/>
      <c r="E7" s="358"/>
      <c r="F7" s="358"/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</row>
    <row r="8" spans="1:22">
      <c r="A8" s="34"/>
      <c r="B8" s="358" t="s">
        <v>1293</v>
      </c>
      <c r="C8" s="358"/>
      <c r="D8" s="358"/>
      <c r="E8" s="358" t="s">
        <v>1293</v>
      </c>
      <c r="F8" s="358" t="s">
        <v>1293</v>
      </c>
      <c r="G8" s="358"/>
      <c r="H8" s="358"/>
      <c r="I8" s="358"/>
      <c r="J8" s="358"/>
      <c r="K8" s="358"/>
      <c r="L8" s="358" t="s">
        <v>1293</v>
      </c>
      <c r="M8" s="358" t="s">
        <v>1293</v>
      </c>
      <c r="N8" s="358"/>
      <c r="O8" s="358"/>
      <c r="P8" s="358"/>
      <c r="Q8" s="358"/>
      <c r="R8" s="358"/>
      <c r="S8" s="358"/>
      <c r="T8" s="358"/>
      <c r="U8" s="358"/>
      <c r="V8" s="358"/>
    </row>
    <row r="9" spans="1:22">
      <c r="A9" s="34"/>
      <c r="B9" s="358"/>
      <c r="C9" s="358"/>
      <c r="D9" s="358"/>
      <c r="E9" s="358"/>
      <c r="F9" s="358"/>
      <c r="G9" s="358"/>
      <c r="H9" s="358"/>
      <c r="I9" s="358"/>
      <c r="J9" s="358"/>
      <c r="K9" s="358"/>
      <c r="L9" s="358"/>
      <c r="M9" s="358"/>
      <c r="N9" s="358"/>
      <c r="O9" s="358"/>
      <c r="P9" s="358"/>
      <c r="Q9" s="358"/>
      <c r="R9" s="358"/>
      <c r="S9" s="358"/>
      <c r="T9" s="358"/>
      <c r="U9" s="358"/>
      <c r="V9" s="358"/>
    </row>
    <row r="10" spans="1:22">
      <c r="A10" s="34"/>
      <c r="B10" s="358"/>
      <c r="C10" s="358"/>
      <c r="D10" s="358"/>
      <c r="E10" s="358"/>
      <c r="F10" s="358"/>
      <c r="G10" s="358"/>
      <c r="H10" s="358"/>
      <c r="I10" s="358"/>
      <c r="J10" s="358"/>
      <c r="K10" s="358"/>
      <c r="L10" s="358"/>
      <c r="M10" s="358"/>
      <c r="N10" s="358"/>
      <c r="O10" s="358"/>
      <c r="P10" s="358"/>
      <c r="Q10" s="358"/>
      <c r="R10" s="358"/>
      <c r="S10" s="358"/>
      <c r="T10" s="358"/>
      <c r="U10" s="358"/>
      <c r="V10" s="358"/>
    </row>
    <row r="11" spans="1:22">
      <c r="A11" s="34"/>
      <c r="B11" s="358"/>
      <c r="C11" s="358"/>
      <c r="D11" s="358"/>
      <c r="E11" s="358"/>
      <c r="F11" s="358"/>
      <c r="G11" s="358"/>
      <c r="H11" s="358"/>
      <c r="I11" s="358"/>
      <c r="J11" s="358"/>
      <c r="K11" s="358"/>
      <c r="L11" s="358"/>
      <c r="M11" s="358"/>
      <c r="N11" s="358"/>
      <c r="O11" s="358"/>
      <c r="P11" s="358"/>
      <c r="Q11" s="358"/>
      <c r="R11" s="358"/>
      <c r="S11" s="358"/>
      <c r="T11" s="358"/>
      <c r="U11" s="358"/>
      <c r="V11" s="358"/>
    </row>
    <row r="12" spans="1:22">
      <c r="A12" s="34"/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358"/>
      <c r="N12" s="358"/>
      <c r="O12" s="358"/>
      <c r="P12" s="358"/>
      <c r="Q12" s="358"/>
      <c r="R12" s="358"/>
      <c r="S12" s="358"/>
      <c r="T12" s="358"/>
      <c r="U12" s="358"/>
      <c r="V12" s="358"/>
    </row>
    <row r="13" spans="1:22">
      <c r="A13" s="34"/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58"/>
      <c r="N13" s="358"/>
      <c r="O13" s="358"/>
      <c r="P13" s="358"/>
      <c r="Q13" s="358"/>
      <c r="R13" s="358"/>
      <c r="S13" s="358"/>
      <c r="T13" s="358"/>
      <c r="U13" s="358"/>
      <c r="V13" s="358"/>
    </row>
    <row r="14" spans="1:22">
      <c r="A14" s="34"/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 s="358"/>
      <c r="N14" s="358"/>
      <c r="O14" s="358"/>
      <c r="P14" s="358"/>
      <c r="Q14" s="358"/>
      <c r="R14" s="358"/>
      <c r="S14" s="358"/>
      <c r="T14" s="358"/>
      <c r="U14" s="358"/>
      <c r="V14" s="358"/>
    </row>
    <row r="15" spans="1:22">
      <c r="A15" s="34"/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8"/>
      <c r="N15" s="358"/>
      <c r="O15" s="358"/>
      <c r="P15" s="358"/>
      <c r="Q15" s="358"/>
      <c r="R15" s="358"/>
      <c r="S15" s="358"/>
      <c r="T15" s="358"/>
      <c r="U15" s="358"/>
      <c r="V15" s="358"/>
    </row>
    <row r="16" spans="1:22">
      <c r="A16" s="34"/>
      <c r="B16" s="358"/>
      <c r="C16" s="358"/>
      <c r="D16" s="358"/>
      <c r="E16" s="358"/>
      <c r="F16" s="358"/>
      <c r="G16" s="358"/>
      <c r="H16" s="358"/>
      <c r="I16" s="358"/>
      <c r="J16" s="358"/>
      <c r="K16" s="358"/>
      <c r="L16" s="358"/>
      <c r="M16" s="358"/>
      <c r="N16" s="358"/>
      <c r="O16" s="358"/>
      <c r="P16" s="358"/>
      <c r="Q16" s="358"/>
      <c r="R16" s="358"/>
      <c r="S16" s="358"/>
      <c r="T16" s="358"/>
      <c r="U16" s="358"/>
      <c r="V16" s="358"/>
    </row>
    <row r="17" spans="1:22">
      <c r="A17" s="34"/>
      <c r="B17" s="358"/>
      <c r="C17" s="358"/>
      <c r="D17" s="358"/>
      <c r="E17" s="358"/>
      <c r="F17" s="358"/>
      <c r="G17" s="358"/>
      <c r="H17" s="358"/>
      <c r="I17" s="358"/>
      <c r="J17" s="358"/>
      <c r="K17" s="358"/>
      <c r="L17" s="358"/>
      <c r="M17" s="358"/>
      <c r="N17" s="358"/>
      <c r="O17" s="358"/>
      <c r="P17" s="358"/>
      <c r="Q17" s="358"/>
      <c r="R17" s="358"/>
      <c r="S17" s="358"/>
      <c r="T17" s="358"/>
      <c r="U17" s="358"/>
      <c r="V17" s="358"/>
    </row>
    <row r="18" spans="1:22">
      <c r="A18" s="34"/>
      <c r="B18" s="358"/>
      <c r="C18" s="358"/>
      <c r="D18" s="358"/>
      <c r="E18" s="358"/>
      <c r="F18" s="358"/>
      <c r="G18" s="358"/>
      <c r="H18" s="358"/>
      <c r="I18" s="358"/>
      <c r="J18" s="358"/>
      <c r="K18" s="358"/>
      <c r="L18" s="358"/>
      <c r="M18" s="358"/>
      <c r="N18" s="358"/>
      <c r="O18" s="358"/>
      <c r="P18" s="358"/>
      <c r="Q18" s="358"/>
      <c r="R18" s="358"/>
      <c r="S18" s="358"/>
      <c r="T18" s="358"/>
      <c r="U18" s="358"/>
      <c r="V18" s="358"/>
    </row>
    <row r="19" spans="1:22">
      <c r="A19" s="34"/>
      <c r="B19" s="358"/>
      <c r="C19" s="358"/>
      <c r="D19" s="358"/>
      <c r="E19" s="358"/>
      <c r="F19" s="358"/>
      <c r="G19" s="358"/>
      <c r="H19" s="358"/>
      <c r="I19" s="358"/>
      <c r="J19" s="358"/>
      <c r="K19" s="358"/>
      <c r="L19" s="358"/>
      <c r="M19" s="358"/>
      <c r="N19" s="358"/>
      <c r="O19" s="358"/>
      <c r="P19" s="358"/>
      <c r="Q19" s="358"/>
      <c r="R19" s="358"/>
      <c r="S19" s="358"/>
      <c r="T19" s="358"/>
      <c r="U19" s="358"/>
      <c r="V19" s="358"/>
    </row>
    <row r="20" spans="1:22">
      <c r="A20" s="34"/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</row>
    <row r="21" spans="1:22">
      <c r="A21" s="34"/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</row>
    <row r="22" spans="1:22">
      <c r="A22" s="34"/>
      <c r="B22" s="358"/>
      <c r="C22" s="358"/>
      <c r="D22" s="358"/>
      <c r="E22" s="358"/>
      <c r="F22" s="358"/>
      <c r="G22" s="358"/>
      <c r="H22" s="358"/>
      <c r="I22" s="358"/>
      <c r="J22" s="358"/>
      <c r="K22" s="358"/>
      <c r="L22" s="358"/>
      <c r="M22" s="358"/>
      <c r="N22" s="358"/>
      <c r="O22" s="358"/>
      <c r="P22" s="358"/>
      <c r="Q22" s="358"/>
      <c r="R22" s="358"/>
      <c r="S22" s="358"/>
      <c r="T22" s="358"/>
      <c r="U22" s="358"/>
      <c r="V22" s="358"/>
    </row>
    <row r="23" spans="1:22">
      <c r="A23" s="34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8"/>
      <c r="N23" s="358"/>
      <c r="O23" s="358"/>
      <c r="P23" s="358"/>
      <c r="Q23" s="358"/>
      <c r="R23" s="358"/>
      <c r="S23" s="358"/>
      <c r="T23" s="358"/>
      <c r="U23" s="358"/>
      <c r="V23" s="358"/>
    </row>
    <row r="24" spans="1:22">
      <c r="A24" s="34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8"/>
      <c r="N24" s="358"/>
      <c r="O24" s="358"/>
      <c r="P24" s="358"/>
      <c r="Q24" s="358"/>
      <c r="R24" s="358"/>
      <c r="S24" s="358"/>
      <c r="T24" s="358"/>
      <c r="U24" s="358"/>
      <c r="V24" s="358"/>
    </row>
    <row r="25" spans="1:22">
      <c r="A25" s="34"/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</row>
    <row r="26" spans="1:22">
      <c r="A26" s="34"/>
      <c r="B26" s="358"/>
      <c r="C26" s="358"/>
      <c r="D26" s="358"/>
      <c r="E26" s="358"/>
      <c r="F26" s="358"/>
      <c r="G26" s="358"/>
      <c r="H26" s="358"/>
      <c r="I26" s="358"/>
      <c r="J26" s="358"/>
      <c r="K26" s="358"/>
      <c r="L26" s="358"/>
      <c r="M26" s="358"/>
      <c r="N26" s="358"/>
      <c r="O26" s="358"/>
      <c r="P26" s="358"/>
      <c r="Q26" s="358"/>
      <c r="R26" s="358"/>
      <c r="S26" s="358"/>
      <c r="T26" s="358"/>
      <c r="U26" s="358"/>
      <c r="V26" s="358"/>
    </row>
    <row r="27" spans="1:22">
      <c r="A27" s="34"/>
      <c r="B27" s="358"/>
      <c r="C27" s="358"/>
      <c r="D27" s="358"/>
      <c r="E27" s="358"/>
      <c r="F27" s="358"/>
      <c r="G27" s="358"/>
      <c r="H27" s="358"/>
      <c r="I27" s="358"/>
      <c r="J27" s="358"/>
      <c r="K27" s="358"/>
      <c r="L27" s="358"/>
      <c r="M27" s="358"/>
      <c r="N27" s="358"/>
      <c r="O27" s="358"/>
      <c r="P27" s="358"/>
      <c r="Q27" s="358"/>
      <c r="R27" s="358"/>
      <c r="S27" s="358"/>
      <c r="T27" s="358"/>
      <c r="U27" s="358"/>
      <c r="V27" s="358"/>
    </row>
    <row r="28" spans="1:22">
      <c r="A28" s="34"/>
      <c r="B28" s="358"/>
      <c r="C28" s="358"/>
      <c r="D28" s="358"/>
      <c r="E28" s="358"/>
      <c r="F28" s="358"/>
      <c r="G28" s="358"/>
      <c r="H28" s="358"/>
      <c r="I28" s="358"/>
      <c r="J28" s="358"/>
      <c r="K28" s="358"/>
      <c r="L28" s="358"/>
      <c r="M28" s="358"/>
      <c r="N28" s="358"/>
      <c r="O28" s="358"/>
      <c r="P28" s="358"/>
      <c r="Q28" s="358"/>
      <c r="R28" s="358"/>
      <c r="S28" s="358"/>
      <c r="T28" s="358"/>
      <c r="U28" s="358"/>
      <c r="V28" s="358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76"/>
  <sheetViews>
    <sheetView topLeftCell="C1" zoomScale="71" zoomScaleNormal="71" workbookViewId="0">
      <selection activeCell="K39" sqref="K39"/>
    </sheetView>
  </sheetViews>
  <sheetFormatPr defaultColWidth="9.375" defaultRowHeight="14.25"/>
  <cols>
    <col min="1" max="1" width="28.875" style="38" bestFit="1" customWidth="1"/>
    <col min="2" max="2" width="12.125" style="38" customWidth="1"/>
    <col min="3" max="3" width="26.5" style="38" bestFit="1" customWidth="1"/>
    <col min="4" max="4" width="71" style="38" customWidth="1"/>
    <col min="5" max="5" width="14.5" style="38" customWidth="1"/>
    <col min="6" max="6" width="11.375" style="38" customWidth="1"/>
    <col min="7" max="7" width="16.625" style="38" customWidth="1"/>
    <col min="8" max="8" width="18.375" style="38" customWidth="1"/>
    <col min="9" max="9" width="23.625" style="38" customWidth="1"/>
    <col min="10" max="10" width="24.125" style="38" hidden="1" customWidth="1"/>
    <col min="11" max="11" width="19.875" style="38" customWidth="1"/>
    <col min="12" max="12" width="25.125" style="40" customWidth="1"/>
    <col min="13" max="13" width="19.875" style="40" customWidth="1"/>
    <col min="14" max="14" width="10.875" style="40" bestFit="1" customWidth="1"/>
    <col min="15" max="15" width="24.875" style="40" bestFit="1" customWidth="1"/>
    <col min="16" max="16" width="15.625" style="40" customWidth="1"/>
    <col min="17" max="17" width="17.875" style="40" customWidth="1"/>
    <col min="18" max="18" width="12.125" style="40" customWidth="1"/>
    <col min="19" max="19" width="15.5" style="40" customWidth="1"/>
    <col min="20" max="20" width="21.125" style="40" bestFit="1" customWidth="1"/>
    <col min="21" max="22" width="10.625" style="40" customWidth="1"/>
    <col min="23" max="16384" width="9.375" style="38"/>
  </cols>
  <sheetData>
    <row r="1" spans="1:25" ht="15" thickBot="1">
      <c r="C1" s="38">
        <v>1</v>
      </c>
      <c r="D1" s="38">
        <v>2</v>
      </c>
      <c r="E1" s="38">
        <v>3</v>
      </c>
      <c r="F1" s="38">
        <v>4</v>
      </c>
      <c r="G1" s="38">
        <v>5</v>
      </c>
      <c r="H1" s="38">
        <v>6</v>
      </c>
      <c r="I1" s="38">
        <v>7</v>
      </c>
      <c r="J1" s="38">
        <v>8</v>
      </c>
      <c r="K1" s="38">
        <v>9</v>
      </c>
      <c r="L1" s="38">
        <v>10</v>
      </c>
      <c r="M1" s="38">
        <v>11</v>
      </c>
      <c r="N1" s="38">
        <v>12</v>
      </c>
      <c r="O1" s="38">
        <v>13</v>
      </c>
      <c r="P1" s="38">
        <v>14</v>
      </c>
      <c r="Q1" s="38">
        <v>15</v>
      </c>
      <c r="R1" s="38">
        <v>16</v>
      </c>
      <c r="S1" s="38">
        <v>17</v>
      </c>
      <c r="T1" s="237">
        <v>18</v>
      </c>
      <c r="U1" s="237">
        <v>19</v>
      </c>
      <c r="V1" s="237">
        <v>20</v>
      </c>
      <c r="W1" s="38">
        <v>21</v>
      </c>
      <c r="X1" s="38">
        <v>22</v>
      </c>
    </row>
    <row r="2" spans="1:25" s="49" customFormat="1" ht="101.25" customHeight="1" thickBot="1">
      <c r="A2" s="41" t="s">
        <v>45</v>
      </c>
      <c r="B2" s="42"/>
      <c r="C2" s="43" t="s">
        <v>781</v>
      </c>
      <c r="D2" s="43" t="s">
        <v>1100</v>
      </c>
      <c r="E2" s="43" t="s">
        <v>46</v>
      </c>
      <c r="F2" s="44" t="s">
        <v>1101</v>
      </c>
      <c r="G2" s="469" t="s">
        <v>784</v>
      </c>
      <c r="H2" s="470"/>
      <c r="I2" s="471"/>
      <c r="J2" s="472" t="s">
        <v>785</v>
      </c>
      <c r="K2" s="473"/>
      <c r="L2" s="238" t="s">
        <v>786</v>
      </c>
      <c r="M2" s="474" t="s">
        <v>1102</v>
      </c>
      <c r="N2" s="475"/>
      <c r="O2" s="476"/>
      <c r="P2" s="225" t="s">
        <v>788</v>
      </c>
      <c r="Q2" s="225" t="s">
        <v>789</v>
      </c>
      <c r="R2" s="46"/>
      <c r="S2" s="47" t="s">
        <v>790</v>
      </c>
      <c r="T2" s="477" t="s">
        <v>791</v>
      </c>
      <c r="U2" s="478"/>
      <c r="V2" s="479"/>
      <c r="W2" s="48" t="s">
        <v>1103</v>
      </c>
      <c r="X2" s="43" t="s">
        <v>1104</v>
      </c>
    </row>
    <row r="3" spans="1:25" s="67" customFormat="1" ht="39.75" customHeight="1" thickBot="1">
      <c r="A3" s="50"/>
      <c r="B3" s="51"/>
      <c r="C3" s="52" t="s">
        <v>50</v>
      </c>
      <c r="D3" s="52" t="s">
        <v>50</v>
      </c>
      <c r="E3" s="52" t="s">
        <v>51</v>
      </c>
      <c r="F3" s="53" t="s">
        <v>52</v>
      </c>
      <c r="G3" s="52" t="s">
        <v>47</v>
      </c>
      <c r="H3" s="52" t="s">
        <v>48</v>
      </c>
      <c r="I3" s="52" t="s">
        <v>49</v>
      </c>
      <c r="J3" s="54" t="s">
        <v>794</v>
      </c>
      <c r="K3" s="55" t="s">
        <v>795</v>
      </c>
      <c r="L3" s="239" t="s">
        <v>796</v>
      </c>
      <c r="M3" s="57" t="s">
        <v>797</v>
      </c>
      <c r="N3" s="58" t="s">
        <v>798</v>
      </c>
      <c r="O3" s="59" t="s">
        <v>799</v>
      </c>
      <c r="P3" s="60"/>
      <c r="Q3" s="61"/>
      <c r="R3" s="62"/>
      <c r="S3" s="63" t="s">
        <v>53</v>
      </c>
      <c r="T3" s="64" t="s">
        <v>800</v>
      </c>
      <c r="U3" s="58" t="s">
        <v>798</v>
      </c>
      <c r="V3" s="65" t="s">
        <v>801</v>
      </c>
      <c r="W3" s="63" t="s">
        <v>53</v>
      </c>
      <c r="X3" s="66" t="s">
        <v>53</v>
      </c>
    </row>
    <row r="4" spans="1:25" ht="16.5">
      <c r="A4" s="68" t="s">
        <v>1105</v>
      </c>
      <c r="B4" s="69"/>
      <c r="C4" s="70">
        <v>1</v>
      </c>
      <c r="D4" s="70">
        <f>C4+X4</f>
        <v>1.0095000000000001</v>
      </c>
      <c r="E4" s="240">
        <f>60*1.1</f>
        <v>66</v>
      </c>
      <c r="F4" s="70"/>
      <c r="G4" s="72"/>
      <c r="H4" s="72"/>
      <c r="I4" s="72"/>
      <c r="J4" s="73" t="str">
        <f t="shared" ref="J4:J12" si="0">IFERROR(E4/F4,"")</f>
        <v/>
      </c>
      <c r="K4" s="74" t="e">
        <f t="shared" ref="K4:K12" si="1">J4*G4/1000</f>
        <v>#VALUE!</v>
      </c>
      <c r="L4" s="241">
        <f>D4*1.5%</f>
        <v>1.51425E-2</v>
      </c>
      <c r="M4" s="76">
        <f>($D4-$L4)*$F4</f>
        <v>0</v>
      </c>
      <c r="N4" s="77">
        <f t="shared" ref="N4:N9" si="2">D4*F4</f>
        <v>0</v>
      </c>
      <c r="O4" s="78">
        <f t="shared" ref="O4:O15" si="3">($D4+$L4)*$F4</f>
        <v>0</v>
      </c>
      <c r="P4" s="79"/>
      <c r="Q4" s="80"/>
      <c r="R4" s="40" t="str">
        <f>A4</f>
        <v>FC - 1000</v>
      </c>
      <c r="S4" s="81">
        <f>(M4-P4)/2</f>
        <v>0</v>
      </c>
      <c r="T4" s="82">
        <f t="shared" ref="T4:T13" si="4">AVERAGE(M4,P4)+W4</f>
        <v>6.2E-2</v>
      </c>
      <c r="U4" s="83">
        <f>N4+W4</f>
        <v>6.2E-2</v>
      </c>
      <c r="V4" s="78">
        <f t="shared" ref="V4:V15" si="5">AVERAGE(O4,Q4)+W4</f>
        <v>6.2E-2</v>
      </c>
      <c r="W4" s="84">
        <f>62/1000</f>
        <v>6.2E-2</v>
      </c>
      <c r="X4" s="85">
        <v>9.4999999999999998E-3</v>
      </c>
      <c r="Y4" s="86"/>
    </row>
    <row r="5" spans="1:25" ht="16.5">
      <c r="A5" s="87" t="s">
        <v>1106</v>
      </c>
      <c r="B5" s="88"/>
      <c r="C5" s="70">
        <v>3.6</v>
      </c>
      <c r="D5" s="70">
        <f t="shared" ref="D5:D13" si="6">C5+X5</f>
        <v>3.6150000000000002</v>
      </c>
      <c r="E5" s="240">
        <f>80*1.1</f>
        <v>88</v>
      </c>
      <c r="F5" s="70"/>
      <c r="G5" s="72"/>
      <c r="H5" s="72"/>
      <c r="I5" s="72"/>
      <c r="J5" s="73" t="str">
        <f t="shared" si="0"/>
        <v/>
      </c>
      <c r="K5" s="74" t="e">
        <f t="shared" si="1"/>
        <v>#VALUE!</v>
      </c>
      <c r="L5" s="241">
        <f t="shared" ref="L5:L11" si="7">D5*1.5%</f>
        <v>5.4225000000000002E-2</v>
      </c>
      <c r="M5" s="76">
        <f t="shared" ref="M5:M9" si="8">($D5-$L5)*$F5</f>
        <v>0</v>
      </c>
      <c r="N5" s="77">
        <f t="shared" si="2"/>
        <v>0</v>
      </c>
      <c r="O5" s="78">
        <f t="shared" si="3"/>
        <v>0</v>
      </c>
      <c r="P5" s="79"/>
      <c r="Q5" s="80"/>
      <c r="R5" s="40" t="str">
        <f t="shared" ref="R5:R13" si="9">A5</f>
        <v>FC - 3600</v>
      </c>
      <c r="S5" s="89">
        <f t="shared" ref="S5:S15" si="10">(M5-P5)/2</f>
        <v>0</v>
      </c>
      <c r="T5" s="82">
        <f>AVERAGE(M5,P5)+W5</f>
        <v>0.56000000000000005</v>
      </c>
      <c r="U5" s="83">
        <f t="shared" ref="U5:U15" si="11">N5+W5</f>
        <v>0.56000000000000005</v>
      </c>
      <c r="V5" s="78">
        <f t="shared" si="5"/>
        <v>0.56000000000000005</v>
      </c>
      <c r="W5" s="84">
        <v>0.56000000000000005</v>
      </c>
      <c r="X5" s="85">
        <v>1.4999999999999999E-2</v>
      </c>
    </row>
    <row r="6" spans="1:25" ht="16.5">
      <c r="A6" s="90" t="s">
        <v>1107</v>
      </c>
      <c r="B6" s="91"/>
      <c r="C6" s="92">
        <v>3.8</v>
      </c>
      <c r="D6" s="92">
        <f t="shared" si="6"/>
        <v>3.8279999999999998</v>
      </c>
      <c r="E6" s="242">
        <f>60*1.1</f>
        <v>66</v>
      </c>
      <c r="F6" s="92"/>
      <c r="G6" s="94"/>
      <c r="H6" s="94"/>
      <c r="I6" s="94"/>
      <c r="J6" s="95" t="str">
        <f t="shared" si="0"/>
        <v/>
      </c>
      <c r="K6" s="96" t="e">
        <f t="shared" si="1"/>
        <v>#VALUE!</v>
      </c>
      <c r="L6" s="243">
        <f t="shared" si="7"/>
        <v>5.7419999999999999E-2</v>
      </c>
      <c r="M6" s="76">
        <f>($D6-$L6)*$F6</f>
        <v>0</v>
      </c>
      <c r="N6" s="77">
        <f>D6*F6</f>
        <v>0</v>
      </c>
      <c r="O6" s="78">
        <f t="shared" si="3"/>
        <v>0</v>
      </c>
      <c r="P6" s="79"/>
      <c r="Q6" s="80"/>
      <c r="R6" s="40" t="str">
        <f t="shared" si="9"/>
        <v>FC 3800</v>
      </c>
      <c r="S6" s="89">
        <f t="shared" si="10"/>
        <v>0</v>
      </c>
      <c r="T6" s="82">
        <f t="shared" si="4"/>
        <v>1</v>
      </c>
      <c r="U6" s="83">
        <f t="shared" si="11"/>
        <v>1</v>
      </c>
      <c r="V6" s="78">
        <f t="shared" si="5"/>
        <v>1</v>
      </c>
      <c r="W6" s="84">
        <v>1</v>
      </c>
      <c r="X6" s="85">
        <v>2.8000000000000001E-2</v>
      </c>
    </row>
    <row r="7" spans="1:25" ht="17.25" thickBot="1">
      <c r="A7" s="90" t="s">
        <v>1108</v>
      </c>
      <c r="B7" s="244"/>
      <c r="C7" s="92">
        <v>1.5</v>
      </c>
      <c r="D7" s="92">
        <f t="shared" si="6"/>
        <v>1.528</v>
      </c>
      <c r="E7" s="242">
        <f>60*1.1</f>
        <v>66</v>
      </c>
      <c r="F7" s="92"/>
      <c r="G7" s="94"/>
      <c r="H7" s="94"/>
      <c r="I7" s="94"/>
      <c r="J7" s="95" t="str">
        <f t="shared" si="0"/>
        <v/>
      </c>
      <c r="K7" s="96" t="e">
        <f t="shared" si="1"/>
        <v>#VALUE!</v>
      </c>
      <c r="L7" s="243">
        <f t="shared" si="7"/>
        <v>2.2919999999999999E-2</v>
      </c>
      <c r="M7" s="76">
        <f>($D7-$L7)*$F7</f>
        <v>0</v>
      </c>
      <c r="N7" s="77">
        <f t="shared" ref="N7" si="12">D7*F7</f>
        <v>0</v>
      </c>
      <c r="O7" s="78">
        <f t="shared" si="3"/>
        <v>0</v>
      </c>
      <c r="P7" s="79"/>
      <c r="Q7" s="80"/>
      <c r="R7" s="40" t="str">
        <f>A7</f>
        <v>DW - 1500</v>
      </c>
      <c r="S7" s="89">
        <f t="shared" si="10"/>
        <v>0</v>
      </c>
      <c r="T7" s="82">
        <f t="shared" si="4"/>
        <v>1</v>
      </c>
      <c r="U7" s="83">
        <f>N7+W7</f>
        <v>1</v>
      </c>
      <c r="V7" s="78">
        <f t="shared" si="5"/>
        <v>1</v>
      </c>
      <c r="W7" s="84">
        <v>1</v>
      </c>
      <c r="X7" s="85">
        <v>2.8000000000000001E-2</v>
      </c>
    </row>
    <row r="8" spans="1:25" ht="17.25" thickBot="1">
      <c r="A8" s="98" t="s">
        <v>1109</v>
      </c>
      <c r="B8" s="99"/>
      <c r="C8" s="100">
        <v>2.2999999999999998</v>
      </c>
      <c r="D8" s="100">
        <f>C8+X8</f>
        <v>2.3039999999999998</v>
      </c>
      <c r="E8" s="245">
        <f>100*1.1</f>
        <v>110.00000000000001</v>
      </c>
      <c r="F8" s="100"/>
      <c r="G8" s="102"/>
      <c r="H8" s="102"/>
      <c r="I8" s="102"/>
      <c r="J8" s="103" t="str">
        <f t="shared" si="0"/>
        <v/>
      </c>
      <c r="K8" s="104" t="e">
        <f t="shared" si="1"/>
        <v>#VALUE!</v>
      </c>
      <c r="L8" s="246">
        <f t="shared" si="7"/>
        <v>3.4559999999999994E-2</v>
      </c>
      <c r="M8" s="76">
        <f>($D8-$L8)*$F8</f>
        <v>0</v>
      </c>
      <c r="N8" s="77">
        <f t="shared" si="2"/>
        <v>0</v>
      </c>
      <c r="O8" s="78">
        <f t="shared" si="3"/>
        <v>0</v>
      </c>
      <c r="P8" s="79"/>
      <c r="Q8" s="80"/>
      <c r="R8" s="40" t="str">
        <f t="shared" si="9"/>
        <v>Fabclean - 2300</v>
      </c>
      <c r="S8" s="89">
        <f t="shared" si="10"/>
        <v>0</v>
      </c>
      <c r="T8" s="82">
        <f t="shared" si="4"/>
        <v>0.48</v>
      </c>
      <c r="U8" s="83">
        <f t="shared" si="11"/>
        <v>0.48</v>
      </c>
      <c r="V8" s="78">
        <f t="shared" si="5"/>
        <v>0.48</v>
      </c>
      <c r="W8" s="84">
        <v>0.48</v>
      </c>
      <c r="X8" s="85">
        <v>4.0000000000000001E-3</v>
      </c>
    </row>
    <row r="9" spans="1:25" ht="16.5">
      <c r="A9" s="106" t="s">
        <v>1110</v>
      </c>
      <c r="B9" s="107"/>
      <c r="C9" s="108">
        <v>3.7</v>
      </c>
      <c r="D9" s="108">
        <f t="shared" si="6"/>
        <v>3.706</v>
      </c>
      <c r="E9" s="247">
        <f>100*1.1</f>
        <v>110.00000000000001</v>
      </c>
      <c r="F9" s="108"/>
      <c r="G9" s="110"/>
      <c r="H9" s="110"/>
      <c r="I9" s="110"/>
      <c r="J9" s="111" t="str">
        <f t="shared" si="0"/>
        <v/>
      </c>
      <c r="K9" s="112" t="e">
        <f t="shared" si="1"/>
        <v>#VALUE!</v>
      </c>
      <c r="L9" s="248">
        <f t="shared" si="7"/>
        <v>5.5590000000000001E-2</v>
      </c>
      <c r="M9" s="76">
        <f t="shared" si="8"/>
        <v>0</v>
      </c>
      <c r="N9" s="77">
        <f t="shared" si="2"/>
        <v>0</v>
      </c>
      <c r="O9" s="78">
        <f t="shared" si="3"/>
        <v>0</v>
      </c>
      <c r="P9" s="79"/>
      <c r="Q9" s="80"/>
      <c r="R9" s="40" t="str">
        <f t="shared" si="9"/>
        <v>Fabclean - 3700</v>
      </c>
      <c r="S9" s="89">
        <f t="shared" si="10"/>
        <v>0</v>
      </c>
      <c r="T9" s="82">
        <f t="shared" si="4"/>
        <v>0.52</v>
      </c>
      <c r="U9" s="83">
        <f t="shared" si="11"/>
        <v>0.52</v>
      </c>
      <c r="V9" s="78">
        <f t="shared" si="5"/>
        <v>0.52</v>
      </c>
      <c r="W9" s="84">
        <v>0.52</v>
      </c>
      <c r="X9" s="85">
        <v>6.0000000000000001E-3</v>
      </c>
    </row>
    <row r="10" spans="1:25" s="267" customFormat="1" ht="16.5">
      <c r="A10" s="249" t="s">
        <v>1111</v>
      </c>
      <c r="B10" s="250"/>
      <c r="C10" s="251">
        <v>4.2</v>
      </c>
      <c r="D10" s="251">
        <f t="shared" si="6"/>
        <v>4.2130000000000001</v>
      </c>
      <c r="E10" s="240">
        <f>80*1.1</f>
        <v>88</v>
      </c>
      <c r="F10" s="251"/>
      <c r="G10" s="252"/>
      <c r="H10" s="252"/>
      <c r="I10" s="252"/>
      <c r="J10" s="253" t="str">
        <f t="shared" si="0"/>
        <v/>
      </c>
      <c r="K10" s="254" t="e">
        <f t="shared" si="1"/>
        <v>#VALUE!</v>
      </c>
      <c r="L10" s="255">
        <f t="shared" si="7"/>
        <v>6.3195000000000001E-2</v>
      </c>
      <c r="M10" s="256">
        <f>($D10-$L10)*$F10</f>
        <v>0</v>
      </c>
      <c r="N10" s="257">
        <f>D10*F10</f>
        <v>0</v>
      </c>
      <c r="O10" s="258">
        <f>($D10+$L10)*$F10</f>
        <v>0</v>
      </c>
      <c r="P10" s="259"/>
      <c r="Q10" s="260"/>
      <c r="R10" s="261" t="str">
        <f t="shared" si="9"/>
        <v>Fabclean 4200</v>
      </c>
      <c r="S10" s="262">
        <f t="shared" si="10"/>
        <v>0</v>
      </c>
      <c r="T10" s="263">
        <f>AVERAGE(M10,P10)+W10</f>
        <v>0.85</v>
      </c>
      <c r="U10" s="264">
        <f t="shared" si="11"/>
        <v>0.85</v>
      </c>
      <c r="V10" s="258">
        <f t="shared" si="5"/>
        <v>0.85</v>
      </c>
      <c r="W10" s="265">
        <v>0.85</v>
      </c>
      <c r="X10" s="266">
        <v>1.2999999999999999E-2</v>
      </c>
    </row>
    <row r="11" spans="1:25" ht="16.5">
      <c r="A11" s="249" t="s">
        <v>1112</v>
      </c>
      <c r="B11" s="69"/>
      <c r="C11" s="70">
        <v>2.7</v>
      </c>
      <c r="D11" s="70">
        <f t="shared" si="6"/>
        <v>2.7240000000000002</v>
      </c>
      <c r="E11" s="268">
        <f>60*1.1</f>
        <v>66</v>
      </c>
      <c r="F11" s="70"/>
      <c r="G11" s="72"/>
      <c r="H11" s="72"/>
      <c r="I11" s="72"/>
      <c r="J11" s="73" t="str">
        <f t="shared" si="0"/>
        <v/>
      </c>
      <c r="K11" s="74" t="e">
        <f t="shared" si="1"/>
        <v>#VALUE!</v>
      </c>
      <c r="L11" s="241">
        <f t="shared" si="7"/>
        <v>4.086E-2</v>
      </c>
      <c r="M11" s="76">
        <f t="shared" ref="M11:M15" si="13">($D11-$L11)*$F11</f>
        <v>0</v>
      </c>
      <c r="N11" s="77">
        <f t="shared" ref="N11:N15" si="14">D11*F11</f>
        <v>0</v>
      </c>
      <c r="O11" s="78">
        <f t="shared" si="3"/>
        <v>0</v>
      </c>
      <c r="P11" s="79"/>
      <c r="Q11" s="80"/>
      <c r="R11" s="40" t="str">
        <f t="shared" si="9"/>
        <v>Fabclean 2700</v>
      </c>
      <c r="S11" s="89">
        <f t="shared" si="10"/>
        <v>0</v>
      </c>
      <c r="T11" s="82">
        <f t="shared" si="4"/>
        <v>0.89</v>
      </c>
      <c r="U11" s="83">
        <f t="shared" si="11"/>
        <v>0.89</v>
      </c>
      <c r="V11" s="78">
        <f t="shared" si="5"/>
        <v>0.89</v>
      </c>
      <c r="W11" s="84">
        <v>0.89</v>
      </c>
      <c r="X11" s="85">
        <v>2.4E-2</v>
      </c>
    </row>
    <row r="12" spans="1:25" ht="17.25" thickBot="1">
      <c r="A12" s="68" t="s">
        <v>1113</v>
      </c>
      <c r="B12" s="69"/>
      <c r="C12" s="70">
        <v>1.8</v>
      </c>
      <c r="D12" s="70">
        <f t="shared" si="6"/>
        <v>1.8169999999999999</v>
      </c>
      <c r="E12" s="268">
        <f>60*1.1</f>
        <v>66</v>
      </c>
      <c r="F12" s="70"/>
      <c r="G12" s="72"/>
      <c r="H12" s="72"/>
      <c r="I12" s="72"/>
      <c r="J12" s="73" t="str">
        <f t="shared" si="0"/>
        <v/>
      </c>
      <c r="K12" s="74" t="e">
        <f t="shared" si="1"/>
        <v>#VALUE!</v>
      </c>
      <c r="L12" s="241">
        <f>D12*1.5%</f>
        <v>2.7254999999999998E-2</v>
      </c>
      <c r="M12" s="76">
        <f t="shared" si="13"/>
        <v>0</v>
      </c>
      <c r="N12" s="77">
        <f t="shared" si="14"/>
        <v>0</v>
      </c>
      <c r="O12" s="78">
        <f>($D12+$L12)*$F12</f>
        <v>0</v>
      </c>
      <c r="P12" s="79"/>
      <c r="Q12" s="80"/>
      <c r="R12" s="40" t="str">
        <f t="shared" si="9"/>
        <v>Fabcon - 1800</v>
      </c>
      <c r="S12" s="125">
        <f t="shared" si="10"/>
        <v>0</v>
      </c>
      <c r="T12" s="82">
        <f t="shared" si="4"/>
        <v>0.69</v>
      </c>
      <c r="U12" s="83">
        <f t="shared" si="11"/>
        <v>0.69</v>
      </c>
      <c r="V12" s="78">
        <f t="shared" si="5"/>
        <v>0.69</v>
      </c>
      <c r="W12" s="84">
        <v>0.69</v>
      </c>
      <c r="X12" s="85">
        <v>1.7000000000000001E-2</v>
      </c>
    </row>
    <row r="13" spans="1:25" ht="17.25" thickBot="1">
      <c r="A13" s="269"/>
      <c r="B13" s="270"/>
      <c r="C13" s="271"/>
      <c r="D13" s="70">
        <f t="shared" si="6"/>
        <v>1.2999999999999999E-2</v>
      </c>
      <c r="E13" s="272"/>
      <c r="F13" s="273"/>
      <c r="G13" s="94"/>
      <c r="H13" s="94"/>
      <c r="I13" s="94"/>
      <c r="J13" s="274"/>
      <c r="K13" s="74"/>
      <c r="L13" s="241"/>
      <c r="M13" s="76">
        <f t="shared" si="13"/>
        <v>0</v>
      </c>
      <c r="N13" s="77">
        <f t="shared" si="14"/>
        <v>0</v>
      </c>
      <c r="O13" s="78">
        <f>($D13+$L13)*$F13</f>
        <v>0</v>
      </c>
      <c r="P13" s="79">
        <f>O13-D13</f>
        <v>-1.2999999999999999E-2</v>
      </c>
      <c r="Q13" s="80">
        <f>M13+D13</f>
        <v>1.2999999999999999E-2</v>
      </c>
      <c r="R13" s="40">
        <f t="shared" si="9"/>
        <v>0</v>
      </c>
      <c r="S13" s="125">
        <f t="shared" si="10"/>
        <v>6.4999999999999997E-3</v>
      </c>
      <c r="T13" s="82">
        <f t="shared" si="4"/>
        <v>0.84350000000000003</v>
      </c>
      <c r="U13" s="83">
        <f t="shared" si="11"/>
        <v>0.85</v>
      </c>
      <c r="V13" s="78">
        <f t="shared" si="5"/>
        <v>0.85649999999999993</v>
      </c>
      <c r="W13" s="84">
        <v>0.85</v>
      </c>
      <c r="X13" s="85">
        <v>1.2999999999999999E-2</v>
      </c>
    </row>
    <row r="14" spans="1:25" ht="17.25" thickBot="1">
      <c r="A14" s="269"/>
      <c r="B14" s="270"/>
      <c r="C14" s="271"/>
      <c r="D14" s="116">
        <f>C14+X14</f>
        <v>1.2999999999999999E-2</v>
      </c>
      <c r="E14" s="272">
        <f>37*2</f>
        <v>74</v>
      </c>
      <c r="F14" s="273"/>
      <c r="G14" s="94"/>
      <c r="H14" s="94"/>
      <c r="I14" s="94"/>
      <c r="J14" s="274"/>
      <c r="K14" s="74"/>
      <c r="L14" s="241"/>
      <c r="M14" s="76">
        <f t="shared" si="13"/>
        <v>0</v>
      </c>
      <c r="N14" s="77">
        <f t="shared" si="14"/>
        <v>0</v>
      </c>
      <c r="O14" s="78">
        <f t="shared" si="3"/>
        <v>0</v>
      </c>
      <c r="P14" s="79">
        <f>O14-D14</f>
        <v>-1.2999999999999999E-2</v>
      </c>
      <c r="Q14" s="80">
        <f t="shared" ref="Q14:Q15" si="15">M14+D14</f>
        <v>1.2999999999999999E-2</v>
      </c>
      <c r="R14" s="40">
        <f>A14</f>
        <v>0</v>
      </c>
      <c r="S14" s="125">
        <f t="shared" si="10"/>
        <v>6.4999999999999997E-3</v>
      </c>
      <c r="T14" s="82">
        <f>AVERAGE(M14,P14)+W14</f>
        <v>0.49349999999999999</v>
      </c>
      <c r="U14" s="83">
        <f t="shared" si="11"/>
        <v>0.5</v>
      </c>
      <c r="V14" s="78">
        <f t="shared" si="5"/>
        <v>0.50649999999999995</v>
      </c>
      <c r="W14" s="275">
        <v>0.5</v>
      </c>
      <c r="X14" s="266">
        <v>1.2999999999999999E-2</v>
      </c>
    </row>
    <row r="15" spans="1:25" ht="17.25" thickBot="1">
      <c r="A15" s="269"/>
      <c r="B15" s="270"/>
      <c r="C15" s="271"/>
      <c r="D15" s="116">
        <f>C15+X15</f>
        <v>1.2999999999999999E-2</v>
      </c>
      <c r="E15" s="272">
        <f>37*2</f>
        <v>74</v>
      </c>
      <c r="F15" s="273"/>
      <c r="G15" s="94"/>
      <c r="H15" s="94"/>
      <c r="I15" s="94"/>
      <c r="J15" s="274"/>
      <c r="K15" s="74"/>
      <c r="L15" s="241"/>
      <c r="M15" s="76">
        <f t="shared" si="13"/>
        <v>0</v>
      </c>
      <c r="N15" s="77">
        <f t="shared" si="14"/>
        <v>0</v>
      </c>
      <c r="O15" s="78">
        <f t="shared" si="3"/>
        <v>0</v>
      </c>
      <c r="P15" s="79">
        <f t="shared" ref="P15" si="16">O15-D15</f>
        <v>-1.2999999999999999E-2</v>
      </c>
      <c r="Q15" s="80">
        <f t="shared" si="15"/>
        <v>1.2999999999999999E-2</v>
      </c>
      <c r="R15" s="40">
        <f>A15</f>
        <v>0</v>
      </c>
      <c r="S15" s="125">
        <f t="shared" si="10"/>
        <v>6.4999999999999997E-3</v>
      </c>
      <c r="T15" s="82">
        <f>AVERAGE(M15,P15)+W15</f>
        <v>0.49349999999999999</v>
      </c>
      <c r="U15" s="83">
        <f t="shared" si="11"/>
        <v>0.5</v>
      </c>
      <c r="V15" s="78">
        <f t="shared" si="5"/>
        <v>0.50649999999999995</v>
      </c>
      <c r="W15" s="275">
        <v>0.5</v>
      </c>
      <c r="X15" s="266">
        <v>1.2999999999999999E-2</v>
      </c>
    </row>
    <row r="16" spans="1:25" s="140" customFormat="1" ht="30.95" customHeight="1" thickBot="1">
      <c r="A16" s="126" t="s">
        <v>810</v>
      </c>
      <c r="B16" s="127"/>
      <c r="C16" s="127"/>
      <c r="D16" s="127"/>
      <c r="E16" s="128"/>
      <c r="F16" s="129"/>
      <c r="G16" s="128">
        <f>MAX(G4:G13)</f>
        <v>0</v>
      </c>
      <c r="H16" s="128">
        <f>MAX(H4:H13)</f>
        <v>0</v>
      </c>
      <c r="I16" s="128">
        <f>MAX(I4:I13)</f>
        <v>0</v>
      </c>
      <c r="J16" s="130">
        <f>MAX(J4:J14)</f>
        <v>0</v>
      </c>
      <c r="K16" s="131" t="e">
        <f>MAX(K4:K12)</f>
        <v>#VALUE!</v>
      </c>
      <c r="L16" s="276"/>
      <c r="M16" s="133">
        <f>MIN(M4:M12)</f>
        <v>0</v>
      </c>
      <c r="N16" s="134">
        <f>MAX(N4:N12)</f>
        <v>0</v>
      </c>
      <c r="O16" s="135">
        <f>MAX(O4:O12)</f>
        <v>0</v>
      </c>
      <c r="P16" s="136"/>
      <c r="Q16" s="137"/>
      <c r="R16" s="138"/>
      <c r="S16" s="139">
        <f>MIN(S4:S12)</f>
        <v>0</v>
      </c>
      <c r="T16" s="138"/>
      <c r="U16" s="138"/>
      <c r="V16" s="138"/>
    </row>
    <row r="17" spans="1:22">
      <c r="A17" s="141" t="s">
        <v>811</v>
      </c>
      <c r="B17" s="142"/>
      <c r="C17" s="142"/>
      <c r="D17" s="142">
        <v>1500</v>
      </c>
      <c r="E17" s="143">
        <v>36</v>
      </c>
      <c r="F17" s="144">
        <v>9</v>
      </c>
      <c r="G17" s="143">
        <v>263</v>
      </c>
      <c r="H17" s="143">
        <v>236</v>
      </c>
      <c r="I17" s="143">
        <v>288</v>
      </c>
      <c r="J17" s="145">
        <f t="shared" ref="J17:J26" si="17">IFERROR(E17/F17,"")*1.3</f>
        <v>5.2</v>
      </c>
      <c r="M17" s="146">
        <f t="shared" ref="M17:M26" si="18">D17*F17/1000</f>
        <v>13.5</v>
      </c>
    </row>
    <row r="18" spans="1:22">
      <c r="A18" s="147" t="s">
        <v>812</v>
      </c>
      <c r="B18" s="148"/>
      <c r="C18" s="148"/>
      <c r="D18" s="148">
        <v>3800</v>
      </c>
      <c r="E18" s="149">
        <v>30</v>
      </c>
      <c r="F18" s="150" t="e">
        <f>PRODUCT(#REF!)</f>
        <v>#REF!</v>
      </c>
      <c r="G18" s="149">
        <v>430</v>
      </c>
      <c r="H18" s="149">
        <v>190</v>
      </c>
      <c r="I18" s="149">
        <v>305</v>
      </c>
      <c r="J18" s="151" t="e">
        <f t="shared" si="17"/>
        <v>#VALUE!</v>
      </c>
      <c r="M18" s="152" t="e">
        <f t="shared" si="18"/>
        <v>#REF!</v>
      </c>
    </row>
    <row r="19" spans="1:22">
      <c r="A19" s="147" t="s">
        <v>813</v>
      </c>
      <c r="B19" s="148"/>
      <c r="C19" s="148"/>
      <c r="D19" s="148">
        <v>3800</v>
      </c>
      <c r="E19" s="149">
        <v>30</v>
      </c>
      <c r="F19" s="150" t="e">
        <f>PRODUCT(#REF!)</f>
        <v>#REF!</v>
      </c>
      <c r="G19" s="149">
        <v>350</v>
      </c>
      <c r="H19" s="149">
        <v>210</v>
      </c>
      <c r="I19" s="149">
        <v>307</v>
      </c>
      <c r="J19" s="151" t="e">
        <f t="shared" si="17"/>
        <v>#VALUE!</v>
      </c>
      <c r="M19" s="152" t="e">
        <f t="shared" si="18"/>
        <v>#REF!</v>
      </c>
    </row>
    <row r="20" spans="1:22">
      <c r="A20" s="147" t="s">
        <v>814</v>
      </c>
      <c r="B20" s="148"/>
      <c r="C20" s="148"/>
      <c r="D20" s="148">
        <v>2000</v>
      </c>
      <c r="E20" s="149">
        <v>48</v>
      </c>
      <c r="F20" s="150" t="e">
        <f>PRODUCT(#REF!)</f>
        <v>#REF!</v>
      </c>
      <c r="G20" s="149">
        <v>370</v>
      </c>
      <c r="H20" s="149">
        <v>230</v>
      </c>
      <c r="I20" s="149">
        <v>330</v>
      </c>
      <c r="J20" s="151" t="e">
        <f t="shared" si="17"/>
        <v>#VALUE!</v>
      </c>
      <c r="M20" s="152" t="e">
        <f t="shared" si="18"/>
        <v>#REF!</v>
      </c>
    </row>
    <row r="21" spans="1:22">
      <c r="A21" s="147" t="s">
        <v>815</v>
      </c>
      <c r="B21" s="148"/>
      <c r="C21" s="148"/>
      <c r="D21" s="148">
        <v>2400</v>
      </c>
      <c r="E21" s="149">
        <v>36</v>
      </c>
      <c r="F21" s="150" t="e">
        <f>PRODUCT(#REF!)</f>
        <v>#REF!</v>
      </c>
      <c r="G21" s="149"/>
      <c r="H21" s="149"/>
      <c r="I21" s="149"/>
      <c r="J21" s="151" t="e">
        <f t="shared" si="17"/>
        <v>#VALUE!</v>
      </c>
      <c r="M21" s="152" t="e">
        <f t="shared" si="18"/>
        <v>#REF!</v>
      </c>
    </row>
    <row r="22" spans="1:22">
      <c r="A22" s="147" t="s">
        <v>816</v>
      </c>
      <c r="B22" s="148"/>
      <c r="C22" s="148"/>
      <c r="D22" s="148">
        <v>2700</v>
      </c>
      <c r="E22" s="149">
        <v>36</v>
      </c>
      <c r="F22" s="150" t="e">
        <f>PRODUCT(#REF!)</f>
        <v>#REF!</v>
      </c>
      <c r="G22" s="149">
        <v>385</v>
      </c>
      <c r="H22" s="149">
        <v>215</v>
      </c>
      <c r="I22" s="149">
        <v>355</v>
      </c>
      <c r="J22" s="151" t="e">
        <f t="shared" si="17"/>
        <v>#VALUE!</v>
      </c>
      <c r="M22" s="152" t="e">
        <f t="shared" si="18"/>
        <v>#REF!</v>
      </c>
    </row>
    <row r="23" spans="1:22">
      <c r="A23" s="147" t="s">
        <v>817</v>
      </c>
      <c r="B23" s="148"/>
      <c r="C23" s="148"/>
      <c r="D23" s="148">
        <v>3800</v>
      </c>
      <c r="E23" s="149">
        <v>24</v>
      </c>
      <c r="F23" s="150" t="e">
        <f>PRODUCT(#REF!)</f>
        <v>#REF!</v>
      </c>
      <c r="G23" s="149"/>
      <c r="H23" s="149"/>
      <c r="I23" s="149"/>
      <c r="J23" s="151" t="e">
        <f t="shared" si="17"/>
        <v>#VALUE!</v>
      </c>
      <c r="M23" s="152" t="e">
        <f t="shared" si="18"/>
        <v>#REF!</v>
      </c>
    </row>
    <row r="24" spans="1:22">
      <c r="A24" s="147" t="s">
        <v>818</v>
      </c>
      <c r="B24" s="148"/>
      <c r="C24" s="148"/>
      <c r="D24" s="148">
        <v>4200</v>
      </c>
      <c r="E24" s="149">
        <v>24</v>
      </c>
      <c r="F24" s="150" t="e">
        <f>PRODUCT(#REF!)</f>
        <v>#REF!</v>
      </c>
      <c r="G24" s="149"/>
      <c r="H24" s="149"/>
      <c r="I24" s="149"/>
      <c r="J24" s="151" t="e">
        <f t="shared" si="17"/>
        <v>#VALUE!</v>
      </c>
      <c r="M24" s="152" t="e">
        <f t="shared" si="18"/>
        <v>#REF!</v>
      </c>
    </row>
    <row r="25" spans="1:22">
      <c r="A25" s="147" t="s">
        <v>819</v>
      </c>
      <c r="B25" s="148"/>
      <c r="C25" s="148"/>
      <c r="D25" s="148">
        <v>1800</v>
      </c>
      <c r="E25" s="149">
        <v>36</v>
      </c>
      <c r="F25" s="150" t="e">
        <f>PRODUCT(#REF!)</f>
        <v>#REF!</v>
      </c>
      <c r="G25" s="149">
        <v>410</v>
      </c>
      <c r="H25" s="149">
        <v>170</v>
      </c>
      <c r="I25" s="149">
        <v>330</v>
      </c>
      <c r="J25" s="151" t="e">
        <f t="shared" si="17"/>
        <v>#VALUE!</v>
      </c>
      <c r="M25" s="152" t="e">
        <f t="shared" si="18"/>
        <v>#REF!</v>
      </c>
      <c r="Q25" s="277"/>
      <c r="R25" s="277"/>
      <c r="S25" s="277"/>
      <c r="T25" s="277"/>
      <c r="U25" s="277"/>
    </row>
    <row r="26" spans="1:22">
      <c r="A26" s="147" t="s">
        <v>820</v>
      </c>
      <c r="B26" s="148"/>
      <c r="C26" s="148"/>
      <c r="D26" s="148">
        <v>3800</v>
      </c>
      <c r="E26" s="149">
        <v>36</v>
      </c>
      <c r="F26" s="150" t="e">
        <f>PRODUCT(#REF!)</f>
        <v>#REF!</v>
      </c>
      <c r="G26" s="149">
        <v>350</v>
      </c>
      <c r="H26" s="149">
        <v>210</v>
      </c>
      <c r="I26" s="149">
        <v>307</v>
      </c>
      <c r="J26" s="151" t="e">
        <f t="shared" si="17"/>
        <v>#VALUE!</v>
      </c>
      <c r="M26" s="152" t="e">
        <f t="shared" si="18"/>
        <v>#REF!</v>
      </c>
      <c r="Q26" s="277"/>
      <c r="R26" s="277"/>
      <c r="S26" s="277"/>
      <c r="T26" s="277"/>
      <c r="U26" s="277"/>
    </row>
    <row r="27" spans="1:22" s="158" customFormat="1" ht="18.75" thickBot="1">
      <c r="A27" s="153" t="s">
        <v>810</v>
      </c>
      <c r="B27" s="154"/>
      <c r="C27" s="154"/>
      <c r="D27" s="154"/>
      <c r="E27" s="155"/>
      <c r="F27" s="156"/>
      <c r="G27" s="155">
        <f t="shared" ref="G27:I27" si="19">MAX(G17:G26)</f>
        <v>430</v>
      </c>
      <c r="H27" s="155">
        <f t="shared" si="19"/>
        <v>236</v>
      </c>
      <c r="I27" s="155">
        <f t="shared" si="19"/>
        <v>355</v>
      </c>
      <c r="J27" s="157" t="e">
        <f>MAX(J17:J26)</f>
        <v>#VALUE!</v>
      </c>
      <c r="L27" s="161"/>
      <c r="M27" s="160" t="e">
        <f>MAX(M17:M26)</f>
        <v>#REF!</v>
      </c>
      <c r="N27" s="161"/>
      <c r="O27" s="161"/>
      <c r="P27" s="161"/>
      <c r="Q27" s="278"/>
      <c r="R27" s="278"/>
      <c r="S27" s="277"/>
      <c r="T27" s="162"/>
      <c r="U27" s="38"/>
      <c r="V27" s="38"/>
    </row>
    <row r="28" spans="1:22" ht="18">
      <c r="Q28" s="277"/>
      <c r="R28" s="278"/>
      <c r="S28" s="277"/>
      <c r="U28" s="38"/>
      <c r="V28" s="38"/>
    </row>
    <row r="29" spans="1:22" ht="18">
      <c r="A29" s="163" t="s">
        <v>821</v>
      </c>
      <c r="B29" s="163"/>
      <c r="C29" s="163"/>
      <c r="D29" s="163" t="s">
        <v>822</v>
      </c>
      <c r="Q29" s="277"/>
      <c r="R29" s="278"/>
      <c r="S29" s="277"/>
      <c r="U29" s="38"/>
      <c r="V29" s="38"/>
    </row>
    <row r="30" spans="1:22" ht="18">
      <c r="A30" s="164"/>
      <c r="B30" s="164"/>
      <c r="C30" s="164"/>
      <c r="D30" s="164" t="s">
        <v>823</v>
      </c>
      <c r="Q30" s="279"/>
      <c r="R30" s="280"/>
      <c r="S30" s="279"/>
      <c r="T30" s="281"/>
      <c r="U30" s="38"/>
      <c r="V30" s="38"/>
    </row>
    <row r="31" spans="1:22" ht="15.75" customHeight="1" thickBot="1">
      <c r="A31" s="164"/>
      <c r="B31" s="164"/>
      <c r="C31" s="164"/>
      <c r="D31" s="164" t="s">
        <v>824</v>
      </c>
      <c r="G31" s="482" t="s">
        <v>1114</v>
      </c>
      <c r="H31" s="483"/>
      <c r="I31" s="483"/>
      <c r="K31" s="482" t="s">
        <v>1115</v>
      </c>
      <c r="L31" s="483"/>
      <c r="M31" s="483"/>
      <c r="Q31" s="484"/>
      <c r="R31" s="485"/>
      <c r="S31" s="485"/>
      <c r="T31" s="485"/>
      <c r="U31" s="38"/>
      <c r="V31" s="38"/>
    </row>
    <row r="32" spans="1:22" ht="45">
      <c r="A32" s="165" t="s">
        <v>825</v>
      </c>
      <c r="B32" s="165" t="s">
        <v>826</v>
      </c>
      <c r="C32" s="165" t="s">
        <v>45</v>
      </c>
      <c r="D32" s="165" t="s">
        <v>1</v>
      </c>
      <c r="E32" s="165" t="s">
        <v>827</v>
      </c>
      <c r="F32" s="165"/>
      <c r="G32" s="282" t="s">
        <v>800</v>
      </c>
      <c r="H32" s="283" t="s">
        <v>798</v>
      </c>
      <c r="I32" s="282" t="s">
        <v>801</v>
      </c>
      <c r="J32" s="166" t="s">
        <v>54</v>
      </c>
      <c r="K32" s="284" t="str">
        <f>M3</f>
        <v>Min
kg</v>
      </c>
      <c r="L32" s="285" t="str">
        <f>N3</f>
        <v>Target
kg</v>
      </c>
      <c r="M32" s="286" t="str">
        <f>O3</f>
        <v>Max
kg</v>
      </c>
      <c r="N32" s="167" t="s">
        <v>147</v>
      </c>
      <c r="O32" s="168" t="str">
        <f>P2</f>
        <v>Trọng lượng max của thùng thiếu 1 túi</v>
      </c>
      <c r="P32" s="226" t="str">
        <f>Q2</f>
        <v>Trọng lượng min của thùng thừa 1 túi</v>
      </c>
      <c r="Q32" s="279"/>
      <c r="R32" s="281"/>
      <c r="S32" s="280"/>
      <c r="T32" s="280"/>
      <c r="U32" s="277"/>
    </row>
    <row r="33" spans="1:21" ht="18">
      <c r="A33" s="468" t="s">
        <v>828</v>
      </c>
      <c r="B33" s="169">
        <v>1.5</v>
      </c>
      <c r="C33" s="170" t="str">
        <f t="shared" ref="C33:C74" si="20">VLOOKUP(B33,$C$4:$R$12,16, FALSE)</f>
        <v>DW - 1500</v>
      </c>
      <c r="D33" s="171" t="s">
        <v>1116</v>
      </c>
      <c r="E33" s="172">
        <v>67917203</v>
      </c>
      <c r="F33" s="173"/>
      <c r="G33" s="287">
        <f>VLOOKUP($E33,'[2]cr. (2)'!$A$4:$V$51, 17,0)</f>
        <v>1554.3</v>
      </c>
      <c r="H33" s="288">
        <f>VLOOKUP($E33,'[2]cr. (2)'!$A$4:$V$51, 18,0)</f>
        <v>1576.8</v>
      </c>
      <c r="I33" s="287">
        <f>VLOOKUP($E33,'[2]cr. (2)'!$A$4:$V$51, 19,0)</f>
        <v>1599.3</v>
      </c>
      <c r="J33" s="289"/>
      <c r="K33" s="290">
        <f>VLOOKUP($E33,'[2]cr. (2)'!$A$4:$V$51, 20,0)</f>
        <v>1531.8</v>
      </c>
      <c r="L33" s="288">
        <f>VLOOKUP($E33,'[2]cr. (2)'!$A$4:$V$51, 21,0)</f>
        <v>1576.8</v>
      </c>
      <c r="M33" s="291">
        <f>VLOOKUP($E33,'[2]cr. (2)'!$A$4:$V$51, 22,0)</f>
        <v>1621.8</v>
      </c>
      <c r="N33" s="173">
        <v>0</v>
      </c>
      <c r="O33" s="170">
        <f t="shared" ref="O33:O62" si="21">VLOOKUP(B33,$C$4:$Q$12,14, TRUE)</f>
        <v>0</v>
      </c>
      <c r="P33" s="175">
        <f t="shared" ref="P33:P62" si="22">VLOOKUP(B33,$C$4:$Q$12,15, FALSE)</f>
        <v>0</v>
      </c>
      <c r="Q33" s="292"/>
      <c r="R33" s="292"/>
      <c r="S33" s="292"/>
      <c r="T33" s="280"/>
      <c r="U33" s="277"/>
    </row>
    <row r="34" spans="1:21" ht="18">
      <c r="A34" s="468"/>
      <c r="B34" s="169">
        <v>3.8</v>
      </c>
      <c r="C34" s="170" t="str">
        <f t="shared" si="20"/>
        <v>FC 3800</v>
      </c>
      <c r="D34" s="171" t="s">
        <v>1117</v>
      </c>
      <c r="E34" s="172">
        <v>67917225</v>
      </c>
      <c r="F34" s="173"/>
      <c r="G34" s="287">
        <f>VLOOKUP($E34,'[2]cr. (2)'!$A$4:$V$51, 17,0)</f>
        <v>3944</v>
      </c>
      <c r="H34" s="288">
        <f>VLOOKUP($E34,'[2]cr. (2)'!$A$4:$V$51, 18,0)</f>
        <v>4001</v>
      </c>
      <c r="I34" s="287">
        <f>VLOOKUP($E34,'[2]cr. (2)'!$A$4:$V$51, 19,0)</f>
        <v>4058</v>
      </c>
      <c r="J34" s="289"/>
      <c r="K34" s="290">
        <f>VLOOKUP($E34,'[2]cr. (2)'!$A$4:$V$51, 20,0)</f>
        <v>3887</v>
      </c>
      <c r="L34" s="288">
        <f>VLOOKUP($E34,'[2]cr. (2)'!$A$4:$V$51, 21,0)</f>
        <v>4001</v>
      </c>
      <c r="M34" s="291">
        <f>VLOOKUP($E34,'[2]cr. (2)'!$A$4:$V$51, 22,0)</f>
        <v>4115</v>
      </c>
      <c r="N34" s="173">
        <v>0</v>
      </c>
      <c r="O34" s="170">
        <f t="shared" si="21"/>
        <v>0</v>
      </c>
      <c r="P34" s="175">
        <f t="shared" si="22"/>
        <v>0</v>
      </c>
      <c r="Q34" s="292"/>
      <c r="R34" s="292"/>
      <c r="S34" s="292"/>
      <c r="T34" s="280"/>
      <c r="U34" s="277"/>
    </row>
    <row r="35" spans="1:21" ht="18">
      <c r="A35" s="468"/>
      <c r="B35" s="169">
        <v>3.6</v>
      </c>
      <c r="C35" s="170" t="str">
        <f t="shared" si="20"/>
        <v>FC - 3600</v>
      </c>
      <c r="D35" s="171" t="s">
        <v>1118</v>
      </c>
      <c r="E35" s="172">
        <v>67847282</v>
      </c>
      <c r="F35" s="173"/>
      <c r="G35" s="287">
        <f>VLOOKUP($E35,'[2]cr. (2)'!$A$4:$V$51, 17,0)</f>
        <v>3747</v>
      </c>
      <c r="H35" s="288">
        <f>VLOOKUP($E35,'[2]cr. (2)'!$A$4:$V$51, 18,0)</f>
        <v>3801</v>
      </c>
      <c r="I35" s="287">
        <f>VLOOKUP($E35,'[2]cr. (2)'!$A$4:$V$51, 19,0)</f>
        <v>3855</v>
      </c>
      <c r="J35" s="289"/>
      <c r="K35" s="290">
        <f>VLOOKUP($E35,'[2]cr. (2)'!$A$4:$V$51, 20,0)</f>
        <v>3693</v>
      </c>
      <c r="L35" s="288">
        <f>VLOOKUP($E35,'[2]cr. (2)'!$A$4:$V$51, 21,0)</f>
        <v>3801</v>
      </c>
      <c r="M35" s="291">
        <f>VLOOKUP($E35,'[2]cr. (2)'!$A$4:$V$51, 22,0)</f>
        <v>3909</v>
      </c>
      <c r="N35" s="173">
        <v>0</v>
      </c>
      <c r="O35" s="170">
        <f t="shared" si="21"/>
        <v>0</v>
      </c>
      <c r="P35" s="175">
        <f t="shared" si="22"/>
        <v>0</v>
      </c>
      <c r="Q35" s="292"/>
      <c r="R35" s="292"/>
      <c r="S35" s="292"/>
      <c r="T35" s="280"/>
      <c r="U35" s="277"/>
    </row>
    <row r="36" spans="1:21" ht="18">
      <c r="A36" s="468"/>
      <c r="B36" s="169">
        <v>3.6</v>
      </c>
      <c r="C36" s="170" t="str">
        <f t="shared" si="20"/>
        <v>FC - 3600</v>
      </c>
      <c r="D36" s="171" t="s">
        <v>1119</v>
      </c>
      <c r="E36" s="172">
        <v>67847295</v>
      </c>
      <c r="F36" s="173"/>
      <c r="G36" s="287">
        <f>VLOOKUP($E36,'[2]cr. (2)'!$A$4:$V$51, 17,0)</f>
        <v>3747</v>
      </c>
      <c r="H36" s="288">
        <f>VLOOKUP($E36,'[2]cr. (2)'!$A$4:$V$51, 18,0)</f>
        <v>3801</v>
      </c>
      <c r="I36" s="287">
        <f>VLOOKUP($E36,'[2]cr. (2)'!$A$4:$V$51, 19,0)</f>
        <v>3855</v>
      </c>
      <c r="J36" s="289"/>
      <c r="K36" s="290">
        <f>VLOOKUP($E36,'[2]cr. (2)'!$A$4:$V$51, 20,0)</f>
        <v>3693</v>
      </c>
      <c r="L36" s="288">
        <f>VLOOKUP($E36,'[2]cr. (2)'!$A$4:$V$51, 21,0)</f>
        <v>3801</v>
      </c>
      <c r="M36" s="291">
        <f>VLOOKUP($E36,'[2]cr. (2)'!$A$4:$V$51, 22,0)</f>
        <v>3909</v>
      </c>
      <c r="N36" s="173">
        <v>0</v>
      </c>
      <c r="O36" s="170">
        <f t="shared" si="21"/>
        <v>0</v>
      </c>
      <c r="P36" s="175">
        <f t="shared" si="22"/>
        <v>0</v>
      </c>
      <c r="Q36" s="292"/>
      <c r="R36" s="292"/>
      <c r="S36" s="292"/>
      <c r="T36" s="280"/>
      <c r="U36" s="277"/>
    </row>
    <row r="37" spans="1:21" ht="18">
      <c r="A37" s="468"/>
      <c r="B37" s="169">
        <v>3.6</v>
      </c>
      <c r="C37" s="170" t="str">
        <f t="shared" si="20"/>
        <v>FC - 3600</v>
      </c>
      <c r="D37" s="171" t="s">
        <v>1120</v>
      </c>
      <c r="E37" s="172">
        <v>68126313</v>
      </c>
      <c r="F37" s="173"/>
      <c r="G37" s="287">
        <f>VLOOKUP($E37,'[2]cr. (2)'!$A$4:$V$51, 17,0)</f>
        <v>3747</v>
      </c>
      <c r="H37" s="288">
        <f>VLOOKUP($E37,'[2]cr. (2)'!$A$4:$V$51, 18,0)</f>
        <v>3801</v>
      </c>
      <c r="I37" s="287">
        <f>VLOOKUP($E37,'[2]cr. (2)'!$A$4:$V$51, 19,0)</f>
        <v>3855</v>
      </c>
      <c r="J37" s="289"/>
      <c r="K37" s="290">
        <f>VLOOKUP($E37,'[2]cr. (2)'!$A$4:$V$51, 20,0)</f>
        <v>3693</v>
      </c>
      <c r="L37" s="288">
        <f>VLOOKUP($E37,'[2]cr. (2)'!$A$4:$V$51, 21,0)</f>
        <v>3801</v>
      </c>
      <c r="M37" s="291">
        <f>VLOOKUP($E37,'[2]cr. (2)'!$A$4:$V$51, 22,0)</f>
        <v>3909</v>
      </c>
      <c r="N37" s="173">
        <v>0</v>
      </c>
      <c r="O37" s="170">
        <f t="shared" si="21"/>
        <v>0</v>
      </c>
      <c r="P37" s="175">
        <f t="shared" si="22"/>
        <v>0</v>
      </c>
      <c r="Q37" s="292"/>
      <c r="R37" s="292"/>
      <c r="S37" s="292"/>
      <c r="T37" s="280"/>
      <c r="U37" s="277"/>
    </row>
    <row r="38" spans="1:21" ht="16.5">
      <c r="A38" s="468"/>
      <c r="B38" s="176">
        <v>1.5</v>
      </c>
      <c r="C38" s="177" t="str">
        <f t="shared" si="20"/>
        <v>DW - 1500</v>
      </c>
      <c r="D38" s="178" t="s">
        <v>1121</v>
      </c>
      <c r="E38" s="293">
        <v>67847297</v>
      </c>
      <c r="F38" s="294"/>
      <c r="G38" s="287">
        <f>VLOOKUP($E38,'[2]cr. (2)'!$A$4:$V$51, 17,0)</f>
        <v>1554.3</v>
      </c>
      <c r="H38" s="288">
        <f>VLOOKUP($E38,'[2]cr. (2)'!$A$4:$V$51, 18,0)</f>
        <v>1576.8</v>
      </c>
      <c r="I38" s="287">
        <f>VLOOKUP($E38,'[2]cr. (2)'!$A$4:$V$51, 19,0)</f>
        <v>1599.3</v>
      </c>
      <c r="J38" s="289"/>
      <c r="K38" s="290">
        <f>VLOOKUP($E38,'[2]cr. (2)'!$A$4:$V$51, 20,0)</f>
        <v>1531.8</v>
      </c>
      <c r="L38" s="288">
        <f>VLOOKUP($E38,'[2]cr. (2)'!$A$4:$V$51, 21,0)</f>
        <v>1576.8</v>
      </c>
      <c r="M38" s="291">
        <f>VLOOKUP($E38,'[2]cr. (2)'!$A$4:$V$51, 22,0)</f>
        <v>1621.8</v>
      </c>
      <c r="N38" s="180">
        <v>0</v>
      </c>
      <c r="O38" s="177">
        <f t="shared" si="21"/>
        <v>0</v>
      </c>
      <c r="P38" s="182">
        <f t="shared" si="22"/>
        <v>0</v>
      </c>
      <c r="Q38" s="292"/>
      <c r="R38" s="292"/>
      <c r="S38" s="292"/>
      <c r="T38" s="279"/>
      <c r="U38" s="277"/>
    </row>
    <row r="39" spans="1:21" ht="16.5">
      <c r="A39" s="468"/>
      <c r="B39" s="169">
        <v>3.8</v>
      </c>
      <c r="C39" s="177" t="str">
        <f t="shared" si="20"/>
        <v>FC 3800</v>
      </c>
      <c r="D39" s="178" t="s">
        <v>1122</v>
      </c>
      <c r="E39" s="183">
        <v>67756027</v>
      </c>
      <c r="F39" s="180"/>
      <c r="G39" s="287">
        <f>VLOOKUP($E39,'[2]cr. (2)'!$A$4:$V$51, 17,0)</f>
        <v>3944</v>
      </c>
      <c r="H39" s="288">
        <f>VLOOKUP($E39,'[2]cr. (2)'!$A$4:$V$51, 18,0)</f>
        <v>4001</v>
      </c>
      <c r="I39" s="287">
        <f>VLOOKUP($E39,'[2]cr. (2)'!$A$4:$V$51, 19,0)</f>
        <v>4058</v>
      </c>
      <c r="J39" s="289"/>
      <c r="K39" s="290">
        <f>VLOOKUP($E39,'[2]cr. (2)'!$A$4:$V$51, 20,0)</f>
        <v>3887</v>
      </c>
      <c r="L39" s="288">
        <f>VLOOKUP($E39,'[2]cr. (2)'!$A$4:$V$51, 21,0)</f>
        <v>4001</v>
      </c>
      <c r="M39" s="291">
        <f>VLOOKUP($E39,'[2]cr. (2)'!$A$4:$V$51, 22,0)</f>
        <v>4115</v>
      </c>
      <c r="N39" s="180">
        <v>0</v>
      </c>
      <c r="O39" s="177">
        <f t="shared" si="21"/>
        <v>0</v>
      </c>
      <c r="P39" s="182">
        <f t="shared" si="22"/>
        <v>0</v>
      </c>
      <c r="Q39" s="292"/>
      <c r="R39" s="292"/>
      <c r="S39" s="292"/>
      <c r="T39" s="279"/>
      <c r="U39" s="277"/>
    </row>
    <row r="40" spans="1:21" ht="16.5">
      <c r="A40" s="468"/>
      <c r="B40" s="169">
        <v>3.6</v>
      </c>
      <c r="C40" s="170" t="str">
        <f t="shared" si="20"/>
        <v>FC - 3600</v>
      </c>
      <c r="D40" s="178" t="s">
        <v>1123</v>
      </c>
      <c r="E40" s="183">
        <v>67756044</v>
      </c>
      <c r="F40" s="180"/>
      <c r="G40" s="287">
        <f>VLOOKUP($E40,'[2]cr. (2)'!$A$4:$V$51, 17,0)</f>
        <v>3747</v>
      </c>
      <c r="H40" s="288">
        <f>VLOOKUP($E40,'[2]cr. (2)'!$A$4:$V$51, 18,0)</f>
        <v>3801</v>
      </c>
      <c r="I40" s="287">
        <f>VLOOKUP($E40,'[2]cr. (2)'!$A$4:$V$51, 19,0)</f>
        <v>3855</v>
      </c>
      <c r="J40" s="289"/>
      <c r="K40" s="290">
        <f>VLOOKUP($E40,'[2]cr. (2)'!$A$4:$V$51, 20,0)</f>
        <v>3693</v>
      </c>
      <c r="L40" s="288">
        <f>VLOOKUP($E40,'[2]cr. (2)'!$A$4:$V$51, 21,0)</f>
        <v>3801</v>
      </c>
      <c r="M40" s="291">
        <f>VLOOKUP($E40,'[2]cr. (2)'!$A$4:$V$51, 22,0)</f>
        <v>3909</v>
      </c>
      <c r="N40" s="180">
        <v>0</v>
      </c>
      <c r="O40" s="177">
        <f t="shared" si="21"/>
        <v>0</v>
      </c>
      <c r="P40" s="182">
        <f>VLOOKUP(B40,$C$4:$Q$16,15, FALSE)</f>
        <v>0</v>
      </c>
      <c r="Q40" s="292"/>
      <c r="R40" s="292"/>
      <c r="S40" s="292"/>
      <c r="T40" s="279"/>
      <c r="U40" s="277"/>
    </row>
    <row r="41" spans="1:21" ht="16.5">
      <c r="A41" s="468"/>
      <c r="B41" s="169">
        <v>3.8</v>
      </c>
      <c r="C41" s="185" t="str">
        <f t="shared" si="20"/>
        <v>FC 3800</v>
      </c>
      <c r="D41" s="186" t="s">
        <v>1124</v>
      </c>
      <c r="E41" s="187">
        <v>67756038</v>
      </c>
      <c r="F41" s="188"/>
      <c r="G41" s="287">
        <f>VLOOKUP($E41,'[2]cr. (2)'!$A$4:$V$51, 17,0)</f>
        <v>3944</v>
      </c>
      <c r="H41" s="288">
        <f>VLOOKUP($E41,'[2]cr. (2)'!$A$4:$V$51, 18,0)</f>
        <v>4001</v>
      </c>
      <c r="I41" s="287">
        <f>VLOOKUP($E41,'[2]cr. (2)'!$A$4:$V$51, 19,0)</f>
        <v>4058</v>
      </c>
      <c r="J41" s="289"/>
      <c r="K41" s="290">
        <f>VLOOKUP($E41,'[2]cr. (2)'!$A$4:$V$51, 20,0)</f>
        <v>3887</v>
      </c>
      <c r="L41" s="288">
        <f>VLOOKUP($E41,'[2]cr. (2)'!$A$4:$V$51, 21,0)</f>
        <v>4001</v>
      </c>
      <c r="M41" s="291">
        <f>VLOOKUP($E41,'[2]cr. (2)'!$A$4:$V$51, 22,0)</f>
        <v>4115</v>
      </c>
      <c r="N41" s="188">
        <v>0</v>
      </c>
      <c r="O41" s="185">
        <f t="shared" si="21"/>
        <v>0</v>
      </c>
      <c r="P41" s="185">
        <f t="shared" si="22"/>
        <v>0</v>
      </c>
      <c r="Q41" s="292"/>
      <c r="R41" s="292"/>
      <c r="S41" s="292"/>
      <c r="T41" s="281"/>
    </row>
    <row r="42" spans="1:21" ht="16.5">
      <c r="A42" s="468"/>
      <c r="B42" s="169">
        <v>3.8</v>
      </c>
      <c r="C42" s="192" t="str">
        <f t="shared" si="20"/>
        <v>FC 3800</v>
      </c>
      <c r="D42" s="193" t="s">
        <v>1125</v>
      </c>
      <c r="E42" s="194">
        <v>67756022</v>
      </c>
      <c r="F42" s="195"/>
      <c r="G42" s="287">
        <f>VLOOKUP($E42,'[2]cr. (2)'!$A$4:$V$51, 17,0)</f>
        <v>3944</v>
      </c>
      <c r="H42" s="288">
        <f>VLOOKUP($E42,'[2]cr. (2)'!$A$4:$V$51, 18,0)</f>
        <v>4001</v>
      </c>
      <c r="I42" s="287">
        <f>VLOOKUP($E42,'[2]cr. (2)'!$A$4:$V$51, 19,0)</f>
        <v>4058</v>
      </c>
      <c r="J42" s="289"/>
      <c r="K42" s="290">
        <f>VLOOKUP($E42,'[2]cr. (2)'!$A$4:$V$51, 20,0)</f>
        <v>3887</v>
      </c>
      <c r="L42" s="288">
        <f>VLOOKUP($E42,'[2]cr. (2)'!$A$4:$V$51, 21,0)</f>
        <v>4001</v>
      </c>
      <c r="M42" s="291">
        <f>VLOOKUP($E42,'[2]cr. (2)'!$A$4:$V$51, 22,0)</f>
        <v>4115</v>
      </c>
      <c r="N42" s="197">
        <v>0</v>
      </c>
      <c r="O42" s="192">
        <f t="shared" si="21"/>
        <v>0</v>
      </c>
      <c r="P42" s="192">
        <f t="shared" si="22"/>
        <v>0</v>
      </c>
      <c r="Q42" s="292"/>
      <c r="R42" s="292"/>
      <c r="S42" s="292"/>
      <c r="T42" s="281"/>
    </row>
    <row r="43" spans="1:21" ht="16.5">
      <c r="A43" s="468"/>
      <c r="B43" s="191">
        <v>2.7</v>
      </c>
      <c r="C43" s="192" t="str">
        <f t="shared" si="20"/>
        <v>Fabclean 2700</v>
      </c>
      <c r="D43" s="198" t="s">
        <v>1126</v>
      </c>
      <c r="E43" s="194">
        <v>21163165</v>
      </c>
      <c r="F43" s="195"/>
      <c r="G43" s="287">
        <f>VLOOKUP($E43,'[2]cr. (2)'!$A$4:$V$51, 17,0)</f>
        <v>2802.7</v>
      </c>
      <c r="H43" s="288">
        <f>VLOOKUP($E43,'[2]cr. (2)'!$A$4:$V$51, 18,0)</f>
        <v>2843.2</v>
      </c>
      <c r="I43" s="287">
        <f>VLOOKUP($E43,'[2]cr. (2)'!$A$4:$V$51, 19,0)</f>
        <v>2883.7</v>
      </c>
      <c r="J43" s="289"/>
      <c r="K43" s="290">
        <f>VLOOKUP($E43,'[2]cr. (2)'!$A$4:$V$51, 20,0)</f>
        <v>2762.2</v>
      </c>
      <c r="L43" s="288">
        <f>VLOOKUP($E43,'[2]cr. (2)'!$A$4:$V$51, 21,0)</f>
        <v>2843.2</v>
      </c>
      <c r="M43" s="291">
        <f>VLOOKUP($E43,'[2]cr. (2)'!$A$4:$V$51, 22,0)</f>
        <v>2924.2</v>
      </c>
      <c r="N43" s="197">
        <v>0</v>
      </c>
      <c r="O43" s="192">
        <f t="shared" si="21"/>
        <v>0</v>
      </c>
      <c r="P43" s="192">
        <f t="shared" si="22"/>
        <v>0</v>
      </c>
      <c r="Q43" s="292"/>
      <c r="R43" s="292"/>
      <c r="S43" s="292"/>
      <c r="T43" s="281"/>
    </row>
    <row r="44" spans="1:21" ht="16.5">
      <c r="A44" s="468"/>
      <c r="B44" s="191">
        <v>2.7</v>
      </c>
      <c r="C44" s="192" t="str">
        <f t="shared" si="20"/>
        <v>Fabclean 2700</v>
      </c>
      <c r="D44" s="198" t="s">
        <v>1127</v>
      </c>
      <c r="E44" s="194">
        <v>67597030</v>
      </c>
      <c r="F44" s="195"/>
      <c r="G44" s="287">
        <f>VLOOKUP($E44,'[2]cr. (2)'!$A$4:$V$51, 17,0)</f>
        <v>2802.7</v>
      </c>
      <c r="H44" s="288">
        <f>VLOOKUP($E44,'[2]cr. (2)'!$A$4:$V$51, 18,0)</f>
        <v>2843.2</v>
      </c>
      <c r="I44" s="287">
        <f>VLOOKUP($E44,'[2]cr. (2)'!$A$4:$V$51, 19,0)</f>
        <v>2883.7</v>
      </c>
      <c r="J44" s="289"/>
      <c r="K44" s="290">
        <f>VLOOKUP($E44,'[2]cr. (2)'!$A$4:$V$51, 20,0)</f>
        <v>2762.2</v>
      </c>
      <c r="L44" s="288">
        <f>VLOOKUP($E44,'[2]cr. (2)'!$A$4:$V$51, 21,0)</f>
        <v>2843.2</v>
      </c>
      <c r="M44" s="291">
        <f>VLOOKUP($E44,'[2]cr. (2)'!$A$4:$V$51, 22,0)</f>
        <v>2924.2</v>
      </c>
      <c r="N44" s="197">
        <v>0</v>
      </c>
      <c r="O44" s="192">
        <f t="shared" si="21"/>
        <v>0</v>
      </c>
      <c r="P44" s="192">
        <f t="shared" si="22"/>
        <v>0</v>
      </c>
      <c r="Q44" s="292"/>
      <c r="R44" s="292"/>
      <c r="S44" s="292"/>
      <c r="T44" s="281"/>
    </row>
    <row r="45" spans="1:21" ht="16.5">
      <c r="A45" s="468"/>
      <c r="B45" s="191">
        <v>4.2</v>
      </c>
      <c r="C45" s="192" t="str">
        <f t="shared" si="20"/>
        <v>Fabclean 4200</v>
      </c>
      <c r="D45" s="198" t="s">
        <v>1128</v>
      </c>
      <c r="E45" s="194">
        <v>67597032</v>
      </c>
      <c r="F45" s="195"/>
      <c r="G45" s="287">
        <f>VLOOKUP($E45,'[2]cr. (2)'!$A$4:$V$51, 17,0)</f>
        <v>3956.2</v>
      </c>
      <c r="H45" s="288">
        <f>VLOOKUP($E45,'[2]cr. (2)'!$A$4:$V$51, 18,0)</f>
        <v>4013.2</v>
      </c>
      <c r="I45" s="287">
        <f>VLOOKUP($E45,'[2]cr. (2)'!$A$4:$V$51, 19,0)</f>
        <v>4070.2</v>
      </c>
      <c r="J45" s="289"/>
      <c r="K45" s="290">
        <f>VLOOKUP($E45,'[2]cr. (2)'!$A$4:$V$51, 20,0)</f>
        <v>3899.2</v>
      </c>
      <c r="L45" s="288">
        <f>VLOOKUP($E45,'[2]cr. (2)'!$A$4:$V$51, 21,0)</f>
        <v>4013.2</v>
      </c>
      <c r="M45" s="291">
        <f>VLOOKUP($E45,'[2]cr. (2)'!$A$4:$V$51, 22,0)</f>
        <v>4127.2</v>
      </c>
      <c r="N45" s="197">
        <v>0</v>
      </c>
      <c r="O45" s="192">
        <f t="shared" si="21"/>
        <v>0</v>
      </c>
      <c r="P45" s="192">
        <f t="shared" si="22"/>
        <v>0</v>
      </c>
      <c r="Q45" s="292"/>
      <c r="R45" s="292"/>
      <c r="S45" s="292"/>
      <c r="T45" s="281"/>
    </row>
    <row r="46" spans="1:21" ht="17.25">
      <c r="A46" s="468"/>
      <c r="B46" s="191">
        <v>2.2999999999999998</v>
      </c>
      <c r="C46" s="192" t="str">
        <f t="shared" si="20"/>
        <v>Fabclean - 2300</v>
      </c>
      <c r="D46" s="199" t="s">
        <v>1129</v>
      </c>
      <c r="E46" s="200">
        <v>67857930</v>
      </c>
      <c r="F46" s="195"/>
      <c r="G46" s="287">
        <f>VLOOKUP($E46,'[2]cr. (2)'!$A$4:$V$51, 17,0)</f>
        <v>2408.6999999999998</v>
      </c>
      <c r="H46" s="288">
        <f>VLOOKUP($E46,'[2]cr. (2)'!$A$4:$V$51, 18,0)</f>
        <v>2443.1999999999998</v>
      </c>
      <c r="I46" s="287">
        <f>VLOOKUP($E46,'[2]cr. (2)'!$A$4:$V$51, 19,0)</f>
        <v>2477.6999999999998</v>
      </c>
      <c r="J46" s="289"/>
      <c r="K46" s="290">
        <f>VLOOKUP($E46,'[2]cr. (2)'!$A$4:$V$51, 20,0)</f>
        <v>2374.1999999999998</v>
      </c>
      <c r="L46" s="288">
        <f>VLOOKUP($E46,'[2]cr. (2)'!$A$4:$V$51, 21,0)</f>
        <v>2443.1999999999998</v>
      </c>
      <c r="M46" s="291">
        <f>VLOOKUP($E46,'[2]cr. (2)'!$A$4:$V$51, 22,0)</f>
        <v>2512.1999999999998</v>
      </c>
      <c r="N46" s="197">
        <v>0</v>
      </c>
      <c r="O46" s="192">
        <f t="shared" si="21"/>
        <v>0</v>
      </c>
      <c r="P46" s="192">
        <f t="shared" si="22"/>
        <v>0</v>
      </c>
      <c r="Q46" s="292"/>
      <c r="R46" s="292"/>
      <c r="S46" s="292"/>
      <c r="T46" s="281"/>
    </row>
    <row r="47" spans="1:21" ht="17.25">
      <c r="A47" s="468"/>
      <c r="B47" s="191">
        <v>3.7</v>
      </c>
      <c r="C47" s="192" t="str">
        <f t="shared" si="20"/>
        <v>Fabclean - 3700</v>
      </c>
      <c r="D47" s="199" t="s">
        <v>1130</v>
      </c>
      <c r="E47" s="200">
        <v>67857932</v>
      </c>
      <c r="F47" s="195"/>
      <c r="G47" s="287">
        <f>VLOOKUP($E47,'[2]cr. (2)'!$A$4:$V$51, 17,0)</f>
        <v>3956.2</v>
      </c>
      <c r="H47" s="288">
        <f>VLOOKUP($E47,'[2]cr. (2)'!$A$4:$V$51, 18,0)</f>
        <v>4013.2</v>
      </c>
      <c r="I47" s="287">
        <f>VLOOKUP($E47,'[2]cr. (2)'!$A$4:$V$51, 19,0)</f>
        <v>4070.2</v>
      </c>
      <c r="J47" s="289"/>
      <c r="K47" s="290">
        <f>VLOOKUP($E47,'[2]cr. (2)'!$A$4:$V$51, 20,0)</f>
        <v>3899.2</v>
      </c>
      <c r="L47" s="288">
        <f>VLOOKUP($E47,'[2]cr. (2)'!$A$4:$V$51, 21,0)</f>
        <v>4013.2</v>
      </c>
      <c r="M47" s="291">
        <f>VLOOKUP($E47,'[2]cr. (2)'!$A$4:$V$51, 22,0)</f>
        <v>4127.2</v>
      </c>
      <c r="N47" s="197">
        <v>0</v>
      </c>
      <c r="O47" s="192">
        <f t="shared" si="21"/>
        <v>0</v>
      </c>
      <c r="P47" s="192">
        <f t="shared" si="22"/>
        <v>0</v>
      </c>
      <c r="Q47" s="292"/>
      <c r="R47" s="292"/>
      <c r="S47" s="292"/>
      <c r="T47" s="281"/>
    </row>
    <row r="48" spans="1:21" ht="16.5">
      <c r="A48" s="468"/>
      <c r="B48" s="169">
        <v>3.8</v>
      </c>
      <c r="C48" s="192" t="str">
        <f t="shared" si="20"/>
        <v>FC 3800</v>
      </c>
      <c r="D48" s="295" t="s">
        <v>1131</v>
      </c>
      <c r="E48" s="296">
        <v>67597044</v>
      </c>
      <c r="F48" s="195"/>
      <c r="G48" s="287">
        <f>VLOOKUP($E48,'[2]cr. (2)'!$A$4:$V$51, 17,0)</f>
        <v>3944</v>
      </c>
      <c r="H48" s="288">
        <f>VLOOKUP($E48,'[2]cr. (2)'!$A$4:$V$51, 18,0)</f>
        <v>4001</v>
      </c>
      <c r="I48" s="287">
        <f>VLOOKUP($E48,'[2]cr. (2)'!$A$4:$V$51, 19,0)</f>
        <v>4058</v>
      </c>
      <c r="J48" s="289"/>
      <c r="K48" s="290">
        <f>VLOOKUP($E48,'[2]cr. (2)'!$A$4:$V$51, 20,0)</f>
        <v>3887</v>
      </c>
      <c r="L48" s="288">
        <f>VLOOKUP($E48,'[2]cr. (2)'!$A$4:$V$51, 21,0)</f>
        <v>4001</v>
      </c>
      <c r="M48" s="291">
        <f>VLOOKUP($E48,'[2]cr. (2)'!$A$4:$V$51, 22,0)</f>
        <v>4115</v>
      </c>
      <c r="N48" s="197">
        <v>0</v>
      </c>
      <c r="O48" s="192">
        <f t="shared" si="21"/>
        <v>0</v>
      </c>
      <c r="P48" s="192">
        <f t="shared" si="22"/>
        <v>0</v>
      </c>
      <c r="Q48" s="292"/>
      <c r="R48" s="292"/>
      <c r="S48" s="292"/>
      <c r="T48" s="281"/>
    </row>
    <row r="49" spans="1:22" ht="16.5">
      <c r="A49" s="468"/>
      <c r="B49" s="191">
        <v>2.2999999999999998</v>
      </c>
      <c r="C49" s="192" t="str">
        <f t="shared" si="20"/>
        <v>Fabclean - 2300</v>
      </c>
      <c r="D49" s="295" t="s">
        <v>1132</v>
      </c>
      <c r="E49" s="296">
        <v>67857948</v>
      </c>
      <c r="F49" s="195"/>
      <c r="G49" s="287">
        <f>VLOOKUP($E49,'[2]cr. (2)'!$A$4:$V$51, 17,0)</f>
        <v>2408.6999999999998</v>
      </c>
      <c r="H49" s="288">
        <f>VLOOKUP($E49,'[2]cr. (2)'!$A$4:$V$51, 18,0)</f>
        <v>2443.1999999999998</v>
      </c>
      <c r="I49" s="287">
        <f>VLOOKUP($E49,'[2]cr. (2)'!$A$4:$V$51, 19,0)</f>
        <v>2477.6999999999998</v>
      </c>
      <c r="J49" s="289"/>
      <c r="K49" s="290">
        <f>VLOOKUP($E49,'[2]cr. (2)'!$A$4:$V$51, 20,0)</f>
        <v>2374.1999999999998</v>
      </c>
      <c r="L49" s="288">
        <f>VLOOKUP($E49,'[2]cr. (2)'!$A$4:$V$51, 21,0)</f>
        <v>2443.1999999999998</v>
      </c>
      <c r="M49" s="291">
        <f>VLOOKUP($E49,'[2]cr. (2)'!$A$4:$V$51, 22,0)</f>
        <v>2512.1999999999998</v>
      </c>
      <c r="N49" s="197">
        <v>0</v>
      </c>
      <c r="O49" s="192">
        <f t="shared" si="21"/>
        <v>0</v>
      </c>
      <c r="P49" s="192">
        <f t="shared" si="22"/>
        <v>0</v>
      </c>
      <c r="Q49" s="292"/>
      <c r="R49" s="292"/>
      <c r="S49" s="292"/>
      <c r="T49" s="281"/>
    </row>
    <row r="50" spans="1:22" ht="16.5">
      <c r="A50" s="468"/>
      <c r="B50" s="191">
        <v>3.7</v>
      </c>
      <c r="C50" s="192" t="str">
        <f t="shared" si="20"/>
        <v>Fabclean - 3700</v>
      </c>
      <c r="D50" s="295" t="s">
        <v>1133</v>
      </c>
      <c r="E50" s="296">
        <v>67857950</v>
      </c>
      <c r="F50" s="195"/>
      <c r="G50" s="287">
        <f>VLOOKUP($E50,'[2]cr. (2)'!$A$4:$V$51, 17,0)</f>
        <v>3956.2</v>
      </c>
      <c r="H50" s="288">
        <f>VLOOKUP($E50,'[2]cr. (2)'!$A$4:$V$51, 18,0)</f>
        <v>4013.2</v>
      </c>
      <c r="I50" s="287">
        <f>VLOOKUP($E50,'[2]cr. (2)'!$A$4:$V$51, 19,0)</f>
        <v>4070.2</v>
      </c>
      <c r="J50" s="289"/>
      <c r="K50" s="290">
        <f>VLOOKUP($E50,'[2]cr. (2)'!$A$4:$V$51, 20,0)</f>
        <v>3899.2</v>
      </c>
      <c r="L50" s="288">
        <f>VLOOKUP($E50,'[2]cr. (2)'!$A$4:$V$51, 21,0)</f>
        <v>4013.2</v>
      </c>
      <c r="M50" s="291">
        <f>VLOOKUP($E50,'[2]cr. (2)'!$A$4:$V$51, 22,0)</f>
        <v>4127.2</v>
      </c>
      <c r="N50" s="197">
        <v>0</v>
      </c>
      <c r="O50" s="192">
        <f t="shared" si="21"/>
        <v>0</v>
      </c>
      <c r="P50" s="192">
        <f t="shared" si="22"/>
        <v>0</v>
      </c>
      <c r="Q50" s="292"/>
      <c r="R50" s="292"/>
      <c r="S50" s="292"/>
      <c r="T50" s="281"/>
    </row>
    <row r="51" spans="1:22" ht="16.5">
      <c r="A51" s="468"/>
      <c r="B51" s="191">
        <v>2.2999999999999998</v>
      </c>
      <c r="C51" s="297" t="str">
        <f>VLOOKUP(B51,$C$4:$R$12,16, FALSE)</f>
        <v>Fabclean - 2300</v>
      </c>
      <c r="D51" s="298" t="s">
        <v>1134</v>
      </c>
      <c r="E51" s="299">
        <v>67857946</v>
      </c>
      <c r="F51" s="300"/>
      <c r="G51" s="287">
        <f>VLOOKUP($E51,'[2]cr. (2)'!$A$4:$V$51, 17,0)</f>
        <v>2408.6999999999998</v>
      </c>
      <c r="H51" s="288">
        <f>VLOOKUP($E51,'[2]cr. (2)'!$A$4:$V$51, 18,0)</f>
        <v>2443.1999999999998</v>
      </c>
      <c r="I51" s="287">
        <f>VLOOKUP($E51,'[2]cr. (2)'!$A$4:$V$51, 19,0)</f>
        <v>2477.6999999999998</v>
      </c>
      <c r="J51" s="289"/>
      <c r="K51" s="290">
        <f>VLOOKUP($E51,'[2]cr. (2)'!$A$4:$V$51, 20,0)</f>
        <v>2374.1999999999998</v>
      </c>
      <c r="L51" s="288">
        <f>VLOOKUP($E51,'[2]cr. (2)'!$A$4:$V$51, 21,0)</f>
        <v>2443.1999999999998</v>
      </c>
      <c r="M51" s="291">
        <f>VLOOKUP($E51,'[2]cr. (2)'!$A$4:$V$51, 22,0)</f>
        <v>2512.1999999999998</v>
      </c>
      <c r="N51" s="301">
        <v>0</v>
      </c>
      <c r="O51" s="297">
        <f t="shared" si="21"/>
        <v>0</v>
      </c>
      <c r="P51" s="297">
        <f t="shared" si="22"/>
        <v>0</v>
      </c>
      <c r="Q51" s="292"/>
      <c r="R51" s="292"/>
      <c r="S51" s="292"/>
      <c r="T51" s="281"/>
    </row>
    <row r="52" spans="1:22" ht="16.5">
      <c r="A52" s="468"/>
      <c r="B52" s="169">
        <v>3.8</v>
      </c>
      <c r="C52" s="297" t="str">
        <f t="shared" si="20"/>
        <v>FC 3800</v>
      </c>
      <c r="D52" s="298" t="s">
        <v>1135</v>
      </c>
      <c r="E52" s="299">
        <v>67602482</v>
      </c>
      <c r="F52" s="300"/>
      <c r="G52" s="287">
        <f>VLOOKUP($E52,'[2]cr. (2)'!$A$4:$V$51, 17,0)</f>
        <v>3944</v>
      </c>
      <c r="H52" s="288">
        <f>VLOOKUP($E52,'[2]cr. (2)'!$A$4:$V$51, 18,0)</f>
        <v>4001</v>
      </c>
      <c r="I52" s="287">
        <f>VLOOKUP($E52,'[2]cr. (2)'!$A$4:$V$51, 19,0)</f>
        <v>4058</v>
      </c>
      <c r="J52" s="289"/>
      <c r="K52" s="290">
        <f>VLOOKUP($E52,'[2]cr. (2)'!$A$4:$V$51, 20,0)</f>
        <v>3887</v>
      </c>
      <c r="L52" s="288">
        <f>VLOOKUP($E52,'[2]cr. (2)'!$A$4:$V$51, 21,0)</f>
        <v>4001</v>
      </c>
      <c r="M52" s="291">
        <f>VLOOKUP($E52,'[2]cr. (2)'!$A$4:$V$51, 22,0)</f>
        <v>4115</v>
      </c>
      <c r="N52" s="301">
        <v>0</v>
      </c>
      <c r="O52" s="297">
        <f t="shared" si="21"/>
        <v>0</v>
      </c>
      <c r="P52" s="297">
        <f t="shared" si="22"/>
        <v>0</v>
      </c>
      <c r="Q52" s="292"/>
      <c r="R52" s="292"/>
      <c r="S52" s="292"/>
      <c r="T52" s="281"/>
    </row>
    <row r="53" spans="1:22" ht="16.5">
      <c r="A53" s="468"/>
      <c r="B53" s="191">
        <v>2.2999999999999998</v>
      </c>
      <c r="C53" s="297" t="str">
        <f t="shared" si="20"/>
        <v>Fabclean - 2300</v>
      </c>
      <c r="D53" s="298" t="s">
        <v>1136</v>
      </c>
      <c r="E53" s="299">
        <v>67857940</v>
      </c>
      <c r="F53" s="300"/>
      <c r="G53" s="287">
        <f>VLOOKUP($E53,'[2]cr. (2)'!$A$4:$V$51, 17,0)</f>
        <v>2408.6999999999998</v>
      </c>
      <c r="H53" s="288">
        <f>VLOOKUP($E53,'[2]cr. (2)'!$A$4:$V$51, 18,0)</f>
        <v>2443.1999999999998</v>
      </c>
      <c r="I53" s="287">
        <f>VLOOKUP($E53,'[2]cr. (2)'!$A$4:$V$51, 19,0)</f>
        <v>2477.6999999999998</v>
      </c>
      <c r="J53" s="289"/>
      <c r="K53" s="290">
        <f>VLOOKUP($E53,'[2]cr. (2)'!$A$4:$V$51, 20,0)</f>
        <v>2374.1999999999998</v>
      </c>
      <c r="L53" s="288">
        <f>VLOOKUP($E53,'[2]cr. (2)'!$A$4:$V$51, 21,0)</f>
        <v>2443.1999999999998</v>
      </c>
      <c r="M53" s="291">
        <f>VLOOKUP($E53,'[2]cr. (2)'!$A$4:$V$51, 22,0)</f>
        <v>2512.1999999999998</v>
      </c>
      <c r="N53" s="301">
        <v>0</v>
      </c>
      <c r="O53" s="297">
        <f t="shared" si="21"/>
        <v>0</v>
      </c>
      <c r="P53" s="297">
        <f t="shared" si="22"/>
        <v>0</v>
      </c>
      <c r="Q53" s="292"/>
      <c r="R53" s="292"/>
      <c r="S53" s="292"/>
      <c r="T53" s="281"/>
    </row>
    <row r="54" spans="1:22" ht="16.5">
      <c r="A54" s="468"/>
      <c r="B54" s="169">
        <v>3.8</v>
      </c>
      <c r="C54" s="297" t="str">
        <f t="shared" si="20"/>
        <v>FC 3800</v>
      </c>
      <c r="D54" s="298" t="s">
        <v>1137</v>
      </c>
      <c r="E54" s="299">
        <v>67340274</v>
      </c>
      <c r="F54" s="300"/>
      <c r="G54" s="287">
        <f>VLOOKUP($E54,'[2]cr. (2)'!$A$4:$V$51, 17,0)</f>
        <v>3944</v>
      </c>
      <c r="H54" s="288">
        <f>VLOOKUP($E54,'[2]cr. (2)'!$A$4:$V$51, 18,0)</f>
        <v>4001</v>
      </c>
      <c r="I54" s="287">
        <f>VLOOKUP($E54,'[2]cr. (2)'!$A$4:$V$51, 19,0)</f>
        <v>4058</v>
      </c>
      <c r="J54" s="289"/>
      <c r="K54" s="290">
        <f>VLOOKUP($E54,'[2]cr. (2)'!$A$4:$V$51, 20,0)</f>
        <v>3887</v>
      </c>
      <c r="L54" s="288">
        <f>VLOOKUP($E54,'[2]cr. (2)'!$A$4:$V$51, 21,0)</f>
        <v>4001</v>
      </c>
      <c r="M54" s="291">
        <f>VLOOKUP($E54,'[2]cr. (2)'!$A$4:$V$51, 22,0)</f>
        <v>4115</v>
      </c>
      <c r="N54" s="301">
        <v>0</v>
      </c>
      <c r="O54" s="297">
        <f t="shared" si="21"/>
        <v>0</v>
      </c>
      <c r="P54" s="297">
        <f t="shared" si="22"/>
        <v>0</v>
      </c>
      <c r="Q54" s="292"/>
      <c r="R54" s="292"/>
      <c r="S54" s="292"/>
      <c r="T54" s="281"/>
    </row>
    <row r="55" spans="1:22" ht="16.5">
      <c r="A55" s="468"/>
      <c r="B55" s="202">
        <v>1.8</v>
      </c>
      <c r="C55" s="203" t="str">
        <f t="shared" si="20"/>
        <v>Fabcon - 1800</v>
      </c>
      <c r="D55" s="204" t="s">
        <v>1138</v>
      </c>
      <c r="E55" s="302">
        <v>67859113</v>
      </c>
      <c r="F55" s="206"/>
      <c r="G55" s="287">
        <f>VLOOKUP($E55,'[2]cr. (2)'!$A$4:$V$51, 17,0)</f>
        <v>1867.27</v>
      </c>
      <c r="H55" s="288">
        <f>VLOOKUP($E55,'[2]cr. (2)'!$A$4:$V$51, 18,0)</f>
        <v>1894</v>
      </c>
      <c r="I55" s="287">
        <f>VLOOKUP($E55,'[2]cr. (2)'!$A$4:$V$51, 19,0)</f>
        <v>1920.73</v>
      </c>
      <c r="J55" s="289"/>
      <c r="K55" s="290">
        <f>VLOOKUP($E55,'[2]cr. (2)'!$A$4:$V$51, 20,0)</f>
        <v>1840.54</v>
      </c>
      <c r="L55" s="288">
        <f>VLOOKUP($E55,'[2]cr. (2)'!$A$4:$V$51, 21,0)</f>
        <v>1894</v>
      </c>
      <c r="M55" s="291">
        <f>VLOOKUP($E55,'[2]cr. (2)'!$A$4:$V$51, 22,0)</f>
        <v>1947.46</v>
      </c>
      <c r="N55" s="208">
        <v>0</v>
      </c>
      <c r="O55" s="203">
        <f t="shared" si="21"/>
        <v>0</v>
      </c>
      <c r="P55" s="203">
        <f t="shared" si="22"/>
        <v>0</v>
      </c>
      <c r="Q55" s="292"/>
      <c r="R55" s="292"/>
      <c r="S55" s="292"/>
      <c r="T55" s="281"/>
    </row>
    <row r="56" spans="1:22" ht="16.5">
      <c r="A56" s="468"/>
      <c r="B56" s="169">
        <v>3.8</v>
      </c>
      <c r="C56" s="203" t="str">
        <f t="shared" si="20"/>
        <v>FC 3800</v>
      </c>
      <c r="D56" s="209" t="s">
        <v>1139</v>
      </c>
      <c r="E56" s="302">
        <v>67859117</v>
      </c>
      <c r="F56" s="206"/>
      <c r="G56" s="287">
        <f>VLOOKUP($E56,'[2]cr. (2)'!$A$4:$V$51, 17,0)</f>
        <v>3906.57</v>
      </c>
      <c r="H56" s="288">
        <f>VLOOKUP($E56,'[2]cr. (2)'!$A$4:$V$51, 18,0)</f>
        <v>3963</v>
      </c>
      <c r="I56" s="287">
        <f>VLOOKUP($E56,'[2]cr. (2)'!$A$4:$V$51, 19,0)</f>
        <v>4019.43</v>
      </c>
      <c r="J56" s="289"/>
      <c r="K56" s="290">
        <f>VLOOKUP($E56,'[2]cr. (2)'!$A$4:$V$51, 20,0)</f>
        <v>3850.14</v>
      </c>
      <c r="L56" s="288">
        <f>VLOOKUP($E56,'[2]cr. (2)'!$A$4:$V$51, 21,0)</f>
        <v>3963</v>
      </c>
      <c r="M56" s="291">
        <f>VLOOKUP($E56,'[2]cr. (2)'!$A$4:$V$51, 22,0)</f>
        <v>4075.86</v>
      </c>
      <c r="N56" s="208">
        <v>0</v>
      </c>
      <c r="O56" s="203">
        <f t="shared" si="21"/>
        <v>0</v>
      </c>
      <c r="P56" s="203">
        <f t="shared" si="22"/>
        <v>0</v>
      </c>
      <c r="Q56" s="292"/>
      <c r="R56" s="292"/>
      <c r="S56" s="292"/>
      <c r="T56" s="281"/>
    </row>
    <row r="57" spans="1:22" ht="16.5">
      <c r="A57" s="468"/>
      <c r="B57" s="202">
        <v>1.8</v>
      </c>
      <c r="C57" s="203" t="str">
        <f t="shared" si="20"/>
        <v>Fabcon - 1800</v>
      </c>
      <c r="D57" s="209" t="s">
        <v>1140</v>
      </c>
      <c r="E57" s="302">
        <v>67921298</v>
      </c>
      <c r="F57" s="206"/>
      <c r="G57" s="287">
        <f>VLOOKUP($E57,'[2]cr. (2)'!$A$4:$V$51, 17,0)</f>
        <v>1867.27</v>
      </c>
      <c r="H57" s="288">
        <f>VLOOKUP($E57,'[2]cr. (2)'!$A$4:$V$51, 18,0)</f>
        <v>1894</v>
      </c>
      <c r="I57" s="287">
        <f>VLOOKUP($E57,'[2]cr. (2)'!$A$4:$V$51, 19,0)</f>
        <v>1920.73</v>
      </c>
      <c r="J57" s="289"/>
      <c r="K57" s="290">
        <f>VLOOKUP($E57,'[2]cr. (2)'!$A$4:$V$51, 20,0)</f>
        <v>1840.54</v>
      </c>
      <c r="L57" s="288">
        <f>VLOOKUP($E57,'[2]cr. (2)'!$A$4:$V$51, 21,0)</f>
        <v>1894</v>
      </c>
      <c r="M57" s="291">
        <f>VLOOKUP($E57,'[2]cr. (2)'!$A$4:$V$51, 22,0)</f>
        <v>1947.46</v>
      </c>
      <c r="N57" s="208">
        <v>0</v>
      </c>
      <c r="O57" s="203">
        <f t="shared" si="21"/>
        <v>0</v>
      </c>
      <c r="P57" s="203">
        <f t="shared" si="22"/>
        <v>0</v>
      </c>
      <c r="Q57" s="292"/>
      <c r="R57" s="292"/>
      <c r="S57" s="292"/>
      <c r="T57" s="281"/>
    </row>
    <row r="58" spans="1:22" ht="16.5">
      <c r="A58" s="468"/>
      <c r="B58" s="169">
        <v>3.8</v>
      </c>
      <c r="C58" s="203" t="str">
        <f t="shared" si="20"/>
        <v>FC 3800</v>
      </c>
      <c r="D58" s="303" t="s">
        <v>1141</v>
      </c>
      <c r="E58" s="302">
        <v>67921309</v>
      </c>
      <c r="F58" s="206"/>
      <c r="G58" s="287">
        <f>VLOOKUP($E58,'[2]cr. (2)'!$A$4:$V$51, 17,0)</f>
        <v>3906.57</v>
      </c>
      <c r="H58" s="288">
        <f>VLOOKUP($E58,'[2]cr. (2)'!$A$4:$V$51, 18,0)</f>
        <v>3963</v>
      </c>
      <c r="I58" s="287">
        <f>VLOOKUP($E58,'[2]cr. (2)'!$A$4:$V$51, 19,0)</f>
        <v>4019.43</v>
      </c>
      <c r="J58" s="289"/>
      <c r="K58" s="290">
        <f>VLOOKUP($E58,'[2]cr. (2)'!$A$4:$V$51, 20,0)</f>
        <v>3850.14</v>
      </c>
      <c r="L58" s="288">
        <f>VLOOKUP($E58,'[2]cr. (2)'!$A$4:$V$51, 21,0)</f>
        <v>3963</v>
      </c>
      <c r="M58" s="291">
        <f>VLOOKUP($E58,'[2]cr. (2)'!$A$4:$V$51, 22,0)</f>
        <v>4075.86</v>
      </c>
      <c r="N58" s="208">
        <v>0</v>
      </c>
      <c r="O58" s="203">
        <f t="shared" si="21"/>
        <v>0</v>
      </c>
      <c r="P58" s="203">
        <f t="shared" si="22"/>
        <v>0</v>
      </c>
      <c r="Q58" s="292"/>
      <c r="R58" s="292"/>
      <c r="S58" s="292"/>
      <c r="T58" s="281"/>
    </row>
    <row r="59" spans="1:22" ht="16.5">
      <c r="A59" s="468"/>
      <c r="B59" s="202">
        <v>1.8</v>
      </c>
      <c r="C59" s="203" t="str">
        <f t="shared" si="20"/>
        <v>Fabcon - 1800</v>
      </c>
      <c r="D59" s="303" t="s">
        <v>1142</v>
      </c>
      <c r="E59" s="302">
        <v>67614145</v>
      </c>
      <c r="F59" s="206"/>
      <c r="G59" s="287">
        <f>VLOOKUP($E59,'[2]cr. (2)'!$A$4:$V$51, 17,0)</f>
        <v>1867.27</v>
      </c>
      <c r="H59" s="288">
        <f>VLOOKUP($E59,'[2]cr. (2)'!$A$4:$V$51, 18,0)</f>
        <v>1894</v>
      </c>
      <c r="I59" s="287">
        <f>VLOOKUP($E59,'[2]cr. (2)'!$A$4:$V$51, 19,0)</f>
        <v>1920.73</v>
      </c>
      <c r="J59" s="289"/>
      <c r="K59" s="290">
        <f>VLOOKUP($E59,'[2]cr. (2)'!$A$4:$V$51, 20,0)</f>
        <v>1840.54</v>
      </c>
      <c r="L59" s="288">
        <f>VLOOKUP($E59,'[2]cr. (2)'!$A$4:$V$51, 21,0)</f>
        <v>1894</v>
      </c>
      <c r="M59" s="291">
        <f>VLOOKUP($E59,'[2]cr. (2)'!$A$4:$V$51, 22,0)</f>
        <v>1947.46</v>
      </c>
      <c r="N59" s="208">
        <v>0</v>
      </c>
      <c r="O59" s="203">
        <f t="shared" si="21"/>
        <v>0</v>
      </c>
      <c r="P59" s="203">
        <f t="shared" si="22"/>
        <v>0</v>
      </c>
      <c r="Q59" s="292"/>
      <c r="R59" s="292"/>
      <c r="S59" s="292"/>
      <c r="T59" s="281"/>
    </row>
    <row r="60" spans="1:22" ht="16.5">
      <c r="A60" s="468"/>
      <c r="B60" s="169">
        <v>3.8</v>
      </c>
      <c r="C60" s="203" t="str">
        <f t="shared" si="20"/>
        <v>FC 3800</v>
      </c>
      <c r="D60" s="303" t="s">
        <v>1143</v>
      </c>
      <c r="E60" s="302">
        <v>67614143</v>
      </c>
      <c r="F60" s="206"/>
      <c r="G60" s="287">
        <f>VLOOKUP($E60,'[2]cr. (2)'!$A$4:$V$51, 17,0)</f>
        <v>3906.57</v>
      </c>
      <c r="H60" s="288">
        <f>VLOOKUP($E60,'[2]cr. (2)'!$A$4:$V$51, 18,0)</f>
        <v>3963</v>
      </c>
      <c r="I60" s="287">
        <f>VLOOKUP($E60,'[2]cr. (2)'!$A$4:$V$51, 19,0)</f>
        <v>4019.43</v>
      </c>
      <c r="J60" s="289"/>
      <c r="K60" s="290">
        <f>VLOOKUP($E60,'[2]cr. (2)'!$A$4:$V$51, 20,0)</f>
        <v>3850.14</v>
      </c>
      <c r="L60" s="288">
        <f>VLOOKUP($E60,'[2]cr. (2)'!$A$4:$V$51, 21,0)</f>
        <v>3963</v>
      </c>
      <c r="M60" s="291">
        <f>VLOOKUP($E60,'[2]cr. (2)'!$A$4:$V$51, 22,0)</f>
        <v>4075.86</v>
      </c>
      <c r="N60" s="208">
        <v>0</v>
      </c>
      <c r="O60" s="203">
        <f t="shared" si="21"/>
        <v>0</v>
      </c>
      <c r="P60" s="203">
        <f t="shared" si="22"/>
        <v>0</v>
      </c>
      <c r="Q60" s="292"/>
      <c r="R60" s="292"/>
      <c r="S60" s="292"/>
      <c r="T60" s="281"/>
    </row>
    <row r="61" spans="1:22" ht="17.25">
      <c r="A61" s="468"/>
      <c r="B61" s="202">
        <v>1.8</v>
      </c>
      <c r="C61" s="211" t="str">
        <f t="shared" si="20"/>
        <v>Fabcon - 1800</v>
      </c>
      <c r="D61" s="212" t="s">
        <v>1144</v>
      </c>
      <c r="E61" s="304">
        <v>67614176</v>
      </c>
      <c r="F61" s="214"/>
      <c r="G61" s="287">
        <f>VLOOKUP($E61,'[2]cr. (2)'!$A$4:$V$51, 17,0)</f>
        <v>1867.27</v>
      </c>
      <c r="H61" s="288">
        <f>VLOOKUP($E61,'[2]cr. (2)'!$A$4:$V$51, 18,0)</f>
        <v>1894</v>
      </c>
      <c r="I61" s="287">
        <f>VLOOKUP($E61,'[2]cr. (2)'!$A$4:$V$51, 19,0)</f>
        <v>1920.73</v>
      </c>
      <c r="J61" s="289"/>
      <c r="K61" s="290">
        <f>VLOOKUP($E61,'[2]cr. (2)'!$A$4:$V$51, 20,0)</f>
        <v>1840.54</v>
      </c>
      <c r="L61" s="288">
        <f>VLOOKUP($E61,'[2]cr. (2)'!$A$4:$V$51, 21,0)</f>
        <v>1894</v>
      </c>
      <c r="M61" s="291">
        <f>VLOOKUP($E61,'[2]cr. (2)'!$A$4:$V$51, 22,0)</f>
        <v>1947.46</v>
      </c>
      <c r="N61" s="214">
        <v>0</v>
      </c>
      <c r="O61" s="211">
        <f t="shared" si="21"/>
        <v>0</v>
      </c>
      <c r="P61" s="211">
        <f t="shared" si="22"/>
        <v>0</v>
      </c>
      <c r="Q61" s="292"/>
      <c r="R61" s="292"/>
      <c r="S61" s="292"/>
      <c r="T61" s="281"/>
    </row>
    <row r="62" spans="1:22" ht="16.5">
      <c r="A62" s="468"/>
      <c r="B62" s="169">
        <v>3.8</v>
      </c>
      <c r="C62" s="257" t="str">
        <f t="shared" si="20"/>
        <v>FC 3800</v>
      </c>
      <c r="D62" s="305" t="s">
        <v>1145</v>
      </c>
      <c r="E62" s="305">
        <v>67614174</v>
      </c>
      <c r="F62" s="305"/>
      <c r="G62" s="287">
        <f>VLOOKUP($E62,'[2]cr. (2)'!$A$4:$V$51, 17,0)</f>
        <v>3906.57</v>
      </c>
      <c r="H62" s="288">
        <f>VLOOKUP($E62,'[2]cr. (2)'!$A$4:$V$51, 18,0)</f>
        <v>3963</v>
      </c>
      <c r="I62" s="287">
        <f>VLOOKUP($E62,'[2]cr. (2)'!$A$4:$V$51, 19,0)</f>
        <v>4019.43</v>
      </c>
      <c r="J62" s="289"/>
      <c r="K62" s="290">
        <f>VLOOKUP($E62,'[2]cr. (2)'!$A$4:$V$51, 20,0)</f>
        <v>3850.14</v>
      </c>
      <c r="L62" s="288">
        <f>VLOOKUP($E62,'[2]cr. (2)'!$A$4:$V$51, 21,0)</f>
        <v>3963</v>
      </c>
      <c r="M62" s="291">
        <f>VLOOKUP($E62,'[2]cr. (2)'!$A$4:$V$51, 22,0)</f>
        <v>4075.86</v>
      </c>
      <c r="N62" s="306">
        <v>0</v>
      </c>
      <c r="O62" s="307">
        <f t="shared" si="21"/>
        <v>0</v>
      </c>
      <c r="P62" s="307">
        <f t="shared" si="22"/>
        <v>0</v>
      </c>
      <c r="Q62" s="292"/>
      <c r="R62" s="292"/>
      <c r="S62" s="292"/>
      <c r="T62"/>
      <c r="U62" s="38"/>
      <c r="V62" s="38"/>
    </row>
    <row r="63" spans="1:22" ht="16.5">
      <c r="A63" s="468"/>
      <c r="B63" s="202">
        <v>1.8</v>
      </c>
      <c r="C63" s="257" t="str">
        <f>VLOOKUP(B63,$C$4:$R$14,16, FALSE)</f>
        <v>Fabcon - 1800</v>
      </c>
      <c r="D63" s="305" t="s">
        <v>1146</v>
      </c>
      <c r="E63" s="305">
        <v>67921303</v>
      </c>
      <c r="F63" s="305"/>
      <c r="G63" s="287">
        <f>VLOOKUP($E63,'[2]cr. (2)'!$A$4:$V$51, 17,0)</f>
        <v>1867.27</v>
      </c>
      <c r="H63" s="288">
        <f>VLOOKUP($E63,'[2]cr. (2)'!$A$4:$V$51, 18,0)</f>
        <v>1894</v>
      </c>
      <c r="I63" s="287">
        <f>VLOOKUP($E63,'[2]cr. (2)'!$A$4:$V$51, 19,0)</f>
        <v>1920.73</v>
      </c>
      <c r="J63" s="289"/>
      <c r="K63" s="290">
        <f>VLOOKUP($E63,'[2]cr. (2)'!$A$4:$V$51, 20,0)</f>
        <v>1840.54</v>
      </c>
      <c r="L63" s="288">
        <f>VLOOKUP($E63,'[2]cr. (2)'!$A$4:$V$51, 21,0)</f>
        <v>1894</v>
      </c>
      <c r="M63" s="291">
        <f>VLOOKUP($E63,'[2]cr. (2)'!$A$4:$V$51, 22,0)</f>
        <v>1947.46</v>
      </c>
      <c r="N63" s="306">
        <v>0</v>
      </c>
      <c r="O63" s="307">
        <f>VLOOKUP(B63,$C$4:$Q$14,14, TRUE)</f>
        <v>0</v>
      </c>
      <c r="P63" s="307">
        <f>VLOOKUP(B63,$C$4:$Q$14,15, FALSE)</f>
        <v>0</v>
      </c>
      <c r="Q63" s="292"/>
      <c r="R63" s="292"/>
      <c r="S63" s="292"/>
      <c r="T63"/>
      <c r="U63" s="38"/>
      <c r="V63" s="38"/>
    </row>
    <row r="64" spans="1:22" ht="16.5">
      <c r="A64" s="468"/>
      <c r="B64" s="169">
        <v>3.8</v>
      </c>
      <c r="C64" s="308" t="str">
        <f>VLOOKUP(B64,$C$4:$R$14,16, FALSE)</f>
        <v>FC 3800</v>
      </c>
      <c r="D64" s="309" t="s">
        <v>1147</v>
      </c>
      <c r="E64" s="309">
        <v>67921310</v>
      </c>
      <c r="F64" s="309"/>
      <c r="G64" s="287">
        <f>VLOOKUP($E64,'[2]cr. (2)'!$A$4:$V$51, 17,0)</f>
        <v>3906.57</v>
      </c>
      <c r="H64" s="288">
        <f>VLOOKUP($E64,'[2]cr. (2)'!$A$4:$V$51, 18,0)</f>
        <v>3963</v>
      </c>
      <c r="I64" s="287">
        <f>VLOOKUP($E64,'[2]cr. (2)'!$A$4:$V$51, 19,0)</f>
        <v>4019.43</v>
      </c>
      <c r="J64" s="289"/>
      <c r="K64" s="290">
        <f>VLOOKUP($E64,'[2]cr. (2)'!$A$4:$V$51, 20,0)</f>
        <v>3850.14</v>
      </c>
      <c r="L64" s="288">
        <f>VLOOKUP($E64,'[2]cr. (2)'!$A$4:$V$51, 21,0)</f>
        <v>3963</v>
      </c>
      <c r="M64" s="291">
        <f>VLOOKUP($E64,'[2]cr. (2)'!$A$4:$V$51, 22,0)</f>
        <v>4075.86</v>
      </c>
      <c r="N64" s="306">
        <v>0</v>
      </c>
      <c r="O64" s="310">
        <f>VLOOKUP(B64,$C$4:$Q$14,14, TRUE)</f>
        <v>0</v>
      </c>
      <c r="P64" s="310">
        <f>VLOOKUP(B64,$C$4:$Q$14,15, FALSE)</f>
        <v>0</v>
      </c>
      <c r="Q64" s="292"/>
      <c r="R64" s="292"/>
      <c r="S64" s="292"/>
      <c r="T64"/>
      <c r="U64" s="38"/>
      <c r="V64" s="38"/>
    </row>
    <row r="65" spans="1:22" ht="16.5">
      <c r="A65" s="468"/>
      <c r="B65" s="202">
        <v>1.8</v>
      </c>
      <c r="C65" s="257" t="str">
        <f>VLOOKUP(B65,$C$4:$R$12,16, FALSE)</f>
        <v>Fabcon - 1800</v>
      </c>
      <c r="D65" s="311" t="s">
        <v>1148</v>
      </c>
      <c r="E65" s="312">
        <v>67921304</v>
      </c>
      <c r="F65" s="305"/>
      <c r="G65" s="287">
        <f>VLOOKUP($E65,'[2]cr. (2)'!$A$4:$V$51, 17,0)</f>
        <v>1867.27</v>
      </c>
      <c r="H65" s="288">
        <f>VLOOKUP($E65,'[2]cr. (2)'!$A$4:$V$51, 18,0)</f>
        <v>1894</v>
      </c>
      <c r="I65" s="287">
        <f>VLOOKUP($E65,'[2]cr. (2)'!$A$4:$V$51, 19,0)</f>
        <v>1920.73</v>
      </c>
      <c r="J65" s="289"/>
      <c r="K65" s="290">
        <f>VLOOKUP($E65,'[2]cr. (2)'!$A$4:$V$51, 20,0)</f>
        <v>1840.54</v>
      </c>
      <c r="L65" s="288">
        <f>VLOOKUP($E65,'[2]cr. (2)'!$A$4:$V$51, 21,0)</f>
        <v>1894</v>
      </c>
      <c r="M65" s="291">
        <f>VLOOKUP($E65,'[2]cr. (2)'!$A$4:$V$51, 22,0)</f>
        <v>1947.46</v>
      </c>
      <c r="N65" s="306">
        <v>0</v>
      </c>
      <c r="O65" s="307">
        <f t="shared" ref="O65:O74" si="23">VLOOKUP(B65,$C$4:$Q$14,14, TRUE)</f>
        <v>0</v>
      </c>
      <c r="P65" s="307">
        <f t="shared" ref="P65:P74" si="24">VLOOKUP(B65,$C$4:$Q$14,15, FALSE)</f>
        <v>0</v>
      </c>
      <c r="Q65" s="292"/>
      <c r="R65" s="292"/>
      <c r="S65" s="292"/>
      <c r="T65"/>
      <c r="U65" s="38"/>
      <c r="V65" s="38"/>
    </row>
    <row r="66" spans="1:22" ht="16.5">
      <c r="A66" s="468"/>
      <c r="B66" s="202">
        <v>1.8</v>
      </c>
      <c r="C66" s="257" t="str">
        <f t="shared" si="20"/>
        <v>Fabcon - 1800</v>
      </c>
      <c r="D66" s="311" t="s">
        <v>1149</v>
      </c>
      <c r="E66" s="312">
        <v>67614199</v>
      </c>
      <c r="F66" s="305"/>
      <c r="G66" s="287">
        <f>VLOOKUP($E66,'[2]cr. (2)'!$A$4:$V$51, 17,0)</f>
        <v>1867.27</v>
      </c>
      <c r="H66" s="288">
        <f>VLOOKUP($E66,'[2]cr. (2)'!$A$4:$V$51, 18,0)</f>
        <v>1894</v>
      </c>
      <c r="I66" s="287">
        <f>VLOOKUP($E66,'[2]cr. (2)'!$A$4:$V$51, 19,0)</f>
        <v>1920.73</v>
      </c>
      <c r="J66" s="289"/>
      <c r="K66" s="290">
        <f>VLOOKUP($E66,'[2]cr. (2)'!$A$4:$V$51, 20,0)</f>
        <v>1840.54</v>
      </c>
      <c r="L66" s="288">
        <f>VLOOKUP($E66,'[2]cr. (2)'!$A$4:$V$51, 21,0)</f>
        <v>1894</v>
      </c>
      <c r="M66" s="291">
        <f>VLOOKUP($E66,'[2]cr. (2)'!$A$4:$V$51, 22,0)</f>
        <v>1947.46</v>
      </c>
      <c r="N66" s="306">
        <v>0</v>
      </c>
      <c r="O66" s="307">
        <f t="shared" si="23"/>
        <v>0</v>
      </c>
      <c r="P66" s="307">
        <f t="shared" si="24"/>
        <v>0</v>
      </c>
      <c r="Q66" s="292"/>
      <c r="R66" s="292"/>
      <c r="S66" s="292"/>
      <c r="T66"/>
      <c r="U66" s="38"/>
      <c r="V66" s="38"/>
    </row>
    <row r="67" spans="1:22" ht="16.5">
      <c r="A67" s="468"/>
      <c r="B67" s="149">
        <v>1</v>
      </c>
      <c r="C67" s="257" t="str">
        <f t="shared" si="20"/>
        <v>FC - 1000</v>
      </c>
      <c r="D67" s="149" t="s">
        <v>1150</v>
      </c>
      <c r="E67" s="313">
        <v>67756025</v>
      </c>
      <c r="F67" s="149"/>
      <c r="G67" s="287">
        <f>VLOOKUP($E67,'[2]cr. (2)'!$A$4:$V$51, 17,0)</f>
        <v>1056.5</v>
      </c>
      <c r="H67" s="288">
        <f>VLOOKUP($E67,'[2]cr. (2)'!$A$4:$V$51, 18,0)</f>
        <v>1071.5</v>
      </c>
      <c r="I67" s="287">
        <f>VLOOKUP($E67,'[2]cr. (2)'!$A$4:$V$51, 19,0)</f>
        <v>1086.5</v>
      </c>
      <c r="J67" s="289"/>
      <c r="K67" s="290">
        <f>VLOOKUP($E67,'[2]cr. (2)'!$A$4:$V$51, 20,0)</f>
        <v>1041.5</v>
      </c>
      <c r="L67" s="288">
        <f>VLOOKUP($E67,'[2]cr. (2)'!$A$4:$V$51, 21,0)</f>
        <v>1071.5</v>
      </c>
      <c r="M67" s="291">
        <f>VLOOKUP($E67,'[2]cr. (2)'!$A$4:$V$51, 22,0)</f>
        <v>1101.5</v>
      </c>
      <c r="N67" s="306">
        <v>0</v>
      </c>
      <c r="O67" s="307">
        <f t="shared" si="23"/>
        <v>0</v>
      </c>
      <c r="P67" s="307">
        <f t="shared" si="24"/>
        <v>0</v>
      </c>
      <c r="Q67" s="292"/>
      <c r="R67" s="292"/>
      <c r="S67" s="292"/>
      <c r="T67"/>
      <c r="U67" s="38"/>
      <c r="V67" s="38"/>
    </row>
    <row r="68" spans="1:22" ht="16.5">
      <c r="A68" s="468"/>
      <c r="B68" s="149">
        <v>1</v>
      </c>
      <c r="C68" s="257" t="str">
        <f t="shared" si="20"/>
        <v>FC - 1000</v>
      </c>
      <c r="D68" s="149" t="s">
        <v>1151</v>
      </c>
      <c r="E68" s="313">
        <v>68143245</v>
      </c>
      <c r="F68" s="149"/>
      <c r="G68" s="287">
        <f>VLOOKUP($E68,'[2]cr. (2)'!$A$4:$V$51, 17,0)</f>
        <v>1056.5</v>
      </c>
      <c r="H68" s="288">
        <f>VLOOKUP($E68,'[2]cr. (2)'!$A$4:$V$51, 18,0)</f>
        <v>1071.5</v>
      </c>
      <c r="I68" s="287">
        <f>VLOOKUP($E68,'[2]cr. (2)'!$A$4:$V$51, 19,0)</f>
        <v>1086.5</v>
      </c>
      <c r="J68" s="289"/>
      <c r="K68" s="290">
        <f>VLOOKUP($E68,'[2]cr. (2)'!$A$4:$V$51, 20,0)</f>
        <v>1041.5</v>
      </c>
      <c r="L68" s="288">
        <f>VLOOKUP($E68,'[2]cr. (2)'!$A$4:$V$51, 21,0)</f>
        <v>1071.5</v>
      </c>
      <c r="M68" s="291">
        <f>VLOOKUP($E68,'[2]cr. (2)'!$A$4:$V$51, 22,0)</f>
        <v>1101.5</v>
      </c>
      <c r="N68" s="306">
        <v>0</v>
      </c>
      <c r="O68" s="307">
        <f t="shared" si="23"/>
        <v>0</v>
      </c>
      <c r="P68" s="307">
        <f t="shared" si="24"/>
        <v>0</v>
      </c>
      <c r="Q68" s="292"/>
      <c r="R68" s="292"/>
      <c r="S68" s="292"/>
      <c r="T68"/>
      <c r="U68" s="38"/>
      <c r="V68" s="38"/>
    </row>
    <row r="69" spans="1:22" ht="16.5">
      <c r="A69" s="468"/>
      <c r="B69" s="149">
        <v>1</v>
      </c>
      <c r="C69" s="257" t="str">
        <f t="shared" si="20"/>
        <v>FC - 1000</v>
      </c>
      <c r="D69" s="149" t="s">
        <v>1152</v>
      </c>
      <c r="E69" s="313">
        <v>67756042</v>
      </c>
      <c r="F69" s="149"/>
      <c r="G69" s="287">
        <f>VLOOKUP($E69,'[2]cr. (2)'!$A$4:$V$51, 17,0)</f>
        <v>1056.5</v>
      </c>
      <c r="H69" s="288">
        <f>VLOOKUP($E69,'[2]cr. (2)'!$A$4:$V$51, 18,0)</f>
        <v>1071.5</v>
      </c>
      <c r="I69" s="287">
        <f>VLOOKUP($E69,'[2]cr. (2)'!$A$4:$V$51, 19,0)</f>
        <v>1086.5</v>
      </c>
      <c r="J69" s="289"/>
      <c r="K69" s="290">
        <f>VLOOKUP($E69,'[2]cr. (2)'!$A$4:$V$51, 20,0)</f>
        <v>1041.5</v>
      </c>
      <c r="L69" s="288">
        <f>VLOOKUP($E69,'[2]cr. (2)'!$A$4:$V$51, 21,0)</f>
        <v>1071.5</v>
      </c>
      <c r="M69" s="291">
        <f>VLOOKUP($E69,'[2]cr. (2)'!$A$4:$V$51, 22,0)</f>
        <v>1101.5</v>
      </c>
      <c r="N69" s="306">
        <v>0</v>
      </c>
      <c r="O69" s="307">
        <f t="shared" si="23"/>
        <v>0</v>
      </c>
      <c r="P69" s="307">
        <f t="shared" si="24"/>
        <v>0</v>
      </c>
      <c r="Q69" s="292"/>
      <c r="R69" s="292"/>
      <c r="S69" s="292"/>
      <c r="T69"/>
      <c r="U69" s="38"/>
      <c r="V69" s="38"/>
    </row>
    <row r="70" spans="1:22" ht="16.5">
      <c r="A70" s="468"/>
      <c r="B70" s="149">
        <v>1</v>
      </c>
      <c r="C70" s="257" t="str">
        <f t="shared" si="20"/>
        <v>FC - 1000</v>
      </c>
      <c r="D70" s="149" t="s">
        <v>1153</v>
      </c>
      <c r="E70" s="313">
        <v>68143216</v>
      </c>
      <c r="F70" s="149"/>
      <c r="G70" s="287">
        <f>VLOOKUP($E70,'[2]cr. (2)'!$A$4:$V$51, 17,0)</f>
        <v>1056.5</v>
      </c>
      <c r="H70" s="288">
        <f>VLOOKUP($E70,'[2]cr. (2)'!$A$4:$V$51, 18,0)</f>
        <v>1071.5</v>
      </c>
      <c r="I70" s="287">
        <f>VLOOKUP($E70,'[2]cr. (2)'!$A$4:$V$51, 19,0)</f>
        <v>1086.5</v>
      </c>
      <c r="J70" s="289"/>
      <c r="K70" s="290">
        <f>VLOOKUP($E70,'[2]cr. (2)'!$A$4:$V$51, 20,0)</f>
        <v>1041.5</v>
      </c>
      <c r="L70" s="288">
        <f>VLOOKUP($E70,'[2]cr. (2)'!$A$4:$V$51, 21,0)</f>
        <v>1071.5</v>
      </c>
      <c r="M70" s="291">
        <f>VLOOKUP($E70,'[2]cr. (2)'!$A$4:$V$51, 22,0)</f>
        <v>1101.5</v>
      </c>
      <c r="N70" s="306">
        <v>0</v>
      </c>
      <c r="O70" s="307">
        <f t="shared" si="23"/>
        <v>0</v>
      </c>
      <c r="P70" s="307">
        <f t="shared" si="24"/>
        <v>0</v>
      </c>
      <c r="Q70" s="292"/>
      <c r="R70" s="292"/>
      <c r="S70" s="292"/>
      <c r="T70"/>
      <c r="U70" s="38"/>
      <c r="V70" s="38"/>
    </row>
    <row r="71" spans="1:22" ht="16.5">
      <c r="A71" s="468"/>
      <c r="B71" s="149">
        <v>1</v>
      </c>
      <c r="C71" s="257" t="str">
        <f t="shared" si="20"/>
        <v>FC - 1000</v>
      </c>
      <c r="D71" s="152" t="s">
        <v>1154</v>
      </c>
      <c r="E71" s="314">
        <v>67756033</v>
      </c>
      <c r="F71" s="152"/>
      <c r="G71" s="287">
        <f>VLOOKUP($E71,'[2]cr. (2)'!$A$4:$V$51, 17,0)</f>
        <v>1056.5</v>
      </c>
      <c r="H71" s="288">
        <f>VLOOKUP($E71,'[2]cr. (2)'!$A$4:$V$51, 18,0)</f>
        <v>1071.5</v>
      </c>
      <c r="I71" s="287">
        <f>VLOOKUP($E71,'[2]cr. (2)'!$A$4:$V$51, 19,0)</f>
        <v>1086.5</v>
      </c>
      <c r="J71" s="289"/>
      <c r="K71" s="290">
        <f>VLOOKUP($E71,'[2]cr. (2)'!$A$4:$V$51, 20,0)</f>
        <v>1041.5</v>
      </c>
      <c r="L71" s="288">
        <f>VLOOKUP($E71,'[2]cr. (2)'!$A$4:$V$51, 21,0)</f>
        <v>1071.5</v>
      </c>
      <c r="M71" s="291">
        <f>VLOOKUP($E71,'[2]cr. (2)'!$A$4:$V$51, 22,0)</f>
        <v>1101.5</v>
      </c>
      <c r="N71" s="306">
        <v>0</v>
      </c>
      <c r="O71" s="307">
        <f t="shared" si="23"/>
        <v>0</v>
      </c>
      <c r="P71" s="307">
        <f t="shared" si="24"/>
        <v>0</v>
      </c>
      <c r="Q71" s="292"/>
      <c r="R71" s="292"/>
      <c r="S71" s="292"/>
      <c r="T71"/>
      <c r="U71" s="38"/>
      <c r="V71" s="38"/>
    </row>
    <row r="72" spans="1:22" ht="16.5">
      <c r="A72" s="468"/>
      <c r="B72" s="149">
        <v>1</v>
      </c>
      <c r="C72" s="257" t="str">
        <f t="shared" si="20"/>
        <v>FC - 1000</v>
      </c>
      <c r="D72" s="149" t="s">
        <v>1155</v>
      </c>
      <c r="E72" s="314">
        <v>67756035</v>
      </c>
      <c r="F72" s="152"/>
      <c r="G72" s="287">
        <f>VLOOKUP($E72,'[2]cr. (2)'!$A$4:$V$51, 17,0)</f>
        <v>1056.5</v>
      </c>
      <c r="H72" s="288">
        <f>VLOOKUP($E72,'[2]cr. (2)'!$A$4:$V$51, 18,0)</f>
        <v>1071.5</v>
      </c>
      <c r="I72" s="287">
        <f>VLOOKUP($E72,'[2]cr. (2)'!$A$4:$V$51, 19,0)</f>
        <v>1086.5</v>
      </c>
      <c r="J72" s="289"/>
      <c r="K72" s="290">
        <f>VLOOKUP($E72,'[2]cr. (2)'!$A$4:$V$51, 20,0)</f>
        <v>1041.5</v>
      </c>
      <c r="L72" s="288">
        <f>VLOOKUP($E72,'[2]cr. (2)'!$A$4:$V$51, 21,0)</f>
        <v>1071.5</v>
      </c>
      <c r="M72" s="291">
        <f>VLOOKUP($E72,'[2]cr. (2)'!$A$4:$V$51, 22,0)</f>
        <v>1101.5</v>
      </c>
      <c r="N72" s="306">
        <v>0</v>
      </c>
      <c r="O72" s="307">
        <f t="shared" si="23"/>
        <v>0</v>
      </c>
      <c r="P72" s="307">
        <f t="shared" si="24"/>
        <v>0</v>
      </c>
      <c r="Q72" s="292"/>
      <c r="R72" s="292"/>
      <c r="S72" s="292"/>
      <c r="T72"/>
      <c r="U72" s="38"/>
      <c r="V72" s="38"/>
    </row>
    <row r="73" spans="1:22" ht="16.5">
      <c r="A73" s="468"/>
      <c r="B73" s="149">
        <v>1</v>
      </c>
      <c r="C73" s="257" t="str">
        <f t="shared" si="20"/>
        <v>FC - 1000</v>
      </c>
      <c r="D73" s="152" t="s">
        <v>1156</v>
      </c>
      <c r="E73" s="314">
        <v>68143247</v>
      </c>
      <c r="F73" s="152"/>
      <c r="G73" s="287">
        <f>VLOOKUP($E73,'[2]cr. (2)'!$A$4:$V$51, 17,0)</f>
        <v>1056.5</v>
      </c>
      <c r="H73" s="288">
        <f>VLOOKUP($E73,'[2]cr. (2)'!$A$4:$V$51, 18,0)</f>
        <v>1071.5</v>
      </c>
      <c r="I73" s="287">
        <f>VLOOKUP($E73,'[2]cr. (2)'!$A$4:$V$51, 19,0)</f>
        <v>1086.5</v>
      </c>
      <c r="J73" s="289"/>
      <c r="K73" s="290">
        <f>VLOOKUP($E73,'[2]cr. (2)'!$A$4:$V$51, 20,0)</f>
        <v>1041.5</v>
      </c>
      <c r="L73" s="288">
        <f>VLOOKUP($E73,'[2]cr. (2)'!$A$4:$V$51, 21,0)</f>
        <v>1071.5</v>
      </c>
      <c r="M73" s="291">
        <f>VLOOKUP($E73,'[2]cr. (2)'!$A$4:$V$51, 22,0)</f>
        <v>1101.5</v>
      </c>
      <c r="N73" s="306">
        <v>0</v>
      </c>
      <c r="O73" s="307">
        <f t="shared" si="23"/>
        <v>0</v>
      </c>
      <c r="P73" s="307">
        <f t="shared" si="24"/>
        <v>0</v>
      </c>
      <c r="Q73" s="292"/>
      <c r="R73" s="292"/>
      <c r="S73" s="292"/>
      <c r="T73"/>
      <c r="U73" s="38"/>
      <c r="V73" s="38"/>
    </row>
    <row r="74" spans="1:22" ht="16.5">
      <c r="A74" s="468"/>
      <c r="B74" s="149">
        <v>1</v>
      </c>
      <c r="C74" s="257" t="str">
        <f t="shared" si="20"/>
        <v>FC - 1000</v>
      </c>
      <c r="D74" s="152" t="s">
        <v>1157</v>
      </c>
      <c r="E74" s="314">
        <v>67756020</v>
      </c>
      <c r="F74" s="152"/>
      <c r="G74" s="287">
        <f>VLOOKUP($E74,'[2]cr. (2)'!$A$4:$V$51, 17,0)</f>
        <v>1056.5</v>
      </c>
      <c r="H74" s="288">
        <f>VLOOKUP($E74,'[2]cr. (2)'!$A$4:$V$51, 18,0)</f>
        <v>1071.5</v>
      </c>
      <c r="I74" s="287">
        <f>VLOOKUP($E74,'[2]cr. (2)'!$A$4:$V$51, 19,0)</f>
        <v>1086.5</v>
      </c>
      <c r="J74" s="289"/>
      <c r="K74" s="290">
        <f>VLOOKUP($E74,'[2]cr. (2)'!$A$4:$V$51, 20,0)</f>
        <v>1041.5</v>
      </c>
      <c r="L74" s="288">
        <f>VLOOKUP($E74,'[2]cr. (2)'!$A$4:$V$51, 21,0)</f>
        <v>1071.5</v>
      </c>
      <c r="M74" s="291">
        <f>VLOOKUP($E74,'[2]cr. (2)'!$A$4:$V$51, 22,0)</f>
        <v>1101.5</v>
      </c>
      <c r="N74" s="306">
        <v>0</v>
      </c>
      <c r="O74" s="307">
        <f t="shared" si="23"/>
        <v>0</v>
      </c>
      <c r="P74" s="307">
        <f t="shared" si="24"/>
        <v>0</v>
      </c>
      <c r="Q74" s="292"/>
      <c r="R74" s="292"/>
      <c r="S74" s="292"/>
      <c r="T74"/>
      <c r="U74" s="38"/>
      <c r="V74" s="38"/>
    </row>
    <row r="75" spans="1:22">
      <c r="C75" s="40"/>
      <c r="D75" s="40"/>
      <c r="E75" s="40"/>
      <c r="F75" s="40"/>
      <c r="G75" s="40"/>
      <c r="H75" s="40"/>
      <c r="I75" s="40"/>
      <c r="M75" s="38"/>
      <c r="N75" s="38"/>
      <c r="O75" s="38"/>
      <c r="P75" s="38"/>
      <c r="Q75" s="315"/>
      <c r="R75"/>
      <c r="S75"/>
      <c r="T75"/>
      <c r="U75" s="38"/>
      <c r="V75" s="38"/>
    </row>
    <row r="76" spans="1:22">
      <c r="Q76" s="281"/>
      <c r="R76" s="281"/>
      <c r="S76" s="281"/>
      <c r="T76" s="281"/>
    </row>
  </sheetData>
  <autoFilter ref="A3:Y27" xr:uid="{00000000-0009-0000-0000-00000A000000}"/>
  <mergeCells count="8">
    <mergeCell ref="A33:A74"/>
    <mergeCell ref="G2:I2"/>
    <mergeCell ref="J2:K2"/>
    <mergeCell ref="M2:O2"/>
    <mergeCell ref="T2:V2"/>
    <mergeCell ref="G31:I31"/>
    <mergeCell ref="K31:M31"/>
    <mergeCell ref="Q31:T3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3"/>
  <sheetViews>
    <sheetView tabSelected="1" topLeftCell="C3" zoomScale="115" zoomScaleNormal="115" workbookViewId="0">
      <pane xSplit="2" ySplit="1" topLeftCell="E165" activePane="bottomRight" state="frozen"/>
      <selection activeCell="C3" sqref="C3"/>
      <selection pane="topRight" activeCell="E3" sqref="E3"/>
      <selection pane="bottomLeft" activeCell="C4" sqref="C4"/>
      <selection pane="bottomRight" activeCell="C174" sqref="C174:C177"/>
    </sheetView>
  </sheetViews>
  <sheetFormatPr defaultColWidth="9.125" defaultRowHeight="15"/>
  <cols>
    <col min="1" max="1" width="9.125" style="327"/>
    <col min="2" max="2" width="6.5" style="327" customWidth="1"/>
    <col min="3" max="3" width="13.125" style="334" bestFit="1" customWidth="1"/>
    <col min="4" max="4" width="26.875" style="355" customWidth="1"/>
    <col min="5" max="5" width="12.125" style="356" customWidth="1"/>
    <col min="6" max="6" width="27.5" style="357" customWidth="1"/>
    <col min="7" max="7" width="14" style="327" customWidth="1"/>
    <col min="8" max="8" width="10.875" style="233" bestFit="1" customWidth="1"/>
    <col min="9" max="9" width="29.375" style="232" customWidth="1"/>
    <col min="10" max="10" width="10" style="327" customWidth="1"/>
    <col min="11" max="11" width="40.125" style="327" customWidth="1"/>
    <col min="12" max="12" width="6.625" style="232" customWidth="1"/>
    <col min="13" max="13" width="8.625" style="327" bestFit="1" customWidth="1"/>
    <col min="14" max="14" width="13.125" style="327" bestFit="1" customWidth="1"/>
    <col min="15" max="15" width="33.125" style="233" bestFit="1" customWidth="1"/>
    <col min="16" max="16" width="11.5" style="233" bestFit="1" customWidth="1"/>
    <col min="17" max="17" width="9.125" style="233"/>
    <col min="18" max="18" width="6.125" style="327" customWidth="1"/>
    <col min="19" max="19" width="8.625" style="327" bestFit="1" customWidth="1"/>
    <col min="20" max="20" width="13.125" style="327" bestFit="1" customWidth="1"/>
    <col min="21" max="21" width="36.625" style="233" bestFit="1" customWidth="1"/>
    <col min="22" max="22" width="11.5" style="233" bestFit="1" customWidth="1"/>
    <col min="23" max="23" width="9.125" style="233"/>
    <col min="24" max="24" width="4.375" style="327" bestFit="1" customWidth="1"/>
    <col min="25" max="25" width="6.375" style="327" bestFit="1" customWidth="1"/>
    <col min="26" max="27" width="9.125" style="327"/>
    <col min="28" max="28" width="33.125" style="233" bestFit="1" customWidth="1"/>
    <col min="29" max="29" width="10" style="233" bestFit="1" customWidth="1"/>
    <col min="30" max="16384" width="9.125" style="233"/>
  </cols>
  <sheetData>
    <row r="1" spans="1:27" ht="13.5" customHeight="1">
      <c r="I1" s="355"/>
      <c r="K1" s="355"/>
    </row>
    <row r="2" spans="1:27" ht="33" customHeight="1">
      <c r="B2" s="444" t="s">
        <v>55</v>
      </c>
      <c r="C2" s="444"/>
      <c r="D2" s="444"/>
      <c r="E2" s="444"/>
      <c r="F2" s="444"/>
      <c r="G2" s="444"/>
      <c r="H2" s="328"/>
      <c r="K2" s="233"/>
      <c r="M2" s="233"/>
      <c r="N2" s="233"/>
      <c r="R2" s="233"/>
      <c r="S2" s="233"/>
      <c r="T2" s="233"/>
      <c r="X2" s="233"/>
      <c r="Y2" s="233"/>
      <c r="Z2" s="233"/>
      <c r="AA2" s="233"/>
    </row>
    <row r="3" spans="1:27" s="328" customFormat="1">
      <c r="A3" s="329"/>
      <c r="B3" s="331" t="s">
        <v>3</v>
      </c>
      <c r="C3" s="338" t="s">
        <v>0</v>
      </c>
      <c r="D3" s="339" t="s">
        <v>1</v>
      </c>
      <c r="E3" s="340" t="s">
        <v>1313</v>
      </c>
      <c r="F3" s="341" t="s">
        <v>1274</v>
      </c>
      <c r="G3" s="342" t="s">
        <v>2</v>
      </c>
      <c r="H3" s="222"/>
      <c r="I3" s="343"/>
      <c r="J3" s="342" t="s">
        <v>425</v>
      </c>
      <c r="K3" s="344"/>
      <c r="L3" s="330"/>
    </row>
    <row r="4" spans="1:27">
      <c r="A4" s="327">
        <v>1</v>
      </c>
      <c r="B4" s="331">
        <v>0</v>
      </c>
      <c r="C4" s="324" t="s">
        <v>90</v>
      </c>
      <c r="D4" s="346" t="s">
        <v>1449</v>
      </c>
      <c r="E4" s="324"/>
      <c r="F4" s="345"/>
      <c r="G4" s="220"/>
      <c r="H4" s="441" t="s">
        <v>163</v>
      </c>
      <c r="I4" s="386" t="s">
        <v>1469</v>
      </c>
      <c r="J4" s="387" t="s">
        <v>368</v>
      </c>
      <c r="K4" s="386" t="s">
        <v>1459</v>
      </c>
      <c r="L4" s="232" t="s">
        <v>1479</v>
      </c>
      <c r="M4" s="233"/>
      <c r="N4" s="233"/>
      <c r="R4" s="233"/>
      <c r="S4" s="233"/>
      <c r="T4" s="233"/>
      <c r="X4" s="233"/>
      <c r="Y4" s="233"/>
      <c r="Z4" s="233"/>
      <c r="AA4" s="233"/>
    </row>
    <row r="5" spans="1:27" ht="15" customHeight="1">
      <c r="A5" s="327">
        <v>2</v>
      </c>
      <c r="B5" s="331">
        <v>1</v>
      </c>
      <c r="C5" s="324" t="s">
        <v>91</v>
      </c>
      <c r="D5" s="346" t="s">
        <v>1450</v>
      </c>
      <c r="E5" s="324"/>
      <c r="F5" s="345"/>
      <c r="G5" s="220"/>
      <c r="H5" s="442"/>
      <c r="I5" s="386" t="s">
        <v>1470</v>
      </c>
      <c r="J5" s="387" t="s">
        <v>369</v>
      </c>
      <c r="K5" s="386" t="s">
        <v>1460</v>
      </c>
      <c r="L5" s="232" t="s">
        <v>1337</v>
      </c>
      <c r="M5" s="233"/>
      <c r="N5" s="233"/>
      <c r="R5" s="233"/>
      <c r="S5" s="233"/>
      <c r="T5" s="233"/>
      <c r="X5" s="233"/>
      <c r="Y5" s="233"/>
      <c r="Z5" s="233"/>
      <c r="AA5" s="233"/>
    </row>
    <row r="6" spans="1:27" ht="15" customHeight="1">
      <c r="A6" s="327">
        <v>3</v>
      </c>
      <c r="B6" s="331">
        <v>2</v>
      </c>
      <c r="C6" s="324" t="s">
        <v>92</v>
      </c>
      <c r="D6" s="346" t="s">
        <v>1451</v>
      </c>
      <c r="E6" s="324"/>
      <c r="F6" s="345"/>
      <c r="G6" s="220"/>
      <c r="H6" s="442"/>
      <c r="I6" s="386" t="s">
        <v>1471</v>
      </c>
      <c r="J6" s="387" t="s">
        <v>370</v>
      </c>
      <c r="K6" s="386" t="s">
        <v>1461</v>
      </c>
      <c r="L6" s="232" t="s">
        <v>1338</v>
      </c>
      <c r="M6" s="233"/>
      <c r="N6" s="233"/>
      <c r="R6" s="233"/>
      <c r="S6" s="233"/>
      <c r="T6" s="233"/>
      <c r="X6" s="233"/>
      <c r="Y6" s="233"/>
      <c r="Z6" s="233"/>
      <c r="AA6" s="233"/>
    </row>
    <row r="7" spans="1:27" ht="15" customHeight="1">
      <c r="A7" s="327">
        <v>4</v>
      </c>
      <c r="B7" s="331">
        <v>3</v>
      </c>
      <c r="C7" s="324" t="s">
        <v>93</v>
      </c>
      <c r="D7" s="346" t="s">
        <v>1452</v>
      </c>
      <c r="E7" s="324"/>
      <c r="F7" s="345"/>
      <c r="G7" s="220"/>
      <c r="H7" s="442"/>
      <c r="I7" s="386" t="s">
        <v>1472</v>
      </c>
      <c r="J7" s="387" t="s">
        <v>371</v>
      </c>
      <c r="K7" s="386" t="s">
        <v>1462</v>
      </c>
      <c r="M7" s="233"/>
      <c r="N7" s="233"/>
      <c r="R7" s="233"/>
      <c r="S7" s="233"/>
      <c r="T7" s="233"/>
      <c r="X7" s="233"/>
      <c r="Y7" s="233"/>
      <c r="Z7" s="233"/>
      <c r="AA7" s="233"/>
    </row>
    <row r="8" spans="1:27" ht="15" customHeight="1">
      <c r="A8" s="327">
        <v>5</v>
      </c>
      <c r="B8" s="331">
        <v>4</v>
      </c>
      <c r="C8" s="324" t="s">
        <v>94</v>
      </c>
      <c r="D8" s="346" t="s">
        <v>1453</v>
      </c>
      <c r="E8" s="324"/>
      <c r="F8" s="345"/>
      <c r="G8" s="220"/>
      <c r="H8" s="442"/>
      <c r="I8" s="386" t="s">
        <v>1473</v>
      </c>
      <c r="J8" s="387" t="s">
        <v>372</v>
      </c>
      <c r="K8" s="386" t="s">
        <v>1463</v>
      </c>
      <c r="M8" s="233"/>
      <c r="N8" s="233"/>
      <c r="R8" s="233"/>
      <c r="S8" s="233"/>
      <c r="T8" s="233"/>
      <c r="X8" s="233"/>
      <c r="Y8" s="233"/>
      <c r="Z8" s="233"/>
      <c r="AA8" s="233"/>
    </row>
    <row r="9" spans="1:27" ht="15" customHeight="1">
      <c r="A9" s="327">
        <v>6</v>
      </c>
      <c r="B9" s="331">
        <v>5</v>
      </c>
      <c r="C9" s="324" t="s">
        <v>95</v>
      </c>
      <c r="D9" s="346" t="s">
        <v>1454</v>
      </c>
      <c r="E9" s="324"/>
      <c r="F9" s="345"/>
      <c r="G9" s="220"/>
      <c r="H9" s="442"/>
      <c r="I9" s="386" t="s">
        <v>1474</v>
      </c>
      <c r="J9" s="387" t="s">
        <v>373</v>
      </c>
      <c r="K9" s="386" t="s">
        <v>1464</v>
      </c>
      <c r="M9" s="233"/>
      <c r="N9" s="233"/>
      <c r="R9" s="233"/>
      <c r="S9" s="233"/>
      <c r="T9" s="233"/>
      <c r="X9" s="233"/>
      <c r="Y9" s="233"/>
      <c r="Z9" s="233"/>
      <c r="AA9" s="233"/>
    </row>
    <row r="10" spans="1:27" ht="15" customHeight="1">
      <c r="A10" s="327">
        <v>7</v>
      </c>
      <c r="B10" s="331">
        <v>6</v>
      </c>
      <c r="C10" s="324" t="s">
        <v>96</v>
      </c>
      <c r="D10" s="346" t="s">
        <v>1455</v>
      </c>
      <c r="E10" s="324"/>
      <c r="F10" s="345"/>
      <c r="G10" s="220"/>
      <c r="H10" s="442"/>
      <c r="I10" s="386" t="s">
        <v>1475</v>
      </c>
      <c r="J10" s="387" t="s">
        <v>374</v>
      </c>
      <c r="K10" s="386" t="s">
        <v>1465</v>
      </c>
      <c r="M10" s="233"/>
      <c r="N10" s="233"/>
      <c r="R10" s="233"/>
      <c r="S10" s="233"/>
      <c r="T10" s="233"/>
      <c r="X10" s="233"/>
      <c r="Y10" s="233"/>
      <c r="Z10" s="233"/>
      <c r="AA10" s="233"/>
    </row>
    <row r="11" spans="1:27" ht="15" customHeight="1">
      <c r="A11" s="327">
        <v>8</v>
      </c>
      <c r="B11" s="331">
        <v>7</v>
      </c>
      <c r="C11" s="324" t="s">
        <v>97</v>
      </c>
      <c r="D11" s="346" t="s">
        <v>1456</v>
      </c>
      <c r="E11" s="324"/>
      <c r="F11" s="345"/>
      <c r="G11" s="220"/>
      <c r="H11" s="442"/>
      <c r="I11" s="386" t="s">
        <v>1476</v>
      </c>
      <c r="J11" s="387" t="s">
        <v>375</v>
      </c>
      <c r="K11" s="386" t="s">
        <v>1466</v>
      </c>
      <c r="M11" s="233"/>
      <c r="N11" s="233"/>
      <c r="R11" s="233"/>
      <c r="S11" s="233"/>
      <c r="T11" s="233"/>
      <c r="X11" s="233"/>
      <c r="Y11" s="233"/>
      <c r="Z11" s="233"/>
      <c r="AA11" s="233"/>
    </row>
    <row r="12" spans="1:27" ht="15" customHeight="1">
      <c r="A12" s="327">
        <v>9</v>
      </c>
      <c r="B12" s="331">
        <v>8</v>
      </c>
      <c r="C12" s="324" t="s">
        <v>98</v>
      </c>
      <c r="D12" s="346" t="s">
        <v>1457</v>
      </c>
      <c r="E12" s="324"/>
      <c r="F12" s="345"/>
      <c r="G12" s="220"/>
      <c r="H12" s="442"/>
      <c r="I12" s="386" t="s">
        <v>1477</v>
      </c>
      <c r="J12" s="387" t="s">
        <v>376</v>
      </c>
      <c r="K12" s="386" t="s">
        <v>1467</v>
      </c>
      <c r="M12" s="233"/>
      <c r="N12" s="233"/>
      <c r="R12" s="233"/>
      <c r="S12" s="233"/>
      <c r="T12" s="233"/>
      <c r="X12" s="233"/>
      <c r="Y12" s="233"/>
      <c r="Z12" s="233"/>
      <c r="AA12" s="233"/>
    </row>
    <row r="13" spans="1:27" ht="15" customHeight="1">
      <c r="A13" s="327">
        <v>10</v>
      </c>
      <c r="B13" s="331">
        <v>9</v>
      </c>
      <c r="C13" s="324" t="s">
        <v>99</v>
      </c>
      <c r="D13" s="346" t="s">
        <v>1458</v>
      </c>
      <c r="E13" s="324"/>
      <c r="F13" s="345"/>
      <c r="G13" s="220"/>
      <c r="H13" s="442"/>
      <c r="I13" s="386" t="s">
        <v>1478</v>
      </c>
      <c r="J13" s="387" t="s">
        <v>377</v>
      </c>
      <c r="K13" s="386" t="s">
        <v>1468</v>
      </c>
      <c r="M13" s="233"/>
      <c r="N13" s="233"/>
      <c r="R13" s="233"/>
      <c r="S13" s="233"/>
      <c r="T13" s="233"/>
      <c r="X13" s="233"/>
      <c r="Y13" s="233"/>
      <c r="Z13" s="233"/>
      <c r="AA13" s="233"/>
    </row>
    <row r="14" spans="1:27" ht="15" customHeight="1">
      <c r="A14" s="327">
        <v>11</v>
      </c>
      <c r="B14" s="331">
        <v>10</v>
      </c>
      <c r="C14" s="324" t="s">
        <v>100</v>
      </c>
      <c r="D14" s="27" t="s">
        <v>1786</v>
      </c>
      <c r="E14" s="324"/>
      <c r="F14" s="345"/>
      <c r="G14" s="220"/>
      <c r="H14" s="442"/>
      <c r="I14" s="376" t="s">
        <v>1786</v>
      </c>
      <c r="J14" s="380" t="s">
        <v>378</v>
      </c>
      <c r="K14" s="376" t="s">
        <v>1786</v>
      </c>
      <c r="M14" s="233"/>
      <c r="N14" s="233"/>
      <c r="R14" s="233"/>
      <c r="S14" s="233"/>
      <c r="T14" s="233"/>
      <c r="X14" s="233"/>
      <c r="Y14" s="233"/>
      <c r="Z14" s="233"/>
      <c r="AA14" s="233"/>
    </row>
    <row r="15" spans="1:27" ht="15" customHeight="1">
      <c r="A15" s="327">
        <v>12</v>
      </c>
      <c r="B15" s="331">
        <v>11</v>
      </c>
      <c r="C15" s="324" t="s">
        <v>101</v>
      </c>
      <c r="D15" s="27"/>
      <c r="E15" s="324"/>
      <c r="F15" s="345"/>
      <c r="G15" s="220"/>
      <c r="H15" s="442"/>
      <c r="I15" s="376"/>
      <c r="J15" s="380" t="s">
        <v>379</v>
      </c>
      <c r="K15" s="376"/>
      <c r="M15" s="233"/>
      <c r="N15" s="233"/>
      <c r="R15" s="233"/>
      <c r="S15" s="233"/>
      <c r="T15" s="233"/>
      <c r="X15" s="233"/>
      <c r="Y15" s="233"/>
      <c r="Z15" s="233"/>
      <c r="AA15" s="233"/>
    </row>
    <row r="16" spans="1:27" ht="15" customHeight="1">
      <c r="A16" s="327">
        <v>13</v>
      </c>
      <c r="B16" s="331">
        <v>12</v>
      </c>
      <c r="C16" s="324" t="s">
        <v>102</v>
      </c>
      <c r="D16" s="27" t="s">
        <v>1785</v>
      </c>
      <c r="E16" s="324"/>
      <c r="F16" s="345"/>
      <c r="G16" s="220"/>
      <c r="H16" s="442"/>
      <c r="I16" s="376" t="s">
        <v>1785</v>
      </c>
      <c r="J16" s="380" t="s">
        <v>380</v>
      </c>
      <c r="K16" s="376" t="s">
        <v>1785</v>
      </c>
      <c r="M16" s="233"/>
      <c r="N16" s="233"/>
      <c r="R16" s="233"/>
      <c r="S16" s="233"/>
      <c r="T16" s="233"/>
      <c r="X16" s="233"/>
      <c r="Y16" s="233"/>
      <c r="Z16" s="233"/>
      <c r="AA16" s="233"/>
    </row>
    <row r="17" spans="1:27" ht="15" customHeight="1">
      <c r="A17" s="327">
        <v>14</v>
      </c>
      <c r="B17" s="331">
        <v>13</v>
      </c>
      <c r="C17" s="324" t="s">
        <v>103</v>
      </c>
      <c r="D17" s="27"/>
      <c r="E17" s="324"/>
      <c r="F17" s="345"/>
      <c r="G17" s="220"/>
      <c r="H17" s="442"/>
      <c r="I17" s="376"/>
      <c r="J17" s="380" t="s">
        <v>381</v>
      </c>
      <c r="K17" s="376"/>
      <c r="M17" s="233"/>
      <c r="N17" s="233"/>
      <c r="R17" s="233"/>
      <c r="S17" s="233"/>
      <c r="T17" s="233"/>
      <c r="X17" s="233"/>
      <c r="Y17" s="233"/>
      <c r="Z17" s="233"/>
      <c r="AA17" s="233"/>
    </row>
    <row r="18" spans="1:27" ht="15" customHeight="1">
      <c r="A18" s="327">
        <v>15</v>
      </c>
      <c r="B18" s="331">
        <v>14</v>
      </c>
      <c r="C18" s="324" t="s">
        <v>104</v>
      </c>
      <c r="D18" s="27" t="s">
        <v>1787</v>
      </c>
      <c r="E18" s="324"/>
      <c r="F18" s="345"/>
      <c r="G18" s="220"/>
      <c r="H18" s="442"/>
      <c r="I18" s="376" t="s">
        <v>1787</v>
      </c>
      <c r="J18" s="380" t="s">
        <v>382</v>
      </c>
      <c r="K18" s="376" t="s">
        <v>1787</v>
      </c>
      <c r="M18" s="233"/>
      <c r="N18" s="233"/>
      <c r="R18" s="233"/>
      <c r="S18" s="233"/>
      <c r="T18" s="233"/>
      <c r="X18" s="233"/>
      <c r="Y18" s="233"/>
      <c r="Z18" s="233"/>
      <c r="AA18" s="233"/>
    </row>
    <row r="19" spans="1:27" ht="15" customHeight="1">
      <c r="A19" s="327">
        <v>16</v>
      </c>
      <c r="B19" s="331">
        <v>15</v>
      </c>
      <c r="C19" s="324" t="s">
        <v>105</v>
      </c>
      <c r="D19" s="27"/>
      <c r="E19" s="324"/>
      <c r="F19" s="345"/>
      <c r="G19" s="220"/>
      <c r="H19" s="442"/>
      <c r="I19" s="376"/>
      <c r="J19" s="380" t="s">
        <v>383</v>
      </c>
      <c r="K19" s="376"/>
      <c r="M19" s="233"/>
      <c r="N19" s="233"/>
      <c r="R19" s="233"/>
      <c r="S19" s="233"/>
      <c r="T19" s="233"/>
      <c r="X19" s="233"/>
      <c r="Y19" s="233"/>
      <c r="Z19" s="233"/>
      <c r="AA19" s="233"/>
    </row>
    <row r="20" spans="1:27" ht="15" customHeight="1">
      <c r="A20" s="327">
        <v>17</v>
      </c>
      <c r="B20" s="331">
        <v>16</v>
      </c>
      <c r="C20" s="324" t="s">
        <v>106</v>
      </c>
      <c r="D20" s="27" t="s">
        <v>1784</v>
      </c>
      <c r="E20" s="324"/>
      <c r="F20" s="345"/>
      <c r="G20" s="220"/>
      <c r="H20" s="442"/>
      <c r="I20" s="376" t="s">
        <v>1784</v>
      </c>
      <c r="J20" s="380" t="s">
        <v>384</v>
      </c>
      <c r="K20" s="376" t="s">
        <v>1784</v>
      </c>
      <c r="M20" s="233"/>
      <c r="N20" s="233"/>
      <c r="R20" s="233"/>
      <c r="S20" s="233"/>
      <c r="T20" s="233"/>
      <c r="X20" s="233"/>
      <c r="Y20" s="233"/>
      <c r="Z20" s="233"/>
      <c r="AA20" s="233"/>
    </row>
    <row r="21" spans="1:27" ht="15" customHeight="1">
      <c r="A21" s="327">
        <v>18</v>
      </c>
      <c r="B21" s="331">
        <v>17</v>
      </c>
      <c r="C21" s="324" t="s">
        <v>107</v>
      </c>
      <c r="D21" s="27"/>
      <c r="E21" s="324"/>
      <c r="F21" s="345"/>
      <c r="G21" s="220"/>
      <c r="H21" s="442"/>
      <c r="I21" s="376"/>
      <c r="J21" s="380" t="s">
        <v>385</v>
      </c>
      <c r="K21" s="376"/>
      <c r="M21" s="233"/>
      <c r="N21" s="233"/>
      <c r="R21" s="233"/>
      <c r="S21" s="233"/>
      <c r="T21" s="233"/>
      <c r="X21" s="233"/>
      <c r="Y21" s="233"/>
      <c r="Z21" s="233"/>
      <c r="AA21" s="233"/>
    </row>
    <row r="22" spans="1:27" ht="15" customHeight="1">
      <c r="A22" s="327">
        <v>19</v>
      </c>
      <c r="B22" s="331">
        <v>18</v>
      </c>
      <c r="C22" s="324" t="s">
        <v>108</v>
      </c>
      <c r="D22" s="27" t="s">
        <v>1279</v>
      </c>
      <c r="E22" s="324"/>
      <c r="F22" s="345"/>
      <c r="G22" s="220"/>
      <c r="H22" s="442"/>
      <c r="I22" s="376" t="s">
        <v>1279</v>
      </c>
      <c r="J22" s="380" t="s">
        <v>386</v>
      </c>
      <c r="K22" s="376" t="s">
        <v>1279</v>
      </c>
      <c r="M22" s="233"/>
      <c r="N22" s="233"/>
      <c r="R22" s="233"/>
      <c r="S22" s="233"/>
      <c r="T22" s="233"/>
      <c r="X22" s="233"/>
      <c r="Y22" s="233"/>
      <c r="Z22" s="233"/>
      <c r="AA22" s="233"/>
    </row>
    <row r="23" spans="1:27" ht="15.75" customHeight="1">
      <c r="A23" s="327">
        <v>20</v>
      </c>
      <c r="B23" s="331">
        <v>19</v>
      </c>
      <c r="C23" s="324" t="s">
        <v>109</v>
      </c>
      <c r="D23" s="27"/>
      <c r="E23" s="324"/>
      <c r="F23" s="345"/>
      <c r="G23" s="220"/>
      <c r="H23" s="442"/>
      <c r="I23" s="379"/>
      <c r="J23" s="380" t="s">
        <v>387</v>
      </c>
      <c r="K23" s="379"/>
      <c r="M23" s="233"/>
      <c r="N23" s="233"/>
      <c r="R23" s="233"/>
      <c r="S23" s="233"/>
      <c r="T23" s="233"/>
      <c r="X23" s="233"/>
      <c r="Y23" s="233"/>
      <c r="Z23" s="233"/>
      <c r="AA23" s="233"/>
    </row>
    <row r="24" spans="1:27">
      <c r="A24" s="327">
        <v>21</v>
      </c>
      <c r="B24" s="331">
        <v>20</v>
      </c>
      <c r="C24" s="333" t="s">
        <v>110</v>
      </c>
      <c r="D24" s="332" t="s">
        <v>902</v>
      </c>
      <c r="E24" s="333"/>
      <c r="F24" s="347"/>
      <c r="G24" s="332"/>
      <c r="H24" s="442"/>
      <c r="I24" s="382" t="s">
        <v>227</v>
      </c>
      <c r="J24" s="383" t="s">
        <v>388</v>
      </c>
      <c r="K24" s="382" t="s">
        <v>427</v>
      </c>
      <c r="M24" s="233"/>
      <c r="N24" s="233"/>
      <c r="R24" s="233"/>
      <c r="S24" s="233"/>
      <c r="T24" s="233"/>
      <c r="X24" s="233"/>
      <c r="Y24" s="233"/>
      <c r="Z24" s="233"/>
      <c r="AA24" s="233"/>
    </row>
    <row r="25" spans="1:27">
      <c r="A25" s="327">
        <v>22</v>
      </c>
      <c r="B25" s="331">
        <v>21</v>
      </c>
      <c r="C25" s="333"/>
      <c r="D25" s="332"/>
      <c r="E25" s="333"/>
      <c r="F25" s="347"/>
      <c r="G25" s="332"/>
      <c r="H25" s="442"/>
      <c r="I25" s="382"/>
      <c r="J25" s="383"/>
      <c r="K25" s="382"/>
      <c r="M25" s="233"/>
      <c r="N25" s="233"/>
      <c r="R25" s="233"/>
      <c r="S25" s="233"/>
      <c r="T25" s="233"/>
      <c r="X25" s="233"/>
      <c r="Y25" s="233"/>
      <c r="Z25" s="233"/>
      <c r="AA25" s="233"/>
    </row>
    <row r="26" spans="1:27">
      <c r="A26" s="327">
        <v>23</v>
      </c>
      <c r="B26" s="331">
        <v>22</v>
      </c>
      <c r="C26" s="348" t="s">
        <v>112</v>
      </c>
      <c r="D26" s="487" t="s">
        <v>159</v>
      </c>
      <c r="E26" s="324"/>
      <c r="F26" s="348"/>
      <c r="G26" s="445"/>
      <c r="H26" s="442"/>
      <c r="I26" s="349" t="s">
        <v>230</v>
      </c>
      <c r="J26" s="345" t="s">
        <v>389</v>
      </c>
      <c r="K26" s="349" t="s">
        <v>428</v>
      </c>
      <c r="M26" s="233"/>
      <c r="N26" s="233"/>
      <c r="R26" s="233"/>
      <c r="S26" s="233"/>
      <c r="T26" s="233"/>
      <c r="X26" s="233"/>
      <c r="Y26" s="233"/>
      <c r="Z26" s="233"/>
      <c r="AA26" s="233"/>
    </row>
    <row r="27" spans="1:27">
      <c r="A27" s="327">
        <v>24</v>
      </c>
      <c r="B27" s="331">
        <v>23</v>
      </c>
      <c r="C27" s="348"/>
      <c r="D27" s="335"/>
      <c r="E27" s="324"/>
      <c r="F27" s="348"/>
      <c r="G27" s="445"/>
      <c r="H27" s="442"/>
      <c r="I27" s="349"/>
      <c r="J27" s="345"/>
      <c r="K27" s="349"/>
      <c r="M27" s="233"/>
      <c r="N27" s="233"/>
      <c r="R27" s="233"/>
      <c r="S27" s="233"/>
      <c r="T27" s="233"/>
      <c r="X27" s="233"/>
      <c r="Y27" s="233"/>
      <c r="Z27" s="233"/>
      <c r="AA27" s="233"/>
    </row>
    <row r="28" spans="1:27" ht="15" customHeight="1">
      <c r="A28" s="327">
        <v>25</v>
      </c>
      <c r="B28" s="331">
        <v>24</v>
      </c>
      <c r="C28" s="324" t="s">
        <v>113</v>
      </c>
      <c r="D28" s="336" t="s">
        <v>158</v>
      </c>
      <c r="E28" s="325"/>
      <c r="F28" s="348"/>
      <c r="G28" s="446"/>
      <c r="H28" s="442"/>
      <c r="I28" s="379" t="s">
        <v>231</v>
      </c>
      <c r="J28" s="380" t="s">
        <v>390</v>
      </c>
      <c r="K28" s="379" t="s">
        <v>429</v>
      </c>
      <c r="M28" s="233"/>
      <c r="N28" s="233"/>
      <c r="R28" s="233"/>
      <c r="S28" s="233"/>
      <c r="T28" s="233"/>
      <c r="X28" s="233"/>
      <c r="Y28" s="233"/>
      <c r="Z28" s="233"/>
      <c r="AA28" s="233"/>
    </row>
    <row r="29" spans="1:27" ht="15" customHeight="1">
      <c r="A29" s="327">
        <v>26</v>
      </c>
      <c r="B29" s="331">
        <v>25</v>
      </c>
      <c r="C29" s="324"/>
      <c r="D29" s="336"/>
      <c r="E29" s="325"/>
      <c r="F29" s="348"/>
      <c r="G29" s="446"/>
      <c r="H29" s="442"/>
      <c r="I29" s="379"/>
      <c r="J29" s="380"/>
      <c r="K29" s="379"/>
      <c r="M29" s="233"/>
      <c r="N29" s="233"/>
      <c r="R29" s="233"/>
      <c r="S29" s="233"/>
      <c r="T29" s="233"/>
      <c r="X29" s="233"/>
      <c r="Y29" s="233"/>
      <c r="Z29" s="233"/>
      <c r="AA29" s="233"/>
    </row>
    <row r="30" spans="1:27" ht="15.75" customHeight="1">
      <c r="A30" s="327">
        <v>27</v>
      </c>
      <c r="B30" s="331">
        <v>26</v>
      </c>
      <c r="C30" s="324" t="s">
        <v>114</v>
      </c>
      <c r="D30" s="336" t="s">
        <v>148</v>
      </c>
      <c r="E30" s="325"/>
      <c r="F30" s="348"/>
      <c r="G30" s="447"/>
      <c r="H30" s="442"/>
      <c r="I30" s="379" t="s">
        <v>232</v>
      </c>
      <c r="J30" s="380" t="s">
        <v>391</v>
      </c>
      <c r="K30" s="379" t="s">
        <v>430</v>
      </c>
      <c r="M30" s="233"/>
      <c r="N30" s="233"/>
      <c r="R30" s="233"/>
      <c r="S30" s="233"/>
      <c r="T30" s="233"/>
      <c r="X30" s="233"/>
      <c r="Y30" s="233"/>
      <c r="Z30" s="233"/>
      <c r="AA30" s="233"/>
    </row>
    <row r="31" spans="1:27" ht="15" customHeight="1">
      <c r="A31" s="327">
        <v>28</v>
      </c>
      <c r="B31" s="331">
        <v>27</v>
      </c>
      <c r="C31" s="324"/>
      <c r="D31" s="336"/>
      <c r="E31" s="325"/>
      <c r="F31" s="348"/>
      <c r="G31" s="447"/>
      <c r="H31" s="442"/>
      <c r="I31" s="379"/>
      <c r="J31" s="380"/>
      <c r="K31" s="379"/>
      <c r="M31" s="233"/>
      <c r="N31" s="233"/>
      <c r="R31" s="233"/>
      <c r="S31" s="233"/>
      <c r="T31" s="233"/>
      <c r="X31" s="233"/>
      <c r="Y31" s="233"/>
      <c r="Z31" s="233"/>
      <c r="AA31" s="233"/>
    </row>
    <row r="32" spans="1:27" ht="15" customHeight="1">
      <c r="A32" s="327">
        <v>29</v>
      </c>
      <c r="B32" s="331">
        <v>28</v>
      </c>
      <c r="C32" s="324" t="s">
        <v>115</v>
      </c>
      <c r="D32" s="336" t="s">
        <v>149</v>
      </c>
      <c r="E32" s="325"/>
      <c r="F32" s="348"/>
      <c r="G32" s="446"/>
      <c r="H32" s="442"/>
      <c r="I32" s="379" t="s">
        <v>233</v>
      </c>
      <c r="J32" s="380" t="s">
        <v>392</v>
      </c>
      <c r="K32" s="379" t="s">
        <v>431</v>
      </c>
      <c r="M32" s="233"/>
      <c r="N32" s="233"/>
      <c r="R32" s="233"/>
      <c r="S32" s="233"/>
      <c r="T32" s="233"/>
      <c r="X32" s="233"/>
      <c r="Y32" s="233"/>
      <c r="Z32" s="233"/>
      <c r="AA32" s="233"/>
    </row>
    <row r="33" spans="1:27" ht="15" customHeight="1">
      <c r="A33" s="327">
        <v>30</v>
      </c>
      <c r="B33" s="331">
        <v>29</v>
      </c>
      <c r="C33" s="324"/>
      <c r="D33" s="336"/>
      <c r="E33" s="325"/>
      <c r="F33" s="348"/>
      <c r="G33" s="446"/>
      <c r="H33" s="442"/>
      <c r="I33" s="379"/>
      <c r="J33" s="380"/>
      <c r="K33" s="379"/>
      <c r="M33" s="233"/>
      <c r="N33" s="233"/>
      <c r="R33" s="233"/>
      <c r="S33" s="233"/>
      <c r="T33" s="233"/>
      <c r="X33" s="233"/>
      <c r="Y33" s="233"/>
      <c r="Z33" s="233"/>
      <c r="AA33" s="233"/>
    </row>
    <row r="34" spans="1:27" ht="15" customHeight="1">
      <c r="A34" s="327">
        <v>31</v>
      </c>
      <c r="B34" s="331">
        <v>30</v>
      </c>
      <c r="C34" s="325" t="s">
        <v>116</v>
      </c>
      <c r="D34" s="336" t="s">
        <v>150</v>
      </c>
      <c r="E34" s="325"/>
      <c r="F34" s="348"/>
      <c r="G34" s="447"/>
      <c r="H34" s="442"/>
      <c r="I34" s="221" t="s">
        <v>234</v>
      </c>
      <c r="J34" s="331" t="s">
        <v>393</v>
      </c>
      <c r="K34" s="221" t="s">
        <v>432</v>
      </c>
      <c r="M34" s="233"/>
      <c r="N34" s="233"/>
      <c r="R34" s="233"/>
      <c r="S34" s="233"/>
      <c r="T34" s="233"/>
      <c r="X34" s="233"/>
      <c r="Y34" s="233"/>
      <c r="Z34" s="233"/>
      <c r="AA34" s="233"/>
    </row>
    <row r="35" spans="1:27" ht="15" customHeight="1">
      <c r="A35" s="327">
        <v>32</v>
      </c>
      <c r="B35" s="331">
        <v>31</v>
      </c>
      <c r="C35" s="325"/>
      <c r="D35" s="336"/>
      <c r="E35" s="325"/>
      <c r="F35" s="348"/>
      <c r="G35" s="447"/>
      <c r="H35" s="442"/>
      <c r="I35" s="221"/>
      <c r="J35" s="331"/>
      <c r="K35" s="221"/>
      <c r="M35" s="233"/>
      <c r="N35" s="233"/>
      <c r="R35" s="233"/>
      <c r="S35" s="233"/>
      <c r="T35" s="233"/>
      <c r="X35" s="233"/>
      <c r="Y35" s="233"/>
      <c r="Z35" s="233"/>
      <c r="AA35" s="233"/>
    </row>
    <row r="36" spans="1:27" ht="15" customHeight="1">
      <c r="A36" s="327">
        <v>33</v>
      </c>
      <c r="B36" s="331">
        <v>32</v>
      </c>
      <c r="C36" s="324" t="s">
        <v>117</v>
      </c>
      <c r="D36" s="336" t="s">
        <v>178</v>
      </c>
      <c r="E36" s="325"/>
      <c r="F36" s="348"/>
      <c r="G36" s="446"/>
      <c r="H36" s="442"/>
      <c r="I36" s="379" t="s">
        <v>235</v>
      </c>
      <c r="J36" s="380" t="s">
        <v>394</v>
      </c>
      <c r="K36" s="379" t="s">
        <v>433</v>
      </c>
      <c r="M36" s="233"/>
      <c r="N36" s="233"/>
      <c r="R36" s="233"/>
      <c r="S36" s="233"/>
      <c r="T36" s="233"/>
      <c r="X36" s="233"/>
      <c r="Y36" s="233"/>
      <c r="Z36" s="233"/>
      <c r="AA36" s="233"/>
    </row>
    <row r="37" spans="1:27" ht="15" customHeight="1">
      <c r="A37" s="327">
        <v>34</v>
      </c>
      <c r="B37" s="331">
        <v>33</v>
      </c>
      <c r="C37" s="324" t="s">
        <v>866</v>
      </c>
      <c r="D37" s="336" t="s">
        <v>867</v>
      </c>
      <c r="E37" s="325"/>
      <c r="F37" s="348"/>
      <c r="G37" s="446"/>
      <c r="H37" s="442"/>
      <c r="I37" s="379" t="s">
        <v>867</v>
      </c>
      <c r="J37" s="380" t="s">
        <v>869</v>
      </c>
      <c r="K37" s="379" t="s">
        <v>868</v>
      </c>
      <c r="M37" s="233"/>
      <c r="N37" s="233"/>
      <c r="R37" s="233"/>
      <c r="S37" s="233"/>
      <c r="T37" s="233"/>
      <c r="X37" s="233"/>
      <c r="Y37" s="233"/>
      <c r="Z37" s="233"/>
      <c r="AA37" s="233"/>
    </row>
    <row r="38" spans="1:27" ht="15" customHeight="1">
      <c r="A38" s="327">
        <v>35</v>
      </c>
      <c r="B38" s="331">
        <v>34</v>
      </c>
      <c r="C38" s="333" t="s">
        <v>118</v>
      </c>
      <c r="D38" s="336" t="s">
        <v>162</v>
      </c>
      <c r="E38" s="325"/>
      <c r="F38" s="348"/>
      <c r="G38" s="336"/>
      <c r="H38" s="442"/>
      <c r="I38" s="382" t="s">
        <v>236</v>
      </c>
      <c r="J38" s="383" t="s">
        <v>395</v>
      </c>
      <c r="K38" s="382" t="s">
        <v>434</v>
      </c>
      <c r="M38" s="233"/>
      <c r="N38" s="233"/>
      <c r="R38" s="233"/>
      <c r="S38" s="233"/>
      <c r="T38" s="233"/>
      <c r="X38" s="233"/>
      <c r="Y38" s="233"/>
      <c r="Z38" s="233"/>
      <c r="AA38" s="233"/>
    </row>
    <row r="39" spans="1:27" ht="15" customHeight="1">
      <c r="A39" s="327">
        <v>36</v>
      </c>
      <c r="B39" s="331">
        <v>35</v>
      </c>
      <c r="C39" s="333"/>
      <c r="D39" s="336"/>
      <c r="E39" s="325"/>
      <c r="F39" s="348"/>
      <c r="G39" s="336"/>
      <c r="H39" s="442"/>
      <c r="I39" s="382"/>
      <c r="J39" s="383"/>
      <c r="K39" s="382"/>
      <c r="M39" s="233"/>
      <c r="N39" s="233"/>
      <c r="R39" s="233"/>
      <c r="S39" s="233"/>
      <c r="T39" s="233"/>
      <c r="X39" s="233"/>
      <c r="Y39" s="233"/>
      <c r="Z39" s="233"/>
      <c r="AA39" s="233"/>
    </row>
    <row r="40" spans="1:27" ht="15" customHeight="1">
      <c r="A40" s="327">
        <v>37</v>
      </c>
      <c r="B40" s="331">
        <v>36</v>
      </c>
      <c r="C40" s="324" t="s">
        <v>119</v>
      </c>
      <c r="D40" s="337" t="s">
        <v>584</v>
      </c>
      <c r="E40" s="325"/>
      <c r="F40" s="348"/>
      <c r="G40" s="336"/>
      <c r="H40" s="442"/>
      <c r="I40" s="379" t="s">
        <v>585</v>
      </c>
      <c r="J40" s="380" t="s">
        <v>396</v>
      </c>
      <c r="K40" s="379" t="s">
        <v>586</v>
      </c>
      <c r="M40" s="233"/>
      <c r="N40" s="233"/>
      <c r="R40" s="233"/>
      <c r="S40" s="233"/>
      <c r="T40" s="233"/>
      <c r="X40" s="233"/>
      <c r="Y40" s="233"/>
      <c r="Z40" s="233"/>
      <c r="AA40" s="233"/>
    </row>
    <row r="41" spans="1:27" ht="15" customHeight="1">
      <c r="A41" s="327">
        <v>38</v>
      </c>
      <c r="B41" s="331">
        <v>37</v>
      </c>
      <c r="C41" s="324"/>
      <c r="D41" s="337"/>
      <c r="E41" s="325"/>
      <c r="F41" s="348"/>
      <c r="G41" s="336"/>
      <c r="H41" s="442"/>
      <c r="I41" s="379"/>
      <c r="J41" s="380"/>
      <c r="K41" s="379"/>
      <c r="M41" s="233"/>
      <c r="N41" s="233"/>
      <c r="R41" s="233"/>
      <c r="S41" s="233"/>
      <c r="T41" s="233"/>
      <c r="X41" s="233"/>
      <c r="Y41" s="233"/>
      <c r="Z41" s="233"/>
      <c r="AA41" s="233"/>
    </row>
    <row r="42" spans="1:27" ht="15" customHeight="1">
      <c r="A42" s="327">
        <v>39</v>
      </c>
      <c r="B42" s="331">
        <v>38</v>
      </c>
      <c r="C42" s="324" t="s">
        <v>120</v>
      </c>
      <c r="D42" s="337" t="s">
        <v>870</v>
      </c>
      <c r="E42" s="325"/>
      <c r="F42" s="348"/>
      <c r="G42" s="336"/>
      <c r="H42" s="442"/>
      <c r="I42" s="379" t="s">
        <v>870</v>
      </c>
      <c r="J42" s="380" t="s">
        <v>397</v>
      </c>
      <c r="K42" s="379" t="s">
        <v>871</v>
      </c>
      <c r="M42" s="233"/>
      <c r="N42" s="233"/>
      <c r="R42" s="233"/>
      <c r="S42" s="233"/>
      <c r="T42" s="233"/>
      <c r="X42" s="233"/>
      <c r="Y42" s="233"/>
      <c r="Z42" s="233"/>
      <c r="AA42" s="233"/>
    </row>
    <row r="43" spans="1:27">
      <c r="A43" s="327">
        <v>40</v>
      </c>
      <c r="B43" s="331">
        <v>39</v>
      </c>
      <c r="C43" s="324"/>
      <c r="D43" s="337"/>
      <c r="E43" s="325"/>
      <c r="F43" s="348"/>
      <c r="G43" s="336"/>
      <c r="H43" s="443"/>
      <c r="I43" s="379"/>
      <c r="J43" s="380"/>
      <c r="K43" s="379"/>
      <c r="M43" s="233"/>
      <c r="N43" s="233"/>
      <c r="R43" s="233"/>
      <c r="S43" s="233"/>
      <c r="T43" s="233"/>
      <c r="X43" s="233"/>
      <c r="Y43" s="233"/>
      <c r="Z43" s="233"/>
      <c r="AA43" s="233"/>
    </row>
    <row r="44" spans="1:27">
      <c r="A44" s="327">
        <v>1</v>
      </c>
      <c r="B44" s="331">
        <v>40</v>
      </c>
      <c r="C44" s="333" t="s">
        <v>121</v>
      </c>
      <c r="D44" s="336" t="s">
        <v>164</v>
      </c>
      <c r="E44" s="325"/>
      <c r="F44" s="324"/>
      <c r="G44" s="446"/>
      <c r="H44" s="440" t="s">
        <v>160</v>
      </c>
      <c r="I44" s="382" t="s">
        <v>228</v>
      </c>
      <c r="J44" s="383" t="s">
        <v>398</v>
      </c>
      <c r="K44" s="382" t="s">
        <v>435</v>
      </c>
      <c r="M44" s="233"/>
      <c r="N44" s="233"/>
      <c r="R44" s="233"/>
      <c r="S44" s="233"/>
      <c r="T44" s="233"/>
      <c r="X44" s="233"/>
      <c r="Y44" s="233"/>
      <c r="Z44" s="233"/>
      <c r="AA44" s="233"/>
    </row>
    <row r="45" spans="1:27">
      <c r="A45" s="327">
        <v>2</v>
      </c>
      <c r="B45" s="331">
        <v>41</v>
      </c>
      <c r="C45" s="332"/>
      <c r="D45" s="336"/>
      <c r="E45" s="325"/>
      <c r="F45" s="324"/>
      <c r="G45" s="446"/>
      <c r="H45" s="440"/>
      <c r="I45" s="382"/>
      <c r="J45" s="382"/>
      <c r="K45" s="382"/>
      <c r="M45" s="233"/>
      <c r="N45" s="233"/>
      <c r="R45" s="233"/>
      <c r="S45" s="233"/>
      <c r="T45" s="233"/>
      <c r="X45" s="233"/>
      <c r="Y45" s="233"/>
      <c r="Z45" s="233"/>
      <c r="AA45" s="233"/>
    </row>
    <row r="46" spans="1:27">
      <c r="A46" s="327">
        <v>3</v>
      </c>
      <c r="B46" s="331">
        <v>42</v>
      </c>
      <c r="C46" s="348" t="s">
        <v>122</v>
      </c>
      <c r="D46" s="486" t="s">
        <v>146</v>
      </c>
      <c r="E46" s="325"/>
      <c r="F46" s="348"/>
      <c r="G46" s="222"/>
      <c r="H46" s="440"/>
      <c r="I46" s="221" t="s">
        <v>229</v>
      </c>
      <c r="J46" s="331" t="s">
        <v>399</v>
      </c>
      <c r="K46" s="221" t="s">
        <v>436</v>
      </c>
      <c r="M46" s="233"/>
      <c r="N46" s="233"/>
      <c r="R46" s="233"/>
      <c r="S46" s="233"/>
      <c r="T46" s="233"/>
      <c r="X46" s="233"/>
      <c r="Y46" s="233"/>
      <c r="Z46" s="233"/>
      <c r="AA46" s="233"/>
    </row>
    <row r="47" spans="1:27">
      <c r="A47" s="327">
        <v>4</v>
      </c>
      <c r="B47" s="331">
        <v>43</v>
      </c>
      <c r="C47" s="348"/>
      <c r="D47" s="336"/>
      <c r="E47" s="325"/>
      <c r="F47" s="348"/>
      <c r="G47" s="222"/>
      <c r="H47" s="440"/>
      <c r="I47" s="221"/>
      <c r="J47" s="331"/>
      <c r="K47" s="221"/>
      <c r="M47" s="233"/>
      <c r="N47" s="233"/>
      <c r="R47" s="233"/>
      <c r="S47" s="233"/>
      <c r="T47" s="233"/>
      <c r="X47" s="233"/>
      <c r="Y47" s="233"/>
      <c r="Z47" s="233"/>
      <c r="AA47" s="233"/>
    </row>
    <row r="48" spans="1:27">
      <c r="A48" s="327">
        <v>5</v>
      </c>
      <c r="B48" s="331">
        <v>44</v>
      </c>
      <c r="C48" s="324" t="s">
        <v>123</v>
      </c>
      <c r="D48" s="336" t="s">
        <v>147</v>
      </c>
      <c r="E48" s="325"/>
      <c r="F48" s="348"/>
      <c r="G48" s="222"/>
      <c r="H48" s="440"/>
      <c r="I48" s="346" t="s">
        <v>237</v>
      </c>
      <c r="J48" s="224" t="s">
        <v>400</v>
      </c>
      <c r="K48" s="346" t="s">
        <v>437</v>
      </c>
      <c r="M48" s="233"/>
      <c r="N48" s="233"/>
      <c r="R48" s="233"/>
      <c r="S48" s="233"/>
      <c r="T48" s="233"/>
      <c r="X48" s="233"/>
      <c r="Y48" s="233"/>
      <c r="Z48" s="233"/>
      <c r="AA48" s="233"/>
    </row>
    <row r="49" spans="1:27">
      <c r="A49" s="327">
        <v>6</v>
      </c>
      <c r="B49" s="331">
        <v>45</v>
      </c>
      <c r="C49" s="324"/>
      <c r="D49" s="336"/>
      <c r="E49" s="325"/>
      <c r="F49" s="348"/>
      <c r="G49" s="222"/>
      <c r="H49" s="440"/>
      <c r="I49" s="346"/>
      <c r="J49" s="224"/>
      <c r="K49" s="346"/>
      <c r="M49" s="233"/>
      <c r="N49" s="233"/>
      <c r="R49" s="233"/>
      <c r="S49" s="233"/>
      <c r="T49" s="233"/>
      <c r="X49" s="233"/>
      <c r="Y49" s="233"/>
      <c r="Z49" s="233"/>
      <c r="AA49" s="233"/>
    </row>
    <row r="50" spans="1:27" ht="15" customHeight="1">
      <c r="A50" s="327">
        <v>7</v>
      </c>
      <c r="B50" s="331">
        <v>46</v>
      </c>
      <c r="C50" s="324" t="s">
        <v>124</v>
      </c>
      <c r="D50" s="486" t="s">
        <v>156</v>
      </c>
      <c r="E50" s="325"/>
      <c r="F50" s="348"/>
      <c r="G50" s="222"/>
      <c r="H50" s="440"/>
      <c r="I50" s="379" t="s">
        <v>238</v>
      </c>
      <c r="J50" s="380" t="s">
        <v>401</v>
      </c>
      <c r="K50" s="379" t="s">
        <v>438</v>
      </c>
      <c r="M50" s="233"/>
      <c r="N50" s="233"/>
      <c r="R50" s="233"/>
      <c r="S50" s="233"/>
      <c r="T50" s="233"/>
      <c r="X50" s="233"/>
      <c r="Y50" s="233"/>
      <c r="Z50" s="233"/>
      <c r="AA50" s="233"/>
    </row>
    <row r="51" spans="1:27" ht="15" customHeight="1">
      <c r="A51" s="327">
        <v>8</v>
      </c>
      <c r="B51" s="331">
        <v>47</v>
      </c>
      <c r="C51" s="324"/>
      <c r="D51" s="336"/>
      <c r="E51" s="325"/>
      <c r="F51" s="348"/>
      <c r="G51" s="222"/>
      <c r="H51" s="440"/>
      <c r="I51" s="379"/>
      <c r="J51" s="380"/>
      <c r="K51" s="379"/>
      <c r="M51" s="233"/>
      <c r="N51" s="233"/>
      <c r="R51" s="233"/>
      <c r="S51" s="233"/>
      <c r="T51" s="233"/>
      <c r="X51" s="233"/>
      <c r="Y51" s="233"/>
      <c r="Z51" s="233"/>
      <c r="AA51" s="233"/>
    </row>
    <row r="52" spans="1:27" ht="15" customHeight="1">
      <c r="A52" s="327">
        <v>9</v>
      </c>
      <c r="B52" s="331">
        <v>48</v>
      </c>
      <c r="C52" s="324" t="s">
        <v>125</v>
      </c>
      <c r="D52" s="486" t="s">
        <v>157</v>
      </c>
      <c r="E52" s="325"/>
      <c r="F52" s="348"/>
      <c r="G52" s="222"/>
      <c r="H52" s="440"/>
      <c r="I52" s="379" t="s">
        <v>239</v>
      </c>
      <c r="J52" s="380" t="s">
        <v>402</v>
      </c>
      <c r="K52" s="379" t="s">
        <v>439</v>
      </c>
      <c r="M52" s="233"/>
      <c r="N52" s="233"/>
      <c r="R52" s="233"/>
      <c r="S52" s="233"/>
      <c r="T52" s="233"/>
      <c r="X52" s="233"/>
      <c r="Y52" s="233"/>
      <c r="Z52" s="233"/>
      <c r="AA52" s="233"/>
    </row>
    <row r="53" spans="1:27" ht="15" customHeight="1">
      <c r="A53" s="327">
        <v>10</v>
      </c>
      <c r="B53" s="331">
        <v>49</v>
      </c>
      <c r="C53" s="324"/>
      <c r="D53" s="336"/>
      <c r="E53" s="325"/>
      <c r="F53" s="348"/>
      <c r="G53" s="222"/>
      <c r="H53" s="440"/>
      <c r="I53" s="379"/>
      <c r="J53" s="380"/>
      <c r="K53" s="379"/>
      <c r="M53" s="233"/>
      <c r="N53" s="233"/>
      <c r="R53" s="233"/>
      <c r="S53" s="233"/>
      <c r="T53" s="233"/>
      <c r="X53" s="233"/>
      <c r="Y53" s="233"/>
      <c r="Z53" s="233"/>
      <c r="AA53" s="233"/>
    </row>
    <row r="54" spans="1:27" ht="15" customHeight="1">
      <c r="A54" s="327">
        <v>11</v>
      </c>
      <c r="B54" s="331">
        <v>50</v>
      </c>
      <c r="C54" s="324" t="s">
        <v>126</v>
      </c>
      <c r="D54" s="337" t="s">
        <v>151</v>
      </c>
      <c r="E54" s="325"/>
      <c r="F54" s="324"/>
      <c r="G54" s="222"/>
      <c r="H54" s="440"/>
      <c r="I54" s="379" t="s">
        <v>241</v>
      </c>
      <c r="J54" s="380" t="s">
        <v>403</v>
      </c>
      <c r="K54" s="379" t="s">
        <v>440</v>
      </c>
      <c r="M54" s="233"/>
      <c r="N54" s="233"/>
      <c r="R54" s="233"/>
      <c r="S54" s="233"/>
      <c r="T54" s="233"/>
      <c r="X54" s="233"/>
      <c r="Y54" s="233"/>
      <c r="Z54" s="233"/>
      <c r="AA54" s="233"/>
    </row>
    <row r="55" spans="1:27" ht="15" customHeight="1">
      <c r="A55" s="327">
        <v>12</v>
      </c>
      <c r="B55" s="331">
        <v>51</v>
      </c>
      <c r="C55" s="324" t="s">
        <v>127</v>
      </c>
      <c r="D55" s="337" t="s">
        <v>152</v>
      </c>
      <c r="E55" s="325"/>
      <c r="F55" s="324"/>
      <c r="G55" s="222"/>
      <c r="H55" s="440"/>
      <c r="I55" s="379" t="s">
        <v>240</v>
      </c>
      <c r="J55" s="380" t="s">
        <v>404</v>
      </c>
      <c r="K55" s="379" t="s">
        <v>441</v>
      </c>
      <c r="M55" s="233"/>
      <c r="N55" s="233"/>
      <c r="R55" s="233"/>
      <c r="S55" s="233"/>
      <c r="T55" s="233"/>
      <c r="X55" s="233"/>
      <c r="Y55" s="233"/>
      <c r="Z55" s="233"/>
      <c r="AA55" s="233"/>
    </row>
    <row r="56" spans="1:27" ht="15" customHeight="1">
      <c r="A56" s="327">
        <v>13</v>
      </c>
      <c r="B56" s="331">
        <v>52</v>
      </c>
      <c r="C56" s="324" t="s">
        <v>128</v>
      </c>
      <c r="D56" s="337" t="s">
        <v>153</v>
      </c>
      <c r="E56" s="325"/>
      <c r="F56" s="324"/>
      <c r="G56" s="222"/>
      <c r="H56" s="440"/>
      <c r="I56" s="379" t="s">
        <v>242</v>
      </c>
      <c r="J56" s="380" t="s">
        <v>405</v>
      </c>
      <c r="K56" s="379" t="s">
        <v>442</v>
      </c>
      <c r="M56" s="233"/>
      <c r="N56" s="233"/>
      <c r="R56" s="233"/>
      <c r="S56" s="233"/>
      <c r="T56" s="233"/>
      <c r="X56" s="233"/>
      <c r="Y56" s="233"/>
      <c r="Z56" s="233"/>
      <c r="AA56" s="233"/>
    </row>
    <row r="57" spans="1:27" ht="15" customHeight="1">
      <c r="A57" s="327">
        <v>14</v>
      </c>
      <c r="B57" s="331">
        <v>53</v>
      </c>
      <c r="C57" s="324" t="s">
        <v>129</v>
      </c>
      <c r="D57" s="350" t="s">
        <v>154</v>
      </c>
      <c r="E57" s="324"/>
      <c r="F57" s="348"/>
      <c r="G57" s="27" t="s">
        <v>910</v>
      </c>
      <c r="H57" s="440"/>
      <c r="I57" s="346" t="s">
        <v>905</v>
      </c>
      <c r="J57" s="224" t="s">
        <v>406</v>
      </c>
      <c r="K57" s="346" t="s">
        <v>908</v>
      </c>
      <c r="M57" s="233"/>
      <c r="N57" s="233"/>
      <c r="R57" s="233"/>
      <c r="S57" s="233"/>
      <c r="T57" s="233"/>
      <c r="X57" s="233"/>
      <c r="Y57" s="233"/>
      <c r="Z57" s="233"/>
      <c r="AA57" s="233"/>
    </row>
    <row r="58" spans="1:27" ht="15" customHeight="1">
      <c r="A58" s="327">
        <v>15</v>
      </c>
      <c r="B58" s="331">
        <v>54</v>
      </c>
      <c r="C58" s="324" t="s">
        <v>130</v>
      </c>
      <c r="D58" s="346" t="s">
        <v>904</v>
      </c>
      <c r="E58" s="324"/>
      <c r="F58" s="348"/>
      <c r="G58" s="27" t="s">
        <v>910</v>
      </c>
      <c r="H58" s="440"/>
      <c r="I58" s="379" t="s">
        <v>906</v>
      </c>
      <c r="J58" s="380" t="s">
        <v>407</v>
      </c>
      <c r="K58" s="379" t="s">
        <v>909</v>
      </c>
      <c r="M58" s="233"/>
      <c r="N58" s="233"/>
      <c r="R58" s="233"/>
      <c r="S58" s="233"/>
      <c r="T58" s="233"/>
      <c r="X58" s="233"/>
      <c r="Y58" s="233"/>
      <c r="Z58" s="233"/>
      <c r="AA58" s="233"/>
    </row>
    <row r="59" spans="1:27" ht="15" customHeight="1">
      <c r="A59" s="327">
        <v>16</v>
      </c>
      <c r="B59" s="331">
        <v>55</v>
      </c>
      <c r="C59" s="324" t="s">
        <v>131</v>
      </c>
      <c r="D59" s="346" t="s">
        <v>926</v>
      </c>
      <c r="E59" s="324"/>
      <c r="F59" s="348"/>
      <c r="G59" s="351"/>
      <c r="H59" s="440"/>
      <c r="I59" s="346" t="s">
        <v>927</v>
      </c>
      <c r="J59" s="224" t="s">
        <v>408</v>
      </c>
      <c r="K59" s="346" t="s">
        <v>928</v>
      </c>
      <c r="M59" s="233"/>
      <c r="N59" s="233"/>
      <c r="R59" s="233"/>
      <c r="S59" s="233"/>
      <c r="T59" s="233"/>
      <c r="X59" s="233"/>
      <c r="Y59" s="233"/>
      <c r="Z59" s="233"/>
      <c r="AA59" s="233"/>
    </row>
    <row r="60" spans="1:27" ht="15" customHeight="1">
      <c r="A60" s="327">
        <v>17</v>
      </c>
      <c r="B60" s="331">
        <v>56</v>
      </c>
      <c r="C60" s="324" t="s">
        <v>132</v>
      </c>
      <c r="D60" s="346" t="s">
        <v>914</v>
      </c>
      <c r="E60" s="324"/>
      <c r="F60" s="348"/>
      <c r="G60" s="27"/>
      <c r="H60" s="440"/>
      <c r="I60" s="346" t="s">
        <v>915</v>
      </c>
      <c r="J60" s="224" t="s">
        <v>409</v>
      </c>
      <c r="K60" s="346" t="s">
        <v>916</v>
      </c>
      <c r="M60" s="233"/>
      <c r="N60" s="233"/>
      <c r="R60" s="233"/>
      <c r="S60" s="233"/>
      <c r="T60" s="233"/>
      <c r="X60" s="233"/>
      <c r="Y60" s="233"/>
      <c r="Z60" s="233"/>
      <c r="AA60" s="233"/>
    </row>
    <row r="61" spans="1:27" ht="15" customHeight="1">
      <c r="A61" s="327">
        <v>18</v>
      </c>
      <c r="B61" s="331">
        <v>57</v>
      </c>
      <c r="C61" s="324" t="s">
        <v>133</v>
      </c>
      <c r="D61" s="346" t="s">
        <v>1275</v>
      </c>
      <c r="E61" s="324"/>
      <c r="F61" s="348"/>
      <c r="G61" s="346" t="s">
        <v>912</v>
      </c>
      <c r="H61" s="440"/>
      <c r="I61" s="379" t="s">
        <v>1332</v>
      </c>
      <c r="J61" s="380" t="s">
        <v>410</v>
      </c>
      <c r="K61" s="379" t="s">
        <v>1276</v>
      </c>
      <c r="M61" s="233"/>
      <c r="N61" s="233"/>
      <c r="R61" s="233"/>
      <c r="S61" s="233"/>
      <c r="T61" s="233"/>
      <c r="X61" s="233"/>
      <c r="Y61" s="233"/>
      <c r="Z61" s="233"/>
      <c r="AA61" s="233"/>
    </row>
    <row r="62" spans="1:27" ht="15" customHeight="1">
      <c r="A62" s="327">
        <v>19</v>
      </c>
      <c r="B62" s="331">
        <v>58</v>
      </c>
      <c r="C62" s="324" t="s">
        <v>134</v>
      </c>
      <c r="D62" s="346" t="s">
        <v>917</v>
      </c>
      <c r="E62" s="324"/>
      <c r="F62" s="348"/>
      <c r="G62" s="27" t="s">
        <v>910</v>
      </c>
      <c r="H62" s="440"/>
      <c r="I62" s="379" t="s">
        <v>918</v>
      </c>
      <c r="J62" s="380" t="s">
        <v>411</v>
      </c>
      <c r="K62" s="379" t="s">
        <v>919</v>
      </c>
      <c r="M62" s="233"/>
      <c r="N62" s="233"/>
      <c r="R62" s="233"/>
      <c r="S62" s="233"/>
      <c r="T62" s="233"/>
      <c r="X62" s="233"/>
      <c r="Y62" s="233"/>
      <c r="Z62" s="233"/>
      <c r="AA62" s="233"/>
    </row>
    <row r="63" spans="1:27" ht="15" customHeight="1">
      <c r="A63" s="327">
        <v>20</v>
      </c>
      <c r="B63" s="331">
        <v>59</v>
      </c>
      <c r="C63" s="324" t="s">
        <v>135</v>
      </c>
      <c r="D63" s="346" t="s">
        <v>1277</v>
      </c>
      <c r="E63" s="324"/>
      <c r="F63" s="348"/>
      <c r="G63" s="27" t="s">
        <v>911</v>
      </c>
      <c r="H63" s="440"/>
      <c r="I63" s="379" t="s">
        <v>907</v>
      </c>
      <c r="J63" s="380" t="s">
        <v>412</v>
      </c>
      <c r="K63" s="379" t="s">
        <v>1278</v>
      </c>
      <c r="M63" s="233"/>
      <c r="N63" s="233"/>
      <c r="R63" s="233"/>
      <c r="S63" s="233"/>
      <c r="T63" s="233"/>
      <c r="X63" s="233"/>
      <c r="Y63" s="233"/>
      <c r="Z63" s="233"/>
      <c r="AA63" s="233"/>
    </row>
    <row r="64" spans="1:27" ht="15" customHeight="1">
      <c r="A64" s="327">
        <v>1</v>
      </c>
      <c r="B64" s="331">
        <v>60</v>
      </c>
      <c r="C64" s="324" t="s">
        <v>136</v>
      </c>
      <c r="D64" s="221" t="s">
        <v>447</v>
      </c>
      <c r="E64" s="325"/>
      <c r="F64" s="224"/>
      <c r="G64" s="222"/>
      <c r="H64" s="441" t="s">
        <v>163</v>
      </c>
      <c r="I64" s="386" t="s">
        <v>587</v>
      </c>
      <c r="J64" s="387" t="s">
        <v>413</v>
      </c>
      <c r="K64" s="386" t="s">
        <v>607</v>
      </c>
      <c r="L64" s="232" t="s">
        <v>1333</v>
      </c>
      <c r="M64" s="233"/>
      <c r="N64" s="233"/>
      <c r="R64" s="233"/>
      <c r="S64" s="233"/>
      <c r="T64" s="233"/>
      <c r="X64" s="233"/>
      <c r="Y64" s="233"/>
      <c r="Z64" s="233"/>
      <c r="AA64" s="233"/>
    </row>
    <row r="65" spans="1:27" ht="15" customHeight="1">
      <c r="A65" s="327">
        <v>2</v>
      </c>
      <c r="B65" s="331">
        <v>61</v>
      </c>
      <c r="C65" s="324" t="s">
        <v>892</v>
      </c>
      <c r="D65" s="221"/>
      <c r="E65" s="325"/>
      <c r="F65" s="224"/>
      <c r="G65" s="222"/>
      <c r="H65" s="442"/>
      <c r="I65" s="386"/>
      <c r="J65" s="387"/>
      <c r="K65" s="386"/>
      <c r="L65" s="232" t="s">
        <v>1334</v>
      </c>
      <c r="M65" s="233"/>
      <c r="N65" s="233"/>
      <c r="R65" s="233"/>
      <c r="S65" s="233"/>
      <c r="T65" s="233"/>
      <c r="X65" s="233"/>
      <c r="Y65" s="233"/>
      <c r="Z65" s="233"/>
      <c r="AA65" s="233"/>
    </row>
    <row r="66" spans="1:27">
      <c r="A66" s="327">
        <v>3</v>
      </c>
      <c r="B66" s="331">
        <v>62</v>
      </c>
      <c r="C66" s="324" t="s">
        <v>137</v>
      </c>
      <c r="D66" s="221" t="s">
        <v>448</v>
      </c>
      <c r="E66" s="325"/>
      <c r="F66" s="224"/>
      <c r="G66" s="222"/>
      <c r="H66" s="442"/>
      <c r="I66" s="386" t="s">
        <v>588</v>
      </c>
      <c r="J66" s="387" t="s">
        <v>414</v>
      </c>
      <c r="K66" s="386" t="s">
        <v>608</v>
      </c>
      <c r="M66" s="233"/>
      <c r="N66" s="233"/>
      <c r="R66" s="233"/>
      <c r="S66" s="233"/>
      <c r="T66" s="233"/>
      <c r="X66" s="233"/>
      <c r="Y66" s="233"/>
      <c r="Z66" s="233"/>
      <c r="AA66" s="233"/>
    </row>
    <row r="67" spans="1:27">
      <c r="A67" s="327">
        <v>4</v>
      </c>
      <c r="B67" s="331">
        <v>63</v>
      </c>
      <c r="C67" s="324" t="s">
        <v>893</v>
      </c>
      <c r="D67" s="221"/>
      <c r="E67" s="325"/>
      <c r="F67" s="224"/>
      <c r="G67" s="222"/>
      <c r="H67" s="442"/>
      <c r="I67" s="386"/>
      <c r="J67" s="387"/>
      <c r="K67" s="386"/>
      <c r="M67" s="233"/>
      <c r="N67" s="233"/>
      <c r="R67" s="233"/>
      <c r="S67" s="233"/>
      <c r="T67" s="233"/>
      <c r="X67" s="233"/>
      <c r="Y67" s="233"/>
      <c r="Z67" s="233"/>
      <c r="AA67" s="233"/>
    </row>
    <row r="68" spans="1:27">
      <c r="A68" s="327">
        <v>5</v>
      </c>
      <c r="B68" s="331">
        <v>64</v>
      </c>
      <c r="C68" s="324" t="s">
        <v>138</v>
      </c>
      <c r="D68" s="221" t="s">
        <v>449</v>
      </c>
      <c r="E68" s="325"/>
      <c r="F68" s="224"/>
      <c r="G68" s="222"/>
      <c r="H68" s="442"/>
      <c r="I68" s="386" t="s">
        <v>589</v>
      </c>
      <c r="J68" s="387" t="s">
        <v>415</v>
      </c>
      <c r="K68" s="386" t="s">
        <v>609</v>
      </c>
      <c r="M68" s="233"/>
      <c r="N68" s="233"/>
      <c r="R68" s="233"/>
      <c r="S68" s="233"/>
      <c r="T68" s="233"/>
      <c r="X68" s="233"/>
      <c r="Y68" s="233"/>
      <c r="Z68" s="233"/>
      <c r="AA68" s="233"/>
    </row>
    <row r="69" spans="1:27">
      <c r="A69" s="327">
        <v>6</v>
      </c>
      <c r="B69" s="331">
        <v>65</v>
      </c>
      <c r="C69" s="324" t="s">
        <v>894</v>
      </c>
      <c r="D69" s="221"/>
      <c r="E69" s="325"/>
      <c r="F69" s="224"/>
      <c r="G69" s="222"/>
      <c r="H69" s="442"/>
      <c r="I69" s="386"/>
      <c r="J69" s="387"/>
      <c r="K69" s="386"/>
      <c r="M69" s="233"/>
      <c r="N69" s="233"/>
      <c r="R69" s="233"/>
      <c r="S69" s="233"/>
      <c r="T69" s="233"/>
      <c r="X69" s="233"/>
      <c r="Y69" s="233"/>
      <c r="Z69" s="233"/>
      <c r="AA69" s="233"/>
    </row>
    <row r="70" spans="1:27">
      <c r="A70" s="327">
        <v>7</v>
      </c>
      <c r="B70" s="331">
        <v>66</v>
      </c>
      <c r="C70" s="324" t="s">
        <v>139</v>
      </c>
      <c r="D70" s="221" t="s">
        <v>450</v>
      </c>
      <c r="E70" s="325"/>
      <c r="F70" s="224"/>
      <c r="G70" s="222"/>
      <c r="H70" s="442"/>
      <c r="I70" s="386" t="s">
        <v>590</v>
      </c>
      <c r="J70" s="387" t="s">
        <v>416</v>
      </c>
      <c r="K70" s="386" t="s">
        <v>610</v>
      </c>
      <c r="M70" s="233"/>
      <c r="N70" s="233"/>
      <c r="R70" s="233"/>
      <c r="S70" s="233"/>
      <c r="T70" s="233"/>
      <c r="X70" s="233"/>
      <c r="Y70" s="233"/>
      <c r="Z70" s="233"/>
      <c r="AA70" s="233"/>
    </row>
    <row r="71" spans="1:27">
      <c r="A71" s="327">
        <v>8</v>
      </c>
      <c r="B71" s="331">
        <v>67</v>
      </c>
      <c r="C71" s="324" t="s">
        <v>895</v>
      </c>
      <c r="D71" s="221"/>
      <c r="E71" s="325"/>
      <c r="F71" s="224"/>
      <c r="G71" s="222"/>
      <c r="H71" s="442"/>
      <c r="I71" s="386"/>
      <c r="J71" s="387"/>
      <c r="K71" s="386"/>
      <c r="M71" s="233"/>
      <c r="N71" s="233"/>
      <c r="R71" s="233"/>
      <c r="S71" s="233"/>
      <c r="T71" s="233"/>
      <c r="X71" s="233"/>
      <c r="Y71" s="233"/>
      <c r="Z71" s="233"/>
      <c r="AA71" s="233"/>
    </row>
    <row r="72" spans="1:27">
      <c r="A72" s="327">
        <v>9</v>
      </c>
      <c r="B72" s="331">
        <v>68</v>
      </c>
      <c r="C72" s="324" t="s">
        <v>140</v>
      </c>
      <c r="D72" s="221" t="s">
        <v>451</v>
      </c>
      <c r="E72" s="325"/>
      <c r="F72" s="224"/>
      <c r="G72" s="222"/>
      <c r="H72" s="442"/>
      <c r="I72" s="386" t="s">
        <v>591</v>
      </c>
      <c r="J72" s="387" t="s">
        <v>417</v>
      </c>
      <c r="K72" s="386" t="s">
        <v>611</v>
      </c>
      <c r="M72" s="233"/>
      <c r="N72" s="233"/>
      <c r="R72" s="233"/>
      <c r="S72" s="233"/>
      <c r="T72" s="233"/>
      <c r="X72" s="233"/>
      <c r="Y72" s="233"/>
      <c r="Z72" s="233"/>
      <c r="AA72" s="233"/>
    </row>
    <row r="73" spans="1:27">
      <c r="A73" s="327">
        <v>10</v>
      </c>
      <c r="B73" s="331">
        <v>69</v>
      </c>
      <c r="C73" s="324" t="s">
        <v>896</v>
      </c>
      <c r="D73" s="221"/>
      <c r="E73" s="325"/>
      <c r="F73" s="224"/>
      <c r="G73" s="222"/>
      <c r="H73" s="442"/>
      <c r="I73" s="386"/>
      <c r="J73" s="387"/>
      <c r="K73" s="386"/>
      <c r="M73" s="233"/>
      <c r="N73" s="233"/>
      <c r="R73" s="233"/>
      <c r="S73" s="233"/>
      <c r="T73" s="233"/>
      <c r="X73" s="233"/>
      <c r="Y73" s="233"/>
      <c r="Z73" s="233"/>
      <c r="AA73" s="233"/>
    </row>
    <row r="74" spans="1:27">
      <c r="A74" s="327">
        <v>11</v>
      </c>
      <c r="B74" s="331">
        <v>70</v>
      </c>
      <c r="C74" s="324" t="s">
        <v>141</v>
      </c>
      <c r="D74" s="221" t="s">
        <v>452</v>
      </c>
      <c r="E74" s="325"/>
      <c r="F74" s="224"/>
      <c r="G74" s="222"/>
      <c r="H74" s="442"/>
      <c r="I74" s="386" t="s">
        <v>592</v>
      </c>
      <c r="J74" s="387" t="s">
        <v>418</v>
      </c>
      <c r="K74" s="386" t="s">
        <v>612</v>
      </c>
      <c r="M74" s="233"/>
      <c r="N74" s="233"/>
      <c r="R74" s="233"/>
      <c r="S74" s="233"/>
      <c r="T74" s="233"/>
      <c r="X74" s="233"/>
      <c r="Y74" s="233"/>
      <c r="Z74" s="233"/>
      <c r="AA74" s="233"/>
    </row>
    <row r="75" spans="1:27">
      <c r="A75" s="327">
        <v>12</v>
      </c>
      <c r="B75" s="331">
        <v>71</v>
      </c>
      <c r="C75" s="324" t="s">
        <v>897</v>
      </c>
      <c r="D75" s="221"/>
      <c r="E75" s="325"/>
      <c r="F75" s="224"/>
      <c r="G75" s="222"/>
      <c r="H75" s="442"/>
      <c r="I75" s="386"/>
      <c r="J75" s="387"/>
      <c r="K75" s="386"/>
      <c r="M75" s="233"/>
      <c r="N75" s="233"/>
      <c r="R75" s="233"/>
      <c r="S75" s="233"/>
      <c r="T75" s="233"/>
      <c r="X75" s="233"/>
      <c r="Y75" s="233"/>
      <c r="Z75" s="233"/>
      <c r="AA75" s="233"/>
    </row>
    <row r="76" spans="1:27">
      <c r="A76" s="327">
        <v>13</v>
      </c>
      <c r="B76" s="331">
        <v>72</v>
      </c>
      <c r="C76" s="324" t="s">
        <v>142</v>
      </c>
      <c r="D76" s="221" t="s">
        <v>453</v>
      </c>
      <c r="E76" s="325"/>
      <c r="F76" s="224"/>
      <c r="G76" s="222"/>
      <c r="H76" s="442"/>
      <c r="I76" s="386" t="s">
        <v>593</v>
      </c>
      <c r="J76" s="387" t="s">
        <v>419</v>
      </c>
      <c r="K76" s="386" t="s">
        <v>613</v>
      </c>
      <c r="M76" s="233"/>
      <c r="N76" s="233"/>
      <c r="R76" s="233"/>
      <c r="S76" s="233"/>
      <c r="T76" s="233"/>
      <c r="X76" s="233"/>
      <c r="Y76" s="233"/>
      <c r="Z76" s="233"/>
      <c r="AA76" s="233"/>
    </row>
    <row r="77" spans="1:27">
      <c r="A77" s="327">
        <v>14</v>
      </c>
      <c r="B77" s="331">
        <v>73</v>
      </c>
      <c r="C77" s="324" t="s">
        <v>898</v>
      </c>
      <c r="D77" s="221"/>
      <c r="E77" s="325"/>
      <c r="F77" s="224"/>
      <c r="G77" s="222"/>
      <c r="H77" s="442"/>
      <c r="I77" s="386"/>
      <c r="J77" s="387"/>
      <c r="K77" s="386"/>
      <c r="M77" s="233"/>
      <c r="N77" s="233"/>
      <c r="R77" s="233"/>
      <c r="S77" s="233"/>
      <c r="T77" s="233"/>
      <c r="X77" s="233"/>
      <c r="Y77" s="233"/>
      <c r="Z77" s="233"/>
      <c r="AA77" s="233"/>
    </row>
    <row r="78" spans="1:27">
      <c r="A78" s="327">
        <v>15</v>
      </c>
      <c r="B78" s="331">
        <v>74</v>
      </c>
      <c r="C78" s="324" t="s">
        <v>143</v>
      </c>
      <c r="D78" s="221" t="s">
        <v>454</v>
      </c>
      <c r="E78" s="325"/>
      <c r="F78" s="224"/>
      <c r="G78" s="222"/>
      <c r="H78" s="442"/>
      <c r="I78" s="386" t="s">
        <v>594</v>
      </c>
      <c r="J78" s="387" t="s">
        <v>420</v>
      </c>
      <c r="K78" s="386" t="s">
        <v>614</v>
      </c>
      <c r="M78" s="233"/>
      <c r="N78" s="233"/>
      <c r="R78" s="233"/>
      <c r="S78" s="233"/>
      <c r="T78" s="233"/>
      <c r="X78" s="233"/>
      <c r="Y78" s="233"/>
      <c r="Z78" s="233"/>
      <c r="AA78" s="233"/>
    </row>
    <row r="79" spans="1:27">
      <c r="A79" s="327">
        <v>16</v>
      </c>
      <c r="B79" s="331">
        <v>75</v>
      </c>
      <c r="C79" s="324" t="s">
        <v>899</v>
      </c>
      <c r="D79" s="221"/>
      <c r="E79" s="325"/>
      <c r="F79" s="224"/>
      <c r="G79" s="222"/>
      <c r="H79" s="442"/>
      <c r="I79" s="386"/>
      <c r="J79" s="387"/>
      <c r="K79" s="386"/>
      <c r="M79" s="233"/>
      <c r="N79" s="233"/>
      <c r="R79" s="233"/>
      <c r="S79" s="233"/>
      <c r="T79" s="233"/>
      <c r="X79" s="233"/>
      <c r="Y79" s="233"/>
      <c r="Z79" s="233"/>
      <c r="AA79" s="233"/>
    </row>
    <row r="80" spans="1:27">
      <c r="A80" s="327">
        <v>17</v>
      </c>
      <c r="B80" s="331">
        <v>76</v>
      </c>
      <c r="C80" s="324" t="s">
        <v>144</v>
      </c>
      <c r="D80" s="221" t="s">
        <v>455</v>
      </c>
      <c r="E80" s="325"/>
      <c r="F80" s="224"/>
      <c r="G80" s="222"/>
      <c r="H80" s="442"/>
      <c r="I80" s="386" t="s">
        <v>595</v>
      </c>
      <c r="J80" s="387" t="s">
        <v>421</v>
      </c>
      <c r="K80" s="386" t="s">
        <v>615</v>
      </c>
      <c r="M80" s="233"/>
      <c r="N80" s="233"/>
      <c r="R80" s="233"/>
      <c r="S80" s="233"/>
      <c r="T80" s="233"/>
      <c r="X80" s="233"/>
      <c r="Y80" s="233"/>
      <c r="Z80" s="233"/>
      <c r="AA80" s="233"/>
    </row>
    <row r="81" spans="1:27">
      <c r="A81" s="327">
        <v>18</v>
      </c>
      <c r="B81" s="331">
        <v>77</v>
      </c>
      <c r="C81" s="324" t="s">
        <v>900</v>
      </c>
      <c r="D81" s="221"/>
      <c r="E81" s="325"/>
      <c r="F81" s="224"/>
      <c r="G81" s="222"/>
      <c r="H81" s="442"/>
      <c r="I81" s="386"/>
      <c r="J81" s="387"/>
      <c r="K81" s="386"/>
      <c r="M81" s="233"/>
      <c r="N81" s="233"/>
      <c r="R81" s="233"/>
      <c r="S81" s="233"/>
      <c r="T81" s="233"/>
      <c r="X81" s="233"/>
      <c r="Y81" s="233"/>
      <c r="Z81" s="233"/>
      <c r="AA81" s="233"/>
    </row>
    <row r="82" spans="1:27">
      <c r="A82" s="327">
        <v>19</v>
      </c>
      <c r="B82" s="331">
        <v>78</v>
      </c>
      <c r="C82" s="324" t="s">
        <v>145</v>
      </c>
      <c r="D82" s="221" t="s">
        <v>456</v>
      </c>
      <c r="E82" s="325"/>
      <c r="F82" s="224"/>
      <c r="G82" s="222"/>
      <c r="H82" s="442"/>
      <c r="I82" s="386" t="s">
        <v>596</v>
      </c>
      <c r="J82" s="387" t="s">
        <v>422</v>
      </c>
      <c r="K82" s="386" t="s">
        <v>616</v>
      </c>
      <c r="M82" s="233"/>
      <c r="N82" s="233"/>
      <c r="R82" s="233"/>
      <c r="S82" s="233"/>
      <c r="T82" s="233"/>
      <c r="X82" s="233"/>
      <c r="Y82" s="233"/>
      <c r="Z82" s="233"/>
      <c r="AA82" s="233"/>
    </row>
    <row r="83" spans="1:27">
      <c r="A83" s="327">
        <v>20</v>
      </c>
      <c r="B83" s="331">
        <v>79</v>
      </c>
      <c r="C83" s="324" t="s">
        <v>901</v>
      </c>
      <c r="D83" s="221"/>
      <c r="E83" s="325"/>
      <c r="F83" s="224"/>
      <c r="G83" s="222"/>
      <c r="H83" s="442"/>
      <c r="I83" s="386"/>
      <c r="J83" s="387"/>
      <c r="K83" s="386"/>
      <c r="M83" s="233"/>
      <c r="N83" s="233"/>
      <c r="R83" s="233"/>
      <c r="S83" s="233"/>
      <c r="T83" s="233"/>
      <c r="X83" s="233"/>
      <c r="Y83" s="233"/>
      <c r="Z83" s="233"/>
      <c r="AA83" s="233"/>
    </row>
    <row r="84" spans="1:27">
      <c r="A84" s="327">
        <v>21</v>
      </c>
      <c r="B84" s="331">
        <v>80</v>
      </c>
      <c r="C84" s="324" t="s">
        <v>882</v>
      </c>
      <c r="D84" s="221" t="s">
        <v>1194</v>
      </c>
      <c r="E84" s="325"/>
      <c r="F84" s="224"/>
      <c r="G84" s="222"/>
      <c r="H84" s="442"/>
      <c r="I84" s="386" t="s">
        <v>597</v>
      </c>
      <c r="J84" s="387" t="s">
        <v>872</v>
      </c>
      <c r="K84" s="386" t="s">
        <v>617</v>
      </c>
      <c r="L84" s="232" t="s">
        <v>1335</v>
      </c>
      <c r="M84" s="233"/>
      <c r="N84" s="233"/>
      <c r="R84" s="233"/>
      <c r="S84" s="233"/>
      <c r="T84" s="233"/>
      <c r="X84" s="233"/>
      <c r="Y84" s="233"/>
      <c r="Z84" s="233"/>
      <c r="AA84" s="233"/>
    </row>
    <row r="85" spans="1:27">
      <c r="A85" s="327">
        <v>22</v>
      </c>
      <c r="B85" s="331">
        <v>81</v>
      </c>
      <c r="C85" s="324" t="s">
        <v>968</v>
      </c>
      <c r="D85" s="221"/>
      <c r="E85" s="325"/>
      <c r="F85" s="224"/>
      <c r="G85" s="222"/>
      <c r="H85" s="442"/>
      <c r="I85" s="386"/>
      <c r="J85" s="387"/>
      <c r="K85" s="386"/>
      <c r="M85" s="233"/>
      <c r="N85" s="233"/>
      <c r="R85" s="233"/>
      <c r="S85" s="233"/>
      <c r="T85" s="233"/>
      <c r="X85" s="233"/>
      <c r="Y85" s="233"/>
      <c r="Z85" s="233"/>
      <c r="AA85" s="233"/>
    </row>
    <row r="86" spans="1:27">
      <c r="A86" s="327">
        <v>23</v>
      </c>
      <c r="B86" s="331">
        <v>82</v>
      </c>
      <c r="C86" s="324" t="s">
        <v>883</v>
      </c>
      <c r="D86" s="221" t="s">
        <v>1195</v>
      </c>
      <c r="E86" s="325"/>
      <c r="F86" s="224"/>
      <c r="G86" s="222"/>
      <c r="H86" s="442"/>
      <c r="I86" s="386" t="s">
        <v>598</v>
      </c>
      <c r="J86" s="387" t="s">
        <v>873</v>
      </c>
      <c r="K86" s="386" t="s">
        <v>618</v>
      </c>
      <c r="M86" s="233"/>
      <c r="N86" s="233"/>
      <c r="R86" s="233"/>
      <c r="S86" s="233"/>
      <c r="T86" s="233"/>
      <c r="X86" s="233"/>
      <c r="Y86" s="233"/>
      <c r="Z86" s="233"/>
      <c r="AA86" s="233"/>
    </row>
    <row r="87" spans="1:27">
      <c r="A87" s="327">
        <v>24</v>
      </c>
      <c r="B87" s="331">
        <v>83</v>
      </c>
      <c r="C87" s="324" t="s">
        <v>969</v>
      </c>
      <c r="D87" s="221"/>
      <c r="E87" s="325"/>
      <c r="F87" s="224"/>
      <c r="G87" s="222"/>
      <c r="H87" s="442"/>
      <c r="I87" s="386"/>
      <c r="J87" s="387"/>
      <c r="K87" s="386"/>
      <c r="M87" s="233"/>
      <c r="N87" s="233"/>
      <c r="R87" s="233"/>
      <c r="S87" s="233"/>
      <c r="T87" s="233"/>
      <c r="X87" s="233"/>
      <c r="Y87" s="233"/>
      <c r="Z87" s="233"/>
      <c r="AA87" s="233"/>
    </row>
    <row r="88" spans="1:27">
      <c r="A88" s="327">
        <v>25</v>
      </c>
      <c r="B88" s="331">
        <v>84</v>
      </c>
      <c r="C88" s="324" t="s">
        <v>884</v>
      </c>
      <c r="D88" s="221" t="s">
        <v>1196</v>
      </c>
      <c r="E88" s="325"/>
      <c r="F88" s="224"/>
      <c r="G88" s="222"/>
      <c r="H88" s="442"/>
      <c r="I88" s="386" t="s">
        <v>599</v>
      </c>
      <c r="J88" s="387" t="s">
        <v>874</v>
      </c>
      <c r="K88" s="386" t="s">
        <v>619</v>
      </c>
      <c r="M88" s="233"/>
      <c r="N88" s="233"/>
      <c r="R88" s="233"/>
      <c r="S88" s="233"/>
      <c r="T88" s="233"/>
      <c r="X88" s="233"/>
      <c r="Y88" s="233"/>
      <c r="Z88" s="233"/>
      <c r="AA88" s="233"/>
    </row>
    <row r="89" spans="1:27">
      <c r="A89" s="327">
        <v>26</v>
      </c>
      <c r="B89" s="331">
        <v>85</v>
      </c>
      <c r="C89" s="324" t="s">
        <v>970</v>
      </c>
      <c r="D89" s="221"/>
      <c r="E89" s="325"/>
      <c r="F89" s="224"/>
      <c r="G89" s="222"/>
      <c r="H89" s="442"/>
      <c r="I89" s="386"/>
      <c r="J89" s="387"/>
      <c r="K89" s="386"/>
      <c r="M89" s="233"/>
      <c r="N89" s="233"/>
      <c r="R89" s="233"/>
      <c r="S89" s="233"/>
      <c r="T89" s="233"/>
      <c r="X89" s="233"/>
      <c r="Y89" s="233"/>
      <c r="Z89" s="233"/>
      <c r="AA89" s="233"/>
    </row>
    <row r="90" spans="1:27">
      <c r="A90" s="327">
        <v>27</v>
      </c>
      <c r="B90" s="331">
        <v>86</v>
      </c>
      <c r="C90" s="324" t="s">
        <v>885</v>
      </c>
      <c r="D90" s="221" t="s">
        <v>1197</v>
      </c>
      <c r="E90" s="325"/>
      <c r="F90" s="224"/>
      <c r="G90" s="222"/>
      <c r="H90" s="442"/>
      <c r="I90" s="386" t="s">
        <v>600</v>
      </c>
      <c r="J90" s="387" t="s">
        <v>875</v>
      </c>
      <c r="K90" s="386" t="s">
        <v>620</v>
      </c>
      <c r="M90" s="233"/>
      <c r="N90" s="233"/>
      <c r="R90" s="233"/>
      <c r="S90" s="233"/>
      <c r="T90" s="233"/>
      <c r="X90" s="233"/>
      <c r="Y90" s="233"/>
      <c r="Z90" s="233"/>
      <c r="AA90" s="233"/>
    </row>
    <row r="91" spans="1:27">
      <c r="A91" s="327">
        <v>28</v>
      </c>
      <c r="B91" s="331">
        <v>87</v>
      </c>
      <c r="C91" s="324" t="s">
        <v>971</v>
      </c>
      <c r="D91" s="221"/>
      <c r="E91" s="325"/>
      <c r="F91" s="224"/>
      <c r="G91" s="222"/>
      <c r="H91" s="442"/>
      <c r="I91" s="386"/>
      <c r="J91" s="387"/>
      <c r="K91" s="386"/>
      <c r="M91" s="233"/>
      <c r="N91" s="233"/>
      <c r="R91" s="233"/>
      <c r="S91" s="233"/>
      <c r="T91" s="233"/>
      <c r="X91" s="233"/>
      <c r="Y91" s="233"/>
      <c r="Z91" s="233"/>
      <c r="AA91" s="233"/>
    </row>
    <row r="92" spans="1:27">
      <c r="A92" s="327">
        <v>29</v>
      </c>
      <c r="B92" s="331">
        <v>88</v>
      </c>
      <c r="C92" s="324" t="s">
        <v>886</v>
      </c>
      <c r="D92" s="221" t="s">
        <v>1198</v>
      </c>
      <c r="E92" s="325"/>
      <c r="F92" s="224"/>
      <c r="G92" s="222"/>
      <c r="H92" s="442"/>
      <c r="I92" s="386" t="s">
        <v>601</v>
      </c>
      <c r="J92" s="387" t="s">
        <v>876</v>
      </c>
      <c r="K92" s="386" t="s">
        <v>621</v>
      </c>
      <c r="M92" s="233"/>
      <c r="N92" s="233"/>
      <c r="R92" s="233"/>
      <c r="S92" s="233"/>
      <c r="T92" s="233"/>
      <c r="X92" s="233"/>
      <c r="Y92" s="233"/>
      <c r="Z92" s="233"/>
      <c r="AA92" s="233"/>
    </row>
    <row r="93" spans="1:27">
      <c r="A93" s="327">
        <v>30</v>
      </c>
      <c r="B93" s="331">
        <v>89</v>
      </c>
      <c r="C93" s="324" t="s">
        <v>972</v>
      </c>
      <c r="D93" s="221"/>
      <c r="E93" s="325"/>
      <c r="F93" s="224"/>
      <c r="G93" s="222"/>
      <c r="H93" s="442"/>
      <c r="I93" s="386"/>
      <c r="J93" s="387"/>
      <c r="K93" s="386"/>
      <c r="M93" s="233"/>
      <c r="N93" s="233"/>
      <c r="R93" s="233"/>
      <c r="S93" s="233"/>
      <c r="T93" s="233"/>
      <c r="X93" s="233"/>
      <c r="Y93" s="233"/>
      <c r="Z93" s="233"/>
      <c r="AA93" s="233"/>
    </row>
    <row r="94" spans="1:27">
      <c r="A94" s="327">
        <v>31</v>
      </c>
      <c r="B94" s="331">
        <v>90</v>
      </c>
      <c r="C94" s="324" t="s">
        <v>887</v>
      </c>
      <c r="D94" s="221" t="s">
        <v>1199</v>
      </c>
      <c r="E94" s="325"/>
      <c r="F94" s="224"/>
      <c r="G94" s="222"/>
      <c r="H94" s="442"/>
      <c r="I94" s="386" t="s">
        <v>602</v>
      </c>
      <c r="J94" s="387" t="s">
        <v>877</v>
      </c>
      <c r="K94" s="386" t="s">
        <v>622</v>
      </c>
      <c r="M94" s="233"/>
      <c r="N94" s="233"/>
      <c r="R94" s="233"/>
      <c r="S94" s="233"/>
      <c r="T94" s="233"/>
      <c r="X94" s="233"/>
      <c r="Y94" s="233"/>
      <c r="Z94" s="233"/>
      <c r="AA94" s="233"/>
    </row>
    <row r="95" spans="1:27">
      <c r="A95" s="327">
        <v>32</v>
      </c>
      <c r="B95" s="331">
        <v>91</v>
      </c>
      <c r="C95" s="324" t="s">
        <v>973</v>
      </c>
      <c r="D95" s="221"/>
      <c r="E95" s="325"/>
      <c r="F95" s="224"/>
      <c r="G95" s="222"/>
      <c r="H95" s="442"/>
      <c r="I95" s="386"/>
      <c r="J95" s="387"/>
      <c r="K95" s="386"/>
      <c r="M95" s="233"/>
      <c r="N95" s="233"/>
      <c r="R95" s="233"/>
      <c r="S95" s="233"/>
      <c r="T95" s="233"/>
      <c r="X95" s="233"/>
      <c r="Y95" s="233"/>
      <c r="Z95" s="233"/>
      <c r="AA95" s="233"/>
    </row>
    <row r="96" spans="1:27">
      <c r="A96" s="327">
        <v>33</v>
      </c>
      <c r="B96" s="331">
        <v>92</v>
      </c>
      <c r="C96" s="324" t="s">
        <v>888</v>
      </c>
      <c r="D96" s="221" t="s">
        <v>1200</v>
      </c>
      <c r="E96" s="325"/>
      <c r="F96" s="224"/>
      <c r="G96" s="222"/>
      <c r="H96" s="442"/>
      <c r="I96" s="386" t="s">
        <v>603</v>
      </c>
      <c r="J96" s="387" t="s">
        <v>878</v>
      </c>
      <c r="K96" s="386" t="s">
        <v>623</v>
      </c>
      <c r="M96" s="233"/>
      <c r="N96" s="233"/>
      <c r="R96" s="233"/>
      <c r="S96" s="233"/>
      <c r="T96" s="233"/>
      <c r="X96" s="233"/>
      <c r="Y96" s="233"/>
      <c r="Z96" s="233"/>
      <c r="AA96" s="233"/>
    </row>
    <row r="97" spans="1:27">
      <c r="A97" s="327">
        <v>34</v>
      </c>
      <c r="B97" s="331">
        <v>93</v>
      </c>
      <c r="C97" s="324" t="s">
        <v>974</v>
      </c>
      <c r="D97" s="221"/>
      <c r="E97" s="325"/>
      <c r="F97" s="224"/>
      <c r="G97" s="222"/>
      <c r="H97" s="442"/>
      <c r="I97" s="386"/>
      <c r="J97" s="387"/>
      <c r="K97" s="386"/>
      <c r="M97" s="233"/>
      <c r="N97" s="233"/>
      <c r="R97" s="233"/>
      <c r="S97" s="233"/>
      <c r="T97" s="233"/>
      <c r="X97" s="233"/>
      <c r="Y97" s="233"/>
      <c r="Z97" s="233"/>
      <c r="AA97" s="233"/>
    </row>
    <row r="98" spans="1:27">
      <c r="A98" s="327">
        <v>35</v>
      </c>
      <c r="B98" s="331">
        <v>94</v>
      </c>
      <c r="C98" s="324" t="s">
        <v>889</v>
      </c>
      <c r="D98" s="221" t="s">
        <v>1201</v>
      </c>
      <c r="E98" s="325"/>
      <c r="F98" s="224"/>
      <c r="G98" s="222"/>
      <c r="H98" s="442"/>
      <c r="I98" s="386" t="s">
        <v>604</v>
      </c>
      <c r="J98" s="387" t="s">
        <v>879</v>
      </c>
      <c r="K98" s="386" t="s">
        <v>624</v>
      </c>
      <c r="M98" s="233"/>
      <c r="N98" s="233"/>
      <c r="R98" s="233"/>
      <c r="S98" s="233"/>
      <c r="T98" s="233"/>
      <c r="X98" s="233"/>
      <c r="Y98" s="233"/>
      <c r="Z98" s="233"/>
      <c r="AA98" s="233"/>
    </row>
    <row r="99" spans="1:27">
      <c r="A99" s="327">
        <v>36</v>
      </c>
      <c r="B99" s="331">
        <v>95</v>
      </c>
      <c r="C99" s="324" t="s">
        <v>975</v>
      </c>
      <c r="D99" s="221"/>
      <c r="E99" s="325"/>
      <c r="F99" s="224"/>
      <c r="G99" s="222"/>
      <c r="H99" s="442"/>
      <c r="I99" s="386"/>
      <c r="J99" s="387"/>
      <c r="K99" s="386"/>
      <c r="M99" s="233"/>
      <c r="N99" s="233"/>
      <c r="R99" s="233"/>
      <c r="S99" s="233"/>
      <c r="T99" s="233"/>
      <c r="X99" s="233"/>
      <c r="Y99" s="233"/>
      <c r="Z99" s="233"/>
      <c r="AA99" s="233"/>
    </row>
    <row r="100" spans="1:27">
      <c r="A100" s="327">
        <v>37</v>
      </c>
      <c r="B100" s="331">
        <v>96</v>
      </c>
      <c r="C100" s="324" t="s">
        <v>890</v>
      </c>
      <c r="D100" s="221" t="s">
        <v>1202</v>
      </c>
      <c r="E100" s="325"/>
      <c r="F100" s="224"/>
      <c r="G100" s="222"/>
      <c r="H100" s="442"/>
      <c r="I100" s="386" t="s">
        <v>605</v>
      </c>
      <c r="J100" s="387" t="s">
        <v>880</v>
      </c>
      <c r="K100" s="386" t="s">
        <v>625</v>
      </c>
      <c r="M100" s="233"/>
      <c r="N100" s="233"/>
      <c r="R100" s="233"/>
      <c r="S100" s="233"/>
      <c r="T100" s="233"/>
      <c r="X100" s="233"/>
      <c r="Y100" s="233"/>
      <c r="Z100" s="233"/>
      <c r="AA100" s="233"/>
    </row>
    <row r="101" spans="1:27">
      <c r="A101" s="327">
        <v>38</v>
      </c>
      <c r="B101" s="331">
        <v>97</v>
      </c>
      <c r="C101" s="324" t="s">
        <v>976</v>
      </c>
      <c r="D101" s="221"/>
      <c r="E101" s="325"/>
      <c r="F101" s="224"/>
      <c r="G101" s="222"/>
      <c r="H101" s="442"/>
      <c r="I101" s="386"/>
      <c r="J101" s="387"/>
      <c r="K101" s="386"/>
      <c r="M101" s="233"/>
      <c r="N101" s="233"/>
      <c r="R101" s="233"/>
      <c r="S101" s="233"/>
      <c r="T101" s="233"/>
      <c r="X101" s="233"/>
      <c r="Y101" s="233"/>
      <c r="Z101" s="233"/>
      <c r="AA101" s="233"/>
    </row>
    <row r="102" spans="1:27">
      <c r="A102" s="327">
        <v>39</v>
      </c>
      <c r="B102" s="331">
        <v>98</v>
      </c>
      <c r="C102" s="324" t="s">
        <v>891</v>
      </c>
      <c r="D102" s="221" t="s">
        <v>1203</v>
      </c>
      <c r="E102" s="325"/>
      <c r="F102" s="224"/>
      <c r="G102" s="222"/>
      <c r="H102" s="442"/>
      <c r="I102" s="386" t="s">
        <v>606</v>
      </c>
      <c r="J102" s="387" t="s">
        <v>881</v>
      </c>
      <c r="K102" s="386" t="s">
        <v>626</v>
      </c>
      <c r="M102" s="233"/>
      <c r="N102" s="233"/>
      <c r="R102" s="233"/>
      <c r="S102" s="233"/>
      <c r="T102" s="233"/>
      <c r="X102" s="233"/>
      <c r="Y102" s="233"/>
      <c r="Z102" s="233"/>
      <c r="AA102" s="233"/>
    </row>
    <row r="103" spans="1:27">
      <c r="A103" s="327">
        <v>40</v>
      </c>
      <c r="B103" s="331">
        <v>99</v>
      </c>
      <c r="C103" s="324" t="s">
        <v>977</v>
      </c>
      <c r="D103" s="221"/>
      <c r="E103" s="325"/>
      <c r="F103" s="224"/>
      <c r="G103" s="222"/>
      <c r="H103" s="442"/>
      <c r="I103" s="386"/>
      <c r="J103" s="387"/>
      <c r="K103" s="386"/>
      <c r="R103" s="233"/>
      <c r="S103" s="233"/>
      <c r="T103" s="233"/>
      <c r="X103" s="233"/>
      <c r="Y103" s="233"/>
      <c r="Z103" s="233"/>
      <c r="AA103" s="233"/>
    </row>
    <row r="104" spans="1:27">
      <c r="A104" s="327">
        <v>41</v>
      </c>
      <c r="B104" s="331">
        <v>100</v>
      </c>
      <c r="C104" s="324" t="s">
        <v>522</v>
      </c>
      <c r="D104" s="223" t="s">
        <v>512</v>
      </c>
      <c r="E104" s="326"/>
      <c r="F104" s="352"/>
      <c r="G104" s="224"/>
      <c r="H104" s="442"/>
      <c r="I104" s="386" t="s">
        <v>1342</v>
      </c>
      <c r="J104" s="387" t="s">
        <v>532</v>
      </c>
      <c r="K104" s="386" t="s">
        <v>1352</v>
      </c>
      <c r="L104" s="232" t="s">
        <v>1336</v>
      </c>
    </row>
    <row r="105" spans="1:27">
      <c r="A105" s="327">
        <v>42</v>
      </c>
      <c r="B105" s="331">
        <v>101</v>
      </c>
      <c r="C105" s="324" t="s">
        <v>523</v>
      </c>
      <c r="D105" s="223" t="s">
        <v>513</v>
      </c>
      <c r="E105" s="326"/>
      <c r="F105" s="352"/>
      <c r="G105" s="224"/>
      <c r="H105" s="442"/>
      <c r="I105" s="386" t="s">
        <v>1343</v>
      </c>
      <c r="J105" s="387" t="s">
        <v>533</v>
      </c>
      <c r="K105" s="386" t="s">
        <v>1353</v>
      </c>
      <c r="L105" s="232" t="s">
        <v>1337</v>
      </c>
    </row>
    <row r="106" spans="1:27">
      <c r="A106" s="327">
        <v>43</v>
      </c>
      <c r="B106" s="331">
        <v>102</v>
      </c>
      <c r="C106" s="324" t="s">
        <v>524</v>
      </c>
      <c r="D106" s="223" t="s">
        <v>514</v>
      </c>
      <c r="E106" s="326"/>
      <c r="F106" s="352"/>
      <c r="G106" s="224"/>
      <c r="H106" s="442"/>
      <c r="I106" s="386" t="s">
        <v>1344</v>
      </c>
      <c r="J106" s="387" t="s">
        <v>534</v>
      </c>
      <c r="K106" s="386" t="s">
        <v>1354</v>
      </c>
      <c r="L106" s="232" t="s">
        <v>1338</v>
      </c>
      <c r="N106" s="233"/>
      <c r="P106" s="327"/>
    </row>
    <row r="107" spans="1:27">
      <c r="A107" s="327">
        <v>44</v>
      </c>
      <c r="B107" s="331">
        <v>103</v>
      </c>
      <c r="C107" s="324" t="s">
        <v>525</v>
      </c>
      <c r="D107" s="223" t="s">
        <v>515</v>
      </c>
      <c r="E107" s="326"/>
      <c r="F107" s="352"/>
      <c r="G107" s="224"/>
      <c r="H107" s="442"/>
      <c r="I107" s="386" t="s">
        <v>1345</v>
      </c>
      <c r="J107" s="387" t="s">
        <v>535</v>
      </c>
      <c r="K107" s="386" t="s">
        <v>1355</v>
      </c>
      <c r="L107" s="232" t="s">
        <v>1339</v>
      </c>
      <c r="N107" s="233"/>
      <c r="P107" s="327"/>
      <c r="Q107" s="327"/>
      <c r="T107" s="233"/>
    </row>
    <row r="108" spans="1:27">
      <c r="A108" s="327">
        <v>45</v>
      </c>
      <c r="B108" s="331">
        <v>104</v>
      </c>
      <c r="C108" s="324" t="s">
        <v>526</v>
      </c>
      <c r="D108" s="223" t="s">
        <v>516</v>
      </c>
      <c r="E108" s="326"/>
      <c r="F108" s="352"/>
      <c r="G108" s="224"/>
      <c r="H108" s="442"/>
      <c r="I108" s="386" t="s">
        <v>1346</v>
      </c>
      <c r="J108" s="387" t="s">
        <v>536</v>
      </c>
      <c r="K108" s="386" t="s">
        <v>1356</v>
      </c>
      <c r="L108" s="232" t="s">
        <v>1340</v>
      </c>
      <c r="N108" s="233"/>
      <c r="P108" s="327"/>
      <c r="Q108" s="327"/>
      <c r="T108" s="233"/>
      <c r="X108" s="233"/>
      <c r="Y108" s="233"/>
      <c r="Z108" s="233"/>
      <c r="AA108" s="233"/>
    </row>
    <row r="109" spans="1:27">
      <c r="A109" s="327">
        <v>46</v>
      </c>
      <c r="B109" s="331">
        <v>105</v>
      </c>
      <c r="C109" s="324" t="s">
        <v>527</v>
      </c>
      <c r="D109" s="223" t="s">
        <v>517</v>
      </c>
      <c r="E109" s="326"/>
      <c r="F109" s="352"/>
      <c r="G109" s="224"/>
      <c r="H109" s="442"/>
      <c r="I109" s="386" t="s">
        <v>1347</v>
      </c>
      <c r="J109" s="387" t="s">
        <v>537</v>
      </c>
      <c r="K109" s="386" t="s">
        <v>1357</v>
      </c>
      <c r="N109" s="233"/>
      <c r="P109" s="327"/>
      <c r="Q109" s="327"/>
      <c r="T109" s="233"/>
      <c r="X109" s="233"/>
      <c r="Y109" s="233"/>
      <c r="Z109" s="233"/>
      <c r="AA109" s="233"/>
    </row>
    <row r="110" spans="1:27">
      <c r="A110" s="327">
        <v>47</v>
      </c>
      <c r="B110" s="331">
        <v>106</v>
      </c>
      <c r="C110" s="324" t="s">
        <v>528</v>
      </c>
      <c r="D110" s="223" t="s">
        <v>518</v>
      </c>
      <c r="E110" s="326"/>
      <c r="F110" s="352"/>
      <c r="G110" s="224"/>
      <c r="H110" s="442"/>
      <c r="I110" s="386" t="s">
        <v>1348</v>
      </c>
      <c r="J110" s="387" t="s">
        <v>538</v>
      </c>
      <c r="K110" s="386" t="s">
        <v>1358</v>
      </c>
      <c r="N110" s="233"/>
      <c r="P110" s="327"/>
      <c r="Q110" s="327"/>
      <c r="T110" s="233"/>
      <c r="X110" s="233"/>
      <c r="Y110" s="233"/>
      <c r="Z110" s="233"/>
      <c r="AA110" s="233"/>
    </row>
    <row r="111" spans="1:27">
      <c r="A111" s="327">
        <v>48</v>
      </c>
      <c r="B111" s="331">
        <v>107</v>
      </c>
      <c r="C111" s="324" t="s">
        <v>529</v>
      </c>
      <c r="D111" s="223" t="s">
        <v>519</v>
      </c>
      <c r="E111" s="326"/>
      <c r="F111" s="352"/>
      <c r="G111" s="224"/>
      <c r="H111" s="442"/>
      <c r="I111" s="386" t="s">
        <v>1349</v>
      </c>
      <c r="J111" s="387" t="s">
        <v>539</v>
      </c>
      <c r="K111" s="386" t="s">
        <v>1359</v>
      </c>
      <c r="N111" s="233"/>
      <c r="P111" s="327"/>
      <c r="Q111" s="327"/>
      <c r="T111" s="233"/>
      <c r="X111" s="233"/>
      <c r="Y111" s="233"/>
      <c r="Z111" s="233"/>
      <c r="AA111" s="233"/>
    </row>
    <row r="112" spans="1:27">
      <c r="A112" s="327">
        <v>49</v>
      </c>
      <c r="B112" s="331">
        <v>108</v>
      </c>
      <c r="C112" s="324" t="s">
        <v>530</v>
      </c>
      <c r="D112" s="223" t="s">
        <v>520</v>
      </c>
      <c r="E112" s="326"/>
      <c r="F112" s="352"/>
      <c r="G112" s="224"/>
      <c r="H112" s="442"/>
      <c r="I112" s="386" t="s">
        <v>1350</v>
      </c>
      <c r="J112" s="387" t="s">
        <v>540</v>
      </c>
      <c r="K112" s="386" t="s">
        <v>1360</v>
      </c>
      <c r="N112" s="233"/>
      <c r="P112" s="327"/>
      <c r="Q112" s="327"/>
      <c r="T112" s="233"/>
      <c r="X112" s="233"/>
      <c r="Y112" s="233"/>
      <c r="Z112" s="233"/>
      <c r="AA112" s="233"/>
    </row>
    <row r="113" spans="1:27">
      <c r="A113" s="327">
        <v>50</v>
      </c>
      <c r="B113" s="331">
        <v>109</v>
      </c>
      <c r="C113" s="324" t="s">
        <v>531</v>
      </c>
      <c r="D113" s="223" t="s">
        <v>521</v>
      </c>
      <c r="E113" s="326"/>
      <c r="F113" s="352"/>
      <c r="G113" s="224"/>
      <c r="H113" s="443"/>
      <c r="I113" s="386" t="s">
        <v>1351</v>
      </c>
      <c r="J113" s="387" t="s">
        <v>541</v>
      </c>
      <c r="K113" s="386" t="s">
        <v>1361</v>
      </c>
      <c r="N113" s="233"/>
      <c r="P113" s="327"/>
      <c r="Q113" s="327"/>
      <c r="T113" s="233"/>
      <c r="X113" s="233"/>
      <c r="Y113" s="233"/>
      <c r="Z113" s="233"/>
      <c r="AA113" s="233"/>
    </row>
    <row r="114" spans="1:27">
      <c r="A114" s="327">
        <v>1</v>
      </c>
      <c r="B114" s="331">
        <v>110</v>
      </c>
      <c r="C114" s="324" t="s">
        <v>542</v>
      </c>
      <c r="D114" s="220" t="s">
        <v>563</v>
      </c>
      <c r="E114" s="326"/>
      <c r="F114" s="353"/>
      <c r="G114" s="220"/>
      <c r="H114" s="440" t="s">
        <v>155</v>
      </c>
      <c r="I114" s="386" t="s">
        <v>1362</v>
      </c>
      <c r="J114" s="387" t="s">
        <v>637</v>
      </c>
      <c r="K114" s="386" t="s">
        <v>1372</v>
      </c>
      <c r="L114" s="232" t="s">
        <v>1402</v>
      </c>
      <c r="N114" s="233"/>
      <c r="P114" s="327"/>
      <c r="Q114" s="327"/>
      <c r="T114" s="233"/>
      <c r="X114" s="233"/>
      <c r="Y114" s="233"/>
      <c r="Z114" s="233"/>
      <c r="AA114" s="233"/>
    </row>
    <row r="115" spans="1:27">
      <c r="A115" s="327">
        <v>2</v>
      </c>
      <c r="B115" s="331">
        <v>111</v>
      </c>
      <c r="C115" s="324" t="s">
        <v>543</v>
      </c>
      <c r="D115" s="220" t="s">
        <v>564</v>
      </c>
      <c r="E115" s="326"/>
      <c r="F115" s="353"/>
      <c r="G115" s="220"/>
      <c r="H115" s="440"/>
      <c r="I115" s="386" t="s">
        <v>1363</v>
      </c>
      <c r="J115" s="387" t="s">
        <v>638</v>
      </c>
      <c r="K115" s="386" t="s">
        <v>1373</v>
      </c>
      <c r="L115" s="232" t="s">
        <v>1337</v>
      </c>
      <c r="N115" s="233"/>
      <c r="P115" s="327"/>
      <c r="Q115" s="327"/>
      <c r="T115" s="233"/>
      <c r="X115" s="233"/>
      <c r="Y115" s="233"/>
      <c r="Z115" s="233"/>
      <c r="AA115" s="233"/>
    </row>
    <row r="116" spans="1:27">
      <c r="A116" s="327">
        <v>3</v>
      </c>
      <c r="B116" s="331">
        <v>112</v>
      </c>
      <c r="C116" s="324" t="s">
        <v>544</v>
      </c>
      <c r="D116" s="220" t="s">
        <v>565</v>
      </c>
      <c r="E116" s="326"/>
      <c r="F116" s="353"/>
      <c r="G116" s="220"/>
      <c r="H116" s="440"/>
      <c r="I116" s="386" t="s">
        <v>1364</v>
      </c>
      <c r="J116" s="387" t="s">
        <v>639</v>
      </c>
      <c r="K116" s="386" t="s">
        <v>1374</v>
      </c>
      <c r="L116" s="232" t="s">
        <v>1338</v>
      </c>
      <c r="N116" s="233"/>
      <c r="P116" s="327"/>
      <c r="Q116" s="327"/>
      <c r="T116" s="233"/>
      <c r="X116" s="233"/>
      <c r="Y116" s="233"/>
      <c r="Z116" s="233"/>
      <c r="AA116" s="233"/>
    </row>
    <row r="117" spans="1:27">
      <c r="A117" s="327">
        <v>4</v>
      </c>
      <c r="B117" s="331">
        <v>113</v>
      </c>
      <c r="C117" s="324" t="s">
        <v>545</v>
      </c>
      <c r="D117" s="220" t="s">
        <v>566</v>
      </c>
      <c r="E117" s="326"/>
      <c r="F117" s="353"/>
      <c r="G117" s="220"/>
      <c r="H117" s="440"/>
      <c r="I117" s="386" t="s">
        <v>1365</v>
      </c>
      <c r="J117" s="387" t="s">
        <v>640</v>
      </c>
      <c r="K117" s="386" t="s">
        <v>1375</v>
      </c>
      <c r="L117" s="232" t="s">
        <v>1403</v>
      </c>
      <c r="N117" s="233"/>
      <c r="P117" s="327"/>
      <c r="Q117" s="327"/>
      <c r="T117" s="233"/>
      <c r="X117" s="233"/>
      <c r="Y117" s="233"/>
      <c r="Z117" s="233"/>
      <c r="AA117" s="233"/>
    </row>
    <row r="118" spans="1:27">
      <c r="A118" s="327">
        <v>5</v>
      </c>
      <c r="B118" s="331">
        <v>114</v>
      </c>
      <c r="C118" s="324" t="s">
        <v>546</v>
      </c>
      <c r="D118" s="220" t="s">
        <v>567</v>
      </c>
      <c r="E118" s="326"/>
      <c r="F118" s="353"/>
      <c r="G118" s="220"/>
      <c r="H118" s="440"/>
      <c r="I118" s="386" t="s">
        <v>1366</v>
      </c>
      <c r="J118" s="387" t="s">
        <v>641</v>
      </c>
      <c r="K118" s="386" t="s">
        <v>1376</v>
      </c>
      <c r="N118" s="233"/>
      <c r="P118" s="327"/>
      <c r="Q118" s="327"/>
      <c r="T118" s="233"/>
      <c r="X118" s="233"/>
      <c r="Y118" s="233"/>
      <c r="Z118" s="233"/>
      <c r="AA118" s="233"/>
    </row>
    <row r="119" spans="1:27">
      <c r="A119" s="327">
        <v>6</v>
      </c>
      <c r="B119" s="331">
        <v>115</v>
      </c>
      <c r="C119" s="324" t="s">
        <v>547</v>
      </c>
      <c r="D119" s="220" t="s">
        <v>568</v>
      </c>
      <c r="E119" s="326"/>
      <c r="F119" s="353"/>
      <c r="G119" s="220"/>
      <c r="H119" s="440"/>
      <c r="I119" s="386" t="s">
        <v>1367</v>
      </c>
      <c r="J119" s="387" t="s">
        <v>642</v>
      </c>
      <c r="K119" s="386" t="s">
        <v>1377</v>
      </c>
      <c r="N119" s="233"/>
      <c r="P119" s="327"/>
      <c r="Q119" s="327"/>
      <c r="T119" s="233"/>
      <c r="X119" s="233"/>
      <c r="Y119" s="233"/>
      <c r="Z119" s="233"/>
      <c r="AA119" s="233"/>
    </row>
    <row r="120" spans="1:27">
      <c r="A120" s="327">
        <v>7</v>
      </c>
      <c r="B120" s="331">
        <v>116</v>
      </c>
      <c r="C120" s="324" t="s">
        <v>548</v>
      </c>
      <c r="D120" s="220" t="s">
        <v>569</v>
      </c>
      <c r="E120" s="326"/>
      <c r="F120" s="353"/>
      <c r="G120" s="220"/>
      <c r="H120" s="440"/>
      <c r="I120" s="386" t="s">
        <v>1368</v>
      </c>
      <c r="J120" s="387" t="s">
        <v>643</v>
      </c>
      <c r="K120" s="386" t="s">
        <v>1378</v>
      </c>
      <c r="N120" s="233"/>
      <c r="P120" s="327"/>
      <c r="Q120" s="327"/>
      <c r="T120" s="233"/>
      <c r="X120" s="233"/>
      <c r="Y120" s="233"/>
      <c r="Z120" s="233"/>
      <c r="AA120" s="233"/>
    </row>
    <row r="121" spans="1:27">
      <c r="A121" s="327">
        <v>8</v>
      </c>
      <c r="B121" s="331">
        <v>117</v>
      </c>
      <c r="C121" s="324" t="s">
        <v>549</v>
      </c>
      <c r="D121" s="220" t="s">
        <v>570</v>
      </c>
      <c r="E121" s="326"/>
      <c r="F121" s="353"/>
      <c r="G121" s="220"/>
      <c r="H121" s="440"/>
      <c r="I121" s="386" t="s">
        <v>1369</v>
      </c>
      <c r="J121" s="387" t="s">
        <v>644</v>
      </c>
      <c r="K121" s="386" t="s">
        <v>1379</v>
      </c>
      <c r="N121" s="233"/>
      <c r="P121" s="327"/>
      <c r="Q121" s="327"/>
      <c r="T121" s="233"/>
      <c r="X121" s="233"/>
      <c r="Y121" s="233"/>
      <c r="Z121" s="233"/>
      <c r="AA121" s="233"/>
    </row>
    <row r="122" spans="1:27">
      <c r="A122" s="327">
        <v>9</v>
      </c>
      <c r="B122" s="331">
        <v>118</v>
      </c>
      <c r="C122" s="324" t="s">
        <v>550</v>
      </c>
      <c r="D122" s="220" t="s">
        <v>571</v>
      </c>
      <c r="E122" s="326"/>
      <c r="F122" s="353"/>
      <c r="G122" s="220"/>
      <c r="H122" s="440"/>
      <c r="I122" s="386" t="s">
        <v>1370</v>
      </c>
      <c r="J122" s="387" t="s">
        <v>645</v>
      </c>
      <c r="K122" s="386" t="s">
        <v>1380</v>
      </c>
      <c r="N122" s="233"/>
      <c r="P122" s="327"/>
      <c r="Q122" s="327"/>
      <c r="T122" s="233"/>
      <c r="X122" s="233"/>
      <c r="Y122" s="233"/>
      <c r="Z122" s="233"/>
      <c r="AA122" s="233"/>
    </row>
    <row r="123" spans="1:27">
      <c r="A123" s="327">
        <v>10</v>
      </c>
      <c r="B123" s="331">
        <v>119</v>
      </c>
      <c r="C123" s="324" t="s">
        <v>551</v>
      </c>
      <c r="D123" s="220" t="s">
        <v>572</v>
      </c>
      <c r="E123" s="326"/>
      <c r="F123" s="353"/>
      <c r="G123" s="220"/>
      <c r="H123" s="440"/>
      <c r="I123" s="386" t="s">
        <v>1371</v>
      </c>
      <c r="J123" s="387" t="s">
        <v>646</v>
      </c>
      <c r="K123" s="386" t="s">
        <v>1381</v>
      </c>
      <c r="N123" s="233"/>
      <c r="P123" s="327"/>
      <c r="Q123" s="327"/>
      <c r="T123" s="233"/>
      <c r="X123" s="233"/>
      <c r="Y123" s="233"/>
      <c r="Z123" s="233"/>
      <c r="AA123" s="233"/>
    </row>
    <row r="124" spans="1:27">
      <c r="A124" s="327">
        <v>11</v>
      </c>
      <c r="B124" s="331">
        <v>120</v>
      </c>
      <c r="C124" s="324" t="s">
        <v>552</v>
      </c>
      <c r="D124" s="220" t="s">
        <v>573</v>
      </c>
      <c r="E124" s="326"/>
      <c r="F124" s="353"/>
      <c r="G124" s="220"/>
      <c r="H124" s="440"/>
      <c r="I124" s="386" t="s">
        <v>1382</v>
      </c>
      <c r="J124" s="387" t="s">
        <v>647</v>
      </c>
      <c r="K124" s="386" t="s">
        <v>1392</v>
      </c>
      <c r="L124" s="232" t="s">
        <v>1406</v>
      </c>
      <c r="N124" s="233"/>
      <c r="P124" s="327"/>
      <c r="Q124" s="327"/>
      <c r="T124" s="233"/>
      <c r="X124" s="233"/>
      <c r="Y124" s="233"/>
      <c r="Z124" s="233"/>
      <c r="AA124" s="233"/>
    </row>
    <row r="125" spans="1:27">
      <c r="A125" s="327">
        <v>12</v>
      </c>
      <c r="B125" s="331">
        <v>121</v>
      </c>
      <c r="C125" s="324" t="s">
        <v>553</v>
      </c>
      <c r="D125" s="220" t="s">
        <v>574</v>
      </c>
      <c r="E125" s="326"/>
      <c r="F125" s="353"/>
      <c r="G125" s="220"/>
      <c r="H125" s="440"/>
      <c r="I125" s="386" t="s">
        <v>1383</v>
      </c>
      <c r="J125" s="387" t="s">
        <v>648</v>
      </c>
      <c r="K125" s="386" t="s">
        <v>1393</v>
      </c>
      <c r="L125" s="391" t="s">
        <v>1404</v>
      </c>
      <c r="N125" s="233"/>
      <c r="P125" s="327"/>
      <c r="Q125" s="327"/>
      <c r="T125" s="233"/>
      <c r="X125" s="233"/>
      <c r="Y125" s="233"/>
      <c r="Z125" s="233"/>
      <c r="AA125" s="233"/>
    </row>
    <row r="126" spans="1:27">
      <c r="A126" s="327">
        <v>13</v>
      </c>
      <c r="B126" s="331">
        <v>122</v>
      </c>
      <c r="C126" s="324" t="s">
        <v>554</v>
      </c>
      <c r="D126" s="220" t="s">
        <v>575</v>
      </c>
      <c r="E126" s="326"/>
      <c r="F126" s="353"/>
      <c r="G126" s="220"/>
      <c r="H126" s="440"/>
      <c r="I126" s="386" t="s">
        <v>1384</v>
      </c>
      <c r="J126" s="387" t="s">
        <v>649</v>
      </c>
      <c r="K126" s="386" t="s">
        <v>1394</v>
      </c>
      <c r="L126" s="391" t="s">
        <v>1405</v>
      </c>
      <c r="N126" s="233"/>
      <c r="P126" s="327"/>
      <c r="Q126" s="327"/>
      <c r="T126" s="233"/>
      <c r="X126" s="233"/>
      <c r="Y126" s="233"/>
      <c r="Z126" s="233"/>
      <c r="AA126" s="233"/>
    </row>
    <row r="127" spans="1:27">
      <c r="A127" s="327">
        <v>14</v>
      </c>
      <c r="B127" s="331">
        <v>123</v>
      </c>
      <c r="C127" s="324" t="s">
        <v>555</v>
      </c>
      <c r="D127" s="220" t="s">
        <v>576</v>
      </c>
      <c r="E127" s="326"/>
      <c r="F127" s="353"/>
      <c r="G127" s="220"/>
      <c r="H127" s="440"/>
      <c r="I127" s="386" t="s">
        <v>1385</v>
      </c>
      <c r="J127" s="387" t="s">
        <v>650</v>
      </c>
      <c r="K127" s="386" t="s">
        <v>1395</v>
      </c>
      <c r="N127" s="233"/>
      <c r="P127" s="327"/>
      <c r="Q127" s="327"/>
      <c r="T127" s="233"/>
      <c r="X127" s="233"/>
      <c r="Y127" s="233"/>
      <c r="Z127" s="233"/>
      <c r="AA127" s="233"/>
    </row>
    <row r="128" spans="1:27">
      <c r="A128" s="327">
        <v>15</v>
      </c>
      <c r="B128" s="331">
        <v>124</v>
      </c>
      <c r="C128" s="324" t="s">
        <v>556</v>
      </c>
      <c r="D128" s="220" t="s">
        <v>577</v>
      </c>
      <c r="E128" s="326"/>
      <c r="F128" s="353"/>
      <c r="G128" s="220"/>
      <c r="H128" s="440"/>
      <c r="I128" s="386" t="s">
        <v>1386</v>
      </c>
      <c r="J128" s="387" t="s">
        <v>651</v>
      </c>
      <c r="K128" s="386" t="s">
        <v>1396</v>
      </c>
      <c r="N128" s="233"/>
      <c r="P128" s="327"/>
      <c r="Q128" s="327"/>
      <c r="T128" s="233"/>
      <c r="X128" s="233"/>
      <c r="Y128" s="233"/>
      <c r="Z128" s="233"/>
      <c r="AA128" s="233"/>
    </row>
    <row r="129" spans="1:27">
      <c r="A129" s="327">
        <v>16</v>
      </c>
      <c r="B129" s="331">
        <v>125</v>
      </c>
      <c r="C129" s="324" t="s">
        <v>557</v>
      </c>
      <c r="D129" s="220" t="s">
        <v>578</v>
      </c>
      <c r="E129" s="326"/>
      <c r="F129" s="353"/>
      <c r="G129" s="220"/>
      <c r="H129" s="440"/>
      <c r="I129" s="386" t="s">
        <v>1387</v>
      </c>
      <c r="J129" s="387" t="s">
        <v>652</v>
      </c>
      <c r="K129" s="386" t="s">
        <v>1397</v>
      </c>
      <c r="Q129" s="327"/>
      <c r="T129" s="233"/>
      <c r="X129" s="233"/>
      <c r="Y129" s="233"/>
      <c r="Z129" s="233"/>
      <c r="AA129" s="233"/>
    </row>
    <row r="130" spans="1:27">
      <c r="A130" s="327">
        <v>17</v>
      </c>
      <c r="B130" s="331">
        <v>126</v>
      </c>
      <c r="C130" s="324" t="s">
        <v>558</v>
      </c>
      <c r="D130" s="220" t="s">
        <v>579</v>
      </c>
      <c r="E130" s="326"/>
      <c r="F130" s="353"/>
      <c r="G130" s="220"/>
      <c r="H130" s="440"/>
      <c r="I130" s="386" t="s">
        <v>1388</v>
      </c>
      <c r="J130" s="387" t="s">
        <v>653</v>
      </c>
      <c r="K130" s="386" t="s">
        <v>1398</v>
      </c>
      <c r="X130" s="233"/>
      <c r="Y130" s="233"/>
      <c r="Z130" s="233"/>
      <c r="AA130" s="233"/>
    </row>
    <row r="131" spans="1:27">
      <c r="A131" s="327">
        <v>18</v>
      </c>
      <c r="B131" s="331">
        <v>127</v>
      </c>
      <c r="C131" s="324" t="s">
        <v>559</v>
      </c>
      <c r="D131" s="220" t="s">
        <v>580</v>
      </c>
      <c r="E131" s="326"/>
      <c r="F131" s="353"/>
      <c r="G131" s="220"/>
      <c r="H131" s="440"/>
      <c r="I131" s="386" t="s">
        <v>1389</v>
      </c>
      <c r="J131" s="387" t="s">
        <v>654</v>
      </c>
      <c r="K131" s="386" t="s">
        <v>1399</v>
      </c>
    </row>
    <row r="132" spans="1:27">
      <c r="A132" s="327">
        <v>19</v>
      </c>
      <c r="B132" s="331">
        <v>128</v>
      </c>
      <c r="C132" s="324" t="s">
        <v>560</v>
      </c>
      <c r="D132" s="220" t="s">
        <v>581</v>
      </c>
      <c r="E132" s="326"/>
      <c r="F132" s="353"/>
      <c r="G132" s="220"/>
      <c r="H132" s="440"/>
      <c r="I132" s="386" t="s">
        <v>1390</v>
      </c>
      <c r="J132" s="387" t="s">
        <v>655</v>
      </c>
      <c r="K132" s="386" t="s">
        <v>1400</v>
      </c>
    </row>
    <row r="133" spans="1:27">
      <c r="A133" s="327">
        <v>20</v>
      </c>
      <c r="B133" s="331">
        <v>129</v>
      </c>
      <c r="C133" s="324" t="s">
        <v>561</v>
      </c>
      <c r="D133" s="220" t="s">
        <v>582</v>
      </c>
      <c r="E133" s="326"/>
      <c r="F133" s="353"/>
      <c r="G133" s="220"/>
      <c r="H133" s="440"/>
      <c r="I133" s="386" t="s">
        <v>1391</v>
      </c>
      <c r="J133" s="387" t="s">
        <v>656</v>
      </c>
      <c r="K133" s="386" t="s">
        <v>1401</v>
      </c>
    </row>
    <row r="134" spans="1:27">
      <c r="A134" s="327">
        <v>1</v>
      </c>
      <c r="B134" s="331">
        <v>130</v>
      </c>
      <c r="C134" s="324" t="s">
        <v>938</v>
      </c>
      <c r="D134" s="223" t="s">
        <v>958</v>
      </c>
      <c r="E134" s="326"/>
      <c r="F134" s="354"/>
      <c r="G134" s="224"/>
      <c r="H134" s="454" t="s">
        <v>163</v>
      </c>
      <c r="I134" s="386" t="s">
        <v>958</v>
      </c>
      <c r="J134" s="387" t="s">
        <v>948</v>
      </c>
      <c r="K134" s="386" t="s">
        <v>627</v>
      </c>
      <c r="L134" s="232" t="s">
        <v>1341</v>
      </c>
    </row>
    <row r="135" spans="1:27">
      <c r="A135" s="327">
        <v>2</v>
      </c>
      <c r="B135" s="331">
        <v>131</v>
      </c>
      <c r="C135" s="324" t="s">
        <v>939</v>
      </c>
      <c r="D135" s="223" t="s">
        <v>959</v>
      </c>
      <c r="E135" s="326"/>
      <c r="F135" s="354"/>
      <c r="G135" s="224"/>
      <c r="H135" s="455"/>
      <c r="I135" s="386" t="s">
        <v>959</v>
      </c>
      <c r="J135" s="387" t="s">
        <v>949</v>
      </c>
      <c r="K135" s="386" t="s">
        <v>628</v>
      </c>
      <c r="L135" s="391" t="s">
        <v>1404</v>
      </c>
    </row>
    <row r="136" spans="1:27">
      <c r="A136" s="327">
        <v>3</v>
      </c>
      <c r="B136" s="331">
        <v>132</v>
      </c>
      <c r="C136" s="324" t="s">
        <v>940</v>
      </c>
      <c r="D136" s="223" t="s">
        <v>960</v>
      </c>
      <c r="E136" s="326"/>
      <c r="F136" s="354"/>
      <c r="G136" s="224"/>
      <c r="H136" s="455"/>
      <c r="I136" s="386" t="s">
        <v>960</v>
      </c>
      <c r="J136" s="387" t="s">
        <v>950</v>
      </c>
      <c r="K136" s="386" t="s">
        <v>629</v>
      </c>
      <c r="L136" s="391" t="s">
        <v>1405</v>
      </c>
      <c r="N136" s="233"/>
      <c r="P136" s="327"/>
    </row>
    <row r="137" spans="1:27">
      <c r="A137" s="327">
        <v>4</v>
      </c>
      <c r="B137" s="331">
        <v>133</v>
      </c>
      <c r="C137" s="324" t="s">
        <v>941</v>
      </c>
      <c r="D137" s="223" t="s">
        <v>961</v>
      </c>
      <c r="E137" s="326"/>
      <c r="F137" s="354"/>
      <c r="G137" s="224"/>
      <c r="H137" s="455"/>
      <c r="I137" s="386" t="s">
        <v>961</v>
      </c>
      <c r="J137" s="387" t="s">
        <v>951</v>
      </c>
      <c r="K137" s="386" t="s">
        <v>630</v>
      </c>
      <c r="N137" s="233"/>
      <c r="P137" s="327"/>
      <c r="Q137" s="327"/>
      <c r="T137" s="233"/>
    </row>
    <row r="138" spans="1:27">
      <c r="A138" s="327">
        <v>5</v>
      </c>
      <c r="B138" s="331">
        <v>134</v>
      </c>
      <c r="C138" s="324" t="s">
        <v>942</v>
      </c>
      <c r="D138" s="223" t="s">
        <v>962</v>
      </c>
      <c r="E138" s="326"/>
      <c r="F138" s="354"/>
      <c r="G138" s="224"/>
      <c r="H138" s="455"/>
      <c r="I138" s="386" t="s">
        <v>962</v>
      </c>
      <c r="J138" s="387" t="s">
        <v>952</v>
      </c>
      <c r="K138" s="386" t="s">
        <v>631</v>
      </c>
      <c r="N138" s="233"/>
      <c r="P138" s="327"/>
      <c r="Q138" s="327"/>
      <c r="T138" s="233"/>
      <c r="X138" s="233"/>
      <c r="Y138" s="233"/>
      <c r="Z138" s="233"/>
      <c r="AA138" s="233"/>
    </row>
    <row r="139" spans="1:27">
      <c r="A139" s="327">
        <v>6</v>
      </c>
      <c r="B139" s="331">
        <v>135</v>
      </c>
      <c r="C139" s="324" t="s">
        <v>943</v>
      </c>
      <c r="D139" s="223" t="s">
        <v>963</v>
      </c>
      <c r="E139" s="326"/>
      <c r="F139" s="354"/>
      <c r="G139" s="224"/>
      <c r="H139" s="455"/>
      <c r="I139" s="386" t="s">
        <v>963</v>
      </c>
      <c r="J139" s="387" t="s">
        <v>953</v>
      </c>
      <c r="K139" s="386" t="s">
        <v>632</v>
      </c>
      <c r="N139" s="233"/>
      <c r="P139" s="327"/>
      <c r="Q139" s="327"/>
      <c r="T139" s="233"/>
      <c r="X139" s="233"/>
      <c r="Y139" s="233"/>
      <c r="Z139" s="233"/>
      <c r="AA139" s="233"/>
    </row>
    <row r="140" spans="1:27">
      <c r="A140" s="327">
        <v>7</v>
      </c>
      <c r="B140" s="331">
        <v>136</v>
      </c>
      <c r="C140" s="324" t="s">
        <v>944</v>
      </c>
      <c r="D140" s="223" t="s">
        <v>964</v>
      </c>
      <c r="E140" s="326"/>
      <c r="F140" s="354"/>
      <c r="G140" s="224"/>
      <c r="H140" s="455"/>
      <c r="I140" s="386" t="s">
        <v>964</v>
      </c>
      <c r="J140" s="387" t="s">
        <v>954</v>
      </c>
      <c r="K140" s="386" t="s">
        <v>633</v>
      </c>
      <c r="N140" s="233"/>
      <c r="P140" s="327"/>
      <c r="Q140" s="327"/>
      <c r="T140" s="233"/>
      <c r="X140" s="233"/>
      <c r="Y140" s="233"/>
      <c r="Z140" s="233"/>
      <c r="AA140" s="233"/>
    </row>
    <row r="141" spans="1:27">
      <c r="A141" s="327">
        <v>8</v>
      </c>
      <c r="B141" s="331">
        <v>137</v>
      </c>
      <c r="C141" s="324" t="s">
        <v>945</v>
      </c>
      <c r="D141" s="223" t="s">
        <v>965</v>
      </c>
      <c r="E141" s="326"/>
      <c r="F141" s="354"/>
      <c r="G141" s="224"/>
      <c r="H141" s="455"/>
      <c r="I141" s="386" t="s">
        <v>965</v>
      </c>
      <c r="J141" s="387" t="s">
        <v>955</v>
      </c>
      <c r="K141" s="386" t="s">
        <v>634</v>
      </c>
      <c r="N141" s="233"/>
      <c r="P141" s="327"/>
      <c r="Q141" s="327"/>
      <c r="T141" s="233"/>
      <c r="X141" s="233"/>
      <c r="Y141" s="233"/>
      <c r="Z141" s="233"/>
      <c r="AA141" s="233"/>
    </row>
    <row r="142" spans="1:27">
      <c r="A142" s="327">
        <v>9</v>
      </c>
      <c r="B142" s="331">
        <v>138</v>
      </c>
      <c r="C142" s="324" t="s">
        <v>946</v>
      </c>
      <c r="D142" s="223" t="s">
        <v>966</v>
      </c>
      <c r="E142" s="326"/>
      <c r="F142" s="354"/>
      <c r="G142" s="224"/>
      <c r="H142" s="455"/>
      <c r="I142" s="386" t="s">
        <v>966</v>
      </c>
      <c r="J142" s="387" t="s">
        <v>956</v>
      </c>
      <c r="K142" s="386" t="s">
        <v>635</v>
      </c>
      <c r="N142" s="233"/>
      <c r="P142" s="327"/>
      <c r="Q142" s="327"/>
      <c r="T142" s="233"/>
      <c r="X142" s="233"/>
      <c r="Y142" s="233"/>
      <c r="Z142" s="233"/>
      <c r="AA142" s="233"/>
    </row>
    <row r="143" spans="1:27">
      <c r="A143" s="327">
        <v>10</v>
      </c>
      <c r="B143" s="331">
        <v>139</v>
      </c>
      <c r="C143" s="324" t="s">
        <v>947</v>
      </c>
      <c r="D143" s="223" t="s">
        <v>967</v>
      </c>
      <c r="E143" s="326"/>
      <c r="F143" s="354"/>
      <c r="G143" s="224"/>
      <c r="H143" s="456"/>
      <c r="I143" s="386" t="s">
        <v>967</v>
      </c>
      <c r="J143" s="387" t="s">
        <v>957</v>
      </c>
      <c r="K143" s="386" t="s">
        <v>636</v>
      </c>
      <c r="N143" s="233"/>
      <c r="P143" s="327"/>
      <c r="Q143" s="327"/>
      <c r="T143" s="233"/>
      <c r="X143" s="233"/>
      <c r="Y143" s="233"/>
      <c r="Z143" s="233"/>
      <c r="AA143" s="233"/>
    </row>
    <row r="144" spans="1:27">
      <c r="A144" s="327">
        <v>1</v>
      </c>
      <c r="B144" s="331">
        <v>340</v>
      </c>
      <c r="C144" s="324" t="s">
        <v>978</v>
      </c>
      <c r="D144" s="220" t="s">
        <v>1322</v>
      </c>
      <c r="E144" s="326"/>
      <c r="F144" s="353"/>
      <c r="G144" s="220"/>
      <c r="H144" s="461" t="s">
        <v>163</v>
      </c>
      <c r="I144" s="386" t="s">
        <v>1407</v>
      </c>
      <c r="J144" s="387" t="s">
        <v>994</v>
      </c>
      <c r="K144" s="386" t="s">
        <v>1417</v>
      </c>
      <c r="L144" s="232" t="s">
        <v>1447</v>
      </c>
    </row>
    <row r="145" spans="1:12">
      <c r="A145" s="327">
        <v>2</v>
      </c>
      <c r="B145" s="331">
        <v>341</v>
      </c>
      <c r="C145" s="324" t="s">
        <v>979</v>
      </c>
      <c r="D145" s="220" t="s">
        <v>1323</v>
      </c>
      <c r="E145" s="326"/>
      <c r="F145" s="353"/>
      <c r="G145" s="220"/>
      <c r="H145" s="459"/>
      <c r="I145" s="386" t="s">
        <v>1408</v>
      </c>
      <c r="J145" s="387" t="s">
        <v>995</v>
      </c>
      <c r="K145" s="386" t="s">
        <v>1418</v>
      </c>
      <c r="L145" s="232" t="s">
        <v>1337</v>
      </c>
    </row>
    <row r="146" spans="1:12">
      <c r="A146" s="327">
        <v>3</v>
      </c>
      <c r="B146" s="331">
        <v>342</v>
      </c>
      <c r="C146" s="324" t="s">
        <v>980</v>
      </c>
      <c r="D146" s="220" t="s">
        <v>1324</v>
      </c>
      <c r="E146" s="326"/>
      <c r="F146" s="353"/>
      <c r="G146" s="220"/>
      <c r="H146" s="459"/>
      <c r="I146" s="386" t="s">
        <v>1409</v>
      </c>
      <c r="J146" s="387" t="s">
        <v>996</v>
      </c>
      <c r="K146" s="386" t="s">
        <v>1419</v>
      </c>
      <c r="L146" s="232" t="s">
        <v>1338</v>
      </c>
    </row>
    <row r="147" spans="1:12">
      <c r="A147" s="327">
        <v>4</v>
      </c>
      <c r="B147" s="331">
        <v>343</v>
      </c>
      <c r="C147" s="324" t="s">
        <v>981</v>
      </c>
      <c r="D147" s="220" t="s">
        <v>1325</v>
      </c>
      <c r="E147" s="326"/>
      <c r="F147" s="353"/>
      <c r="G147" s="220"/>
      <c r="H147" s="459"/>
      <c r="I147" s="386" t="s">
        <v>1410</v>
      </c>
      <c r="J147" s="387" t="s">
        <v>997</v>
      </c>
      <c r="K147" s="386" t="s">
        <v>1420</v>
      </c>
      <c r="L147" s="232" t="s">
        <v>1403</v>
      </c>
    </row>
    <row r="148" spans="1:12">
      <c r="A148" s="327">
        <v>5</v>
      </c>
      <c r="B148" s="331">
        <v>344</v>
      </c>
      <c r="C148" s="324" t="s">
        <v>982</v>
      </c>
      <c r="D148" s="220" t="s">
        <v>1326</v>
      </c>
      <c r="E148" s="326"/>
      <c r="F148" s="353"/>
      <c r="G148" s="220"/>
      <c r="H148" s="459"/>
      <c r="I148" s="386" t="s">
        <v>1411</v>
      </c>
      <c r="J148" s="387" t="s">
        <v>998</v>
      </c>
      <c r="K148" s="386" t="s">
        <v>1421</v>
      </c>
    </row>
    <row r="149" spans="1:12">
      <c r="A149" s="327">
        <v>6</v>
      </c>
      <c r="B149" s="331">
        <v>345</v>
      </c>
      <c r="C149" s="324" t="s">
        <v>983</v>
      </c>
      <c r="D149" s="220" t="s">
        <v>1327</v>
      </c>
      <c r="E149" s="326"/>
      <c r="F149" s="353"/>
      <c r="G149" s="220"/>
      <c r="H149" s="459"/>
      <c r="I149" s="386" t="s">
        <v>1412</v>
      </c>
      <c r="J149" s="387" t="s">
        <v>999</v>
      </c>
      <c r="K149" s="386" t="s">
        <v>1422</v>
      </c>
    </row>
    <row r="150" spans="1:12">
      <c r="A150" s="327">
        <v>7</v>
      </c>
      <c r="B150" s="331">
        <v>346</v>
      </c>
      <c r="C150" s="324" t="s">
        <v>984</v>
      </c>
      <c r="D150" s="220" t="s">
        <v>1328</v>
      </c>
      <c r="E150" s="326"/>
      <c r="F150" s="353"/>
      <c r="G150" s="220"/>
      <c r="H150" s="459"/>
      <c r="I150" s="386" t="s">
        <v>1413</v>
      </c>
      <c r="J150" s="387" t="s">
        <v>1000</v>
      </c>
      <c r="K150" s="386" t="s">
        <v>1423</v>
      </c>
    </row>
    <row r="151" spans="1:12">
      <c r="A151" s="327">
        <v>8</v>
      </c>
      <c r="B151" s="331">
        <v>347</v>
      </c>
      <c r="C151" s="324" t="s">
        <v>985</v>
      </c>
      <c r="D151" s="220" t="s">
        <v>1329</v>
      </c>
      <c r="E151" s="326"/>
      <c r="F151" s="353"/>
      <c r="G151" s="220"/>
      <c r="H151" s="459"/>
      <c r="I151" s="386" t="s">
        <v>1414</v>
      </c>
      <c r="J151" s="387" t="s">
        <v>1001</v>
      </c>
      <c r="K151" s="386" t="s">
        <v>1424</v>
      </c>
    </row>
    <row r="152" spans="1:12">
      <c r="A152" s="327">
        <v>9</v>
      </c>
      <c r="B152" s="331">
        <v>348</v>
      </c>
      <c r="C152" s="324" t="s">
        <v>986</v>
      </c>
      <c r="D152" s="220" t="s">
        <v>1330</v>
      </c>
      <c r="E152" s="326"/>
      <c r="F152" s="353"/>
      <c r="G152" s="220"/>
      <c r="H152" s="459"/>
      <c r="I152" s="386" t="s">
        <v>1415</v>
      </c>
      <c r="J152" s="387" t="s">
        <v>1002</v>
      </c>
      <c r="K152" s="386" t="s">
        <v>1425</v>
      </c>
    </row>
    <row r="153" spans="1:12">
      <c r="A153" s="327">
        <v>10</v>
      </c>
      <c r="B153" s="331">
        <v>349</v>
      </c>
      <c r="C153" s="324" t="s">
        <v>987</v>
      </c>
      <c r="D153" s="220" t="s">
        <v>1331</v>
      </c>
      <c r="E153" s="326"/>
      <c r="F153" s="353"/>
      <c r="G153" s="362"/>
      <c r="H153" s="459"/>
      <c r="I153" s="386" t="s">
        <v>1416</v>
      </c>
      <c r="J153" s="387" t="s">
        <v>1003</v>
      </c>
      <c r="K153" s="386" t="s">
        <v>1426</v>
      </c>
    </row>
    <row r="154" spans="1:12">
      <c r="A154" s="327">
        <v>11</v>
      </c>
      <c r="B154" s="331">
        <v>350</v>
      </c>
      <c r="C154" s="324" t="s">
        <v>988</v>
      </c>
      <c r="D154" s="457" t="s">
        <v>1083</v>
      </c>
      <c r="E154" s="363"/>
      <c r="F154" s="364"/>
      <c r="G154" s="224"/>
      <c r="H154" s="459"/>
      <c r="I154" s="384" t="s">
        <v>990</v>
      </c>
      <c r="J154" s="380" t="s">
        <v>1042</v>
      </c>
      <c r="K154" s="379" t="s">
        <v>1084</v>
      </c>
    </row>
    <row r="155" spans="1:12">
      <c r="A155" s="327">
        <v>12</v>
      </c>
      <c r="B155" s="331">
        <v>351</v>
      </c>
      <c r="C155" s="324" t="s">
        <v>989</v>
      </c>
      <c r="D155" s="458"/>
      <c r="E155" s="365"/>
      <c r="F155" s="364"/>
      <c r="G155" s="224"/>
      <c r="H155" s="459"/>
      <c r="I155" s="385"/>
      <c r="J155" s="380"/>
      <c r="K155" s="379"/>
    </row>
    <row r="156" spans="1:12">
      <c r="A156" s="327">
        <v>13</v>
      </c>
      <c r="B156" s="331">
        <v>352</v>
      </c>
      <c r="C156" s="324" t="s">
        <v>991</v>
      </c>
      <c r="D156" s="450" t="s">
        <v>993</v>
      </c>
      <c r="E156" s="363"/>
      <c r="F156" s="364"/>
      <c r="G156" s="224"/>
      <c r="H156" s="459"/>
      <c r="I156" s="379" t="s">
        <v>1082</v>
      </c>
      <c r="J156" s="380" t="s">
        <v>1043</v>
      </c>
      <c r="K156" s="379" t="s">
        <v>1085</v>
      </c>
    </row>
    <row r="157" spans="1:12">
      <c r="A157" s="327">
        <v>14</v>
      </c>
      <c r="B157" s="331">
        <v>353</v>
      </c>
      <c r="C157" s="324" t="s">
        <v>992</v>
      </c>
      <c r="D157" s="451"/>
      <c r="E157" s="365"/>
      <c r="F157" s="364"/>
      <c r="G157" s="224"/>
      <c r="H157" s="459"/>
      <c r="I157" s="379"/>
      <c r="J157" s="380"/>
      <c r="K157" s="379"/>
    </row>
    <row r="158" spans="1:12">
      <c r="A158" s="327">
        <v>15</v>
      </c>
      <c r="B158" s="331">
        <v>354</v>
      </c>
      <c r="C158" s="324" t="s">
        <v>1004</v>
      </c>
      <c r="D158" s="368" t="s">
        <v>1086</v>
      </c>
      <c r="E158" s="366"/>
      <c r="F158" s="367"/>
      <c r="G158" s="28"/>
      <c r="H158" s="459"/>
      <c r="I158" s="368" t="s">
        <v>1086</v>
      </c>
      <c r="J158" s="345" t="s">
        <v>1044</v>
      </c>
      <c r="K158" s="349" t="s">
        <v>1092</v>
      </c>
    </row>
    <row r="159" spans="1:12">
      <c r="A159" s="327">
        <v>16</v>
      </c>
      <c r="B159" s="331">
        <v>355</v>
      </c>
      <c r="C159" s="324" t="s">
        <v>1005</v>
      </c>
      <c r="D159" s="368" t="s">
        <v>1087</v>
      </c>
      <c r="E159" s="366"/>
      <c r="F159" s="367"/>
      <c r="G159" s="28"/>
      <c r="H159" s="459"/>
      <c r="I159" s="368" t="s">
        <v>1087</v>
      </c>
      <c r="J159" s="345" t="s">
        <v>1045</v>
      </c>
      <c r="K159" s="349" t="s">
        <v>1093</v>
      </c>
    </row>
    <row r="160" spans="1:12">
      <c r="A160" s="327">
        <v>17</v>
      </c>
      <c r="B160" s="331">
        <v>356</v>
      </c>
      <c r="C160" s="324" t="s">
        <v>1006</v>
      </c>
      <c r="D160" s="368" t="s">
        <v>1088</v>
      </c>
      <c r="E160" s="366"/>
      <c r="F160" s="367"/>
      <c r="G160" s="28"/>
      <c r="H160" s="459"/>
      <c r="I160" s="368" t="s">
        <v>1088</v>
      </c>
      <c r="J160" s="345" t="s">
        <v>1046</v>
      </c>
      <c r="K160" s="349" t="s">
        <v>1094</v>
      </c>
    </row>
    <row r="161" spans="1:12">
      <c r="A161" s="327">
        <v>18</v>
      </c>
      <c r="B161" s="331">
        <v>357</v>
      </c>
      <c r="C161" s="324" t="s">
        <v>1007</v>
      </c>
      <c r="D161" s="368" t="s">
        <v>1089</v>
      </c>
      <c r="E161" s="366"/>
      <c r="F161" s="367"/>
      <c r="G161" s="28"/>
      <c r="H161" s="459"/>
      <c r="I161" s="368" t="s">
        <v>1089</v>
      </c>
      <c r="J161" s="345" t="s">
        <v>1047</v>
      </c>
      <c r="K161" s="349" t="s">
        <v>1095</v>
      </c>
    </row>
    <row r="162" spans="1:12">
      <c r="A162" s="327">
        <v>19</v>
      </c>
      <c r="B162" s="331">
        <v>358</v>
      </c>
      <c r="C162" s="324" t="s">
        <v>1008</v>
      </c>
      <c r="D162" s="368" t="s">
        <v>1090</v>
      </c>
      <c r="E162" s="366"/>
      <c r="F162" s="367"/>
      <c r="G162" s="28"/>
      <c r="H162" s="459"/>
      <c r="I162" s="368" t="s">
        <v>1090</v>
      </c>
      <c r="J162" s="345" t="s">
        <v>1048</v>
      </c>
      <c r="K162" s="349" t="s">
        <v>1096</v>
      </c>
    </row>
    <row r="163" spans="1:12">
      <c r="A163" s="327">
        <v>20</v>
      </c>
      <c r="B163" s="331">
        <v>359</v>
      </c>
      <c r="C163" s="324" t="s">
        <v>1009</v>
      </c>
      <c r="D163" s="368" t="s">
        <v>1091</v>
      </c>
      <c r="E163" s="366"/>
      <c r="F163" s="367"/>
      <c r="G163" s="28"/>
      <c r="H163" s="459"/>
      <c r="I163" s="368" t="s">
        <v>1091</v>
      </c>
      <c r="J163" s="345" t="s">
        <v>1049</v>
      </c>
      <c r="K163" s="349" t="s">
        <v>1097</v>
      </c>
    </row>
    <row r="164" spans="1:12">
      <c r="A164" s="327">
        <v>21</v>
      </c>
      <c r="B164" s="331">
        <v>360</v>
      </c>
      <c r="C164" s="324" t="s">
        <v>1010</v>
      </c>
      <c r="D164" s="346" t="s">
        <v>1427</v>
      </c>
      <c r="E164" s="366"/>
      <c r="F164" s="367"/>
      <c r="G164" s="28"/>
      <c r="H164" s="459"/>
      <c r="I164" s="386" t="s">
        <v>1427</v>
      </c>
      <c r="J164" s="392" t="s">
        <v>1050</v>
      </c>
      <c r="K164" s="386" t="s">
        <v>1437</v>
      </c>
      <c r="L164" s="232" t="s">
        <v>1448</v>
      </c>
    </row>
    <row r="165" spans="1:12">
      <c r="A165" s="327">
        <v>22</v>
      </c>
      <c r="B165" s="331">
        <v>361</v>
      </c>
      <c r="C165" s="324" t="s">
        <v>1011</v>
      </c>
      <c r="D165" s="346" t="s">
        <v>1428</v>
      </c>
      <c r="E165" s="366"/>
      <c r="F165" s="367"/>
      <c r="G165" s="28"/>
      <c r="H165" s="459"/>
      <c r="I165" s="386" t="s">
        <v>1428</v>
      </c>
      <c r="J165" s="392" t="s">
        <v>1051</v>
      </c>
      <c r="K165" s="386" t="s">
        <v>1438</v>
      </c>
      <c r="L165" s="391" t="s">
        <v>1404</v>
      </c>
    </row>
    <row r="166" spans="1:12">
      <c r="A166" s="327">
        <v>23</v>
      </c>
      <c r="B166" s="331">
        <v>362</v>
      </c>
      <c r="C166" s="324" t="s">
        <v>1012</v>
      </c>
      <c r="D166" s="346" t="s">
        <v>1429</v>
      </c>
      <c r="E166" s="366"/>
      <c r="F166" s="367"/>
      <c r="G166" s="28"/>
      <c r="H166" s="459"/>
      <c r="I166" s="386" t="s">
        <v>1429</v>
      </c>
      <c r="J166" s="392" t="s">
        <v>1052</v>
      </c>
      <c r="K166" s="386" t="s">
        <v>1439</v>
      </c>
      <c r="L166" s="391" t="s">
        <v>1405</v>
      </c>
    </row>
    <row r="167" spans="1:12">
      <c r="A167" s="327">
        <v>24</v>
      </c>
      <c r="B167" s="331">
        <v>363</v>
      </c>
      <c r="C167" s="324" t="s">
        <v>1013</v>
      </c>
      <c r="D167" s="346" t="s">
        <v>1430</v>
      </c>
      <c r="E167" s="366"/>
      <c r="F167" s="367"/>
      <c r="G167" s="28"/>
      <c r="H167" s="459"/>
      <c r="I167" s="386" t="s">
        <v>1430</v>
      </c>
      <c r="J167" s="392" t="s">
        <v>1053</v>
      </c>
      <c r="K167" s="386" t="s">
        <v>1440</v>
      </c>
    </row>
    <row r="168" spans="1:12">
      <c r="A168" s="327">
        <v>25</v>
      </c>
      <c r="B168" s="331">
        <v>364</v>
      </c>
      <c r="C168" s="324" t="s">
        <v>1014</v>
      </c>
      <c r="D168" s="346" t="s">
        <v>1431</v>
      </c>
      <c r="E168" s="366"/>
      <c r="F168" s="367"/>
      <c r="G168" s="28"/>
      <c r="H168" s="459"/>
      <c r="I168" s="386" t="s">
        <v>1431</v>
      </c>
      <c r="J168" s="392" t="s">
        <v>1054</v>
      </c>
      <c r="K168" s="386" t="s">
        <v>1441</v>
      </c>
    </row>
    <row r="169" spans="1:12">
      <c r="A169" s="327">
        <v>26</v>
      </c>
      <c r="B169" s="331">
        <v>365</v>
      </c>
      <c r="C169" s="324" t="s">
        <v>1015</v>
      </c>
      <c r="D169" s="346" t="s">
        <v>1432</v>
      </c>
      <c r="E169" s="366"/>
      <c r="F169" s="367"/>
      <c r="G169" s="28"/>
      <c r="H169" s="459"/>
      <c r="I169" s="386" t="s">
        <v>1432</v>
      </c>
      <c r="J169" s="392" t="s">
        <v>1055</v>
      </c>
      <c r="K169" s="386" t="s">
        <v>1442</v>
      </c>
    </row>
    <row r="170" spans="1:12">
      <c r="A170" s="327">
        <v>27</v>
      </c>
      <c r="B170" s="331">
        <v>366</v>
      </c>
      <c r="C170" s="324" t="s">
        <v>1016</v>
      </c>
      <c r="D170" s="346" t="s">
        <v>1433</v>
      </c>
      <c r="E170" s="366"/>
      <c r="F170" s="367"/>
      <c r="G170" s="28"/>
      <c r="H170" s="459"/>
      <c r="I170" s="386" t="s">
        <v>1433</v>
      </c>
      <c r="J170" s="392" t="s">
        <v>1056</v>
      </c>
      <c r="K170" s="386" t="s">
        <v>1443</v>
      </c>
    </row>
    <row r="171" spans="1:12">
      <c r="A171" s="327">
        <v>28</v>
      </c>
      <c r="B171" s="331">
        <v>367</v>
      </c>
      <c r="C171" s="324" t="s">
        <v>1017</v>
      </c>
      <c r="D171" s="346" t="s">
        <v>1434</v>
      </c>
      <c r="E171" s="366"/>
      <c r="F171" s="367"/>
      <c r="G171" s="28"/>
      <c r="H171" s="459"/>
      <c r="I171" s="386" t="s">
        <v>1434</v>
      </c>
      <c r="J171" s="392" t="s">
        <v>1057</v>
      </c>
      <c r="K171" s="386" t="s">
        <v>1444</v>
      </c>
    </row>
    <row r="172" spans="1:12">
      <c r="A172" s="327">
        <v>29</v>
      </c>
      <c r="B172" s="331">
        <v>368</v>
      </c>
      <c r="C172" s="324" t="s">
        <v>1018</v>
      </c>
      <c r="D172" s="346" t="s">
        <v>1435</v>
      </c>
      <c r="E172" s="366"/>
      <c r="F172" s="367"/>
      <c r="G172" s="28"/>
      <c r="H172" s="459"/>
      <c r="I172" s="386" t="s">
        <v>1435</v>
      </c>
      <c r="J172" s="392" t="s">
        <v>1058</v>
      </c>
      <c r="K172" s="386" t="s">
        <v>1445</v>
      </c>
    </row>
    <row r="173" spans="1:12">
      <c r="A173" s="327">
        <v>30</v>
      </c>
      <c r="B173" s="331">
        <v>369</v>
      </c>
      <c r="C173" s="324" t="s">
        <v>1019</v>
      </c>
      <c r="D173" s="346" t="s">
        <v>1436</v>
      </c>
      <c r="E173" s="366"/>
      <c r="F173" s="367"/>
      <c r="G173" s="28"/>
      <c r="H173" s="459"/>
      <c r="I173" s="386" t="s">
        <v>1436</v>
      </c>
      <c r="J173" s="392" t="s">
        <v>1059</v>
      </c>
      <c r="K173" s="386" t="s">
        <v>1446</v>
      </c>
    </row>
    <row r="174" spans="1:12">
      <c r="A174" s="327">
        <v>1</v>
      </c>
      <c r="B174" s="331">
        <v>370</v>
      </c>
      <c r="C174" s="374" t="s">
        <v>1020</v>
      </c>
      <c r="D174" s="448" t="s">
        <v>1040</v>
      </c>
      <c r="E174" s="375"/>
      <c r="F174" s="375"/>
      <c r="G174" s="376"/>
      <c r="H174" s="459" t="s">
        <v>155</v>
      </c>
      <c r="I174" s="379" t="s">
        <v>1078</v>
      </c>
      <c r="J174" s="380" t="s">
        <v>1060</v>
      </c>
      <c r="K174" s="379" t="s">
        <v>1080</v>
      </c>
    </row>
    <row r="175" spans="1:12">
      <c r="A175" s="327">
        <v>2</v>
      </c>
      <c r="B175" s="331">
        <v>371</v>
      </c>
      <c r="C175" s="374" t="s">
        <v>1021</v>
      </c>
      <c r="D175" s="449"/>
      <c r="E175" s="377"/>
      <c r="F175" s="377"/>
      <c r="G175" s="376"/>
      <c r="H175" s="459"/>
      <c r="I175" s="381"/>
      <c r="J175" s="380"/>
      <c r="K175" s="379"/>
    </row>
    <row r="176" spans="1:12">
      <c r="A176" s="327">
        <v>3</v>
      </c>
      <c r="B176" s="331">
        <v>372</v>
      </c>
      <c r="C176" s="374" t="s">
        <v>1022</v>
      </c>
      <c r="D176" s="448" t="s">
        <v>1041</v>
      </c>
      <c r="E176" s="375"/>
      <c r="F176" s="373"/>
      <c r="G176" s="376"/>
      <c r="H176" s="459"/>
      <c r="I176" s="379" t="s">
        <v>1079</v>
      </c>
      <c r="J176" s="380" t="s">
        <v>1061</v>
      </c>
      <c r="K176" s="379" t="s">
        <v>1081</v>
      </c>
    </row>
    <row r="177" spans="1:11">
      <c r="A177" s="327">
        <v>4</v>
      </c>
      <c r="B177" s="331">
        <v>373</v>
      </c>
      <c r="C177" s="374" t="s">
        <v>1023</v>
      </c>
      <c r="D177" s="449"/>
      <c r="E177" s="378"/>
      <c r="F177" s="373"/>
      <c r="G177" s="376"/>
      <c r="H177" s="459"/>
      <c r="I177" s="381"/>
      <c r="J177" s="380"/>
      <c r="K177" s="379"/>
    </row>
    <row r="178" spans="1:11">
      <c r="A178" s="327">
        <v>5</v>
      </c>
      <c r="B178" s="331">
        <v>374</v>
      </c>
      <c r="C178" s="438" t="s">
        <v>1024</v>
      </c>
      <c r="D178" s="452" t="s">
        <v>1166</v>
      </c>
      <c r="E178" s="359"/>
      <c r="F178" s="359"/>
      <c r="G178" s="369"/>
      <c r="H178" s="459"/>
      <c r="I178" s="452" t="s">
        <v>1172</v>
      </c>
      <c r="J178" s="438" t="s">
        <v>1062</v>
      </c>
      <c r="K178" s="452" t="s">
        <v>1178</v>
      </c>
    </row>
    <row r="179" spans="1:11">
      <c r="A179" s="327">
        <v>6</v>
      </c>
      <c r="B179" s="331">
        <v>375</v>
      </c>
      <c r="C179" s="439"/>
      <c r="D179" s="453"/>
      <c r="E179" s="360"/>
      <c r="F179" s="360"/>
      <c r="G179" s="369"/>
      <c r="H179" s="459"/>
      <c r="I179" s="453"/>
      <c r="J179" s="439"/>
      <c r="K179" s="453"/>
    </row>
    <row r="180" spans="1:11">
      <c r="A180" s="327">
        <v>7</v>
      </c>
      <c r="B180" s="331">
        <v>376</v>
      </c>
      <c r="C180" s="438" t="s">
        <v>1025</v>
      </c>
      <c r="D180" s="452" t="s">
        <v>1167</v>
      </c>
      <c r="E180" s="359"/>
      <c r="F180" s="359"/>
      <c r="G180" s="369"/>
      <c r="H180" s="459"/>
      <c r="I180" s="452" t="s">
        <v>1173</v>
      </c>
      <c r="J180" s="438" t="s">
        <v>1063</v>
      </c>
      <c r="K180" s="452" t="s">
        <v>1179</v>
      </c>
    </row>
    <row r="181" spans="1:11">
      <c r="A181" s="327">
        <v>8</v>
      </c>
      <c r="B181" s="331">
        <v>377</v>
      </c>
      <c r="C181" s="439"/>
      <c r="D181" s="453"/>
      <c r="E181" s="360"/>
      <c r="F181" s="360"/>
      <c r="G181" s="369"/>
      <c r="H181" s="459"/>
      <c r="I181" s="453"/>
      <c r="J181" s="439"/>
      <c r="K181" s="453"/>
    </row>
    <row r="182" spans="1:11">
      <c r="A182" s="327">
        <v>9</v>
      </c>
      <c r="B182" s="331">
        <v>378</v>
      </c>
      <c r="C182" s="438" t="s">
        <v>1026</v>
      </c>
      <c r="D182" s="452" t="s">
        <v>1168</v>
      </c>
      <c r="E182" s="359"/>
      <c r="F182" s="359"/>
      <c r="G182" s="369"/>
      <c r="H182" s="459"/>
      <c r="I182" s="452" t="s">
        <v>1174</v>
      </c>
      <c r="J182" s="438" t="s">
        <v>1064</v>
      </c>
      <c r="K182" s="452" t="s">
        <v>1180</v>
      </c>
    </row>
    <row r="183" spans="1:11">
      <c r="A183" s="327">
        <v>10</v>
      </c>
      <c r="B183" s="331">
        <v>379</v>
      </c>
      <c r="C183" s="439"/>
      <c r="D183" s="453"/>
      <c r="E183" s="360"/>
      <c r="F183" s="360"/>
      <c r="G183" s="369"/>
      <c r="H183" s="459"/>
      <c r="I183" s="453"/>
      <c r="J183" s="439"/>
      <c r="K183" s="453"/>
    </row>
    <row r="184" spans="1:11">
      <c r="A184" s="327">
        <v>11</v>
      </c>
      <c r="B184" s="331">
        <v>380</v>
      </c>
      <c r="C184" s="438" t="s">
        <v>1186</v>
      </c>
      <c r="D184" s="452" t="s">
        <v>1169</v>
      </c>
      <c r="E184" s="359"/>
      <c r="F184" s="359"/>
      <c r="G184" s="369"/>
      <c r="H184" s="459"/>
      <c r="I184" s="452" t="s">
        <v>1175</v>
      </c>
      <c r="J184" s="438" t="s">
        <v>1189</v>
      </c>
      <c r="K184" s="452" t="s">
        <v>1181</v>
      </c>
    </row>
    <row r="185" spans="1:11">
      <c r="A185" s="327">
        <v>12</v>
      </c>
      <c r="B185" s="331">
        <v>381</v>
      </c>
      <c r="C185" s="439"/>
      <c r="D185" s="453"/>
      <c r="E185" s="360"/>
      <c r="F185" s="360"/>
      <c r="G185" s="369"/>
      <c r="H185" s="459"/>
      <c r="I185" s="453"/>
      <c r="J185" s="439"/>
      <c r="K185" s="453"/>
    </row>
    <row r="186" spans="1:11">
      <c r="A186" s="327">
        <v>13</v>
      </c>
      <c r="B186" s="331">
        <v>382</v>
      </c>
      <c r="C186" s="438" t="s">
        <v>1187</v>
      </c>
      <c r="D186" s="452" t="s">
        <v>1170</v>
      </c>
      <c r="E186" s="359"/>
      <c r="F186" s="359"/>
      <c r="G186" s="369"/>
      <c r="H186" s="459"/>
      <c r="I186" s="452" t="s">
        <v>1176</v>
      </c>
      <c r="J186" s="438" t="s">
        <v>1190</v>
      </c>
      <c r="K186" s="452" t="s">
        <v>1182</v>
      </c>
    </row>
    <row r="187" spans="1:11">
      <c r="A187" s="327">
        <v>14</v>
      </c>
      <c r="B187" s="331">
        <v>383</v>
      </c>
      <c r="C187" s="439"/>
      <c r="D187" s="453"/>
      <c r="E187" s="360"/>
      <c r="F187" s="360"/>
      <c r="G187" s="369"/>
      <c r="H187" s="459"/>
      <c r="I187" s="453"/>
      <c r="J187" s="439"/>
      <c r="K187" s="453"/>
    </row>
    <row r="188" spans="1:11">
      <c r="A188" s="327">
        <v>15</v>
      </c>
      <c r="B188" s="331">
        <v>384</v>
      </c>
      <c r="C188" s="438" t="s">
        <v>1188</v>
      </c>
      <c r="D188" s="452" t="s">
        <v>1171</v>
      </c>
      <c r="E188" s="359"/>
      <c r="F188" s="359"/>
      <c r="G188" s="369"/>
      <c r="H188" s="459"/>
      <c r="I188" s="452" t="s">
        <v>1177</v>
      </c>
      <c r="J188" s="438" t="s">
        <v>1191</v>
      </c>
      <c r="K188" s="452" t="s">
        <v>1183</v>
      </c>
    </row>
    <row r="189" spans="1:11">
      <c r="A189" s="327">
        <v>16</v>
      </c>
      <c r="B189" s="331">
        <v>385</v>
      </c>
      <c r="C189" s="439"/>
      <c r="D189" s="453"/>
      <c r="E189" s="360"/>
      <c r="F189" s="360"/>
      <c r="G189" s="369"/>
      <c r="H189" s="459"/>
      <c r="I189" s="453"/>
      <c r="J189" s="439"/>
      <c r="K189" s="453"/>
    </row>
    <row r="190" spans="1:11">
      <c r="A190" s="327">
        <v>17</v>
      </c>
      <c r="B190" s="331">
        <v>386</v>
      </c>
      <c r="C190" s="438" t="s">
        <v>1027</v>
      </c>
      <c r="D190" s="452" t="s">
        <v>1185</v>
      </c>
      <c r="E190" s="359"/>
      <c r="F190" s="359"/>
      <c r="G190" s="369"/>
      <c r="H190" s="459"/>
      <c r="I190" s="452" t="s">
        <v>1192</v>
      </c>
      <c r="J190" s="438" t="s">
        <v>1065</v>
      </c>
      <c r="K190" s="452" t="s">
        <v>1193</v>
      </c>
    </row>
    <row r="191" spans="1:11">
      <c r="A191" s="327">
        <v>18</v>
      </c>
      <c r="B191" s="331">
        <v>387</v>
      </c>
      <c r="C191" s="439"/>
      <c r="D191" s="453"/>
      <c r="E191" s="360"/>
      <c r="F191" s="360"/>
      <c r="G191" s="369"/>
      <c r="H191" s="459"/>
      <c r="I191" s="453"/>
      <c r="J191" s="439"/>
      <c r="K191" s="453"/>
    </row>
    <row r="192" spans="1:11">
      <c r="A192" s="327">
        <v>19</v>
      </c>
      <c r="B192" s="331">
        <v>388</v>
      </c>
      <c r="C192" s="324" t="s">
        <v>1028</v>
      </c>
      <c r="D192" s="28"/>
      <c r="E192" s="366"/>
      <c r="F192" s="367"/>
      <c r="G192" s="28"/>
      <c r="H192" s="459"/>
      <c r="I192" s="368"/>
      <c r="J192" s="345" t="s">
        <v>1066</v>
      </c>
      <c r="K192" s="349"/>
    </row>
    <row r="193" spans="1:11">
      <c r="A193" s="327">
        <v>20</v>
      </c>
      <c r="B193" s="331">
        <v>389</v>
      </c>
      <c r="C193" s="324" t="s">
        <v>1029</v>
      </c>
      <c r="D193" s="28"/>
      <c r="E193" s="366"/>
      <c r="F193" s="367"/>
      <c r="G193" s="28"/>
      <c r="H193" s="459"/>
      <c r="I193" s="368"/>
      <c r="J193" s="345" t="s">
        <v>1067</v>
      </c>
      <c r="K193" s="349"/>
    </row>
    <row r="194" spans="1:11">
      <c r="A194" s="327">
        <v>21</v>
      </c>
      <c r="B194" s="331">
        <v>390</v>
      </c>
      <c r="C194" s="374" t="s">
        <v>1030</v>
      </c>
      <c r="D194" s="432" t="s">
        <v>1788</v>
      </c>
      <c r="E194" s="433"/>
      <c r="F194" s="434"/>
      <c r="G194" s="432"/>
      <c r="H194" s="459"/>
      <c r="I194" s="432" t="s">
        <v>1790</v>
      </c>
      <c r="J194" s="435" t="s">
        <v>1068</v>
      </c>
      <c r="K194" s="432" t="s">
        <v>1789</v>
      </c>
    </row>
    <row r="195" spans="1:11">
      <c r="A195" s="327">
        <v>22</v>
      </c>
      <c r="B195" s="331">
        <v>391</v>
      </c>
      <c r="C195" s="374" t="s">
        <v>1031</v>
      </c>
      <c r="D195" s="432"/>
      <c r="E195" s="433"/>
      <c r="F195" s="434"/>
      <c r="G195" s="432"/>
      <c r="H195" s="459"/>
      <c r="I195" s="436"/>
      <c r="J195" s="435" t="s">
        <v>1069</v>
      </c>
      <c r="K195" s="437"/>
    </row>
    <row r="196" spans="1:11">
      <c r="A196" s="327">
        <v>23</v>
      </c>
      <c r="B196" s="331">
        <v>392</v>
      </c>
      <c r="C196" s="374" t="s">
        <v>1032</v>
      </c>
      <c r="D196" s="432"/>
      <c r="E196" s="433"/>
      <c r="F196" s="434"/>
      <c r="G196" s="432"/>
      <c r="H196" s="459"/>
      <c r="I196" s="436"/>
      <c r="J196" s="435" t="s">
        <v>1070</v>
      </c>
      <c r="K196" s="437"/>
    </row>
    <row r="197" spans="1:11">
      <c r="A197" s="327">
        <v>24</v>
      </c>
      <c r="B197" s="331">
        <v>393</v>
      </c>
      <c r="C197" s="374" t="s">
        <v>1033</v>
      </c>
      <c r="D197" s="432"/>
      <c r="E197" s="433"/>
      <c r="F197" s="434"/>
      <c r="G197" s="432"/>
      <c r="H197" s="459"/>
      <c r="I197" s="436"/>
      <c r="J197" s="435" t="s">
        <v>1071</v>
      </c>
      <c r="K197" s="437"/>
    </row>
    <row r="198" spans="1:11">
      <c r="A198" s="327">
        <v>25</v>
      </c>
      <c r="B198" s="331">
        <v>394</v>
      </c>
      <c r="C198" s="374" t="s">
        <v>1034</v>
      </c>
      <c r="D198" s="432"/>
      <c r="E198" s="433"/>
      <c r="F198" s="434"/>
      <c r="G198" s="432"/>
      <c r="H198" s="459"/>
      <c r="I198" s="436"/>
      <c r="J198" s="435" t="s">
        <v>1072</v>
      </c>
      <c r="K198" s="437"/>
    </row>
    <row r="199" spans="1:11">
      <c r="A199" s="327">
        <v>26</v>
      </c>
      <c r="B199" s="331">
        <v>395</v>
      </c>
      <c r="C199" s="374" t="s">
        <v>1035</v>
      </c>
      <c r="D199" s="432"/>
      <c r="E199" s="433"/>
      <c r="F199" s="434"/>
      <c r="G199" s="432"/>
      <c r="H199" s="459"/>
      <c r="I199" s="436"/>
      <c r="J199" s="435" t="s">
        <v>1073</v>
      </c>
      <c r="K199" s="437"/>
    </row>
    <row r="200" spans="1:11">
      <c r="A200" s="327">
        <v>27</v>
      </c>
      <c r="B200" s="331">
        <v>396</v>
      </c>
      <c r="C200" s="374" t="s">
        <v>1036</v>
      </c>
      <c r="D200" s="432"/>
      <c r="E200" s="433"/>
      <c r="F200" s="434"/>
      <c r="G200" s="432"/>
      <c r="H200" s="459"/>
      <c r="I200" s="436"/>
      <c r="J200" s="435" t="s">
        <v>1074</v>
      </c>
      <c r="K200" s="437"/>
    </row>
    <row r="201" spans="1:11">
      <c r="A201" s="327">
        <v>28</v>
      </c>
      <c r="B201" s="331">
        <v>397</v>
      </c>
      <c r="C201" s="374" t="s">
        <v>1037</v>
      </c>
      <c r="D201" s="432"/>
      <c r="E201" s="433"/>
      <c r="F201" s="434"/>
      <c r="G201" s="432"/>
      <c r="H201" s="459"/>
      <c r="I201" s="436"/>
      <c r="J201" s="435" t="s">
        <v>1075</v>
      </c>
      <c r="K201" s="437"/>
    </row>
    <row r="202" spans="1:11">
      <c r="A202" s="327">
        <v>29</v>
      </c>
      <c r="B202" s="331">
        <v>398</v>
      </c>
      <c r="C202" s="374" t="s">
        <v>1038</v>
      </c>
      <c r="D202" s="432"/>
      <c r="E202" s="433"/>
      <c r="F202" s="434"/>
      <c r="G202" s="432"/>
      <c r="H202" s="459"/>
      <c r="I202" s="436"/>
      <c r="J202" s="435" t="s">
        <v>1076</v>
      </c>
      <c r="K202" s="437"/>
    </row>
    <row r="203" spans="1:11">
      <c r="A203" s="327">
        <v>30</v>
      </c>
      <c r="B203" s="331">
        <v>399</v>
      </c>
      <c r="C203" s="374" t="s">
        <v>1039</v>
      </c>
      <c r="D203" s="432"/>
      <c r="E203" s="433"/>
      <c r="F203" s="434"/>
      <c r="G203" s="432"/>
      <c r="H203" s="460"/>
      <c r="I203" s="436"/>
      <c r="J203" s="435" t="s">
        <v>1077</v>
      </c>
      <c r="K203" s="437"/>
    </row>
    <row r="204" spans="1:11">
      <c r="A204" s="327">
        <v>1</v>
      </c>
      <c r="B204" s="331">
        <v>400</v>
      </c>
      <c r="C204" s="372" t="s">
        <v>1204</v>
      </c>
      <c r="D204" s="349" t="s">
        <v>1244</v>
      </c>
      <c r="E204" s="348"/>
      <c r="F204" s="224"/>
      <c r="G204" s="369"/>
      <c r="H204" s="393"/>
      <c r="I204" s="388" t="s">
        <v>1224</v>
      </c>
      <c r="J204" s="389" t="s">
        <v>1254</v>
      </c>
      <c r="K204" s="390"/>
    </row>
    <row r="205" spans="1:11">
      <c r="A205" s="327">
        <v>2</v>
      </c>
      <c r="B205" s="331">
        <v>401</v>
      </c>
      <c r="C205" s="372" t="s">
        <v>1205</v>
      </c>
      <c r="D205" s="349"/>
      <c r="E205" s="348"/>
      <c r="F205" s="224"/>
      <c r="G205" s="369"/>
      <c r="H205" s="394"/>
      <c r="I205" s="388" t="s">
        <v>1225</v>
      </c>
      <c r="J205" s="389" t="s">
        <v>1255</v>
      </c>
      <c r="K205" s="390"/>
    </row>
    <row r="206" spans="1:11">
      <c r="A206" s="327">
        <v>3</v>
      </c>
      <c r="B206" s="331">
        <v>402</v>
      </c>
      <c r="C206" s="372" t="s">
        <v>1206</v>
      </c>
      <c r="D206" s="349" t="s">
        <v>1245</v>
      </c>
      <c r="E206" s="348"/>
      <c r="F206" s="224"/>
      <c r="G206" s="369"/>
      <c r="H206" s="394"/>
      <c r="I206" s="388" t="s">
        <v>1226</v>
      </c>
      <c r="J206" s="389" t="s">
        <v>1256</v>
      </c>
      <c r="K206" s="390"/>
    </row>
    <row r="207" spans="1:11">
      <c r="A207" s="327">
        <v>4</v>
      </c>
      <c r="B207" s="331">
        <v>403</v>
      </c>
      <c r="C207" s="372" t="s">
        <v>1207</v>
      </c>
      <c r="D207" s="349"/>
      <c r="E207" s="348"/>
      <c r="F207" s="224"/>
      <c r="G207" s="369"/>
      <c r="H207" s="394"/>
      <c r="I207" s="388" t="s">
        <v>1227</v>
      </c>
      <c r="J207" s="389" t="s">
        <v>1257</v>
      </c>
      <c r="K207" s="390"/>
    </row>
    <row r="208" spans="1:11">
      <c r="A208" s="327">
        <v>5</v>
      </c>
      <c r="B208" s="331">
        <v>404</v>
      </c>
      <c r="C208" s="372" t="s">
        <v>1208</v>
      </c>
      <c r="D208" s="349" t="s">
        <v>1246</v>
      </c>
      <c r="E208" s="348"/>
      <c r="F208" s="224"/>
      <c r="G208" s="369"/>
      <c r="H208" s="394"/>
      <c r="I208" s="388" t="s">
        <v>1228</v>
      </c>
      <c r="J208" s="389" t="s">
        <v>1258</v>
      </c>
      <c r="K208" s="390"/>
    </row>
    <row r="209" spans="1:12">
      <c r="A209" s="327">
        <v>6</v>
      </c>
      <c r="B209" s="331">
        <v>405</v>
      </c>
      <c r="C209" s="372" t="s">
        <v>1209</v>
      </c>
      <c r="D209" s="349"/>
      <c r="E209" s="348"/>
      <c r="F209" s="224"/>
      <c r="G209" s="369"/>
      <c r="H209" s="394"/>
      <c r="I209" s="388" t="s">
        <v>1229</v>
      </c>
      <c r="J209" s="389" t="s">
        <v>1259</v>
      </c>
      <c r="K209" s="390"/>
    </row>
    <row r="210" spans="1:12">
      <c r="A210" s="327">
        <v>7</v>
      </c>
      <c r="B210" s="331">
        <v>406</v>
      </c>
      <c r="C210" s="372" t="s">
        <v>1210</v>
      </c>
      <c r="D210" s="349" t="s">
        <v>1247</v>
      </c>
      <c r="E210" s="348"/>
      <c r="F210" s="224"/>
      <c r="G210" s="369"/>
      <c r="H210" s="394"/>
      <c r="I210" s="388" t="s">
        <v>1230</v>
      </c>
      <c r="J210" s="389" t="s">
        <v>1260</v>
      </c>
      <c r="K210" s="390"/>
    </row>
    <row r="211" spans="1:12">
      <c r="A211" s="327">
        <v>8</v>
      </c>
      <c r="B211" s="331">
        <v>407</v>
      </c>
      <c r="C211" s="372" t="s">
        <v>1211</v>
      </c>
      <c r="D211" s="349"/>
      <c r="E211" s="348"/>
      <c r="F211" s="224"/>
      <c r="G211" s="369"/>
      <c r="H211" s="394"/>
      <c r="I211" s="388" t="s">
        <v>1231</v>
      </c>
      <c r="J211" s="389" t="s">
        <v>1261</v>
      </c>
      <c r="K211" s="390"/>
    </row>
    <row r="212" spans="1:12">
      <c r="A212" s="327">
        <v>9</v>
      </c>
      <c r="B212" s="331">
        <v>408</v>
      </c>
      <c r="C212" s="372" t="s">
        <v>1212</v>
      </c>
      <c r="D212" s="349" t="s">
        <v>1248</v>
      </c>
      <c r="E212" s="348"/>
      <c r="F212" s="224"/>
      <c r="G212" s="369"/>
      <c r="H212" s="394"/>
      <c r="I212" s="388" t="s">
        <v>1232</v>
      </c>
      <c r="J212" s="389" t="s">
        <v>1262</v>
      </c>
      <c r="K212" s="390"/>
    </row>
    <row r="213" spans="1:12">
      <c r="A213" s="327">
        <v>10</v>
      </c>
      <c r="B213" s="331">
        <v>409</v>
      </c>
      <c r="C213" s="372" t="s">
        <v>1213</v>
      </c>
      <c r="D213" s="349"/>
      <c r="E213" s="348"/>
      <c r="F213" s="224"/>
      <c r="G213" s="369"/>
      <c r="H213" s="394"/>
      <c r="I213" s="388" t="s">
        <v>1233</v>
      </c>
      <c r="J213" s="389" t="s">
        <v>1263</v>
      </c>
      <c r="K213" s="390"/>
    </row>
    <row r="214" spans="1:12">
      <c r="A214" s="327">
        <v>11</v>
      </c>
      <c r="B214" s="331">
        <v>410</v>
      </c>
      <c r="C214" s="372" t="s">
        <v>1214</v>
      </c>
      <c r="D214" s="349" t="s">
        <v>1249</v>
      </c>
      <c r="E214" s="348"/>
      <c r="F214" s="224"/>
      <c r="G214" s="369"/>
      <c r="H214" s="394"/>
      <c r="I214" s="388" t="s">
        <v>1234</v>
      </c>
      <c r="J214" s="389" t="s">
        <v>1264</v>
      </c>
      <c r="K214" s="390"/>
    </row>
    <row r="215" spans="1:12">
      <c r="A215" s="327">
        <v>12</v>
      </c>
      <c r="B215" s="331">
        <v>411</v>
      </c>
      <c r="C215" s="372" t="s">
        <v>1215</v>
      </c>
      <c r="D215" s="349"/>
      <c r="E215" s="348"/>
      <c r="F215" s="224"/>
      <c r="G215" s="369"/>
      <c r="H215" s="394"/>
      <c r="I215" s="388" t="s">
        <v>1235</v>
      </c>
      <c r="J215" s="389" t="s">
        <v>1265</v>
      </c>
      <c r="K215" s="390"/>
    </row>
    <row r="216" spans="1:12">
      <c r="A216" s="327">
        <v>13</v>
      </c>
      <c r="B216" s="331">
        <v>412</v>
      </c>
      <c r="C216" s="372" t="s">
        <v>1216</v>
      </c>
      <c r="D216" s="349" t="s">
        <v>1250</v>
      </c>
      <c r="E216" s="348"/>
      <c r="F216" s="224"/>
      <c r="G216" s="369"/>
      <c r="H216" s="394"/>
      <c r="I216" s="388" t="s">
        <v>1236</v>
      </c>
      <c r="J216" s="389" t="s">
        <v>1266</v>
      </c>
      <c r="K216" s="390"/>
    </row>
    <row r="217" spans="1:12">
      <c r="A217" s="327">
        <v>14</v>
      </c>
      <c r="B217" s="331">
        <v>413</v>
      </c>
      <c r="C217" s="372" t="s">
        <v>1217</v>
      </c>
      <c r="D217" s="349"/>
      <c r="E217" s="348"/>
      <c r="F217" s="224"/>
      <c r="G217" s="369"/>
      <c r="H217" s="394"/>
      <c r="I217" s="388" t="s">
        <v>1237</v>
      </c>
      <c r="J217" s="389" t="s">
        <v>1267</v>
      </c>
      <c r="K217" s="390"/>
    </row>
    <row r="218" spans="1:12">
      <c r="A218" s="327">
        <v>15</v>
      </c>
      <c r="B218" s="331">
        <v>414</v>
      </c>
      <c r="C218" s="372" t="s">
        <v>1218</v>
      </c>
      <c r="D218" s="349" t="s">
        <v>1251</v>
      </c>
      <c r="E218" s="348"/>
      <c r="F218" s="224"/>
      <c r="G218" s="369"/>
      <c r="H218" s="394"/>
      <c r="I218" s="388" t="s">
        <v>1238</v>
      </c>
      <c r="J218" s="389" t="s">
        <v>1268</v>
      </c>
      <c r="K218" s="390"/>
    </row>
    <row r="219" spans="1:12">
      <c r="A219" s="327">
        <v>16</v>
      </c>
      <c r="B219" s="331">
        <v>415</v>
      </c>
      <c r="C219" s="372" t="s">
        <v>1219</v>
      </c>
      <c r="D219" s="349"/>
      <c r="E219" s="348"/>
      <c r="F219" s="224"/>
      <c r="G219" s="369"/>
      <c r="H219" s="394"/>
      <c r="I219" s="388" t="s">
        <v>1239</v>
      </c>
      <c r="J219" s="389" t="s">
        <v>1269</v>
      </c>
      <c r="K219" s="390"/>
    </row>
    <row r="220" spans="1:12">
      <c r="A220" s="327">
        <v>17</v>
      </c>
      <c r="B220" s="331">
        <v>416</v>
      </c>
      <c r="C220" s="372" t="s">
        <v>1220</v>
      </c>
      <c r="D220" s="349" t="s">
        <v>1252</v>
      </c>
      <c r="E220" s="348"/>
      <c r="F220" s="224"/>
      <c r="G220" s="369"/>
      <c r="H220" s="394"/>
      <c r="I220" s="388" t="s">
        <v>1240</v>
      </c>
      <c r="J220" s="389" t="s">
        <v>1270</v>
      </c>
      <c r="K220" s="390"/>
    </row>
    <row r="221" spans="1:12">
      <c r="A221" s="327">
        <v>18</v>
      </c>
      <c r="B221" s="331">
        <v>417</v>
      </c>
      <c r="C221" s="372" t="s">
        <v>1221</v>
      </c>
      <c r="D221" s="349"/>
      <c r="E221" s="348"/>
      <c r="F221" s="224"/>
      <c r="G221" s="369"/>
      <c r="H221" s="394"/>
      <c r="I221" s="388" t="s">
        <v>1241</v>
      </c>
      <c r="J221" s="389" t="s">
        <v>1271</v>
      </c>
      <c r="K221" s="390"/>
    </row>
    <row r="222" spans="1:12">
      <c r="A222" s="327">
        <v>19</v>
      </c>
      <c r="B222" s="331">
        <v>418</v>
      </c>
      <c r="C222" s="372" t="s">
        <v>1222</v>
      </c>
      <c r="D222" s="349" t="s">
        <v>1253</v>
      </c>
      <c r="E222" s="348"/>
      <c r="F222" s="224"/>
      <c r="G222" s="369"/>
      <c r="H222" s="394"/>
      <c r="I222" s="388" t="s">
        <v>1242</v>
      </c>
      <c r="J222" s="389" t="s">
        <v>1272</v>
      </c>
      <c r="K222" s="390"/>
    </row>
    <row r="223" spans="1:12">
      <c r="A223" s="327">
        <v>20</v>
      </c>
      <c r="B223" s="331">
        <v>419</v>
      </c>
      <c r="C223" s="373" t="s">
        <v>1223</v>
      </c>
      <c r="D223" s="361"/>
      <c r="E223" s="359"/>
      <c r="F223" s="370"/>
      <c r="G223" s="371"/>
      <c r="H223" s="394"/>
      <c r="I223" s="388" t="s">
        <v>1243</v>
      </c>
      <c r="J223" s="389" t="s">
        <v>1273</v>
      </c>
      <c r="K223" s="390"/>
    </row>
    <row r="224" spans="1:12">
      <c r="C224" s="395" t="s">
        <v>1299</v>
      </c>
      <c r="D224" s="396" t="s">
        <v>1482</v>
      </c>
      <c r="E224" s="463" t="s">
        <v>1485</v>
      </c>
      <c r="F224" s="397"/>
      <c r="G224" s="398"/>
      <c r="H224" s="399"/>
      <c r="I224" s="388" t="s">
        <v>1483</v>
      </c>
      <c r="J224" s="348" t="s">
        <v>1480</v>
      </c>
      <c r="K224" s="390" t="s">
        <v>1484</v>
      </c>
      <c r="L224" s="232" t="s">
        <v>1739</v>
      </c>
    </row>
    <row r="225" spans="3:12">
      <c r="C225" s="395" t="s">
        <v>1486</v>
      </c>
      <c r="D225" s="396"/>
      <c r="E225" s="464"/>
      <c r="F225" s="397"/>
      <c r="G225" s="398"/>
      <c r="H225" s="400"/>
      <c r="I225" s="388"/>
      <c r="J225" s="348" t="s">
        <v>1481</v>
      </c>
      <c r="K225" s="390"/>
      <c r="L225" s="391" t="s">
        <v>1743</v>
      </c>
    </row>
    <row r="226" spans="3:12">
      <c r="C226" s="395" t="s">
        <v>1489</v>
      </c>
      <c r="D226" s="396" t="s">
        <v>1523</v>
      </c>
      <c r="E226" s="463" t="s">
        <v>1485</v>
      </c>
      <c r="F226" s="397"/>
      <c r="G226" s="398"/>
      <c r="H226" s="399"/>
      <c r="I226" s="388" t="s">
        <v>1505</v>
      </c>
      <c r="J226" s="348" t="s">
        <v>1532</v>
      </c>
      <c r="K226" s="390" t="s">
        <v>1514</v>
      </c>
    </row>
    <row r="227" spans="3:12">
      <c r="C227" s="395" t="s">
        <v>1497</v>
      </c>
      <c r="D227" s="396"/>
      <c r="E227" s="464"/>
      <c r="F227" s="397"/>
      <c r="G227" s="398"/>
      <c r="H227" s="400"/>
      <c r="I227" s="388"/>
      <c r="J227" s="348" t="s">
        <v>1533</v>
      </c>
      <c r="K227" s="390"/>
    </row>
    <row r="228" spans="3:12">
      <c r="C228" s="395" t="s">
        <v>1300</v>
      </c>
      <c r="D228" s="396" t="s">
        <v>1524</v>
      </c>
      <c r="E228" s="463" t="s">
        <v>1485</v>
      </c>
      <c r="F228" s="397"/>
      <c r="G228" s="398"/>
      <c r="H228" s="399"/>
      <c r="I228" s="388" t="s">
        <v>1506</v>
      </c>
      <c r="J228" s="348" t="s">
        <v>1534</v>
      </c>
      <c r="K228" s="390" t="s">
        <v>1515</v>
      </c>
    </row>
    <row r="229" spans="3:12">
      <c r="C229" s="395" t="s">
        <v>1490</v>
      </c>
      <c r="D229" s="396"/>
      <c r="E229" s="464"/>
      <c r="F229" s="397"/>
      <c r="G229" s="398"/>
      <c r="H229" s="400"/>
      <c r="I229" s="388"/>
      <c r="J229" s="348" t="s">
        <v>1535</v>
      </c>
      <c r="K229" s="390"/>
    </row>
    <row r="230" spans="3:12">
      <c r="C230" s="395" t="s">
        <v>1491</v>
      </c>
      <c r="D230" s="396" t="s">
        <v>1525</v>
      </c>
      <c r="E230" s="463" t="s">
        <v>1485</v>
      </c>
      <c r="F230" s="397"/>
      <c r="G230" s="398"/>
      <c r="H230" s="399"/>
      <c r="I230" s="388" t="s">
        <v>1507</v>
      </c>
      <c r="J230" s="348" t="s">
        <v>1536</v>
      </c>
      <c r="K230" s="390" t="s">
        <v>1516</v>
      </c>
    </row>
    <row r="231" spans="3:12">
      <c r="C231" s="395" t="s">
        <v>1492</v>
      </c>
      <c r="D231" s="396"/>
      <c r="E231" s="464"/>
      <c r="F231" s="397"/>
      <c r="G231" s="398"/>
      <c r="H231" s="400"/>
      <c r="I231" s="388"/>
      <c r="J231" s="348" t="s">
        <v>1537</v>
      </c>
      <c r="K231" s="390"/>
    </row>
    <row r="232" spans="3:12">
      <c r="C232" s="395" t="s">
        <v>1301</v>
      </c>
      <c r="D232" s="396" t="s">
        <v>1526</v>
      </c>
      <c r="E232" s="463" t="s">
        <v>1485</v>
      </c>
      <c r="F232" s="397"/>
      <c r="G232" s="398"/>
      <c r="H232" s="399"/>
      <c r="I232" s="388" t="s">
        <v>1508</v>
      </c>
      <c r="J232" s="348" t="s">
        <v>1538</v>
      </c>
      <c r="K232" s="390" t="s">
        <v>1517</v>
      </c>
    </row>
    <row r="233" spans="3:12">
      <c r="C233" s="395" t="s">
        <v>1493</v>
      </c>
      <c r="D233" s="396"/>
      <c r="E233" s="464"/>
      <c r="F233" s="397"/>
      <c r="G233" s="398"/>
      <c r="H233" s="400"/>
      <c r="I233" s="388"/>
      <c r="J233" s="348" t="s">
        <v>1539</v>
      </c>
      <c r="K233" s="390"/>
    </row>
    <row r="234" spans="3:12">
      <c r="C234" s="395" t="s">
        <v>1494</v>
      </c>
      <c r="D234" s="396" t="s">
        <v>1527</v>
      </c>
      <c r="E234" s="463" t="s">
        <v>1485</v>
      </c>
      <c r="F234" s="397"/>
      <c r="G234" s="398"/>
      <c r="H234" s="399"/>
      <c r="I234" s="388" t="s">
        <v>1509</v>
      </c>
      <c r="J234" s="348" t="s">
        <v>1540</v>
      </c>
      <c r="K234" s="390" t="s">
        <v>1518</v>
      </c>
    </row>
    <row r="235" spans="3:12">
      <c r="C235" s="395" t="s">
        <v>1500</v>
      </c>
      <c r="D235" s="396"/>
      <c r="E235" s="464"/>
      <c r="F235" s="397"/>
      <c r="G235" s="398"/>
      <c r="H235" s="400"/>
      <c r="I235" s="388"/>
      <c r="J235" s="348" t="s">
        <v>1541</v>
      </c>
      <c r="K235" s="390"/>
    </row>
    <row r="236" spans="3:12">
      <c r="C236" s="395" t="s">
        <v>1302</v>
      </c>
      <c r="D236" s="396" t="s">
        <v>1528</v>
      </c>
      <c r="E236" s="463" t="s">
        <v>1485</v>
      </c>
      <c r="F236" s="397"/>
      <c r="G236" s="398"/>
      <c r="H236" s="399"/>
      <c r="I236" s="388" t="s">
        <v>1510</v>
      </c>
      <c r="J236" s="348" t="s">
        <v>1542</v>
      </c>
      <c r="K236" s="390" t="s">
        <v>1519</v>
      </c>
    </row>
    <row r="237" spans="3:12">
      <c r="C237" s="395" t="s">
        <v>1501</v>
      </c>
      <c r="D237" s="396"/>
      <c r="E237" s="464"/>
      <c r="F237" s="397"/>
      <c r="G237" s="398"/>
      <c r="H237" s="400"/>
      <c r="I237" s="388"/>
      <c r="J237" s="348" t="s">
        <v>1543</v>
      </c>
      <c r="K237" s="390"/>
    </row>
    <row r="238" spans="3:12">
      <c r="C238" s="395" t="s">
        <v>1502</v>
      </c>
      <c r="D238" s="396" t="s">
        <v>1529</v>
      </c>
      <c r="E238" s="463" t="s">
        <v>1485</v>
      </c>
      <c r="F238" s="397"/>
      <c r="G238" s="398"/>
      <c r="H238" s="399"/>
      <c r="I238" s="388" t="s">
        <v>1511</v>
      </c>
      <c r="J238" s="348" t="s">
        <v>1544</v>
      </c>
      <c r="K238" s="390" t="s">
        <v>1520</v>
      </c>
    </row>
    <row r="239" spans="3:12">
      <c r="C239" s="395" t="s">
        <v>1503</v>
      </c>
      <c r="D239" s="396"/>
      <c r="E239" s="464"/>
      <c r="F239" s="397"/>
      <c r="G239" s="398"/>
      <c r="H239" s="400"/>
      <c r="I239" s="388"/>
      <c r="J239" s="348" t="s">
        <v>1545</v>
      </c>
      <c r="K239" s="390"/>
    </row>
    <row r="240" spans="3:12">
      <c r="C240" s="395" t="s">
        <v>1303</v>
      </c>
      <c r="D240" s="396" t="s">
        <v>1530</v>
      </c>
      <c r="E240" s="463" t="s">
        <v>1485</v>
      </c>
      <c r="F240" s="397"/>
      <c r="G240" s="398"/>
      <c r="H240" s="399"/>
      <c r="I240" s="388" t="s">
        <v>1512</v>
      </c>
      <c r="J240" s="348" t="s">
        <v>1546</v>
      </c>
      <c r="K240" s="390" t="s">
        <v>1521</v>
      </c>
    </row>
    <row r="241" spans="3:27">
      <c r="C241" s="395" t="s">
        <v>1504</v>
      </c>
      <c r="D241" s="396"/>
      <c r="E241" s="464"/>
      <c r="F241" s="397"/>
      <c r="G241" s="398"/>
      <c r="H241" s="400"/>
      <c r="I241" s="388"/>
      <c r="J241" s="348" t="s">
        <v>1547</v>
      </c>
      <c r="K241" s="390"/>
    </row>
    <row r="242" spans="3:27">
      <c r="C242" s="395" t="s">
        <v>1487</v>
      </c>
      <c r="D242" s="396" t="s">
        <v>1531</v>
      </c>
      <c r="E242" s="463" t="s">
        <v>1485</v>
      </c>
      <c r="F242" s="397"/>
      <c r="G242" s="398"/>
      <c r="H242" s="399"/>
      <c r="I242" s="388" t="s">
        <v>1513</v>
      </c>
      <c r="J242" s="348" t="s">
        <v>1548</v>
      </c>
      <c r="K242" s="390" t="s">
        <v>1522</v>
      </c>
    </row>
    <row r="243" spans="3:27">
      <c r="C243" s="395" t="s">
        <v>1488</v>
      </c>
      <c r="D243" s="396"/>
      <c r="E243" s="464"/>
      <c r="F243" s="397"/>
      <c r="G243" s="398"/>
      <c r="H243" s="400"/>
      <c r="I243" s="388"/>
      <c r="J243" s="348" t="s">
        <v>1549</v>
      </c>
      <c r="K243" s="390"/>
    </row>
    <row r="244" spans="3:27">
      <c r="C244" s="348" t="s">
        <v>1304</v>
      </c>
      <c r="D244" s="349" t="s">
        <v>1550</v>
      </c>
      <c r="E244" s="462" t="s">
        <v>1485</v>
      </c>
      <c r="F244" s="224"/>
      <c r="G244" s="369"/>
      <c r="H244" s="393"/>
      <c r="I244" s="388" t="s">
        <v>1560</v>
      </c>
      <c r="J244" s="348" t="s">
        <v>1591</v>
      </c>
      <c r="K244" s="390" t="s">
        <v>1561</v>
      </c>
      <c r="L244" s="232" t="s">
        <v>1740</v>
      </c>
    </row>
    <row r="245" spans="3:27">
      <c r="C245" s="348" t="s">
        <v>1580</v>
      </c>
      <c r="D245" s="349"/>
      <c r="E245" s="439"/>
      <c r="F245" s="224"/>
      <c r="G245" s="369"/>
      <c r="H245" s="394"/>
      <c r="I245" s="388"/>
      <c r="J245" s="348" t="s">
        <v>1592</v>
      </c>
      <c r="K245" s="390"/>
      <c r="L245" s="391" t="s">
        <v>1743</v>
      </c>
    </row>
    <row r="246" spans="3:27">
      <c r="C246" s="348" t="s">
        <v>1581</v>
      </c>
      <c r="D246" s="349" t="s">
        <v>1551</v>
      </c>
      <c r="E246" s="462" t="s">
        <v>1485</v>
      </c>
      <c r="F246" s="224"/>
      <c r="G246" s="369"/>
      <c r="H246" s="393"/>
      <c r="I246" s="388" t="s">
        <v>1562</v>
      </c>
      <c r="J246" s="348" t="s">
        <v>1593</v>
      </c>
      <c r="K246" s="390" t="s">
        <v>1563</v>
      </c>
    </row>
    <row r="247" spans="3:27">
      <c r="C247" s="348" t="s">
        <v>1582</v>
      </c>
      <c r="D247" s="349"/>
      <c r="E247" s="439"/>
      <c r="F247" s="224"/>
      <c r="G247" s="369"/>
      <c r="H247" s="394"/>
      <c r="I247" s="388"/>
      <c r="J247" s="348" t="s">
        <v>1594</v>
      </c>
      <c r="K247" s="390"/>
      <c r="L247" s="327"/>
      <c r="N247" s="233"/>
      <c r="Q247" s="327"/>
      <c r="T247" s="233"/>
      <c r="W247" s="327"/>
      <c r="AA247" s="233"/>
    </row>
    <row r="248" spans="3:27">
      <c r="C248" s="348" t="s">
        <v>1305</v>
      </c>
      <c r="D248" s="349" t="s">
        <v>1552</v>
      </c>
      <c r="E248" s="462" t="s">
        <v>1485</v>
      </c>
      <c r="F248" s="224"/>
      <c r="G248" s="369"/>
      <c r="H248" s="393"/>
      <c r="I248" s="388" t="s">
        <v>1564</v>
      </c>
      <c r="J248" s="348" t="s">
        <v>1606</v>
      </c>
      <c r="K248" s="390" t="s">
        <v>1565</v>
      </c>
      <c r="L248" s="327"/>
      <c r="N248" s="233"/>
      <c r="Q248" s="327"/>
      <c r="T248" s="233"/>
      <c r="W248" s="327"/>
      <c r="AA248" s="233"/>
    </row>
    <row r="249" spans="3:27">
      <c r="C249" s="348" t="s">
        <v>1583</v>
      </c>
      <c r="D249" s="349"/>
      <c r="E249" s="439"/>
      <c r="F249" s="224"/>
      <c r="G249" s="369"/>
      <c r="H249" s="394"/>
      <c r="I249" s="388"/>
      <c r="J249" s="348" t="s">
        <v>1595</v>
      </c>
      <c r="K249" s="390"/>
      <c r="L249" s="327"/>
      <c r="N249" s="233"/>
      <c r="Q249" s="327"/>
      <c r="T249" s="233"/>
      <c r="W249" s="327"/>
      <c r="AA249" s="233"/>
    </row>
    <row r="250" spans="3:27">
      <c r="C250" s="348" t="s">
        <v>1584</v>
      </c>
      <c r="D250" s="349" t="s">
        <v>1553</v>
      </c>
      <c r="E250" s="462" t="s">
        <v>1485</v>
      </c>
      <c r="F250" s="224"/>
      <c r="G250" s="369"/>
      <c r="H250" s="393"/>
      <c r="I250" s="388" t="s">
        <v>1566</v>
      </c>
      <c r="J250" s="348" t="s">
        <v>1596</v>
      </c>
      <c r="K250" s="390" t="s">
        <v>1567</v>
      </c>
      <c r="L250" s="327"/>
      <c r="N250" s="233"/>
      <c r="Q250" s="327"/>
      <c r="T250" s="233"/>
      <c r="W250" s="327"/>
      <c r="AA250" s="233"/>
    </row>
    <row r="251" spans="3:27">
      <c r="C251" s="348" t="s">
        <v>1585</v>
      </c>
      <c r="D251" s="349"/>
      <c r="E251" s="439"/>
      <c r="F251" s="224"/>
      <c r="G251" s="369"/>
      <c r="H251" s="394"/>
      <c r="I251" s="388"/>
      <c r="J251" s="348" t="s">
        <v>1597</v>
      </c>
      <c r="K251" s="390"/>
      <c r="L251" s="327"/>
      <c r="N251" s="233"/>
      <c r="Q251" s="327"/>
      <c r="T251" s="233"/>
      <c r="W251" s="327"/>
      <c r="AA251" s="233"/>
    </row>
    <row r="252" spans="3:27">
      <c r="C252" s="348" t="s">
        <v>1306</v>
      </c>
      <c r="D252" s="349" t="s">
        <v>1554</v>
      </c>
      <c r="E252" s="462" t="s">
        <v>1485</v>
      </c>
      <c r="F252" s="224"/>
      <c r="G252" s="369"/>
      <c r="H252" s="393"/>
      <c r="I252" s="388" t="s">
        <v>1568</v>
      </c>
      <c r="J252" s="348" t="s">
        <v>1598</v>
      </c>
      <c r="K252" s="390" t="s">
        <v>1569</v>
      </c>
      <c r="L252" s="327"/>
      <c r="N252" s="233"/>
      <c r="Q252" s="327"/>
      <c r="T252" s="233"/>
      <c r="W252" s="327"/>
      <c r="AA252" s="233"/>
    </row>
    <row r="253" spans="3:27">
      <c r="C253" s="348" t="s">
        <v>1498</v>
      </c>
      <c r="D253" s="349"/>
      <c r="E253" s="439"/>
      <c r="F253" s="224"/>
      <c r="G253" s="369"/>
      <c r="H253" s="394"/>
      <c r="I253" s="388"/>
      <c r="J253" s="348" t="s">
        <v>1599</v>
      </c>
      <c r="K253" s="390"/>
      <c r="L253" s="327"/>
      <c r="N253" s="233"/>
      <c r="Q253" s="327"/>
      <c r="T253" s="233"/>
      <c r="W253" s="327"/>
      <c r="AA253" s="233"/>
    </row>
    <row r="254" spans="3:27">
      <c r="C254" s="348" t="s">
        <v>1499</v>
      </c>
      <c r="D254" s="349" t="s">
        <v>1555</v>
      </c>
      <c r="E254" s="462" t="s">
        <v>1485</v>
      </c>
      <c r="F254" s="224"/>
      <c r="G254" s="369"/>
      <c r="H254" s="393"/>
      <c r="I254" s="388" t="s">
        <v>1570</v>
      </c>
      <c r="J254" s="348" t="s">
        <v>1600</v>
      </c>
      <c r="K254" s="390" t="s">
        <v>1571</v>
      </c>
      <c r="L254" s="327"/>
      <c r="N254" s="233"/>
      <c r="Q254" s="327"/>
      <c r="T254" s="233"/>
      <c r="W254" s="327"/>
      <c r="AA254" s="233"/>
    </row>
    <row r="255" spans="3:27">
      <c r="C255" s="348" t="s">
        <v>1495</v>
      </c>
      <c r="D255" s="349"/>
      <c r="E255" s="439"/>
      <c r="F255" s="224"/>
      <c r="G255" s="369"/>
      <c r="H255" s="394"/>
      <c r="I255" s="388"/>
      <c r="J255" s="348" t="s">
        <v>1601</v>
      </c>
      <c r="K255" s="390"/>
      <c r="L255" s="327"/>
      <c r="N255" s="233"/>
      <c r="Q255" s="327"/>
      <c r="T255" s="233"/>
      <c r="W255" s="327"/>
      <c r="AA255" s="233"/>
    </row>
    <row r="256" spans="3:27">
      <c r="C256" s="348" t="s">
        <v>1307</v>
      </c>
      <c r="D256" s="349" t="s">
        <v>1556</v>
      </c>
      <c r="E256" s="462" t="s">
        <v>1485</v>
      </c>
      <c r="F256" s="224"/>
      <c r="G256" s="369"/>
      <c r="H256" s="393"/>
      <c r="I256" s="388" t="s">
        <v>1572</v>
      </c>
      <c r="J256" s="348" t="s">
        <v>1602</v>
      </c>
      <c r="K256" s="390" t="s">
        <v>1573</v>
      </c>
      <c r="L256" s="327"/>
      <c r="N256" s="233"/>
      <c r="Q256" s="327"/>
      <c r="T256" s="233"/>
      <c r="W256" s="327"/>
      <c r="AA256" s="233"/>
    </row>
    <row r="257" spans="3:12">
      <c r="C257" s="348" t="s">
        <v>1496</v>
      </c>
      <c r="D257" s="349"/>
      <c r="E257" s="439"/>
      <c r="F257" s="224"/>
      <c r="G257" s="369"/>
      <c r="H257" s="394"/>
      <c r="I257" s="388"/>
      <c r="J257" s="348" t="s">
        <v>1603</v>
      </c>
      <c r="K257" s="390"/>
    </row>
    <row r="258" spans="3:12">
      <c r="C258" s="348" t="s">
        <v>1586</v>
      </c>
      <c r="D258" s="349" t="s">
        <v>1557</v>
      </c>
      <c r="E258" s="462" t="s">
        <v>1485</v>
      </c>
      <c r="F258" s="224"/>
      <c r="G258" s="369"/>
      <c r="H258" s="393"/>
      <c r="I258" s="388" t="s">
        <v>1574</v>
      </c>
      <c r="J258" s="348" t="s">
        <v>1604</v>
      </c>
      <c r="K258" s="390" t="s">
        <v>1575</v>
      </c>
    </row>
    <row r="259" spans="3:12">
      <c r="C259" s="348" t="s">
        <v>1587</v>
      </c>
      <c r="D259" s="349"/>
      <c r="E259" s="439"/>
      <c r="F259" s="224"/>
      <c r="G259" s="369"/>
      <c r="H259" s="394"/>
      <c r="I259" s="388"/>
      <c r="J259" s="348" t="s">
        <v>1605</v>
      </c>
      <c r="K259" s="390"/>
    </row>
    <row r="260" spans="3:12">
      <c r="C260" s="348" t="s">
        <v>1308</v>
      </c>
      <c r="D260" s="349" t="s">
        <v>1558</v>
      </c>
      <c r="E260" s="462" t="s">
        <v>1485</v>
      </c>
      <c r="F260" s="224"/>
      <c r="G260" s="369"/>
      <c r="H260" s="393"/>
      <c r="I260" s="388" t="s">
        <v>1576</v>
      </c>
      <c r="J260" s="348" t="s">
        <v>1607</v>
      </c>
      <c r="K260" s="390" t="s">
        <v>1577</v>
      </c>
    </row>
    <row r="261" spans="3:12">
      <c r="C261" s="348" t="s">
        <v>1588</v>
      </c>
      <c r="D261" s="349"/>
      <c r="E261" s="439"/>
      <c r="F261" s="224"/>
      <c r="G261" s="369"/>
      <c r="H261" s="394"/>
      <c r="I261" s="388"/>
      <c r="J261" s="348" t="s">
        <v>1608</v>
      </c>
      <c r="K261" s="390"/>
    </row>
    <row r="262" spans="3:12">
      <c r="C262" s="348" t="s">
        <v>1589</v>
      </c>
      <c r="D262" s="349" t="s">
        <v>1559</v>
      </c>
      <c r="E262" s="462" t="s">
        <v>1485</v>
      </c>
      <c r="F262" s="224"/>
      <c r="G262" s="369"/>
      <c r="H262" s="393"/>
      <c r="I262" s="388" t="s">
        <v>1578</v>
      </c>
      <c r="J262" s="348" t="s">
        <v>1609</v>
      </c>
      <c r="K262" s="390" t="s">
        <v>1579</v>
      </c>
    </row>
    <row r="263" spans="3:12">
      <c r="C263" s="348" t="s">
        <v>1590</v>
      </c>
      <c r="D263" s="349"/>
      <c r="E263" s="439"/>
      <c r="F263" s="224"/>
      <c r="G263" s="369"/>
      <c r="H263" s="394"/>
      <c r="I263" s="388"/>
      <c r="J263" s="348" t="s">
        <v>1610</v>
      </c>
      <c r="K263" s="390"/>
      <c r="L263" s="233"/>
    </row>
    <row r="264" spans="3:12">
      <c r="C264" s="395" t="s">
        <v>1310</v>
      </c>
      <c r="D264" s="396" t="s">
        <v>1611</v>
      </c>
      <c r="E264" s="463" t="s">
        <v>1485</v>
      </c>
      <c r="F264" s="397"/>
      <c r="G264" s="398"/>
      <c r="H264" s="393"/>
      <c r="I264" s="388" t="s">
        <v>1612</v>
      </c>
      <c r="J264" s="348" t="s">
        <v>1699</v>
      </c>
      <c r="K264" s="390" t="s">
        <v>1613</v>
      </c>
      <c r="L264" s="232" t="s">
        <v>1741</v>
      </c>
    </row>
    <row r="265" spans="3:12">
      <c r="C265" s="395" t="s">
        <v>1309</v>
      </c>
      <c r="D265" s="396"/>
      <c r="E265" s="464"/>
      <c r="F265" s="397"/>
      <c r="G265" s="398"/>
      <c r="H265" s="394"/>
      <c r="I265" s="388"/>
      <c r="J265" s="348" t="s">
        <v>1700</v>
      </c>
      <c r="K265" s="390"/>
      <c r="L265" s="233" t="s">
        <v>1742</v>
      </c>
    </row>
    <row r="266" spans="3:12">
      <c r="C266" s="395" t="s">
        <v>1671</v>
      </c>
      <c r="D266" s="396" t="s">
        <v>1614</v>
      </c>
      <c r="E266" s="463" t="s">
        <v>1485</v>
      </c>
      <c r="F266" s="397"/>
      <c r="G266" s="398"/>
      <c r="H266" s="393"/>
      <c r="I266" s="388" t="s">
        <v>1615</v>
      </c>
      <c r="J266" s="348" t="s">
        <v>1701</v>
      </c>
      <c r="K266" s="390" t="s">
        <v>1616</v>
      </c>
    </row>
    <row r="267" spans="3:12">
      <c r="C267" s="395" t="s">
        <v>1672</v>
      </c>
      <c r="D267" s="396"/>
      <c r="E267" s="464"/>
      <c r="F267" s="397"/>
      <c r="G267" s="398"/>
      <c r="H267" s="394"/>
      <c r="I267" s="388"/>
      <c r="J267" s="348" t="s">
        <v>1702</v>
      </c>
      <c r="K267" s="390"/>
    </row>
    <row r="268" spans="3:12">
      <c r="C268" s="395" t="s">
        <v>1311</v>
      </c>
      <c r="D268" s="396" t="s">
        <v>1617</v>
      </c>
      <c r="E268" s="463" t="s">
        <v>1485</v>
      </c>
      <c r="F268" s="397"/>
      <c r="G268" s="398"/>
      <c r="H268" s="393"/>
      <c r="I268" s="388" t="s">
        <v>1618</v>
      </c>
      <c r="J268" s="348" t="s">
        <v>1714</v>
      </c>
      <c r="K268" s="390" t="s">
        <v>1619</v>
      </c>
    </row>
    <row r="269" spans="3:12">
      <c r="C269" s="395" t="s">
        <v>1312</v>
      </c>
      <c r="D269" s="396"/>
      <c r="E269" s="464"/>
      <c r="F269" s="397"/>
      <c r="G269" s="398"/>
      <c r="H269" s="394"/>
      <c r="I269" s="388"/>
      <c r="J269" s="348" t="s">
        <v>1703</v>
      </c>
      <c r="K269" s="390"/>
    </row>
    <row r="270" spans="3:12">
      <c r="C270" s="395" t="s">
        <v>1673</v>
      </c>
      <c r="D270" s="396" t="s">
        <v>1620</v>
      </c>
      <c r="E270" s="463" t="s">
        <v>1485</v>
      </c>
      <c r="F270" s="397"/>
      <c r="G270" s="398"/>
      <c r="H270" s="393"/>
      <c r="I270" s="388" t="s">
        <v>1621</v>
      </c>
      <c r="J270" s="348" t="s">
        <v>1704</v>
      </c>
      <c r="K270" s="390" t="s">
        <v>1622</v>
      </c>
    </row>
    <row r="271" spans="3:12">
      <c r="C271" s="395" t="s">
        <v>1674</v>
      </c>
      <c r="D271" s="396"/>
      <c r="E271" s="464"/>
      <c r="F271" s="397"/>
      <c r="G271" s="398"/>
      <c r="H271" s="394"/>
      <c r="I271" s="388"/>
      <c r="J271" s="348" t="s">
        <v>1705</v>
      </c>
      <c r="K271" s="390"/>
    </row>
    <row r="272" spans="3:12">
      <c r="C272" s="395" t="s">
        <v>1314</v>
      </c>
      <c r="D272" s="396" t="s">
        <v>1623</v>
      </c>
      <c r="E272" s="463" t="s">
        <v>1485</v>
      </c>
      <c r="F272" s="397"/>
      <c r="G272" s="398"/>
      <c r="H272" s="393"/>
      <c r="I272" s="388" t="s">
        <v>1624</v>
      </c>
      <c r="J272" s="348" t="s">
        <v>1706</v>
      </c>
      <c r="K272" s="390" t="s">
        <v>1625</v>
      </c>
    </row>
    <row r="273" spans="3:27">
      <c r="C273" s="395" t="s">
        <v>1675</v>
      </c>
      <c r="D273" s="396"/>
      <c r="E273" s="464"/>
      <c r="F273" s="397"/>
      <c r="G273" s="398"/>
      <c r="H273" s="394"/>
      <c r="I273" s="388"/>
      <c r="J273" s="348" t="s">
        <v>1707</v>
      </c>
      <c r="K273" s="390"/>
    </row>
    <row r="274" spans="3:27">
      <c r="C274" s="395" t="s">
        <v>1676</v>
      </c>
      <c r="D274" s="396" t="s">
        <v>1626</v>
      </c>
      <c r="E274" s="463" t="s">
        <v>1485</v>
      </c>
      <c r="F274" s="397"/>
      <c r="G274" s="398"/>
      <c r="H274" s="393"/>
      <c r="I274" s="388" t="s">
        <v>1627</v>
      </c>
      <c r="J274" s="348" t="s">
        <v>1708</v>
      </c>
      <c r="K274" s="390" t="s">
        <v>1628</v>
      </c>
    </row>
    <row r="275" spans="3:27">
      <c r="C275" s="395" t="s">
        <v>1677</v>
      </c>
      <c r="D275" s="396"/>
      <c r="E275" s="464"/>
      <c r="F275" s="397"/>
      <c r="G275" s="398"/>
      <c r="H275" s="394"/>
      <c r="I275" s="388"/>
      <c r="J275" s="348" t="s">
        <v>1709</v>
      </c>
      <c r="K275" s="390"/>
    </row>
    <row r="276" spans="3:27">
      <c r="C276" s="395" t="s">
        <v>1315</v>
      </c>
      <c r="D276" s="396" t="s">
        <v>1629</v>
      </c>
      <c r="E276" s="463" t="s">
        <v>1485</v>
      </c>
      <c r="F276" s="397"/>
      <c r="G276" s="398"/>
      <c r="H276" s="393"/>
      <c r="I276" s="388" t="s">
        <v>1630</v>
      </c>
      <c r="J276" s="348" t="s">
        <v>1710</v>
      </c>
      <c r="K276" s="390" t="s">
        <v>1631</v>
      </c>
    </row>
    <row r="277" spans="3:27">
      <c r="C277" s="395" t="s">
        <v>1678</v>
      </c>
      <c r="D277" s="396"/>
      <c r="E277" s="464"/>
      <c r="F277" s="397"/>
      <c r="G277" s="398"/>
      <c r="H277" s="394"/>
      <c r="I277" s="388"/>
      <c r="J277" s="348" t="s">
        <v>1711</v>
      </c>
      <c r="K277" s="390"/>
    </row>
    <row r="278" spans="3:27">
      <c r="C278" s="395" t="s">
        <v>1679</v>
      </c>
      <c r="D278" s="396" t="s">
        <v>1632</v>
      </c>
      <c r="E278" s="463" t="s">
        <v>1485</v>
      </c>
      <c r="F278" s="397"/>
      <c r="G278" s="398"/>
      <c r="H278" s="393"/>
      <c r="I278" s="388" t="s">
        <v>1633</v>
      </c>
      <c r="J278" s="348" t="s">
        <v>1712</v>
      </c>
      <c r="K278" s="390" t="s">
        <v>1634</v>
      </c>
    </row>
    <row r="279" spans="3:27">
      <c r="C279" s="395" t="s">
        <v>1680</v>
      </c>
      <c r="D279" s="396"/>
      <c r="E279" s="464"/>
      <c r="F279" s="397"/>
      <c r="G279" s="398"/>
      <c r="H279" s="394"/>
      <c r="I279" s="388"/>
      <c r="J279" s="348" t="s">
        <v>1713</v>
      </c>
      <c r="K279" s="390"/>
    </row>
    <row r="280" spans="3:27">
      <c r="C280" s="395" t="s">
        <v>1316</v>
      </c>
      <c r="D280" s="396" t="s">
        <v>1635</v>
      </c>
      <c r="E280" s="463" t="s">
        <v>1485</v>
      </c>
      <c r="F280" s="397"/>
      <c r="G280" s="398"/>
      <c r="H280" s="393"/>
      <c r="I280" s="388" t="s">
        <v>1636</v>
      </c>
      <c r="J280" s="348" t="s">
        <v>1715</v>
      </c>
      <c r="K280" s="390" t="s">
        <v>1637</v>
      </c>
    </row>
    <row r="281" spans="3:27">
      <c r="C281" s="395" t="s">
        <v>1681</v>
      </c>
      <c r="D281" s="396"/>
      <c r="E281" s="464"/>
      <c r="F281" s="397"/>
      <c r="G281" s="398"/>
      <c r="H281" s="394"/>
      <c r="I281" s="388"/>
      <c r="J281" s="348" t="s">
        <v>1716</v>
      </c>
      <c r="K281" s="390"/>
    </row>
    <row r="282" spans="3:27">
      <c r="C282" s="395" t="s">
        <v>1682</v>
      </c>
      <c r="D282" s="396" t="s">
        <v>1638</v>
      </c>
      <c r="E282" s="463" t="s">
        <v>1485</v>
      </c>
      <c r="F282" s="397"/>
      <c r="G282" s="398"/>
      <c r="H282" s="393"/>
      <c r="I282" s="388" t="s">
        <v>1639</v>
      </c>
      <c r="J282" s="348" t="s">
        <v>1717</v>
      </c>
      <c r="K282" s="390" t="s">
        <v>1640</v>
      </c>
    </row>
    <row r="283" spans="3:27">
      <c r="C283" s="395" t="s">
        <v>1683</v>
      </c>
      <c r="D283" s="396"/>
      <c r="E283" s="464"/>
      <c r="F283" s="397"/>
      <c r="G283" s="398"/>
      <c r="H283" s="394"/>
      <c r="I283" s="388"/>
      <c r="J283" s="348" t="s">
        <v>1718</v>
      </c>
      <c r="K283" s="390"/>
    </row>
    <row r="284" spans="3:27">
      <c r="C284" s="348" t="s">
        <v>1317</v>
      </c>
      <c r="D284" s="349" t="s">
        <v>1641</v>
      </c>
      <c r="E284" s="462" t="s">
        <v>1485</v>
      </c>
      <c r="F284" s="224"/>
      <c r="G284" s="369"/>
      <c r="H284" s="393"/>
      <c r="I284" s="388" t="s">
        <v>1642</v>
      </c>
      <c r="J284" s="348" t="s">
        <v>1719</v>
      </c>
      <c r="K284" s="390" t="s">
        <v>1643</v>
      </c>
      <c r="L284" s="232" t="s">
        <v>1740</v>
      </c>
    </row>
    <row r="285" spans="3:27">
      <c r="C285" s="348" t="s">
        <v>1684</v>
      </c>
      <c r="D285" s="349"/>
      <c r="E285" s="439"/>
      <c r="F285" s="224"/>
      <c r="G285" s="369"/>
      <c r="H285" s="394"/>
      <c r="I285" s="388"/>
      <c r="J285" s="348" t="s">
        <v>1720</v>
      </c>
      <c r="K285" s="390"/>
      <c r="L285" s="233" t="s">
        <v>1742</v>
      </c>
    </row>
    <row r="286" spans="3:27">
      <c r="C286" s="348" t="s">
        <v>1685</v>
      </c>
      <c r="D286" s="349" t="s">
        <v>1644</v>
      </c>
      <c r="E286" s="462" t="s">
        <v>1485</v>
      </c>
      <c r="F286" s="224"/>
      <c r="G286" s="369"/>
      <c r="H286" s="393"/>
      <c r="I286" s="388" t="s">
        <v>1645</v>
      </c>
      <c r="J286" s="348" t="s">
        <v>1721</v>
      </c>
      <c r="K286" s="390" t="s">
        <v>1646</v>
      </c>
    </row>
    <row r="287" spans="3:27">
      <c r="C287" s="348" t="s">
        <v>1686</v>
      </c>
      <c r="D287" s="349"/>
      <c r="E287" s="439"/>
      <c r="F287" s="224"/>
      <c r="G287" s="369"/>
      <c r="H287" s="394"/>
      <c r="I287" s="388"/>
      <c r="J287" s="348" t="s">
        <v>1722</v>
      </c>
      <c r="K287" s="390"/>
    </row>
    <row r="288" spans="3:27">
      <c r="C288" s="348" t="s">
        <v>1318</v>
      </c>
      <c r="D288" s="349" t="s">
        <v>1647</v>
      </c>
      <c r="E288" s="462" t="s">
        <v>1485</v>
      </c>
      <c r="F288" s="224"/>
      <c r="G288" s="369"/>
      <c r="H288" s="393"/>
      <c r="I288" s="388" t="s">
        <v>1648</v>
      </c>
      <c r="J288" s="348" t="s">
        <v>1723</v>
      </c>
      <c r="K288" s="390" t="s">
        <v>1649</v>
      </c>
      <c r="N288" s="233"/>
      <c r="Q288" s="327"/>
      <c r="T288" s="233"/>
      <c r="W288" s="327"/>
      <c r="AA288" s="233"/>
    </row>
    <row r="289" spans="3:27">
      <c r="C289" s="348" t="s">
        <v>1687</v>
      </c>
      <c r="D289" s="349"/>
      <c r="E289" s="439"/>
      <c r="F289" s="224"/>
      <c r="G289" s="369"/>
      <c r="H289" s="394"/>
      <c r="I289" s="388"/>
      <c r="J289" s="348" t="s">
        <v>1724</v>
      </c>
      <c r="K289" s="390"/>
      <c r="N289" s="233"/>
      <c r="Q289" s="327"/>
      <c r="T289" s="233"/>
      <c r="W289" s="327"/>
      <c r="AA289" s="233"/>
    </row>
    <row r="290" spans="3:27">
      <c r="C290" s="348" t="s">
        <v>1688</v>
      </c>
      <c r="D290" s="349" t="s">
        <v>1650</v>
      </c>
      <c r="E290" s="462" t="s">
        <v>1485</v>
      </c>
      <c r="F290" s="224"/>
      <c r="G290" s="369"/>
      <c r="H290" s="393"/>
      <c r="I290" s="388" t="s">
        <v>1651</v>
      </c>
      <c r="J290" s="348" t="s">
        <v>1725</v>
      </c>
      <c r="K290" s="390" t="s">
        <v>1652</v>
      </c>
      <c r="N290" s="233"/>
      <c r="Q290" s="327"/>
      <c r="T290" s="233"/>
      <c r="W290" s="327"/>
      <c r="AA290" s="233"/>
    </row>
    <row r="291" spans="3:27">
      <c r="C291" s="348" t="s">
        <v>1689</v>
      </c>
      <c r="D291" s="349"/>
      <c r="E291" s="439"/>
      <c r="F291" s="224"/>
      <c r="G291" s="369"/>
      <c r="H291" s="394"/>
      <c r="I291" s="388"/>
      <c r="J291" s="348" t="s">
        <v>1726</v>
      </c>
      <c r="K291" s="390"/>
      <c r="N291" s="233"/>
      <c r="Q291" s="327"/>
      <c r="T291" s="233"/>
      <c r="W291" s="327"/>
      <c r="AA291" s="233"/>
    </row>
    <row r="292" spans="3:27">
      <c r="C292" s="348" t="s">
        <v>1319</v>
      </c>
      <c r="D292" s="349" t="s">
        <v>1653</v>
      </c>
      <c r="E292" s="462" t="s">
        <v>1485</v>
      </c>
      <c r="F292" s="224"/>
      <c r="G292" s="369"/>
      <c r="H292" s="393"/>
      <c r="I292" s="388" t="s">
        <v>1654</v>
      </c>
      <c r="J292" s="348" t="s">
        <v>1727</v>
      </c>
      <c r="K292" s="390" t="s">
        <v>1655</v>
      </c>
      <c r="N292" s="233"/>
      <c r="Q292" s="327"/>
      <c r="T292" s="233"/>
      <c r="W292" s="327"/>
      <c r="AA292" s="233"/>
    </row>
    <row r="293" spans="3:27">
      <c r="C293" s="348" t="s">
        <v>1690</v>
      </c>
      <c r="D293" s="349"/>
      <c r="E293" s="439"/>
      <c r="F293" s="224"/>
      <c r="G293" s="369"/>
      <c r="H293" s="394"/>
      <c r="I293" s="388"/>
      <c r="J293" s="348" t="s">
        <v>1728</v>
      </c>
      <c r="K293" s="390"/>
      <c r="N293" s="233"/>
      <c r="Q293" s="327"/>
      <c r="T293" s="233"/>
      <c r="W293" s="327"/>
      <c r="AA293" s="233"/>
    </row>
    <row r="294" spans="3:27">
      <c r="C294" s="348" t="s">
        <v>1691</v>
      </c>
      <c r="D294" s="349" t="s">
        <v>1656</v>
      </c>
      <c r="E294" s="462" t="s">
        <v>1485</v>
      </c>
      <c r="F294" s="224"/>
      <c r="G294" s="369"/>
      <c r="H294" s="393"/>
      <c r="I294" s="388" t="s">
        <v>1657</v>
      </c>
      <c r="J294" s="348" t="s">
        <v>1729</v>
      </c>
      <c r="K294" s="390" t="s">
        <v>1658</v>
      </c>
      <c r="N294" s="233"/>
      <c r="Q294" s="327"/>
      <c r="T294" s="233"/>
      <c r="W294" s="327"/>
      <c r="AA294" s="233"/>
    </row>
    <row r="295" spans="3:27">
      <c r="C295" s="348" t="s">
        <v>1692</v>
      </c>
      <c r="D295" s="349"/>
      <c r="E295" s="439"/>
      <c r="F295" s="224"/>
      <c r="G295" s="369"/>
      <c r="H295" s="394"/>
      <c r="I295" s="388"/>
      <c r="J295" s="348" t="s">
        <v>1730</v>
      </c>
      <c r="K295" s="390"/>
      <c r="N295" s="233"/>
      <c r="Q295" s="327"/>
      <c r="T295" s="233"/>
      <c r="W295" s="327"/>
      <c r="AA295" s="233"/>
    </row>
    <row r="296" spans="3:27">
      <c r="C296" s="348" t="s">
        <v>1320</v>
      </c>
      <c r="D296" s="349" t="s">
        <v>1659</v>
      </c>
      <c r="E296" s="462" t="s">
        <v>1485</v>
      </c>
      <c r="F296" s="224"/>
      <c r="G296" s="369"/>
      <c r="H296" s="393"/>
      <c r="I296" s="388" t="s">
        <v>1660</v>
      </c>
      <c r="J296" s="348" t="s">
        <v>1731</v>
      </c>
      <c r="K296" s="390" t="s">
        <v>1661</v>
      </c>
      <c r="N296" s="233"/>
      <c r="Q296" s="327"/>
      <c r="T296" s="233"/>
      <c r="W296" s="327"/>
      <c r="AA296" s="233"/>
    </row>
    <row r="297" spans="3:27">
      <c r="C297" s="348" t="s">
        <v>1693</v>
      </c>
      <c r="D297" s="349"/>
      <c r="E297" s="439"/>
      <c r="F297" s="224"/>
      <c r="G297" s="369"/>
      <c r="H297" s="394"/>
      <c r="I297" s="388"/>
      <c r="J297" s="348" t="s">
        <v>1732</v>
      </c>
      <c r="K297" s="390"/>
      <c r="N297" s="233"/>
      <c r="Q297" s="327"/>
      <c r="T297" s="233"/>
      <c r="W297" s="327"/>
      <c r="AA297" s="233"/>
    </row>
    <row r="298" spans="3:27">
      <c r="C298" s="348" t="s">
        <v>1694</v>
      </c>
      <c r="D298" s="349" t="s">
        <v>1662</v>
      </c>
      <c r="E298" s="462" t="s">
        <v>1485</v>
      </c>
      <c r="F298" s="224"/>
      <c r="G298" s="369"/>
      <c r="H298" s="393"/>
      <c r="I298" s="388" t="s">
        <v>1663</v>
      </c>
      <c r="J298" s="348" t="s">
        <v>1733</v>
      </c>
      <c r="K298" s="390" t="s">
        <v>1664</v>
      </c>
    </row>
    <row r="299" spans="3:27">
      <c r="C299" s="348" t="s">
        <v>1695</v>
      </c>
      <c r="D299" s="349"/>
      <c r="E299" s="439"/>
      <c r="F299" s="224"/>
      <c r="G299" s="369"/>
      <c r="H299" s="394"/>
      <c r="I299" s="388"/>
      <c r="J299" s="348" t="s">
        <v>1734</v>
      </c>
      <c r="K299" s="390"/>
    </row>
    <row r="300" spans="3:27">
      <c r="C300" s="348" t="s">
        <v>1321</v>
      </c>
      <c r="D300" s="349" t="s">
        <v>1665</v>
      </c>
      <c r="E300" s="462" t="s">
        <v>1485</v>
      </c>
      <c r="F300" s="224"/>
      <c r="G300" s="369"/>
      <c r="H300" s="393"/>
      <c r="I300" s="388" t="s">
        <v>1666</v>
      </c>
      <c r="J300" s="348" t="s">
        <v>1735</v>
      </c>
      <c r="K300" s="390" t="s">
        <v>1667</v>
      </c>
    </row>
    <row r="301" spans="3:27">
      <c r="C301" s="348" t="s">
        <v>1696</v>
      </c>
      <c r="D301" s="349"/>
      <c r="E301" s="439"/>
      <c r="F301" s="224"/>
      <c r="G301" s="369"/>
      <c r="H301" s="394"/>
      <c r="I301" s="388"/>
      <c r="J301" s="348" t="s">
        <v>1736</v>
      </c>
      <c r="K301" s="390"/>
    </row>
    <row r="302" spans="3:27">
      <c r="C302" s="348" t="s">
        <v>1697</v>
      </c>
      <c r="D302" s="349" t="s">
        <v>1668</v>
      </c>
      <c r="E302" s="462" t="s">
        <v>1485</v>
      </c>
      <c r="F302" s="224"/>
      <c r="G302" s="369"/>
      <c r="H302" s="393"/>
      <c r="I302" s="388" t="s">
        <v>1669</v>
      </c>
      <c r="J302" s="348" t="s">
        <v>1737</v>
      </c>
      <c r="K302" s="390" t="s">
        <v>1670</v>
      </c>
    </row>
    <row r="303" spans="3:27">
      <c r="C303" s="348" t="s">
        <v>1698</v>
      </c>
      <c r="D303" s="349"/>
      <c r="E303" s="439"/>
      <c r="F303" s="224"/>
      <c r="G303" s="369"/>
      <c r="H303" s="394"/>
      <c r="I303" s="388"/>
      <c r="J303" s="348" t="s">
        <v>1738</v>
      </c>
      <c r="K303" s="390"/>
    </row>
  </sheetData>
  <mergeCells count="94">
    <mergeCell ref="E298:E299"/>
    <mergeCell ref="E300:E301"/>
    <mergeCell ref="E302:E303"/>
    <mergeCell ref="E288:E289"/>
    <mergeCell ref="E290:E291"/>
    <mergeCell ref="E292:E293"/>
    <mergeCell ref="E294:E295"/>
    <mergeCell ref="E296:E297"/>
    <mergeCell ref="E278:E279"/>
    <mergeCell ref="E280:E281"/>
    <mergeCell ref="E282:E283"/>
    <mergeCell ref="E284:E285"/>
    <mergeCell ref="E286:E287"/>
    <mergeCell ref="E268:E269"/>
    <mergeCell ref="E270:E271"/>
    <mergeCell ref="E272:E273"/>
    <mergeCell ref="E274:E275"/>
    <mergeCell ref="E276:E277"/>
    <mergeCell ref="E258:E259"/>
    <mergeCell ref="E260:E261"/>
    <mergeCell ref="E262:E263"/>
    <mergeCell ref="E264:E265"/>
    <mergeCell ref="E266:E267"/>
    <mergeCell ref="E248:E249"/>
    <mergeCell ref="E250:E251"/>
    <mergeCell ref="E252:E253"/>
    <mergeCell ref="E254:E255"/>
    <mergeCell ref="E256:E257"/>
    <mergeCell ref="E244:E245"/>
    <mergeCell ref="E246:E247"/>
    <mergeCell ref="D190:D191"/>
    <mergeCell ref="C190:C191"/>
    <mergeCell ref="I190:I191"/>
    <mergeCell ref="E234:E235"/>
    <mergeCell ref="E236:E237"/>
    <mergeCell ref="E238:E239"/>
    <mergeCell ref="E240:E241"/>
    <mergeCell ref="E242:E243"/>
    <mergeCell ref="E224:E225"/>
    <mergeCell ref="E226:E227"/>
    <mergeCell ref="E228:E229"/>
    <mergeCell ref="E230:E231"/>
    <mergeCell ref="E232:E233"/>
    <mergeCell ref="K190:K191"/>
    <mergeCell ref="J190:J191"/>
    <mergeCell ref="J182:J183"/>
    <mergeCell ref="J184:J185"/>
    <mergeCell ref="J186:J187"/>
    <mergeCell ref="J188:J189"/>
    <mergeCell ref="K178:K179"/>
    <mergeCell ref="K180:K181"/>
    <mergeCell ref="K182:K183"/>
    <mergeCell ref="K184:K185"/>
    <mergeCell ref="K186:K187"/>
    <mergeCell ref="H64:H113"/>
    <mergeCell ref="H114:H133"/>
    <mergeCell ref="I178:I179"/>
    <mergeCell ref="I180:I181"/>
    <mergeCell ref="D154:D155"/>
    <mergeCell ref="H174:H203"/>
    <mergeCell ref="H144:H173"/>
    <mergeCell ref="D178:D179"/>
    <mergeCell ref="D180:D181"/>
    <mergeCell ref="D182:D183"/>
    <mergeCell ref="D184:D185"/>
    <mergeCell ref="D186:D187"/>
    <mergeCell ref="D188:D189"/>
    <mergeCell ref="I182:I183"/>
    <mergeCell ref="I184:I185"/>
    <mergeCell ref="I186:I187"/>
    <mergeCell ref="I188:I189"/>
    <mergeCell ref="K188:K189"/>
    <mergeCell ref="J178:J179"/>
    <mergeCell ref="J180:J181"/>
    <mergeCell ref="H44:H63"/>
    <mergeCell ref="H4:H43"/>
    <mergeCell ref="B2:G2"/>
    <mergeCell ref="G26:G27"/>
    <mergeCell ref="G28:G29"/>
    <mergeCell ref="G44:G45"/>
    <mergeCell ref="G36:G37"/>
    <mergeCell ref="G30:G31"/>
    <mergeCell ref="G32:G33"/>
    <mergeCell ref="G34:G35"/>
    <mergeCell ref="D174:D175"/>
    <mergeCell ref="D176:D177"/>
    <mergeCell ref="D156:D157"/>
    <mergeCell ref="H134:H143"/>
    <mergeCell ref="C188:C189"/>
    <mergeCell ref="C178:C179"/>
    <mergeCell ref="C180:C181"/>
    <mergeCell ref="C182:C183"/>
    <mergeCell ref="C184:C185"/>
    <mergeCell ref="C186:C187"/>
  </mergeCells>
  <phoneticPr fontId="34" type="noConversion"/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4"/>
  <sheetViews>
    <sheetView topLeftCell="A22" zoomScaleNormal="100" workbookViewId="0">
      <selection activeCell="K22" sqref="K22"/>
    </sheetView>
  </sheetViews>
  <sheetFormatPr defaultColWidth="8.875" defaultRowHeight="14.25"/>
  <cols>
    <col min="1" max="1" width="8.875" style="26"/>
    <col min="2" max="2" width="33.5" style="26" bestFit="1" customWidth="1"/>
    <col min="3" max="4" width="7.5" style="26" customWidth="1"/>
    <col min="5" max="5" width="11.375" style="417" bestFit="1" customWidth="1"/>
    <col min="6" max="6" width="11.5" style="417" customWidth="1"/>
    <col min="7" max="7" width="44.375" style="26" customWidth="1"/>
    <col min="8" max="16384" width="8.875" style="26"/>
  </cols>
  <sheetData>
    <row r="1" spans="1:7" ht="15">
      <c r="A1" s="331" t="s">
        <v>121</v>
      </c>
      <c r="B1" s="233" t="s">
        <v>1776</v>
      </c>
    </row>
    <row r="2" spans="1:7" ht="15">
      <c r="A2" s="416" t="s">
        <v>443</v>
      </c>
    </row>
    <row r="3" spans="1:7">
      <c r="A3" s="424" t="s">
        <v>333</v>
      </c>
      <c r="B3" s="418" t="s">
        <v>165</v>
      </c>
      <c r="C3" s="418" t="s">
        <v>583</v>
      </c>
      <c r="D3" s="428"/>
      <c r="E3" s="427">
        <v>0</v>
      </c>
      <c r="F3" s="427" t="s">
        <v>691</v>
      </c>
      <c r="G3" s="419" t="s">
        <v>694</v>
      </c>
    </row>
    <row r="4" spans="1:7">
      <c r="A4" s="376" t="s">
        <v>334</v>
      </c>
      <c r="B4" s="27" t="s">
        <v>166</v>
      </c>
      <c r="C4" s="418" t="s">
        <v>583</v>
      </c>
      <c r="D4" s="428"/>
      <c r="E4" s="224">
        <v>1</v>
      </c>
      <c r="F4" s="367"/>
      <c r="G4" s="28"/>
    </row>
    <row r="5" spans="1:7">
      <c r="A5" s="424" t="s">
        <v>335</v>
      </c>
      <c r="B5" s="418" t="s">
        <v>167</v>
      </c>
      <c r="C5" s="418" t="s">
        <v>583</v>
      </c>
      <c r="D5" s="428"/>
      <c r="E5" s="427">
        <v>2</v>
      </c>
      <c r="F5" s="427" t="s">
        <v>691</v>
      </c>
      <c r="G5" s="419" t="s">
        <v>695</v>
      </c>
    </row>
    <row r="6" spans="1:7">
      <c r="A6" s="424" t="s">
        <v>336</v>
      </c>
      <c r="B6" s="418" t="s">
        <v>168</v>
      </c>
      <c r="C6" s="418" t="s">
        <v>583</v>
      </c>
      <c r="D6" s="428"/>
      <c r="E6" s="224">
        <v>3</v>
      </c>
      <c r="F6" s="427" t="s">
        <v>691</v>
      </c>
      <c r="G6" s="419" t="s">
        <v>693</v>
      </c>
    </row>
    <row r="7" spans="1:7">
      <c r="A7" s="424" t="s">
        <v>337</v>
      </c>
      <c r="B7" s="418" t="s">
        <v>169</v>
      </c>
      <c r="C7" s="418" t="s">
        <v>583</v>
      </c>
      <c r="D7" s="428"/>
      <c r="E7" s="427">
        <v>4</v>
      </c>
      <c r="F7" s="427" t="s">
        <v>691</v>
      </c>
      <c r="G7" s="419" t="s">
        <v>247</v>
      </c>
    </row>
    <row r="8" spans="1:7">
      <c r="A8" s="376" t="s">
        <v>338</v>
      </c>
      <c r="B8" s="27" t="s">
        <v>170</v>
      </c>
      <c r="C8" s="418" t="s">
        <v>583</v>
      </c>
      <c r="D8" s="428"/>
      <c r="E8" s="224">
        <v>5</v>
      </c>
      <c r="F8" s="367"/>
      <c r="G8" s="28"/>
    </row>
    <row r="9" spans="1:7">
      <c r="A9" s="424" t="s">
        <v>339</v>
      </c>
      <c r="B9" s="418" t="s">
        <v>171</v>
      </c>
      <c r="C9" s="418" t="s">
        <v>583</v>
      </c>
      <c r="D9" s="428"/>
      <c r="E9" s="427">
        <v>6</v>
      </c>
      <c r="F9" s="427" t="s">
        <v>691</v>
      </c>
      <c r="G9" s="419" t="s">
        <v>248</v>
      </c>
    </row>
    <row r="10" spans="1:7">
      <c r="A10" s="376" t="s">
        <v>340</v>
      </c>
      <c r="B10" s="27" t="s">
        <v>172</v>
      </c>
      <c r="C10" s="418" t="s">
        <v>583</v>
      </c>
      <c r="D10" s="428"/>
      <c r="E10" s="224">
        <v>7</v>
      </c>
      <c r="F10" s="367"/>
      <c r="G10" s="28"/>
    </row>
    <row r="11" spans="1:7">
      <c r="A11" s="424" t="s">
        <v>341</v>
      </c>
      <c r="B11" s="418" t="s">
        <v>173</v>
      </c>
      <c r="C11" s="418" t="s">
        <v>583</v>
      </c>
      <c r="D11" s="428"/>
      <c r="E11" s="427">
        <v>8</v>
      </c>
      <c r="F11" s="427" t="s">
        <v>691</v>
      </c>
      <c r="G11" s="419" t="s">
        <v>249</v>
      </c>
    </row>
    <row r="12" spans="1:7">
      <c r="A12" s="376" t="s">
        <v>342</v>
      </c>
      <c r="B12" s="27" t="s">
        <v>174</v>
      </c>
      <c r="C12" s="418" t="s">
        <v>583</v>
      </c>
      <c r="D12" s="428"/>
      <c r="E12" s="224">
        <v>9</v>
      </c>
      <c r="F12" s="367"/>
      <c r="G12" s="28"/>
    </row>
    <row r="13" spans="1:7">
      <c r="A13" s="425" t="s">
        <v>343</v>
      </c>
      <c r="B13" s="369" t="s">
        <v>175</v>
      </c>
      <c r="C13" s="418" t="s">
        <v>583</v>
      </c>
      <c r="D13" s="428"/>
      <c r="E13" s="427" t="s">
        <v>920</v>
      </c>
      <c r="F13" s="345"/>
      <c r="G13" s="28"/>
    </row>
    <row r="14" spans="1:7">
      <c r="A14" s="425" t="s">
        <v>344</v>
      </c>
      <c r="B14" s="369" t="s">
        <v>176</v>
      </c>
      <c r="C14" s="418" t="s">
        <v>583</v>
      </c>
      <c r="D14" s="428"/>
      <c r="E14" s="224" t="s">
        <v>921</v>
      </c>
      <c r="F14" s="345"/>
      <c r="G14" s="28"/>
    </row>
    <row r="15" spans="1:7">
      <c r="A15" s="424" t="s">
        <v>345</v>
      </c>
      <c r="B15" s="418" t="s">
        <v>177</v>
      </c>
      <c r="C15" s="418" t="s">
        <v>583</v>
      </c>
      <c r="D15" s="428"/>
      <c r="E15" s="427" t="s">
        <v>922</v>
      </c>
      <c r="F15" s="427" t="s">
        <v>691</v>
      </c>
      <c r="G15" s="419" t="s">
        <v>698</v>
      </c>
    </row>
    <row r="16" spans="1:7">
      <c r="A16" s="369" t="s">
        <v>346</v>
      </c>
      <c r="B16" s="421" t="s">
        <v>1781</v>
      </c>
      <c r="C16" s="418" t="s">
        <v>583</v>
      </c>
      <c r="D16" s="428"/>
      <c r="E16" s="224" t="s">
        <v>923</v>
      </c>
      <c r="F16" s="345"/>
      <c r="G16" s="28"/>
    </row>
    <row r="17" spans="1:7">
      <c r="A17" s="424" t="s">
        <v>347</v>
      </c>
      <c r="B17" s="420" t="s">
        <v>365</v>
      </c>
      <c r="C17" s="418" t="s">
        <v>583</v>
      </c>
      <c r="D17" s="428"/>
      <c r="E17" s="427" t="s">
        <v>924</v>
      </c>
      <c r="F17" s="427" t="s">
        <v>691</v>
      </c>
      <c r="G17" s="419" t="s">
        <v>699</v>
      </c>
    </row>
    <row r="18" spans="1:7">
      <c r="A18" s="424" t="s">
        <v>348</v>
      </c>
      <c r="B18" s="421" t="s">
        <v>423</v>
      </c>
      <c r="C18" s="418" t="s">
        <v>583</v>
      </c>
      <c r="D18" s="428"/>
      <c r="E18" s="224" t="s">
        <v>925</v>
      </c>
      <c r="F18" s="427" t="s">
        <v>691</v>
      </c>
      <c r="G18" s="419" t="s">
        <v>700</v>
      </c>
    </row>
    <row r="19" spans="1:7">
      <c r="A19" s="27" t="s">
        <v>349</v>
      </c>
      <c r="B19" s="350" t="s">
        <v>426</v>
      </c>
      <c r="C19" s="418" t="s">
        <v>583</v>
      </c>
      <c r="D19" s="428"/>
      <c r="E19" s="431">
        <v>0</v>
      </c>
      <c r="F19" s="224"/>
      <c r="G19" s="28" t="s">
        <v>690</v>
      </c>
    </row>
    <row r="20" spans="1:7">
      <c r="A20" s="376" t="s">
        <v>350</v>
      </c>
      <c r="B20" s="350" t="s">
        <v>446</v>
      </c>
      <c r="C20" s="418" t="s">
        <v>583</v>
      </c>
      <c r="D20" s="428"/>
      <c r="E20" s="431">
        <v>1</v>
      </c>
      <c r="F20" s="224"/>
      <c r="G20" s="28"/>
    </row>
    <row r="21" spans="1:7">
      <c r="A21" s="418" t="s">
        <v>351</v>
      </c>
      <c r="B21" s="421" t="s">
        <v>696</v>
      </c>
      <c r="C21" s="418" t="s">
        <v>583</v>
      </c>
      <c r="D21" s="428"/>
      <c r="E21" s="431">
        <v>2</v>
      </c>
      <c r="F21" s="427" t="s">
        <v>691</v>
      </c>
      <c r="G21" s="419" t="s">
        <v>697</v>
      </c>
    </row>
    <row r="22" spans="1:7">
      <c r="A22" s="28" t="s">
        <v>352</v>
      </c>
      <c r="B22" s="421" t="s">
        <v>1780</v>
      </c>
      <c r="C22" s="28" t="s">
        <v>583</v>
      </c>
      <c r="E22" s="431">
        <v>3</v>
      </c>
      <c r="F22" s="367"/>
      <c r="G22" s="28"/>
    </row>
    <row r="23" spans="1:7">
      <c r="A23" s="426" t="s">
        <v>353</v>
      </c>
      <c r="B23" s="423" t="s">
        <v>1782</v>
      </c>
      <c r="C23" s="422" t="s">
        <v>583</v>
      </c>
      <c r="D23" s="429"/>
      <c r="E23" s="224">
        <v>4</v>
      </c>
      <c r="F23" s="224"/>
      <c r="G23" s="28"/>
    </row>
    <row r="24" spans="1:7" ht="15">
      <c r="A24" s="422" t="s">
        <v>354</v>
      </c>
      <c r="B24" s="337" t="s">
        <v>1779</v>
      </c>
      <c r="C24" s="28"/>
      <c r="D24" s="430"/>
      <c r="E24" s="367"/>
      <c r="F24" s="367"/>
      <c r="G24" s="28"/>
    </row>
    <row r="25" spans="1:7" ht="15">
      <c r="A25" s="28" t="s">
        <v>355</v>
      </c>
      <c r="B25" s="337" t="s">
        <v>1777</v>
      </c>
      <c r="C25" s="28"/>
      <c r="D25" s="430"/>
      <c r="E25" s="367"/>
      <c r="F25" s="367"/>
      <c r="G25" s="28"/>
    </row>
    <row r="26" spans="1:7" ht="15">
      <c r="A26" s="28" t="s">
        <v>356</v>
      </c>
      <c r="B26" s="337" t="s">
        <v>1778</v>
      </c>
      <c r="C26" s="28"/>
      <c r="D26" s="430"/>
      <c r="E26" s="367"/>
      <c r="F26" s="367"/>
      <c r="G26" s="28"/>
    </row>
    <row r="27" spans="1:7" ht="15">
      <c r="A27" s="28" t="s">
        <v>357</v>
      </c>
      <c r="B27" s="337" t="s">
        <v>325</v>
      </c>
      <c r="C27" s="28"/>
      <c r="D27" s="430"/>
      <c r="E27" s="367"/>
      <c r="F27" s="367"/>
      <c r="G27" s="28"/>
    </row>
    <row r="28" spans="1:7" ht="15">
      <c r="A28" s="28" t="s">
        <v>358</v>
      </c>
      <c r="B28" s="337" t="s">
        <v>326</v>
      </c>
      <c r="C28" s="28"/>
      <c r="D28" s="430"/>
      <c r="E28" s="367"/>
      <c r="F28" s="367"/>
      <c r="G28" s="28"/>
    </row>
    <row r="29" spans="1:7" ht="15">
      <c r="A29" s="28" t="s">
        <v>359</v>
      </c>
      <c r="B29" s="337" t="s">
        <v>327</v>
      </c>
      <c r="C29" s="28"/>
      <c r="D29" s="430"/>
      <c r="E29" s="367"/>
      <c r="F29" s="367"/>
      <c r="G29" s="28"/>
    </row>
    <row r="30" spans="1:7" ht="15">
      <c r="A30" s="28" t="s">
        <v>360</v>
      </c>
      <c r="B30" s="337" t="s">
        <v>328</v>
      </c>
      <c r="C30" s="28"/>
      <c r="D30" s="430"/>
      <c r="E30" s="367"/>
      <c r="F30" s="367"/>
      <c r="G30" s="28"/>
    </row>
    <row r="31" spans="1:7" ht="15">
      <c r="A31" s="28" t="s">
        <v>361</v>
      </c>
      <c r="B31" s="337" t="s">
        <v>329</v>
      </c>
      <c r="C31" s="28"/>
      <c r="D31" s="430"/>
      <c r="E31" s="367"/>
      <c r="F31" s="367"/>
      <c r="G31" s="28"/>
    </row>
    <row r="32" spans="1:7" ht="15">
      <c r="A32" s="28" t="s">
        <v>362</v>
      </c>
      <c r="B32" s="337" t="s">
        <v>330</v>
      </c>
      <c r="C32" s="28"/>
      <c r="D32" s="430"/>
      <c r="E32" s="367"/>
      <c r="F32" s="367"/>
      <c r="G32" s="28"/>
    </row>
    <row r="33" spans="1:7" ht="15">
      <c r="A33" s="28" t="s">
        <v>363</v>
      </c>
      <c r="B33" s="337" t="s">
        <v>331</v>
      </c>
      <c r="C33" s="28"/>
      <c r="D33" s="430"/>
      <c r="E33" s="367"/>
      <c r="F33" s="367"/>
      <c r="G33" s="28"/>
    </row>
    <row r="34" spans="1:7" ht="15">
      <c r="A34" s="28" t="s">
        <v>364</v>
      </c>
      <c r="B34" s="337" t="s">
        <v>332</v>
      </c>
      <c r="C34" s="28"/>
      <c r="D34" s="430"/>
      <c r="E34" s="367"/>
      <c r="F34" s="367"/>
      <c r="G34" s="28"/>
    </row>
  </sheetData>
  <phoneticPr fontId="3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4"/>
  <sheetViews>
    <sheetView workbookViewId="0">
      <selection activeCell="A19" sqref="A19"/>
    </sheetView>
  </sheetViews>
  <sheetFormatPr defaultColWidth="8.875" defaultRowHeight="14.25"/>
  <cols>
    <col min="1" max="1" width="8.875" style="411"/>
    <col min="2" max="2" width="42.875" style="411" bestFit="1" customWidth="1"/>
    <col min="3" max="3" width="8.875" style="411"/>
    <col min="4" max="4" width="27.625" style="411" bestFit="1" customWidth="1"/>
    <col min="5" max="5" width="18.375" style="412" bestFit="1" customWidth="1"/>
    <col min="6" max="6" width="17.625" style="411" bestFit="1" customWidth="1"/>
    <col min="7" max="7" width="18.375" style="411" bestFit="1" customWidth="1"/>
    <col min="8" max="8" width="8.875" style="411"/>
    <col min="9" max="9" width="6.625" style="411" bestFit="1" customWidth="1"/>
    <col min="10" max="10" width="27.625" style="411" bestFit="1" customWidth="1"/>
    <col min="11" max="12" width="11.375" style="411" bestFit="1" customWidth="1"/>
    <col min="13" max="16384" width="8.875" style="411"/>
  </cols>
  <sheetData>
    <row r="1" spans="1:11" ht="15">
      <c r="A1" s="12" t="s">
        <v>110</v>
      </c>
      <c r="B1" s="2" t="s">
        <v>227</v>
      </c>
    </row>
    <row r="2" spans="1:11" ht="15">
      <c r="A2" s="35" t="s">
        <v>111</v>
      </c>
    </row>
    <row r="3" spans="1:11">
      <c r="A3" s="376" t="s">
        <v>293</v>
      </c>
      <c r="B3" s="346" t="s">
        <v>246</v>
      </c>
      <c r="C3" s="28" t="s">
        <v>583</v>
      </c>
      <c r="D3" s="28" t="s">
        <v>701</v>
      </c>
      <c r="E3" s="367">
        <v>0</v>
      </c>
      <c r="F3" s="28"/>
      <c r="G3" s="28"/>
      <c r="H3" s="26"/>
      <c r="I3" s="26"/>
      <c r="J3" s="26"/>
      <c r="K3" s="26"/>
    </row>
    <row r="4" spans="1:11">
      <c r="A4" s="376" t="s">
        <v>294</v>
      </c>
      <c r="B4" s="350" t="s">
        <v>243</v>
      </c>
      <c r="C4" s="28" t="s">
        <v>583</v>
      </c>
      <c r="D4" s="28" t="s">
        <v>903</v>
      </c>
      <c r="E4" s="367">
        <v>1</v>
      </c>
      <c r="F4" s="28"/>
      <c r="G4" s="28"/>
      <c r="H4" s="26"/>
      <c r="I4" s="26"/>
      <c r="J4" s="26"/>
      <c r="K4" s="26"/>
    </row>
    <row r="5" spans="1:11">
      <c r="A5" s="376" t="s">
        <v>295</v>
      </c>
      <c r="B5" s="350" t="s">
        <v>244</v>
      </c>
      <c r="C5" s="28" t="s">
        <v>583</v>
      </c>
      <c r="D5" s="28" t="s">
        <v>244</v>
      </c>
      <c r="E5" s="367">
        <v>2</v>
      </c>
      <c r="F5" s="28"/>
      <c r="G5" s="28"/>
      <c r="H5" s="26"/>
      <c r="I5" s="26"/>
      <c r="J5" s="26"/>
      <c r="K5" s="26"/>
    </row>
    <row r="6" spans="1:11">
      <c r="A6" s="369" t="s">
        <v>296</v>
      </c>
      <c r="B6" s="349" t="s">
        <v>245</v>
      </c>
      <c r="C6" s="28" t="s">
        <v>583</v>
      </c>
      <c r="D6" s="28"/>
      <c r="E6" s="367">
        <v>3</v>
      </c>
      <c r="F6" s="28"/>
      <c r="G6" s="28"/>
      <c r="H6" s="26"/>
      <c r="I6" s="26"/>
      <c r="J6" s="26"/>
      <c r="K6" s="26"/>
    </row>
    <row r="7" spans="1:11">
      <c r="A7" s="376" t="s">
        <v>297</v>
      </c>
      <c r="B7" s="346" t="s">
        <v>247</v>
      </c>
      <c r="C7" s="28" t="s">
        <v>583</v>
      </c>
      <c r="D7" s="28" t="s">
        <v>247</v>
      </c>
      <c r="E7" s="367">
        <v>4</v>
      </c>
      <c r="F7" s="28"/>
      <c r="G7" s="28"/>
      <c r="H7" s="26"/>
      <c r="I7" s="26"/>
      <c r="J7" s="26"/>
      <c r="K7" s="26"/>
    </row>
    <row r="8" spans="1:11">
      <c r="A8" s="376" t="s">
        <v>298</v>
      </c>
      <c r="B8" s="346" t="s">
        <v>248</v>
      </c>
      <c r="C8" s="28" t="s">
        <v>583</v>
      </c>
      <c r="D8" s="28" t="s">
        <v>248</v>
      </c>
      <c r="E8" s="367">
        <v>5</v>
      </c>
      <c r="F8" s="28"/>
      <c r="G8" s="28"/>
      <c r="H8" s="26"/>
      <c r="I8" s="26"/>
      <c r="J8" s="26"/>
      <c r="K8" s="26"/>
    </row>
    <row r="9" spans="1:11">
      <c r="A9" s="376" t="s">
        <v>299</v>
      </c>
      <c r="B9" s="346" t="s">
        <v>249</v>
      </c>
      <c r="C9" s="28" t="s">
        <v>583</v>
      </c>
      <c r="D9" s="28" t="s">
        <v>249</v>
      </c>
      <c r="E9" s="367">
        <v>6</v>
      </c>
      <c r="F9" s="28"/>
      <c r="G9" s="28"/>
      <c r="H9" s="26"/>
      <c r="I9" s="26"/>
      <c r="J9" s="26"/>
      <c r="K9" s="26"/>
    </row>
    <row r="10" spans="1:11" ht="15">
      <c r="A10" s="27" t="s">
        <v>300</v>
      </c>
      <c r="B10" s="337" t="s">
        <v>929</v>
      </c>
      <c r="C10" s="28" t="s">
        <v>583</v>
      </c>
      <c r="D10" s="28"/>
      <c r="E10" s="367">
        <v>7</v>
      </c>
      <c r="F10" s="27"/>
      <c r="G10" s="27"/>
      <c r="H10" s="26"/>
      <c r="I10" s="26"/>
      <c r="J10" s="26"/>
      <c r="K10" s="26"/>
    </row>
    <row r="11" spans="1:11">
      <c r="A11" s="376" t="s">
        <v>301</v>
      </c>
      <c r="B11" s="346" t="s">
        <v>250</v>
      </c>
      <c r="C11" s="28" t="s">
        <v>583</v>
      </c>
      <c r="D11" s="28" t="s">
        <v>930</v>
      </c>
      <c r="E11" s="367">
        <v>8</v>
      </c>
      <c r="F11" s="28"/>
      <c r="G11" s="28"/>
      <c r="H11" s="26"/>
      <c r="I11" s="26"/>
      <c r="J11" s="26"/>
      <c r="K11" s="26"/>
    </row>
    <row r="12" spans="1:11">
      <c r="A12" s="376" t="s">
        <v>302</v>
      </c>
      <c r="B12" s="346" t="s">
        <v>251</v>
      </c>
      <c r="C12" s="28" t="s">
        <v>583</v>
      </c>
      <c r="D12" s="28" t="s">
        <v>702</v>
      </c>
      <c r="E12" s="367">
        <v>9</v>
      </c>
      <c r="F12" s="28"/>
      <c r="G12" s="28"/>
      <c r="H12" s="26"/>
      <c r="I12" s="26"/>
      <c r="J12" s="26"/>
      <c r="K12" s="26"/>
    </row>
    <row r="13" spans="1:11">
      <c r="A13" s="376" t="s">
        <v>303</v>
      </c>
      <c r="B13" s="350" t="s">
        <v>366</v>
      </c>
      <c r="C13" s="28" t="s">
        <v>583</v>
      </c>
      <c r="D13" s="28" t="s">
        <v>366</v>
      </c>
      <c r="E13" s="367" t="s">
        <v>920</v>
      </c>
      <c r="F13" s="28"/>
      <c r="G13" s="28"/>
      <c r="H13" s="26"/>
      <c r="I13" s="26"/>
      <c r="J13" s="26"/>
      <c r="K13" s="26"/>
    </row>
    <row r="14" spans="1:11">
      <c r="A14" s="376" t="s">
        <v>304</v>
      </c>
      <c r="B14" s="350" t="s">
        <v>424</v>
      </c>
      <c r="C14" s="28" t="s">
        <v>583</v>
      </c>
      <c r="D14" s="28" t="s">
        <v>424</v>
      </c>
      <c r="E14" s="367" t="s">
        <v>921</v>
      </c>
      <c r="F14" s="28"/>
      <c r="G14" s="28"/>
      <c r="H14" s="26"/>
      <c r="I14" s="26"/>
      <c r="J14" s="26"/>
      <c r="K14" s="26"/>
    </row>
    <row r="15" spans="1:11">
      <c r="A15" s="376" t="s">
        <v>305</v>
      </c>
      <c r="B15" s="350" t="s">
        <v>445</v>
      </c>
      <c r="C15" s="28" t="s">
        <v>583</v>
      </c>
      <c r="D15" s="28" t="s">
        <v>445</v>
      </c>
      <c r="E15" s="367" t="s">
        <v>922</v>
      </c>
      <c r="F15" s="28"/>
      <c r="G15" s="28"/>
      <c r="H15" s="26"/>
      <c r="I15" s="26"/>
      <c r="J15" s="26"/>
      <c r="K15" s="26"/>
    </row>
    <row r="16" spans="1:11">
      <c r="A16" s="376" t="s">
        <v>306</v>
      </c>
      <c r="B16" s="350" t="s">
        <v>688</v>
      </c>
      <c r="C16" s="28" t="s">
        <v>583</v>
      </c>
      <c r="D16" s="28" t="s">
        <v>699</v>
      </c>
      <c r="E16" s="367" t="s">
        <v>923</v>
      </c>
      <c r="F16" s="28"/>
      <c r="G16" s="28"/>
      <c r="H16" s="26"/>
      <c r="I16" s="26"/>
      <c r="J16" s="26"/>
      <c r="K16" s="26"/>
    </row>
    <row r="17" spans="1:11">
      <c r="A17" s="376" t="s">
        <v>307</v>
      </c>
      <c r="B17" s="350" t="s">
        <v>689</v>
      </c>
      <c r="C17" s="28" t="s">
        <v>583</v>
      </c>
      <c r="D17" s="28" t="s">
        <v>693</v>
      </c>
      <c r="E17" s="367" t="s">
        <v>924</v>
      </c>
      <c r="F17" s="28"/>
      <c r="G17" s="28"/>
      <c r="H17" s="26"/>
      <c r="I17" s="26"/>
      <c r="J17" s="26"/>
      <c r="K17" s="26"/>
    </row>
    <row r="18" spans="1:11">
      <c r="A18" s="376" t="s">
        <v>308</v>
      </c>
      <c r="B18" s="415" t="s">
        <v>703</v>
      </c>
      <c r="C18" s="28" t="s">
        <v>583</v>
      </c>
      <c r="D18" s="27" t="s">
        <v>697</v>
      </c>
      <c r="E18" s="367" t="s">
        <v>925</v>
      </c>
      <c r="F18" s="28"/>
      <c r="G18" s="28"/>
      <c r="H18" s="26"/>
      <c r="I18" s="26"/>
      <c r="J18" s="26"/>
      <c r="K18" s="26"/>
    </row>
    <row r="19" spans="1:11">
      <c r="A19" s="376" t="s">
        <v>309</v>
      </c>
      <c r="B19" s="350" t="s">
        <v>692</v>
      </c>
      <c r="C19" s="28" t="s">
        <v>583</v>
      </c>
      <c r="D19" s="27" t="s">
        <v>698</v>
      </c>
      <c r="E19" s="367">
        <v>0</v>
      </c>
      <c r="F19" s="28"/>
      <c r="G19" s="28"/>
      <c r="H19" s="26"/>
      <c r="I19" s="26"/>
      <c r="J19" s="26"/>
      <c r="K19" s="26"/>
    </row>
    <row r="20" spans="1:11">
      <c r="A20" s="376" t="s">
        <v>310</v>
      </c>
      <c r="B20" s="415" t="s">
        <v>1774</v>
      </c>
      <c r="C20" s="28" t="s">
        <v>583</v>
      </c>
      <c r="D20" s="27" t="s">
        <v>1775</v>
      </c>
      <c r="E20" s="367">
        <v>1</v>
      </c>
      <c r="F20" s="28"/>
      <c r="G20" s="28"/>
      <c r="H20" s="26"/>
      <c r="I20" s="26"/>
      <c r="J20" s="26"/>
      <c r="K20" s="26"/>
    </row>
    <row r="21" spans="1:11" ht="15">
      <c r="A21" s="27" t="s">
        <v>311</v>
      </c>
      <c r="B21" s="337" t="s">
        <v>1772</v>
      </c>
      <c r="C21" s="27"/>
      <c r="D21" s="350"/>
      <c r="E21" s="413"/>
      <c r="F21" s="28"/>
      <c r="G21" s="28"/>
      <c r="H21" s="26"/>
      <c r="I21" s="26"/>
      <c r="J21" s="26"/>
      <c r="K21" s="26"/>
    </row>
    <row r="22" spans="1:11" ht="15">
      <c r="A22" s="28" t="s">
        <v>312</v>
      </c>
      <c r="B22" s="337" t="s">
        <v>1771</v>
      </c>
      <c r="C22" s="28"/>
      <c r="D22" s="28"/>
      <c r="E22" s="414"/>
      <c r="F22" s="28"/>
      <c r="G22" s="28"/>
      <c r="H22" s="26"/>
      <c r="I22" s="26"/>
      <c r="J22" s="26"/>
      <c r="K22" s="26"/>
    </row>
    <row r="23" spans="1:11" ht="15">
      <c r="A23" s="28" t="s">
        <v>313</v>
      </c>
      <c r="B23" s="337" t="s">
        <v>1770</v>
      </c>
      <c r="C23" s="27"/>
      <c r="D23" s="28"/>
      <c r="E23" s="414"/>
      <c r="F23" s="28"/>
      <c r="G23" s="28"/>
      <c r="H23" s="26"/>
      <c r="I23" s="26"/>
      <c r="J23" s="26"/>
      <c r="K23" s="26"/>
    </row>
    <row r="24" spans="1:11" ht="15">
      <c r="A24" s="28" t="s">
        <v>314</v>
      </c>
      <c r="B24" s="337" t="s">
        <v>283</v>
      </c>
      <c r="C24" s="28"/>
      <c r="D24" s="28"/>
      <c r="E24" s="414"/>
      <c r="F24" s="28"/>
      <c r="G24" s="28"/>
      <c r="H24" s="26"/>
      <c r="I24" s="26"/>
      <c r="J24" s="26"/>
      <c r="K24" s="26"/>
    </row>
    <row r="25" spans="1:11" ht="15">
      <c r="A25" s="28" t="s">
        <v>315</v>
      </c>
      <c r="B25" s="337" t="s">
        <v>284</v>
      </c>
      <c r="C25" s="28"/>
      <c r="D25" s="28"/>
      <c r="E25" s="414"/>
      <c r="F25" s="28"/>
      <c r="G25" s="28"/>
      <c r="H25" s="26"/>
      <c r="I25" s="26"/>
      <c r="J25" s="26"/>
      <c r="K25" s="26"/>
    </row>
    <row r="26" spans="1:11" ht="15">
      <c r="A26" s="28" t="s">
        <v>316</v>
      </c>
      <c r="B26" s="337" t="s">
        <v>1773</v>
      </c>
      <c r="C26" s="28"/>
      <c r="D26" s="28"/>
      <c r="E26" s="414"/>
      <c r="F26" s="28"/>
      <c r="G26" s="28"/>
      <c r="H26" s="26"/>
      <c r="I26" s="26"/>
      <c r="J26" s="26"/>
      <c r="K26" s="26"/>
    </row>
    <row r="27" spans="1:11" ht="15">
      <c r="A27" s="28" t="s">
        <v>317</v>
      </c>
      <c r="B27" s="337" t="s">
        <v>285</v>
      </c>
      <c r="C27" s="28"/>
      <c r="D27" s="28"/>
      <c r="E27" s="414"/>
      <c r="F27" s="28"/>
      <c r="G27" s="28"/>
      <c r="H27" s="26"/>
      <c r="I27" s="26"/>
      <c r="J27" s="26"/>
      <c r="K27" s="26"/>
    </row>
    <row r="28" spans="1:11" ht="15">
      <c r="A28" s="28" t="s">
        <v>318</v>
      </c>
      <c r="B28" s="337" t="s">
        <v>286</v>
      </c>
      <c r="C28" s="28"/>
      <c r="D28" s="28"/>
      <c r="E28" s="414"/>
      <c r="F28" s="28"/>
      <c r="G28" s="28"/>
      <c r="H28" s="26"/>
      <c r="I28" s="26"/>
      <c r="J28" s="26"/>
      <c r="K28" s="26"/>
    </row>
    <row r="29" spans="1:11" ht="15">
      <c r="A29" s="28" t="s">
        <v>319</v>
      </c>
      <c r="B29" s="337" t="s">
        <v>287</v>
      </c>
      <c r="C29" s="28"/>
      <c r="D29" s="28"/>
      <c r="E29" s="414"/>
      <c r="F29" s="28"/>
      <c r="G29" s="28"/>
      <c r="H29" s="26"/>
      <c r="I29" s="26"/>
      <c r="J29" s="26"/>
      <c r="K29" s="26"/>
    </row>
    <row r="30" spans="1:11" ht="15">
      <c r="A30" s="28" t="s">
        <v>320</v>
      </c>
      <c r="B30" s="337" t="s">
        <v>288</v>
      </c>
      <c r="C30" s="28"/>
      <c r="D30" s="28"/>
      <c r="E30" s="367"/>
      <c r="F30" s="28"/>
      <c r="G30" s="28"/>
      <c r="H30" s="26"/>
      <c r="I30" s="26"/>
      <c r="J30" s="26"/>
      <c r="K30" s="26"/>
    </row>
    <row r="31" spans="1:11" ht="15">
      <c r="A31" s="28" t="s">
        <v>321</v>
      </c>
      <c r="B31" s="337" t="s">
        <v>289</v>
      </c>
      <c r="C31" s="28"/>
      <c r="D31" s="28"/>
      <c r="E31" s="367"/>
      <c r="F31" s="28"/>
      <c r="G31" s="28"/>
      <c r="H31" s="26"/>
      <c r="I31" s="26"/>
      <c r="J31" s="26"/>
      <c r="K31" s="26"/>
    </row>
    <row r="32" spans="1:11" ht="15">
      <c r="A32" s="28" t="s">
        <v>322</v>
      </c>
      <c r="B32" s="337" t="s">
        <v>290</v>
      </c>
      <c r="C32" s="28"/>
      <c r="D32" s="28"/>
      <c r="E32" s="367"/>
      <c r="F32" s="28"/>
      <c r="G32" s="28"/>
      <c r="H32" s="26"/>
      <c r="I32" s="26"/>
      <c r="J32" s="26"/>
      <c r="K32" s="26"/>
    </row>
    <row r="33" spans="1:11" ht="15">
      <c r="A33" s="28" t="s">
        <v>323</v>
      </c>
      <c r="B33" s="337" t="s">
        <v>291</v>
      </c>
      <c r="C33" s="28"/>
      <c r="D33" s="28"/>
      <c r="E33" s="367"/>
      <c r="F33" s="28"/>
      <c r="G33" s="28"/>
      <c r="H33" s="26"/>
      <c r="I33" s="26"/>
      <c r="J33" s="26"/>
      <c r="K33" s="26"/>
    </row>
    <row r="34" spans="1:11" ht="15">
      <c r="A34" s="28" t="s">
        <v>324</v>
      </c>
      <c r="B34" s="337" t="s">
        <v>292</v>
      </c>
      <c r="C34" s="28"/>
      <c r="D34" s="28"/>
      <c r="E34" s="367"/>
      <c r="F34" s="28"/>
      <c r="G34" s="28"/>
      <c r="H34" s="26"/>
      <c r="I34" s="26"/>
      <c r="J34" s="26"/>
      <c r="K34" s="26"/>
    </row>
  </sheetData>
  <phoneticPr fontId="34" type="noConversion"/>
  <pageMargins left="0.7" right="0.7" top="0.75" bottom="0.75" header="0.3" footer="0.3"/>
  <pageSetup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3:F73"/>
  <sheetViews>
    <sheetView topLeftCell="A16" workbookViewId="0">
      <selection activeCell="C33" sqref="C33"/>
    </sheetView>
  </sheetViews>
  <sheetFormatPr defaultRowHeight="14.25"/>
  <cols>
    <col min="1" max="1" width="28" bestFit="1" customWidth="1"/>
    <col min="2" max="2" width="6" customWidth="1"/>
    <col min="3" max="3" width="12.5" bestFit="1" customWidth="1"/>
    <col min="4" max="4" width="9.625" customWidth="1"/>
    <col min="5" max="5" width="9.375" style="320" customWidth="1"/>
    <col min="6" max="6" width="45.5" bestFit="1" customWidth="1"/>
  </cols>
  <sheetData>
    <row r="3" spans="1:6" ht="15">
      <c r="B3" s="13"/>
    </row>
    <row r="4" spans="1:6" ht="15">
      <c r="B4" s="13"/>
    </row>
    <row r="5" spans="1:6" ht="15">
      <c r="B5" s="13"/>
    </row>
    <row r="6" spans="1:6" ht="15">
      <c r="B6" s="13"/>
    </row>
    <row r="7" spans="1:6" ht="15">
      <c r="B7" s="13"/>
    </row>
    <row r="8" spans="1:6" ht="15">
      <c r="B8" s="13"/>
    </row>
    <row r="9" spans="1:6" ht="15">
      <c r="A9" s="219" t="s">
        <v>118</v>
      </c>
      <c r="B9" s="13"/>
      <c r="E9" s="320" t="s">
        <v>1292</v>
      </c>
    </row>
    <row r="10" spans="1:6" ht="15">
      <c r="A10" s="1"/>
      <c r="B10" s="32"/>
      <c r="C10" s="1"/>
      <c r="D10" s="1"/>
    </row>
    <row r="11" spans="1:6" ht="15">
      <c r="A11" s="1"/>
      <c r="B11" s="32"/>
      <c r="C11" s="1"/>
      <c r="D11" s="1"/>
    </row>
    <row r="12" spans="1:6">
      <c r="A12" s="25" t="s">
        <v>252</v>
      </c>
      <c r="B12" s="33" t="s">
        <v>583</v>
      </c>
      <c r="C12" s="25" t="s">
        <v>562</v>
      </c>
      <c r="D12" s="25" t="s">
        <v>257</v>
      </c>
      <c r="E12" s="321" t="s">
        <v>1293</v>
      </c>
      <c r="F12" s="318" t="s">
        <v>1280</v>
      </c>
    </row>
    <row r="13" spans="1:6">
      <c r="A13" s="25" t="s">
        <v>253</v>
      </c>
      <c r="B13" s="33" t="s">
        <v>583</v>
      </c>
      <c r="C13" s="25" t="s">
        <v>562</v>
      </c>
      <c r="D13" s="25" t="s">
        <v>258</v>
      </c>
      <c r="E13" s="321" t="s">
        <v>1293</v>
      </c>
      <c r="F13" s="318" t="s">
        <v>1281</v>
      </c>
    </row>
    <row r="14" spans="1:6">
      <c r="A14" s="25" t="s">
        <v>254</v>
      </c>
      <c r="B14" s="33" t="s">
        <v>583</v>
      </c>
      <c r="C14" s="25" t="s">
        <v>562</v>
      </c>
      <c r="D14" s="25" t="s">
        <v>259</v>
      </c>
      <c r="E14" s="321" t="s">
        <v>1293</v>
      </c>
      <c r="F14" s="318" t="s">
        <v>161</v>
      </c>
    </row>
    <row r="15" spans="1:6">
      <c r="A15" s="25" t="s">
        <v>255</v>
      </c>
      <c r="B15" s="33" t="s">
        <v>583</v>
      </c>
      <c r="C15" s="25" t="s">
        <v>562</v>
      </c>
      <c r="D15" s="25" t="s">
        <v>260</v>
      </c>
      <c r="E15" s="322" t="s">
        <v>1293</v>
      </c>
      <c r="F15" s="319" t="s">
        <v>1282</v>
      </c>
    </row>
    <row r="16" spans="1:6">
      <c r="A16" s="25"/>
      <c r="B16" s="33"/>
      <c r="C16" s="25"/>
      <c r="D16" s="25"/>
      <c r="E16" s="322"/>
      <c r="F16" s="319"/>
    </row>
    <row r="17" spans="1:6">
      <c r="A17" s="25"/>
      <c r="B17" s="33"/>
      <c r="C17" s="25"/>
      <c r="D17" s="25"/>
      <c r="E17" s="322"/>
      <c r="F17" s="319"/>
    </row>
    <row r="18" spans="1:6">
      <c r="A18" s="25" t="s">
        <v>256</v>
      </c>
      <c r="B18" s="33" t="s">
        <v>583</v>
      </c>
      <c r="C18" s="25" t="s">
        <v>562</v>
      </c>
      <c r="D18" s="25" t="s">
        <v>261</v>
      </c>
      <c r="E18" s="322" t="s">
        <v>1293</v>
      </c>
      <c r="F18" s="319" t="s">
        <v>1284</v>
      </c>
    </row>
    <row r="19" spans="1:6">
      <c r="A19" s="25" t="s">
        <v>1287</v>
      </c>
      <c r="B19" s="33" t="s">
        <v>583</v>
      </c>
      <c r="C19" s="25" t="s">
        <v>562</v>
      </c>
      <c r="D19" s="25" t="s">
        <v>262</v>
      </c>
      <c r="E19" s="322" t="s">
        <v>1293</v>
      </c>
      <c r="F19" s="319" t="s">
        <v>1298</v>
      </c>
    </row>
    <row r="20" spans="1:6">
      <c r="A20" s="25" t="s">
        <v>1288</v>
      </c>
      <c r="B20" s="33" t="s">
        <v>583</v>
      </c>
      <c r="C20" s="25" t="s">
        <v>562</v>
      </c>
      <c r="D20" s="25" t="s">
        <v>263</v>
      </c>
      <c r="E20" s="323" t="s">
        <v>1293</v>
      </c>
      <c r="F20" s="319" t="s">
        <v>1297</v>
      </c>
    </row>
    <row r="21" spans="1:6">
      <c r="A21" s="25" t="s">
        <v>657</v>
      </c>
      <c r="B21" s="33" t="s">
        <v>583</v>
      </c>
      <c r="C21" s="25" t="s">
        <v>562</v>
      </c>
      <c r="D21" s="25" t="s">
        <v>264</v>
      </c>
      <c r="E21" s="322" t="s">
        <v>1293</v>
      </c>
      <c r="F21" s="319" t="s">
        <v>1285</v>
      </c>
    </row>
    <row r="22" spans="1:6">
      <c r="A22" s="25" t="s">
        <v>658</v>
      </c>
      <c r="B22" s="33" t="s">
        <v>583</v>
      </c>
      <c r="C22" s="25" t="s">
        <v>562</v>
      </c>
      <c r="D22" s="25" t="s">
        <v>265</v>
      </c>
      <c r="E22" s="321" t="s">
        <v>1293</v>
      </c>
      <c r="F22" s="318" t="s">
        <v>1286</v>
      </c>
    </row>
    <row r="23" spans="1:6">
      <c r="A23" s="25"/>
      <c r="B23" s="33"/>
      <c r="C23" s="25"/>
      <c r="D23" s="25"/>
      <c r="E23" s="321"/>
      <c r="F23" s="227"/>
    </row>
    <row r="24" spans="1:6">
      <c r="A24" s="25" t="s">
        <v>681</v>
      </c>
      <c r="B24" s="33" t="s">
        <v>583</v>
      </c>
      <c r="C24" s="25" t="s">
        <v>562</v>
      </c>
      <c r="D24" s="25" t="s">
        <v>266</v>
      </c>
      <c r="E24" s="322" t="s">
        <v>1293</v>
      </c>
      <c r="F24" s="319" t="s">
        <v>1283</v>
      </c>
    </row>
    <row r="25" spans="1:6">
      <c r="A25" s="25"/>
      <c r="B25" s="33"/>
      <c r="C25" s="25"/>
      <c r="D25" s="25"/>
      <c r="E25" s="323"/>
    </row>
    <row r="26" spans="1:6">
      <c r="A26" s="25" t="s">
        <v>913</v>
      </c>
      <c r="B26" s="33" t="s">
        <v>583</v>
      </c>
      <c r="C26" s="25" t="s">
        <v>562</v>
      </c>
      <c r="D26" s="25" t="s">
        <v>267</v>
      </c>
      <c r="E26" s="322" t="s">
        <v>1293</v>
      </c>
      <c r="F26" s="319" t="s">
        <v>1289</v>
      </c>
    </row>
    <row r="27" spans="1:6">
      <c r="A27" s="25" t="s">
        <v>1290</v>
      </c>
      <c r="B27" s="33" t="s">
        <v>583</v>
      </c>
      <c r="C27" s="25" t="s">
        <v>562</v>
      </c>
      <c r="D27" s="25" t="s">
        <v>268</v>
      </c>
      <c r="E27" s="322" t="s">
        <v>1293</v>
      </c>
      <c r="F27" s="319" t="s">
        <v>1291</v>
      </c>
    </row>
    <row r="28" spans="1:6" ht="15">
      <c r="A28" s="1" t="s">
        <v>276</v>
      </c>
      <c r="B28" s="32" t="s">
        <v>583</v>
      </c>
      <c r="C28" s="1" t="s">
        <v>562</v>
      </c>
      <c r="D28" s="1" t="s">
        <v>269</v>
      </c>
    </row>
    <row r="29" spans="1:6" ht="15">
      <c r="A29" s="1" t="s">
        <v>277</v>
      </c>
      <c r="B29" s="32" t="s">
        <v>583</v>
      </c>
      <c r="C29" s="1" t="s">
        <v>562</v>
      </c>
      <c r="D29" s="1" t="s">
        <v>270</v>
      </c>
    </row>
    <row r="30" spans="1:6" ht="15">
      <c r="A30" s="1" t="s">
        <v>278</v>
      </c>
      <c r="B30" s="32" t="s">
        <v>583</v>
      </c>
      <c r="C30" s="1" t="s">
        <v>562</v>
      </c>
      <c r="D30" s="1" t="s">
        <v>271</v>
      </c>
    </row>
    <row r="31" spans="1:6" ht="15">
      <c r="A31" s="1" t="s">
        <v>279</v>
      </c>
      <c r="B31" s="32" t="s">
        <v>583</v>
      </c>
      <c r="C31" s="1" t="s">
        <v>562</v>
      </c>
      <c r="D31" s="1" t="s">
        <v>272</v>
      </c>
    </row>
    <row r="32" spans="1:6" ht="15">
      <c r="A32" s="1" t="s">
        <v>280</v>
      </c>
      <c r="B32" s="32" t="s">
        <v>583</v>
      </c>
      <c r="C32" s="1" t="s">
        <v>562</v>
      </c>
      <c r="D32" s="1" t="s">
        <v>273</v>
      </c>
    </row>
    <row r="33" spans="1:6" ht="15">
      <c r="A33" s="1" t="s">
        <v>281</v>
      </c>
      <c r="B33" s="32" t="s">
        <v>583</v>
      </c>
      <c r="C33" s="1" t="s">
        <v>562</v>
      </c>
      <c r="D33" s="1" t="s">
        <v>274</v>
      </c>
    </row>
    <row r="34" spans="1:6" ht="15">
      <c r="A34" s="1" t="s">
        <v>282</v>
      </c>
      <c r="B34" s="32" t="s">
        <v>583</v>
      </c>
      <c r="C34" s="1" t="s">
        <v>562</v>
      </c>
      <c r="D34" s="1" t="s">
        <v>275</v>
      </c>
    </row>
    <row r="35" spans="1:6" ht="15">
      <c r="A35" s="1" t="s">
        <v>704</v>
      </c>
      <c r="B35" s="32" t="s">
        <v>583</v>
      </c>
      <c r="C35" s="1" t="s">
        <v>562</v>
      </c>
      <c r="D35" s="1" t="s">
        <v>705</v>
      </c>
    </row>
    <row r="36" spans="1:6" ht="15">
      <c r="A36" s="1" t="s">
        <v>706</v>
      </c>
      <c r="B36" s="32" t="s">
        <v>583</v>
      </c>
      <c r="C36" s="1" t="s">
        <v>562</v>
      </c>
      <c r="D36" s="1" t="s">
        <v>707</v>
      </c>
    </row>
    <row r="37" spans="1:6" ht="15">
      <c r="A37" s="1" t="s">
        <v>708</v>
      </c>
      <c r="B37" s="32" t="s">
        <v>583</v>
      </c>
      <c r="C37" s="1" t="s">
        <v>562</v>
      </c>
      <c r="D37" s="1" t="s">
        <v>709</v>
      </c>
    </row>
    <row r="38" spans="1:6" ht="15">
      <c r="A38" s="1" t="s">
        <v>710</v>
      </c>
      <c r="B38" s="32" t="s">
        <v>583</v>
      </c>
      <c r="C38" s="1" t="s">
        <v>562</v>
      </c>
      <c r="D38" s="1" t="s">
        <v>711</v>
      </c>
    </row>
    <row r="39" spans="1:6" ht="15">
      <c r="A39" s="1" t="s">
        <v>712</v>
      </c>
      <c r="B39" s="32" t="s">
        <v>583</v>
      </c>
      <c r="C39" s="1" t="s">
        <v>562</v>
      </c>
      <c r="D39" s="1" t="s">
        <v>713</v>
      </c>
    </row>
    <row r="40" spans="1:6" ht="15">
      <c r="A40" s="1" t="s">
        <v>714</v>
      </c>
      <c r="B40" s="32" t="s">
        <v>583</v>
      </c>
      <c r="C40" s="1" t="s">
        <v>562</v>
      </c>
      <c r="D40" s="1" t="s">
        <v>715</v>
      </c>
    </row>
    <row r="41" spans="1:6" ht="15">
      <c r="A41" s="1" t="s">
        <v>716</v>
      </c>
      <c r="B41" s="32" t="s">
        <v>583</v>
      </c>
      <c r="C41" s="1" t="s">
        <v>562</v>
      </c>
      <c r="D41" s="1" t="s">
        <v>717</v>
      </c>
    </row>
    <row r="42" spans="1:6">
      <c r="A42" s="25" t="s">
        <v>780</v>
      </c>
      <c r="B42" s="33" t="s">
        <v>583</v>
      </c>
      <c r="C42" s="25" t="s">
        <v>562</v>
      </c>
      <c r="D42" s="25" t="s">
        <v>718</v>
      </c>
      <c r="E42" s="323"/>
      <c r="F42" s="319" t="s">
        <v>1294</v>
      </c>
    </row>
    <row r="43" spans="1:6">
      <c r="A43" s="25" t="s">
        <v>1295</v>
      </c>
      <c r="B43" s="33" t="s">
        <v>583</v>
      </c>
      <c r="C43" s="25" t="s">
        <v>562</v>
      </c>
      <c r="D43" s="25" t="s">
        <v>720</v>
      </c>
      <c r="E43" s="323"/>
      <c r="F43" s="319" t="s">
        <v>1296</v>
      </c>
    </row>
    <row r="44" spans="1:6" ht="15">
      <c r="A44" s="1" t="s">
        <v>719</v>
      </c>
      <c r="B44" s="32" t="s">
        <v>583</v>
      </c>
      <c r="C44" s="1" t="s">
        <v>562</v>
      </c>
      <c r="D44" s="1" t="s">
        <v>722</v>
      </c>
    </row>
    <row r="45" spans="1:6" ht="15">
      <c r="A45" s="1" t="s">
        <v>721</v>
      </c>
      <c r="B45" s="32" t="s">
        <v>583</v>
      </c>
      <c r="C45" s="1" t="s">
        <v>562</v>
      </c>
      <c r="D45" s="1" t="s">
        <v>724</v>
      </c>
    </row>
    <row r="46" spans="1:6" ht="15">
      <c r="A46" s="1" t="s">
        <v>723</v>
      </c>
      <c r="B46" s="32" t="s">
        <v>583</v>
      </c>
      <c r="C46" s="1" t="s">
        <v>562</v>
      </c>
      <c r="D46" s="1" t="s">
        <v>726</v>
      </c>
    </row>
    <row r="47" spans="1:6" ht="15">
      <c r="A47" s="1" t="s">
        <v>725</v>
      </c>
      <c r="B47" s="32" t="s">
        <v>583</v>
      </c>
      <c r="C47" s="1" t="s">
        <v>562</v>
      </c>
      <c r="D47" s="1" t="s">
        <v>728</v>
      </c>
    </row>
    <row r="48" spans="1:6" ht="15">
      <c r="A48" s="1" t="s">
        <v>727</v>
      </c>
      <c r="B48" s="32" t="s">
        <v>583</v>
      </c>
      <c r="C48" s="1" t="s">
        <v>562</v>
      </c>
      <c r="D48" s="1" t="s">
        <v>730</v>
      </c>
    </row>
    <row r="49" spans="1:4" ht="15">
      <c r="A49" s="1" t="s">
        <v>729</v>
      </c>
      <c r="B49" s="32" t="s">
        <v>583</v>
      </c>
      <c r="C49" s="1" t="s">
        <v>562</v>
      </c>
      <c r="D49" s="1" t="s">
        <v>732</v>
      </c>
    </row>
    <row r="50" spans="1:4" ht="15">
      <c r="A50" s="1" t="s">
        <v>731</v>
      </c>
      <c r="B50" s="32" t="s">
        <v>583</v>
      </c>
      <c r="C50" s="1" t="s">
        <v>562</v>
      </c>
      <c r="D50" s="1" t="s">
        <v>734</v>
      </c>
    </row>
    <row r="51" spans="1:4" ht="15">
      <c r="A51" s="1" t="s">
        <v>733</v>
      </c>
      <c r="B51" s="32" t="s">
        <v>583</v>
      </c>
      <c r="C51" s="1" t="s">
        <v>562</v>
      </c>
      <c r="D51" s="1" t="s">
        <v>736</v>
      </c>
    </row>
    <row r="52" spans="1:4" ht="15">
      <c r="A52" s="1" t="s">
        <v>735</v>
      </c>
      <c r="B52" s="32" t="s">
        <v>583</v>
      </c>
      <c r="C52" s="1" t="s">
        <v>562</v>
      </c>
      <c r="D52" s="1" t="s">
        <v>738</v>
      </c>
    </row>
    <row r="53" spans="1:4" ht="15">
      <c r="A53" s="1" t="s">
        <v>737</v>
      </c>
      <c r="B53" s="32" t="s">
        <v>583</v>
      </c>
      <c r="C53" s="1" t="s">
        <v>562</v>
      </c>
      <c r="D53" s="1" t="s">
        <v>740</v>
      </c>
    </row>
    <row r="54" spans="1:4" ht="15">
      <c r="A54" s="1" t="s">
        <v>739</v>
      </c>
      <c r="B54" s="32" t="s">
        <v>583</v>
      </c>
      <c r="C54" s="1" t="s">
        <v>562</v>
      </c>
      <c r="D54" s="1" t="s">
        <v>742</v>
      </c>
    </row>
    <row r="55" spans="1:4" ht="15">
      <c r="A55" s="1" t="s">
        <v>741</v>
      </c>
      <c r="B55" s="32" t="s">
        <v>583</v>
      </c>
      <c r="C55" s="1" t="s">
        <v>562</v>
      </c>
      <c r="D55" s="1" t="s">
        <v>744</v>
      </c>
    </row>
    <row r="56" spans="1:4" ht="15">
      <c r="A56" s="1" t="s">
        <v>743</v>
      </c>
      <c r="B56" s="32" t="s">
        <v>583</v>
      </c>
      <c r="C56" s="1" t="s">
        <v>562</v>
      </c>
      <c r="D56" s="1" t="s">
        <v>746</v>
      </c>
    </row>
    <row r="57" spans="1:4" ht="15">
      <c r="A57" s="1" t="s">
        <v>745</v>
      </c>
      <c r="B57" s="32" t="s">
        <v>583</v>
      </c>
      <c r="C57" s="1" t="s">
        <v>562</v>
      </c>
      <c r="D57" s="1" t="s">
        <v>748</v>
      </c>
    </row>
    <row r="58" spans="1:4" ht="15">
      <c r="A58" s="1" t="s">
        <v>747</v>
      </c>
      <c r="B58" s="32" t="s">
        <v>583</v>
      </c>
      <c r="C58" s="1" t="s">
        <v>562</v>
      </c>
      <c r="D58" s="1" t="s">
        <v>750</v>
      </c>
    </row>
    <row r="59" spans="1:4" ht="15">
      <c r="A59" s="1" t="s">
        <v>749</v>
      </c>
      <c r="B59" s="32" t="s">
        <v>583</v>
      </c>
      <c r="C59" s="1" t="s">
        <v>562</v>
      </c>
      <c r="D59" s="1" t="s">
        <v>752</v>
      </c>
    </row>
    <row r="60" spans="1:4" ht="15">
      <c r="A60" s="1" t="s">
        <v>751</v>
      </c>
      <c r="B60" s="32" t="s">
        <v>583</v>
      </c>
      <c r="C60" s="1" t="s">
        <v>562</v>
      </c>
      <c r="D60" s="1" t="s">
        <v>754</v>
      </c>
    </row>
    <row r="61" spans="1:4" ht="15">
      <c r="A61" s="1" t="s">
        <v>753</v>
      </c>
      <c r="B61" s="32" t="s">
        <v>583</v>
      </c>
      <c r="C61" s="1" t="s">
        <v>562</v>
      </c>
      <c r="D61" s="1" t="s">
        <v>756</v>
      </c>
    </row>
    <row r="62" spans="1:4" ht="15">
      <c r="A62" s="1" t="s">
        <v>755</v>
      </c>
      <c r="B62" s="32" t="s">
        <v>583</v>
      </c>
      <c r="C62" s="1" t="s">
        <v>562</v>
      </c>
      <c r="D62" s="1" t="s">
        <v>758</v>
      </c>
    </row>
    <row r="63" spans="1:4" ht="15">
      <c r="A63" s="1" t="s">
        <v>757</v>
      </c>
      <c r="B63" s="32" t="s">
        <v>583</v>
      </c>
      <c r="C63" s="1" t="s">
        <v>562</v>
      </c>
      <c r="D63" s="1" t="s">
        <v>760</v>
      </c>
    </row>
    <row r="64" spans="1:4" ht="15">
      <c r="A64" s="1" t="s">
        <v>759</v>
      </c>
      <c r="B64" s="32" t="s">
        <v>583</v>
      </c>
      <c r="C64" s="1" t="s">
        <v>562</v>
      </c>
      <c r="D64" s="1" t="s">
        <v>762</v>
      </c>
    </row>
    <row r="65" spans="1:4" ht="15">
      <c r="A65" s="1" t="s">
        <v>761</v>
      </c>
      <c r="B65" s="32" t="s">
        <v>583</v>
      </c>
      <c r="C65" s="1" t="s">
        <v>562</v>
      </c>
      <c r="D65" s="1" t="s">
        <v>764</v>
      </c>
    </row>
    <row r="66" spans="1:4" ht="15">
      <c r="A66" s="1" t="s">
        <v>763</v>
      </c>
      <c r="B66" s="32" t="s">
        <v>583</v>
      </c>
      <c r="C66" s="1" t="s">
        <v>562</v>
      </c>
      <c r="D66" s="1" t="s">
        <v>766</v>
      </c>
    </row>
    <row r="67" spans="1:4" ht="15">
      <c r="A67" s="1" t="s">
        <v>765</v>
      </c>
      <c r="B67" s="32" t="s">
        <v>583</v>
      </c>
      <c r="C67" s="1" t="s">
        <v>562</v>
      </c>
      <c r="D67" s="1" t="s">
        <v>768</v>
      </c>
    </row>
    <row r="68" spans="1:4" ht="15">
      <c r="A68" s="1" t="s">
        <v>767</v>
      </c>
      <c r="B68" s="32" t="s">
        <v>583</v>
      </c>
      <c r="C68" s="1" t="s">
        <v>562</v>
      </c>
      <c r="D68" s="1" t="s">
        <v>770</v>
      </c>
    </row>
    <row r="69" spans="1:4" ht="15">
      <c r="A69" s="1" t="s">
        <v>769</v>
      </c>
      <c r="B69" s="32" t="s">
        <v>583</v>
      </c>
      <c r="C69" s="1" t="s">
        <v>562</v>
      </c>
      <c r="D69" s="1" t="s">
        <v>772</v>
      </c>
    </row>
    <row r="70" spans="1:4" ht="15">
      <c r="A70" s="1" t="s">
        <v>771</v>
      </c>
      <c r="B70" s="32" t="s">
        <v>583</v>
      </c>
      <c r="C70" s="1" t="s">
        <v>562</v>
      </c>
      <c r="D70" s="1" t="s">
        <v>774</v>
      </c>
    </row>
    <row r="71" spans="1:4" ht="15">
      <c r="A71" s="1" t="s">
        <v>773</v>
      </c>
      <c r="B71" s="32" t="s">
        <v>583</v>
      </c>
      <c r="C71" s="1" t="s">
        <v>562</v>
      </c>
      <c r="D71" s="1" t="s">
        <v>776</v>
      </c>
    </row>
    <row r="72" spans="1:4" ht="15">
      <c r="A72" s="1" t="s">
        <v>775</v>
      </c>
      <c r="B72" s="32" t="s">
        <v>583</v>
      </c>
      <c r="C72" s="1" t="s">
        <v>562</v>
      </c>
      <c r="D72" s="1" t="s">
        <v>778</v>
      </c>
    </row>
    <row r="73" spans="1:4" ht="15">
      <c r="A73" s="1" t="s">
        <v>777</v>
      </c>
      <c r="B73" s="32" t="s">
        <v>583</v>
      </c>
      <c r="C73" s="1" t="s">
        <v>562</v>
      </c>
      <c r="D73" s="1" t="s">
        <v>779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33"/>
  <sheetViews>
    <sheetView workbookViewId="0">
      <selection activeCell="C21" sqref="C21"/>
    </sheetView>
  </sheetViews>
  <sheetFormatPr defaultRowHeight="14.25"/>
  <cols>
    <col min="2" max="2" width="32.5" customWidth="1"/>
  </cols>
  <sheetData>
    <row r="2" spans="1:3" ht="15">
      <c r="A2" s="234" t="s">
        <v>663</v>
      </c>
      <c r="B2" s="235" t="s">
        <v>674</v>
      </c>
      <c r="C2" s="1"/>
    </row>
    <row r="3" spans="1:3" ht="15">
      <c r="A3" s="1" t="s">
        <v>664</v>
      </c>
      <c r="B3" s="31" t="s">
        <v>676</v>
      </c>
      <c r="C3" s="1"/>
    </row>
    <row r="4" spans="1:3" ht="15">
      <c r="A4" s="1" t="s">
        <v>665</v>
      </c>
      <c r="B4" s="31" t="s">
        <v>677</v>
      </c>
      <c r="C4" s="1"/>
    </row>
    <row r="5" spans="1:3" ht="15">
      <c r="A5" s="1" t="s">
        <v>666</v>
      </c>
      <c r="B5" s="31" t="s">
        <v>678</v>
      </c>
      <c r="C5" s="1"/>
    </row>
    <row r="6" spans="1:3">
      <c r="A6" s="1" t="s">
        <v>667</v>
      </c>
      <c r="B6" s="36" t="s">
        <v>680</v>
      </c>
      <c r="C6" s="1" t="s">
        <v>679</v>
      </c>
    </row>
    <row r="7" spans="1:3" ht="15">
      <c r="A7" s="1" t="s">
        <v>668</v>
      </c>
      <c r="B7" s="31" t="s">
        <v>675</v>
      </c>
      <c r="C7" s="1"/>
    </row>
    <row r="8" spans="1:3" ht="15">
      <c r="A8" s="1" t="s">
        <v>669</v>
      </c>
      <c r="B8" s="31"/>
      <c r="C8" s="1"/>
    </row>
    <row r="9" spans="1:3" ht="15">
      <c r="A9" s="1" t="s">
        <v>670</v>
      </c>
      <c r="B9" s="31"/>
      <c r="C9" s="1"/>
    </row>
    <row r="10" spans="1:3" ht="15">
      <c r="A10" s="1" t="s">
        <v>671</v>
      </c>
      <c r="B10" s="31"/>
      <c r="C10" s="1"/>
    </row>
    <row r="11" spans="1:3" ht="15">
      <c r="A11" s="1" t="s">
        <v>672</v>
      </c>
      <c r="B11" s="31"/>
      <c r="C11" s="1"/>
    </row>
    <row r="12" spans="1:3" ht="15">
      <c r="A12" s="1" t="s">
        <v>673</v>
      </c>
      <c r="B12" s="32"/>
      <c r="C12" s="1"/>
    </row>
    <row r="13" spans="1:3" ht="15">
      <c r="B13" s="13"/>
    </row>
    <row r="14" spans="1:3" ht="15">
      <c r="B14" s="13"/>
    </row>
    <row r="15" spans="1:3" ht="15">
      <c r="B15" s="13"/>
    </row>
    <row r="16" spans="1:3" ht="15">
      <c r="B16" s="13"/>
    </row>
    <row r="17" spans="2:2" ht="15">
      <c r="B17" s="13"/>
    </row>
    <row r="18" spans="2:2" ht="15">
      <c r="B18" s="13"/>
    </row>
    <row r="19" spans="2:2" ht="15">
      <c r="B19" s="13"/>
    </row>
    <row r="20" spans="2:2" ht="15">
      <c r="B20" s="13"/>
    </row>
    <row r="21" spans="2:2" ht="15">
      <c r="B21" s="13"/>
    </row>
    <row r="22" spans="2:2" ht="15">
      <c r="B22" s="13"/>
    </row>
    <row r="23" spans="2:2" ht="15">
      <c r="B23" s="13"/>
    </row>
    <row r="24" spans="2:2" ht="15">
      <c r="B24" s="13"/>
    </row>
    <row r="25" spans="2:2" ht="15">
      <c r="B25" s="13"/>
    </row>
    <row r="26" spans="2:2" ht="15">
      <c r="B26" s="13"/>
    </row>
    <row r="27" spans="2:2" ht="15">
      <c r="B27" s="13"/>
    </row>
    <row r="28" spans="2:2" ht="15">
      <c r="B28" s="13"/>
    </row>
    <row r="29" spans="2:2" ht="15">
      <c r="B29" s="13"/>
    </row>
    <row r="30" spans="2:2" ht="15">
      <c r="B30" s="13"/>
    </row>
    <row r="31" spans="2:2" ht="15">
      <c r="B31" s="13"/>
    </row>
    <row r="32" spans="2:2" ht="15">
      <c r="B32" s="13"/>
    </row>
    <row r="33" spans="2:2" ht="15">
      <c r="B33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4"/>
  <sheetViews>
    <sheetView showGridLines="0" topLeftCell="A13" workbookViewId="0">
      <selection activeCell="B25" sqref="B25"/>
    </sheetView>
  </sheetViews>
  <sheetFormatPr defaultRowHeight="17.25" customHeight="1"/>
  <cols>
    <col min="1" max="1" width="8.625" style="3" bestFit="1" customWidth="1"/>
    <col min="2" max="2" width="29.625" style="3" bestFit="1" customWidth="1"/>
    <col min="3" max="3" width="37.5" style="3" customWidth="1"/>
    <col min="4" max="4" width="16.5" style="3" customWidth="1"/>
    <col min="5" max="5" width="19.875" style="3" customWidth="1"/>
    <col min="6" max="6" width="27.5" style="3" customWidth="1"/>
    <col min="7" max="254" width="9.125" style="3"/>
    <col min="255" max="255" width="1.5" style="3" customWidth="1"/>
    <col min="256" max="256" width="7" style="3" customWidth="1"/>
    <col min="257" max="257" width="4.5" style="3" customWidth="1"/>
    <col min="258" max="258" width="8.5" style="3" customWidth="1"/>
    <col min="259" max="259" width="29.375" style="3" customWidth="1"/>
    <col min="260" max="260" width="25.875" style="3" customWidth="1"/>
    <col min="261" max="261" width="16.125" style="3" customWidth="1"/>
    <col min="262" max="262" width="9.5" style="3" customWidth="1"/>
    <col min="263" max="510" width="9.125" style="3"/>
    <col min="511" max="511" width="1.5" style="3" customWidth="1"/>
    <col min="512" max="512" width="7" style="3" customWidth="1"/>
    <col min="513" max="513" width="4.5" style="3" customWidth="1"/>
    <col min="514" max="514" width="8.5" style="3" customWidth="1"/>
    <col min="515" max="515" width="29.375" style="3" customWidth="1"/>
    <col min="516" max="516" width="25.875" style="3" customWidth="1"/>
    <col min="517" max="517" width="16.125" style="3" customWidth="1"/>
    <col min="518" max="518" width="9.5" style="3" customWidth="1"/>
    <col min="519" max="766" width="9.125" style="3"/>
    <col min="767" max="767" width="1.5" style="3" customWidth="1"/>
    <col min="768" max="768" width="7" style="3" customWidth="1"/>
    <col min="769" max="769" width="4.5" style="3" customWidth="1"/>
    <col min="770" max="770" width="8.5" style="3" customWidth="1"/>
    <col min="771" max="771" width="29.375" style="3" customWidth="1"/>
    <col min="772" max="772" width="25.875" style="3" customWidth="1"/>
    <col min="773" max="773" width="16.125" style="3" customWidth="1"/>
    <col min="774" max="774" width="9.5" style="3" customWidth="1"/>
    <col min="775" max="1022" width="9.125" style="3"/>
    <col min="1023" max="1023" width="1.5" style="3" customWidth="1"/>
    <col min="1024" max="1024" width="7" style="3" customWidth="1"/>
    <col min="1025" max="1025" width="4.5" style="3" customWidth="1"/>
    <col min="1026" max="1026" width="8.5" style="3" customWidth="1"/>
    <col min="1027" max="1027" width="29.375" style="3" customWidth="1"/>
    <col min="1028" max="1028" width="25.875" style="3" customWidth="1"/>
    <col min="1029" max="1029" width="16.125" style="3" customWidth="1"/>
    <col min="1030" max="1030" width="9.5" style="3" customWidth="1"/>
    <col min="1031" max="1278" width="9.125" style="3"/>
    <col min="1279" max="1279" width="1.5" style="3" customWidth="1"/>
    <col min="1280" max="1280" width="7" style="3" customWidth="1"/>
    <col min="1281" max="1281" width="4.5" style="3" customWidth="1"/>
    <col min="1282" max="1282" width="8.5" style="3" customWidth="1"/>
    <col min="1283" max="1283" width="29.375" style="3" customWidth="1"/>
    <col min="1284" max="1284" width="25.875" style="3" customWidth="1"/>
    <col min="1285" max="1285" width="16.125" style="3" customWidth="1"/>
    <col min="1286" max="1286" width="9.5" style="3" customWidth="1"/>
    <col min="1287" max="1534" width="9.125" style="3"/>
    <col min="1535" max="1535" width="1.5" style="3" customWidth="1"/>
    <col min="1536" max="1536" width="7" style="3" customWidth="1"/>
    <col min="1537" max="1537" width="4.5" style="3" customWidth="1"/>
    <col min="1538" max="1538" width="8.5" style="3" customWidth="1"/>
    <col min="1539" max="1539" width="29.375" style="3" customWidth="1"/>
    <col min="1540" max="1540" width="25.875" style="3" customWidth="1"/>
    <col min="1541" max="1541" width="16.125" style="3" customWidth="1"/>
    <col min="1542" max="1542" width="9.5" style="3" customWidth="1"/>
    <col min="1543" max="1790" width="9.125" style="3"/>
    <col min="1791" max="1791" width="1.5" style="3" customWidth="1"/>
    <col min="1792" max="1792" width="7" style="3" customWidth="1"/>
    <col min="1793" max="1793" width="4.5" style="3" customWidth="1"/>
    <col min="1794" max="1794" width="8.5" style="3" customWidth="1"/>
    <col min="1795" max="1795" width="29.375" style="3" customWidth="1"/>
    <col min="1796" max="1796" width="25.875" style="3" customWidth="1"/>
    <col min="1797" max="1797" width="16.125" style="3" customWidth="1"/>
    <col min="1798" max="1798" width="9.5" style="3" customWidth="1"/>
    <col min="1799" max="2046" width="9.125" style="3"/>
    <col min="2047" max="2047" width="1.5" style="3" customWidth="1"/>
    <col min="2048" max="2048" width="7" style="3" customWidth="1"/>
    <col min="2049" max="2049" width="4.5" style="3" customWidth="1"/>
    <col min="2050" max="2050" width="8.5" style="3" customWidth="1"/>
    <col min="2051" max="2051" width="29.375" style="3" customWidth="1"/>
    <col min="2052" max="2052" width="25.875" style="3" customWidth="1"/>
    <col min="2053" max="2053" width="16.125" style="3" customWidth="1"/>
    <col min="2054" max="2054" width="9.5" style="3" customWidth="1"/>
    <col min="2055" max="2302" width="9.125" style="3"/>
    <col min="2303" max="2303" width="1.5" style="3" customWidth="1"/>
    <col min="2304" max="2304" width="7" style="3" customWidth="1"/>
    <col min="2305" max="2305" width="4.5" style="3" customWidth="1"/>
    <col min="2306" max="2306" width="8.5" style="3" customWidth="1"/>
    <col min="2307" max="2307" width="29.375" style="3" customWidth="1"/>
    <col min="2308" max="2308" width="25.875" style="3" customWidth="1"/>
    <col min="2309" max="2309" width="16.125" style="3" customWidth="1"/>
    <col min="2310" max="2310" width="9.5" style="3" customWidth="1"/>
    <col min="2311" max="2558" width="9.125" style="3"/>
    <col min="2559" max="2559" width="1.5" style="3" customWidth="1"/>
    <col min="2560" max="2560" width="7" style="3" customWidth="1"/>
    <col min="2561" max="2561" width="4.5" style="3" customWidth="1"/>
    <col min="2562" max="2562" width="8.5" style="3" customWidth="1"/>
    <col min="2563" max="2563" width="29.375" style="3" customWidth="1"/>
    <col min="2564" max="2564" width="25.875" style="3" customWidth="1"/>
    <col min="2565" max="2565" width="16.125" style="3" customWidth="1"/>
    <col min="2566" max="2566" width="9.5" style="3" customWidth="1"/>
    <col min="2567" max="2814" width="9.125" style="3"/>
    <col min="2815" max="2815" width="1.5" style="3" customWidth="1"/>
    <col min="2816" max="2816" width="7" style="3" customWidth="1"/>
    <col min="2817" max="2817" width="4.5" style="3" customWidth="1"/>
    <col min="2818" max="2818" width="8.5" style="3" customWidth="1"/>
    <col min="2819" max="2819" width="29.375" style="3" customWidth="1"/>
    <col min="2820" max="2820" width="25.875" style="3" customWidth="1"/>
    <col min="2821" max="2821" width="16.125" style="3" customWidth="1"/>
    <col min="2822" max="2822" width="9.5" style="3" customWidth="1"/>
    <col min="2823" max="3070" width="9.125" style="3"/>
    <col min="3071" max="3071" width="1.5" style="3" customWidth="1"/>
    <col min="3072" max="3072" width="7" style="3" customWidth="1"/>
    <col min="3073" max="3073" width="4.5" style="3" customWidth="1"/>
    <col min="3074" max="3074" width="8.5" style="3" customWidth="1"/>
    <col min="3075" max="3075" width="29.375" style="3" customWidth="1"/>
    <col min="3076" max="3076" width="25.875" style="3" customWidth="1"/>
    <col min="3077" max="3077" width="16.125" style="3" customWidth="1"/>
    <col min="3078" max="3078" width="9.5" style="3" customWidth="1"/>
    <col min="3079" max="3326" width="9.125" style="3"/>
    <col min="3327" max="3327" width="1.5" style="3" customWidth="1"/>
    <col min="3328" max="3328" width="7" style="3" customWidth="1"/>
    <col min="3329" max="3329" width="4.5" style="3" customWidth="1"/>
    <col min="3330" max="3330" width="8.5" style="3" customWidth="1"/>
    <col min="3331" max="3331" width="29.375" style="3" customWidth="1"/>
    <col min="3332" max="3332" width="25.875" style="3" customWidth="1"/>
    <col min="3333" max="3333" width="16.125" style="3" customWidth="1"/>
    <col min="3334" max="3334" width="9.5" style="3" customWidth="1"/>
    <col min="3335" max="3582" width="9.125" style="3"/>
    <col min="3583" max="3583" width="1.5" style="3" customWidth="1"/>
    <col min="3584" max="3584" width="7" style="3" customWidth="1"/>
    <col min="3585" max="3585" width="4.5" style="3" customWidth="1"/>
    <col min="3586" max="3586" width="8.5" style="3" customWidth="1"/>
    <col min="3587" max="3587" width="29.375" style="3" customWidth="1"/>
    <col min="3588" max="3588" width="25.875" style="3" customWidth="1"/>
    <col min="3589" max="3589" width="16.125" style="3" customWidth="1"/>
    <col min="3590" max="3590" width="9.5" style="3" customWidth="1"/>
    <col min="3591" max="3838" width="9.125" style="3"/>
    <col min="3839" max="3839" width="1.5" style="3" customWidth="1"/>
    <col min="3840" max="3840" width="7" style="3" customWidth="1"/>
    <col min="3841" max="3841" width="4.5" style="3" customWidth="1"/>
    <col min="3842" max="3842" width="8.5" style="3" customWidth="1"/>
    <col min="3843" max="3843" width="29.375" style="3" customWidth="1"/>
    <col min="3844" max="3844" width="25.875" style="3" customWidth="1"/>
    <col min="3845" max="3845" width="16.125" style="3" customWidth="1"/>
    <col min="3846" max="3846" width="9.5" style="3" customWidth="1"/>
    <col min="3847" max="4094" width="9.125" style="3"/>
    <col min="4095" max="4095" width="1.5" style="3" customWidth="1"/>
    <col min="4096" max="4096" width="7" style="3" customWidth="1"/>
    <col min="4097" max="4097" width="4.5" style="3" customWidth="1"/>
    <col min="4098" max="4098" width="8.5" style="3" customWidth="1"/>
    <col min="4099" max="4099" width="29.375" style="3" customWidth="1"/>
    <col min="4100" max="4100" width="25.875" style="3" customWidth="1"/>
    <col min="4101" max="4101" width="16.125" style="3" customWidth="1"/>
    <col min="4102" max="4102" width="9.5" style="3" customWidth="1"/>
    <col min="4103" max="4350" width="9.125" style="3"/>
    <col min="4351" max="4351" width="1.5" style="3" customWidth="1"/>
    <col min="4352" max="4352" width="7" style="3" customWidth="1"/>
    <col min="4353" max="4353" width="4.5" style="3" customWidth="1"/>
    <col min="4354" max="4354" width="8.5" style="3" customWidth="1"/>
    <col min="4355" max="4355" width="29.375" style="3" customWidth="1"/>
    <col min="4356" max="4356" width="25.875" style="3" customWidth="1"/>
    <col min="4357" max="4357" width="16.125" style="3" customWidth="1"/>
    <col min="4358" max="4358" width="9.5" style="3" customWidth="1"/>
    <col min="4359" max="4606" width="9.125" style="3"/>
    <col min="4607" max="4607" width="1.5" style="3" customWidth="1"/>
    <col min="4608" max="4608" width="7" style="3" customWidth="1"/>
    <col min="4609" max="4609" width="4.5" style="3" customWidth="1"/>
    <col min="4610" max="4610" width="8.5" style="3" customWidth="1"/>
    <col min="4611" max="4611" width="29.375" style="3" customWidth="1"/>
    <col min="4612" max="4612" width="25.875" style="3" customWidth="1"/>
    <col min="4613" max="4613" width="16.125" style="3" customWidth="1"/>
    <col min="4614" max="4614" width="9.5" style="3" customWidth="1"/>
    <col min="4615" max="4862" width="9.125" style="3"/>
    <col min="4863" max="4863" width="1.5" style="3" customWidth="1"/>
    <col min="4864" max="4864" width="7" style="3" customWidth="1"/>
    <col min="4865" max="4865" width="4.5" style="3" customWidth="1"/>
    <col min="4866" max="4866" width="8.5" style="3" customWidth="1"/>
    <col min="4867" max="4867" width="29.375" style="3" customWidth="1"/>
    <col min="4868" max="4868" width="25.875" style="3" customWidth="1"/>
    <col min="4869" max="4869" width="16.125" style="3" customWidth="1"/>
    <col min="4870" max="4870" width="9.5" style="3" customWidth="1"/>
    <col min="4871" max="5118" width="9.125" style="3"/>
    <col min="5119" max="5119" width="1.5" style="3" customWidth="1"/>
    <col min="5120" max="5120" width="7" style="3" customWidth="1"/>
    <col min="5121" max="5121" width="4.5" style="3" customWidth="1"/>
    <col min="5122" max="5122" width="8.5" style="3" customWidth="1"/>
    <col min="5123" max="5123" width="29.375" style="3" customWidth="1"/>
    <col min="5124" max="5124" width="25.875" style="3" customWidth="1"/>
    <col min="5125" max="5125" width="16.125" style="3" customWidth="1"/>
    <col min="5126" max="5126" width="9.5" style="3" customWidth="1"/>
    <col min="5127" max="5374" width="9.125" style="3"/>
    <col min="5375" max="5375" width="1.5" style="3" customWidth="1"/>
    <col min="5376" max="5376" width="7" style="3" customWidth="1"/>
    <col min="5377" max="5377" width="4.5" style="3" customWidth="1"/>
    <col min="5378" max="5378" width="8.5" style="3" customWidth="1"/>
    <col min="5379" max="5379" width="29.375" style="3" customWidth="1"/>
    <col min="5380" max="5380" width="25.875" style="3" customWidth="1"/>
    <col min="5381" max="5381" width="16.125" style="3" customWidth="1"/>
    <col min="5382" max="5382" width="9.5" style="3" customWidth="1"/>
    <col min="5383" max="5630" width="9.125" style="3"/>
    <col min="5631" max="5631" width="1.5" style="3" customWidth="1"/>
    <col min="5632" max="5632" width="7" style="3" customWidth="1"/>
    <col min="5633" max="5633" width="4.5" style="3" customWidth="1"/>
    <col min="5634" max="5634" width="8.5" style="3" customWidth="1"/>
    <col min="5635" max="5635" width="29.375" style="3" customWidth="1"/>
    <col min="5636" max="5636" width="25.875" style="3" customWidth="1"/>
    <col min="5637" max="5637" width="16.125" style="3" customWidth="1"/>
    <col min="5638" max="5638" width="9.5" style="3" customWidth="1"/>
    <col min="5639" max="5886" width="9.125" style="3"/>
    <col min="5887" max="5887" width="1.5" style="3" customWidth="1"/>
    <col min="5888" max="5888" width="7" style="3" customWidth="1"/>
    <col min="5889" max="5889" width="4.5" style="3" customWidth="1"/>
    <col min="5890" max="5890" width="8.5" style="3" customWidth="1"/>
    <col min="5891" max="5891" width="29.375" style="3" customWidth="1"/>
    <col min="5892" max="5892" width="25.875" style="3" customWidth="1"/>
    <col min="5893" max="5893" width="16.125" style="3" customWidth="1"/>
    <col min="5894" max="5894" width="9.5" style="3" customWidth="1"/>
    <col min="5895" max="6142" width="9.125" style="3"/>
    <col min="6143" max="6143" width="1.5" style="3" customWidth="1"/>
    <col min="6144" max="6144" width="7" style="3" customWidth="1"/>
    <col min="6145" max="6145" width="4.5" style="3" customWidth="1"/>
    <col min="6146" max="6146" width="8.5" style="3" customWidth="1"/>
    <col min="6147" max="6147" width="29.375" style="3" customWidth="1"/>
    <col min="6148" max="6148" width="25.875" style="3" customWidth="1"/>
    <col min="6149" max="6149" width="16.125" style="3" customWidth="1"/>
    <col min="6150" max="6150" width="9.5" style="3" customWidth="1"/>
    <col min="6151" max="6398" width="9.125" style="3"/>
    <col min="6399" max="6399" width="1.5" style="3" customWidth="1"/>
    <col min="6400" max="6400" width="7" style="3" customWidth="1"/>
    <col min="6401" max="6401" width="4.5" style="3" customWidth="1"/>
    <col min="6402" max="6402" width="8.5" style="3" customWidth="1"/>
    <col min="6403" max="6403" width="29.375" style="3" customWidth="1"/>
    <col min="6404" max="6404" width="25.875" style="3" customWidth="1"/>
    <col min="6405" max="6405" width="16.125" style="3" customWidth="1"/>
    <col min="6406" max="6406" width="9.5" style="3" customWidth="1"/>
    <col min="6407" max="6654" width="9.125" style="3"/>
    <col min="6655" max="6655" width="1.5" style="3" customWidth="1"/>
    <col min="6656" max="6656" width="7" style="3" customWidth="1"/>
    <col min="6657" max="6657" width="4.5" style="3" customWidth="1"/>
    <col min="6658" max="6658" width="8.5" style="3" customWidth="1"/>
    <col min="6659" max="6659" width="29.375" style="3" customWidth="1"/>
    <col min="6660" max="6660" width="25.875" style="3" customWidth="1"/>
    <col min="6661" max="6661" width="16.125" style="3" customWidth="1"/>
    <col min="6662" max="6662" width="9.5" style="3" customWidth="1"/>
    <col min="6663" max="6910" width="9.125" style="3"/>
    <col min="6911" max="6911" width="1.5" style="3" customWidth="1"/>
    <col min="6912" max="6912" width="7" style="3" customWidth="1"/>
    <col min="6913" max="6913" width="4.5" style="3" customWidth="1"/>
    <col min="6914" max="6914" width="8.5" style="3" customWidth="1"/>
    <col min="6915" max="6915" width="29.375" style="3" customWidth="1"/>
    <col min="6916" max="6916" width="25.875" style="3" customWidth="1"/>
    <col min="6917" max="6917" width="16.125" style="3" customWidth="1"/>
    <col min="6918" max="6918" width="9.5" style="3" customWidth="1"/>
    <col min="6919" max="7166" width="9.125" style="3"/>
    <col min="7167" max="7167" width="1.5" style="3" customWidth="1"/>
    <col min="7168" max="7168" width="7" style="3" customWidth="1"/>
    <col min="7169" max="7169" width="4.5" style="3" customWidth="1"/>
    <col min="7170" max="7170" width="8.5" style="3" customWidth="1"/>
    <col min="7171" max="7171" width="29.375" style="3" customWidth="1"/>
    <col min="7172" max="7172" width="25.875" style="3" customWidth="1"/>
    <col min="7173" max="7173" width="16.125" style="3" customWidth="1"/>
    <col min="7174" max="7174" width="9.5" style="3" customWidth="1"/>
    <col min="7175" max="7422" width="9.125" style="3"/>
    <col min="7423" max="7423" width="1.5" style="3" customWidth="1"/>
    <col min="7424" max="7424" width="7" style="3" customWidth="1"/>
    <col min="7425" max="7425" width="4.5" style="3" customWidth="1"/>
    <col min="7426" max="7426" width="8.5" style="3" customWidth="1"/>
    <col min="7427" max="7427" width="29.375" style="3" customWidth="1"/>
    <col min="7428" max="7428" width="25.875" style="3" customWidth="1"/>
    <col min="7429" max="7429" width="16.125" style="3" customWidth="1"/>
    <col min="7430" max="7430" width="9.5" style="3" customWidth="1"/>
    <col min="7431" max="7678" width="9.125" style="3"/>
    <col min="7679" max="7679" width="1.5" style="3" customWidth="1"/>
    <col min="7680" max="7680" width="7" style="3" customWidth="1"/>
    <col min="7681" max="7681" width="4.5" style="3" customWidth="1"/>
    <col min="7682" max="7682" width="8.5" style="3" customWidth="1"/>
    <col min="7683" max="7683" width="29.375" style="3" customWidth="1"/>
    <col min="7684" max="7684" width="25.875" style="3" customWidth="1"/>
    <col min="7685" max="7685" width="16.125" style="3" customWidth="1"/>
    <col min="7686" max="7686" width="9.5" style="3" customWidth="1"/>
    <col min="7687" max="7934" width="9.125" style="3"/>
    <col min="7935" max="7935" width="1.5" style="3" customWidth="1"/>
    <col min="7936" max="7936" width="7" style="3" customWidth="1"/>
    <col min="7937" max="7937" width="4.5" style="3" customWidth="1"/>
    <col min="7938" max="7938" width="8.5" style="3" customWidth="1"/>
    <col min="7939" max="7939" width="29.375" style="3" customWidth="1"/>
    <col min="7940" max="7940" width="25.875" style="3" customWidth="1"/>
    <col min="7941" max="7941" width="16.125" style="3" customWidth="1"/>
    <col min="7942" max="7942" width="9.5" style="3" customWidth="1"/>
    <col min="7943" max="8190" width="9.125" style="3"/>
    <col min="8191" max="8191" width="1.5" style="3" customWidth="1"/>
    <col min="8192" max="8192" width="7" style="3" customWidth="1"/>
    <col min="8193" max="8193" width="4.5" style="3" customWidth="1"/>
    <col min="8194" max="8194" width="8.5" style="3" customWidth="1"/>
    <col min="8195" max="8195" width="29.375" style="3" customWidth="1"/>
    <col min="8196" max="8196" width="25.875" style="3" customWidth="1"/>
    <col min="8197" max="8197" width="16.125" style="3" customWidth="1"/>
    <col min="8198" max="8198" width="9.5" style="3" customWidth="1"/>
    <col min="8199" max="8446" width="9.125" style="3"/>
    <col min="8447" max="8447" width="1.5" style="3" customWidth="1"/>
    <col min="8448" max="8448" width="7" style="3" customWidth="1"/>
    <col min="8449" max="8449" width="4.5" style="3" customWidth="1"/>
    <col min="8450" max="8450" width="8.5" style="3" customWidth="1"/>
    <col min="8451" max="8451" width="29.375" style="3" customWidth="1"/>
    <col min="8452" max="8452" width="25.875" style="3" customWidth="1"/>
    <col min="8453" max="8453" width="16.125" style="3" customWidth="1"/>
    <col min="8454" max="8454" width="9.5" style="3" customWidth="1"/>
    <col min="8455" max="8702" width="9.125" style="3"/>
    <col min="8703" max="8703" width="1.5" style="3" customWidth="1"/>
    <col min="8704" max="8704" width="7" style="3" customWidth="1"/>
    <col min="8705" max="8705" width="4.5" style="3" customWidth="1"/>
    <col min="8706" max="8706" width="8.5" style="3" customWidth="1"/>
    <col min="8707" max="8707" width="29.375" style="3" customWidth="1"/>
    <col min="8708" max="8708" width="25.875" style="3" customWidth="1"/>
    <col min="8709" max="8709" width="16.125" style="3" customWidth="1"/>
    <col min="8710" max="8710" width="9.5" style="3" customWidth="1"/>
    <col min="8711" max="8958" width="9.125" style="3"/>
    <col min="8959" max="8959" width="1.5" style="3" customWidth="1"/>
    <col min="8960" max="8960" width="7" style="3" customWidth="1"/>
    <col min="8961" max="8961" width="4.5" style="3" customWidth="1"/>
    <col min="8962" max="8962" width="8.5" style="3" customWidth="1"/>
    <col min="8963" max="8963" width="29.375" style="3" customWidth="1"/>
    <col min="8964" max="8964" width="25.875" style="3" customWidth="1"/>
    <col min="8965" max="8965" width="16.125" style="3" customWidth="1"/>
    <col min="8966" max="8966" width="9.5" style="3" customWidth="1"/>
    <col min="8967" max="9214" width="9.125" style="3"/>
    <col min="9215" max="9215" width="1.5" style="3" customWidth="1"/>
    <col min="9216" max="9216" width="7" style="3" customWidth="1"/>
    <col min="9217" max="9217" width="4.5" style="3" customWidth="1"/>
    <col min="9218" max="9218" width="8.5" style="3" customWidth="1"/>
    <col min="9219" max="9219" width="29.375" style="3" customWidth="1"/>
    <col min="9220" max="9220" width="25.875" style="3" customWidth="1"/>
    <col min="9221" max="9221" width="16.125" style="3" customWidth="1"/>
    <col min="9222" max="9222" width="9.5" style="3" customWidth="1"/>
    <col min="9223" max="9470" width="9.125" style="3"/>
    <col min="9471" max="9471" width="1.5" style="3" customWidth="1"/>
    <col min="9472" max="9472" width="7" style="3" customWidth="1"/>
    <col min="9473" max="9473" width="4.5" style="3" customWidth="1"/>
    <col min="9474" max="9474" width="8.5" style="3" customWidth="1"/>
    <col min="9475" max="9475" width="29.375" style="3" customWidth="1"/>
    <col min="9476" max="9476" width="25.875" style="3" customWidth="1"/>
    <col min="9477" max="9477" width="16.125" style="3" customWidth="1"/>
    <col min="9478" max="9478" width="9.5" style="3" customWidth="1"/>
    <col min="9479" max="9726" width="9.125" style="3"/>
    <col min="9727" max="9727" width="1.5" style="3" customWidth="1"/>
    <col min="9728" max="9728" width="7" style="3" customWidth="1"/>
    <col min="9729" max="9729" width="4.5" style="3" customWidth="1"/>
    <col min="9730" max="9730" width="8.5" style="3" customWidth="1"/>
    <col min="9731" max="9731" width="29.375" style="3" customWidth="1"/>
    <col min="9732" max="9732" width="25.875" style="3" customWidth="1"/>
    <col min="9733" max="9733" width="16.125" style="3" customWidth="1"/>
    <col min="9734" max="9734" width="9.5" style="3" customWidth="1"/>
    <col min="9735" max="9982" width="9.125" style="3"/>
    <col min="9983" max="9983" width="1.5" style="3" customWidth="1"/>
    <col min="9984" max="9984" width="7" style="3" customWidth="1"/>
    <col min="9985" max="9985" width="4.5" style="3" customWidth="1"/>
    <col min="9986" max="9986" width="8.5" style="3" customWidth="1"/>
    <col min="9987" max="9987" width="29.375" style="3" customWidth="1"/>
    <col min="9988" max="9988" width="25.875" style="3" customWidth="1"/>
    <col min="9989" max="9989" width="16.125" style="3" customWidth="1"/>
    <col min="9990" max="9990" width="9.5" style="3" customWidth="1"/>
    <col min="9991" max="10238" width="9.125" style="3"/>
    <col min="10239" max="10239" width="1.5" style="3" customWidth="1"/>
    <col min="10240" max="10240" width="7" style="3" customWidth="1"/>
    <col min="10241" max="10241" width="4.5" style="3" customWidth="1"/>
    <col min="10242" max="10242" width="8.5" style="3" customWidth="1"/>
    <col min="10243" max="10243" width="29.375" style="3" customWidth="1"/>
    <col min="10244" max="10244" width="25.875" style="3" customWidth="1"/>
    <col min="10245" max="10245" width="16.125" style="3" customWidth="1"/>
    <col min="10246" max="10246" width="9.5" style="3" customWidth="1"/>
    <col min="10247" max="10494" width="9.125" style="3"/>
    <col min="10495" max="10495" width="1.5" style="3" customWidth="1"/>
    <col min="10496" max="10496" width="7" style="3" customWidth="1"/>
    <col min="10497" max="10497" width="4.5" style="3" customWidth="1"/>
    <col min="10498" max="10498" width="8.5" style="3" customWidth="1"/>
    <col min="10499" max="10499" width="29.375" style="3" customWidth="1"/>
    <col min="10500" max="10500" width="25.875" style="3" customWidth="1"/>
    <col min="10501" max="10501" width="16.125" style="3" customWidth="1"/>
    <col min="10502" max="10502" width="9.5" style="3" customWidth="1"/>
    <col min="10503" max="10750" width="9.125" style="3"/>
    <col min="10751" max="10751" width="1.5" style="3" customWidth="1"/>
    <col min="10752" max="10752" width="7" style="3" customWidth="1"/>
    <col min="10753" max="10753" width="4.5" style="3" customWidth="1"/>
    <col min="10754" max="10754" width="8.5" style="3" customWidth="1"/>
    <col min="10755" max="10755" width="29.375" style="3" customWidth="1"/>
    <col min="10756" max="10756" width="25.875" style="3" customWidth="1"/>
    <col min="10757" max="10757" width="16.125" style="3" customWidth="1"/>
    <col min="10758" max="10758" width="9.5" style="3" customWidth="1"/>
    <col min="10759" max="11006" width="9.125" style="3"/>
    <col min="11007" max="11007" width="1.5" style="3" customWidth="1"/>
    <col min="11008" max="11008" width="7" style="3" customWidth="1"/>
    <col min="11009" max="11009" width="4.5" style="3" customWidth="1"/>
    <col min="11010" max="11010" width="8.5" style="3" customWidth="1"/>
    <col min="11011" max="11011" width="29.375" style="3" customWidth="1"/>
    <col min="11012" max="11012" width="25.875" style="3" customWidth="1"/>
    <col min="11013" max="11013" width="16.125" style="3" customWidth="1"/>
    <col min="11014" max="11014" width="9.5" style="3" customWidth="1"/>
    <col min="11015" max="11262" width="9.125" style="3"/>
    <col min="11263" max="11263" width="1.5" style="3" customWidth="1"/>
    <col min="11264" max="11264" width="7" style="3" customWidth="1"/>
    <col min="11265" max="11265" width="4.5" style="3" customWidth="1"/>
    <col min="11266" max="11266" width="8.5" style="3" customWidth="1"/>
    <col min="11267" max="11267" width="29.375" style="3" customWidth="1"/>
    <col min="11268" max="11268" width="25.875" style="3" customWidth="1"/>
    <col min="11269" max="11269" width="16.125" style="3" customWidth="1"/>
    <col min="11270" max="11270" width="9.5" style="3" customWidth="1"/>
    <col min="11271" max="11518" width="9.125" style="3"/>
    <col min="11519" max="11519" width="1.5" style="3" customWidth="1"/>
    <col min="11520" max="11520" width="7" style="3" customWidth="1"/>
    <col min="11521" max="11521" width="4.5" style="3" customWidth="1"/>
    <col min="11522" max="11522" width="8.5" style="3" customWidth="1"/>
    <col min="11523" max="11523" width="29.375" style="3" customWidth="1"/>
    <col min="11524" max="11524" width="25.875" style="3" customWidth="1"/>
    <col min="11525" max="11525" width="16.125" style="3" customWidth="1"/>
    <col min="11526" max="11526" width="9.5" style="3" customWidth="1"/>
    <col min="11527" max="11774" width="9.125" style="3"/>
    <col min="11775" max="11775" width="1.5" style="3" customWidth="1"/>
    <col min="11776" max="11776" width="7" style="3" customWidth="1"/>
    <col min="11777" max="11777" width="4.5" style="3" customWidth="1"/>
    <col min="11778" max="11778" width="8.5" style="3" customWidth="1"/>
    <col min="11779" max="11779" width="29.375" style="3" customWidth="1"/>
    <col min="11780" max="11780" width="25.875" style="3" customWidth="1"/>
    <col min="11781" max="11781" width="16.125" style="3" customWidth="1"/>
    <col min="11782" max="11782" width="9.5" style="3" customWidth="1"/>
    <col min="11783" max="12030" width="9.125" style="3"/>
    <col min="12031" max="12031" width="1.5" style="3" customWidth="1"/>
    <col min="12032" max="12032" width="7" style="3" customWidth="1"/>
    <col min="12033" max="12033" width="4.5" style="3" customWidth="1"/>
    <col min="12034" max="12034" width="8.5" style="3" customWidth="1"/>
    <col min="12035" max="12035" width="29.375" style="3" customWidth="1"/>
    <col min="12036" max="12036" width="25.875" style="3" customWidth="1"/>
    <col min="12037" max="12037" width="16.125" style="3" customWidth="1"/>
    <col min="12038" max="12038" width="9.5" style="3" customWidth="1"/>
    <col min="12039" max="12286" width="9.125" style="3"/>
    <col min="12287" max="12287" width="1.5" style="3" customWidth="1"/>
    <col min="12288" max="12288" width="7" style="3" customWidth="1"/>
    <col min="12289" max="12289" width="4.5" style="3" customWidth="1"/>
    <col min="12290" max="12290" width="8.5" style="3" customWidth="1"/>
    <col min="12291" max="12291" width="29.375" style="3" customWidth="1"/>
    <col min="12292" max="12292" width="25.875" style="3" customWidth="1"/>
    <col min="12293" max="12293" width="16.125" style="3" customWidth="1"/>
    <col min="12294" max="12294" width="9.5" style="3" customWidth="1"/>
    <col min="12295" max="12542" width="9.125" style="3"/>
    <col min="12543" max="12543" width="1.5" style="3" customWidth="1"/>
    <col min="12544" max="12544" width="7" style="3" customWidth="1"/>
    <col min="12545" max="12545" width="4.5" style="3" customWidth="1"/>
    <col min="12546" max="12546" width="8.5" style="3" customWidth="1"/>
    <col min="12547" max="12547" width="29.375" style="3" customWidth="1"/>
    <col min="12548" max="12548" width="25.875" style="3" customWidth="1"/>
    <col min="12549" max="12549" width="16.125" style="3" customWidth="1"/>
    <col min="12550" max="12550" width="9.5" style="3" customWidth="1"/>
    <col min="12551" max="12798" width="9.125" style="3"/>
    <col min="12799" max="12799" width="1.5" style="3" customWidth="1"/>
    <col min="12800" max="12800" width="7" style="3" customWidth="1"/>
    <col min="12801" max="12801" width="4.5" style="3" customWidth="1"/>
    <col min="12802" max="12802" width="8.5" style="3" customWidth="1"/>
    <col min="12803" max="12803" width="29.375" style="3" customWidth="1"/>
    <col min="12804" max="12804" width="25.875" style="3" customWidth="1"/>
    <col min="12805" max="12805" width="16.125" style="3" customWidth="1"/>
    <col min="12806" max="12806" width="9.5" style="3" customWidth="1"/>
    <col min="12807" max="13054" width="9.125" style="3"/>
    <col min="13055" max="13055" width="1.5" style="3" customWidth="1"/>
    <col min="13056" max="13056" width="7" style="3" customWidth="1"/>
    <col min="13057" max="13057" width="4.5" style="3" customWidth="1"/>
    <col min="13058" max="13058" width="8.5" style="3" customWidth="1"/>
    <col min="13059" max="13059" width="29.375" style="3" customWidth="1"/>
    <col min="13060" max="13060" width="25.875" style="3" customWidth="1"/>
    <col min="13061" max="13061" width="16.125" style="3" customWidth="1"/>
    <col min="13062" max="13062" width="9.5" style="3" customWidth="1"/>
    <col min="13063" max="13310" width="9.125" style="3"/>
    <col min="13311" max="13311" width="1.5" style="3" customWidth="1"/>
    <col min="13312" max="13312" width="7" style="3" customWidth="1"/>
    <col min="13313" max="13313" width="4.5" style="3" customWidth="1"/>
    <col min="13314" max="13314" width="8.5" style="3" customWidth="1"/>
    <col min="13315" max="13315" width="29.375" style="3" customWidth="1"/>
    <col min="13316" max="13316" width="25.875" style="3" customWidth="1"/>
    <col min="13317" max="13317" width="16.125" style="3" customWidth="1"/>
    <col min="13318" max="13318" width="9.5" style="3" customWidth="1"/>
    <col min="13319" max="13566" width="9.125" style="3"/>
    <col min="13567" max="13567" width="1.5" style="3" customWidth="1"/>
    <col min="13568" max="13568" width="7" style="3" customWidth="1"/>
    <col min="13569" max="13569" width="4.5" style="3" customWidth="1"/>
    <col min="13570" max="13570" width="8.5" style="3" customWidth="1"/>
    <col min="13571" max="13571" width="29.375" style="3" customWidth="1"/>
    <col min="13572" max="13572" width="25.875" style="3" customWidth="1"/>
    <col min="13573" max="13573" width="16.125" style="3" customWidth="1"/>
    <col min="13574" max="13574" width="9.5" style="3" customWidth="1"/>
    <col min="13575" max="13822" width="9.125" style="3"/>
    <col min="13823" max="13823" width="1.5" style="3" customWidth="1"/>
    <col min="13824" max="13824" width="7" style="3" customWidth="1"/>
    <col min="13825" max="13825" width="4.5" style="3" customWidth="1"/>
    <col min="13826" max="13826" width="8.5" style="3" customWidth="1"/>
    <col min="13827" max="13827" width="29.375" style="3" customWidth="1"/>
    <col min="13828" max="13828" width="25.875" style="3" customWidth="1"/>
    <col min="13829" max="13829" width="16.125" style="3" customWidth="1"/>
    <col min="13830" max="13830" width="9.5" style="3" customWidth="1"/>
    <col min="13831" max="14078" width="9.125" style="3"/>
    <col min="14079" max="14079" width="1.5" style="3" customWidth="1"/>
    <col min="14080" max="14080" width="7" style="3" customWidth="1"/>
    <col min="14081" max="14081" width="4.5" style="3" customWidth="1"/>
    <col min="14082" max="14082" width="8.5" style="3" customWidth="1"/>
    <col min="14083" max="14083" width="29.375" style="3" customWidth="1"/>
    <col min="14084" max="14084" width="25.875" style="3" customWidth="1"/>
    <col min="14085" max="14085" width="16.125" style="3" customWidth="1"/>
    <col min="14086" max="14086" width="9.5" style="3" customWidth="1"/>
    <col min="14087" max="14334" width="9.125" style="3"/>
    <col min="14335" max="14335" width="1.5" style="3" customWidth="1"/>
    <col min="14336" max="14336" width="7" style="3" customWidth="1"/>
    <col min="14337" max="14337" width="4.5" style="3" customWidth="1"/>
    <col min="14338" max="14338" width="8.5" style="3" customWidth="1"/>
    <col min="14339" max="14339" width="29.375" style="3" customWidth="1"/>
    <col min="14340" max="14340" width="25.875" style="3" customWidth="1"/>
    <col min="14341" max="14341" width="16.125" style="3" customWidth="1"/>
    <col min="14342" max="14342" width="9.5" style="3" customWidth="1"/>
    <col min="14343" max="14590" width="9.125" style="3"/>
    <col min="14591" max="14591" width="1.5" style="3" customWidth="1"/>
    <col min="14592" max="14592" width="7" style="3" customWidth="1"/>
    <col min="14593" max="14593" width="4.5" style="3" customWidth="1"/>
    <col min="14594" max="14594" width="8.5" style="3" customWidth="1"/>
    <col min="14595" max="14595" width="29.375" style="3" customWidth="1"/>
    <col min="14596" max="14596" width="25.875" style="3" customWidth="1"/>
    <col min="14597" max="14597" width="16.125" style="3" customWidth="1"/>
    <col min="14598" max="14598" width="9.5" style="3" customWidth="1"/>
    <col min="14599" max="14846" width="9.125" style="3"/>
    <col min="14847" max="14847" width="1.5" style="3" customWidth="1"/>
    <col min="14848" max="14848" width="7" style="3" customWidth="1"/>
    <col min="14849" max="14849" width="4.5" style="3" customWidth="1"/>
    <col min="14850" max="14850" width="8.5" style="3" customWidth="1"/>
    <col min="14851" max="14851" width="29.375" style="3" customWidth="1"/>
    <col min="14852" max="14852" width="25.875" style="3" customWidth="1"/>
    <col min="14853" max="14853" width="16.125" style="3" customWidth="1"/>
    <col min="14854" max="14854" width="9.5" style="3" customWidth="1"/>
    <col min="14855" max="15102" width="9.125" style="3"/>
    <col min="15103" max="15103" width="1.5" style="3" customWidth="1"/>
    <col min="15104" max="15104" width="7" style="3" customWidth="1"/>
    <col min="15105" max="15105" width="4.5" style="3" customWidth="1"/>
    <col min="15106" max="15106" width="8.5" style="3" customWidth="1"/>
    <col min="15107" max="15107" width="29.375" style="3" customWidth="1"/>
    <col min="15108" max="15108" width="25.875" style="3" customWidth="1"/>
    <col min="15109" max="15109" width="16.125" style="3" customWidth="1"/>
    <col min="15110" max="15110" width="9.5" style="3" customWidth="1"/>
    <col min="15111" max="15358" width="9.125" style="3"/>
    <col min="15359" max="15359" width="1.5" style="3" customWidth="1"/>
    <col min="15360" max="15360" width="7" style="3" customWidth="1"/>
    <col min="15361" max="15361" width="4.5" style="3" customWidth="1"/>
    <col min="15362" max="15362" width="8.5" style="3" customWidth="1"/>
    <col min="15363" max="15363" width="29.375" style="3" customWidth="1"/>
    <col min="15364" max="15364" width="25.875" style="3" customWidth="1"/>
    <col min="15365" max="15365" width="16.125" style="3" customWidth="1"/>
    <col min="15366" max="15366" width="9.5" style="3" customWidth="1"/>
    <col min="15367" max="15614" width="9.125" style="3"/>
    <col min="15615" max="15615" width="1.5" style="3" customWidth="1"/>
    <col min="15616" max="15616" width="7" style="3" customWidth="1"/>
    <col min="15617" max="15617" width="4.5" style="3" customWidth="1"/>
    <col min="15618" max="15618" width="8.5" style="3" customWidth="1"/>
    <col min="15619" max="15619" width="29.375" style="3" customWidth="1"/>
    <col min="15620" max="15620" width="25.875" style="3" customWidth="1"/>
    <col min="15621" max="15621" width="16.125" style="3" customWidth="1"/>
    <col min="15622" max="15622" width="9.5" style="3" customWidth="1"/>
    <col min="15623" max="15870" width="9.125" style="3"/>
    <col min="15871" max="15871" width="1.5" style="3" customWidth="1"/>
    <col min="15872" max="15872" width="7" style="3" customWidth="1"/>
    <col min="15873" max="15873" width="4.5" style="3" customWidth="1"/>
    <col min="15874" max="15874" width="8.5" style="3" customWidth="1"/>
    <col min="15875" max="15875" width="29.375" style="3" customWidth="1"/>
    <col min="15876" max="15876" width="25.875" style="3" customWidth="1"/>
    <col min="15877" max="15877" width="16.125" style="3" customWidth="1"/>
    <col min="15878" max="15878" width="9.5" style="3" customWidth="1"/>
    <col min="15879" max="16126" width="9.125" style="3"/>
    <col min="16127" max="16127" width="1.5" style="3" customWidth="1"/>
    <col min="16128" max="16128" width="7" style="3" customWidth="1"/>
    <col min="16129" max="16129" width="4.5" style="3" customWidth="1"/>
    <col min="16130" max="16130" width="8.5" style="3" customWidth="1"/>
    <col min="16131" max="16131" width="29.375" style="3" customWidth="1"/>
    <col min="16132" max="16132" width="25.875" style="3" customWidth="1"/>
    <col min="16133" max="16133" width="16.125" style="3" customWidth="1"/>
    <col min="16134" max="16134" width="9.5" style="3" customWidth="1"/>
    <col min="16135" max="16384" width="9.125" style="3"/>
  </cols>
  <sheetData>
    <row r="1" spans="1:6" ht="17.25" customHeight="1">
      <c r="A1" s="4" t="s">
        <v>21</v>
      </c>
      <c r="B1" s="4" t="s">
        <v>43</v>
      </c>
      <c r="C1" s="4" t="s">
        <v>44</v>
      </c>
      <c r="D1" s="4" t="s">
        <v>22</v>
      </c>
      <c r="E1" s="4" t="s">
        <v>4</v>
      </c>
      <c r="F1" s="11" t="s">
        <v>23</v>
      </c>
    </row>
    <row r="2" spans="1:6" ht="17.25" customHeight="1">
      <c r="A2" s="465" t="s">
        <v>40</v>
      </c>
      <c r="B2" s="465"/>
      <c r="C2" s="465"/>
      <c r="D2" s="465"/>
      <c r="E2" s="465"/>
      <c r="F2" s="465"/>
    </row>
    <row r="3" spans="1:6" ht="17.25" customHeight="1">
      <c r="A3" s="15" t="s">
        <v>5</v>
      </c>
      <c r="B3" s="16" t="s">
        <v>457</v>
      </c>
      <c r="C3" s="22" t="s">
        <v>457</v>
      </c>
      <c r="D3" s="14" t="s">
        <v>89</v>
      </c>
      <c r="E3" s="18" t="s">
        <v>5</v>
      </c>
      <c r="F3" s="23" t="s">
        <v>179</v>
      </c>
    </row>
    <row r="4" spans="1:6" ht="17.25" customHeight="1">
      <c r="A4" s="15" t="s">
        <v>6</v>
      </c>
      <c r="B4" s="16" t="s">
        <v>458</v>
      </c>
      <c r="C4" s="22" t="s">
        <v>458</v>
      </c>
      <c r="D4" s="14" t="s">
        <v>89</v>
      </c>
      <c r="E4" s="18" t="s">
        <v>6</v>
      </c>
      <c r="F4" s="23" t="s">
        <v>180</v>
      </c>
    </row>
    <row r="5" spans="1:6" ht="17.25" customHeight="1">
      <c r="A5" s="15" t="s">
        <v>7</v>
      </c>
      <c r="B5" s="16" t="s">
        <v>459</v>
      </c>
      <c r="C5" s="22" t="s">
        <v>459</v>
      </c>
      <c r="D5" s="14" t="s">
        <v>89</v>
      </c>
      <c r="E5" s="18" t="s">
        <v>7</v>
      </c>
      <c r="F5" s="23" t="s">
        <v>181</v>
      </c>
    </row>
    <row r="6" spans="1:6" ht="17.25" customHeight="1">
      <c r="A6" s="15" t="s">
        <v>8</v>
      </c>
      <c r="B6" s="16" t="s">
        <v>460</v>
      </c>
      <c r="C6" s="22" t="s">
        <v>460</v>
      </c>
      <c r="D6" s="14" t="s">
        <v>89</v>
      </c>
      <c r="E6" s="18" t="s">
        <v>8</v>
      </c>
      <c r="F6" s="23" t="s">
        <v>182</v>
      </c>
    </row>
    <row r="7" spans="1:6" ht="17.25" customHeight="1">
      <c r="A7" s="15" t="s">
        <v>9</v>
      </c>
      <c r="B7" s="16" t="s">
        <v>461</v>
      </c>
      <c r="C7" s="22" t="s">
        <v>461</v>
      </c>
      <c r="D7" s="14" t="s">
        <v>89</v>
      </c>
      <c r="E7" s="18" t="s">
        <v>72</v>
      </c>
      <c r="F7" s="23" t="s">
        <v>183</v>
      </c>
    </row>
    <row r="8" spans="1:6" ht="17.25" customHeight="1">
      <c r="A8" s="15" t="s">
        <v>10</v>
      </c>
      <c r="B8" s="16" t="s">
        <v>462</v>
      </c>
      <c r="C8" s="22" t="s">
        <v>462</v>
      </c>
      <c r="D8" s="14" t="s">
        <v>89</v>
      </c>
      <c r="E8" s="18" t="s">
        <v>73</v>
      </c>
      <c r="F8" s="23" t="s">
        <v>184</v>
      </c>
    </row>
    <row r="9" spans="1:6" ht="17.25" customHeight="1">
      <c r="A9" s="15" t="s">
        <v>11</v>
      </c>
      <c r="B9" s="16" t="s">
        <v>463</v>
      </c>
      <c r="C9" s="22" t="s">
        <v>463</v>
      </c>
      <c r="D9" s="14" t="s">
        <v>89</v>
      </c>
      <c r="E9" s="18" t="s">
        <v>9</v>
      </c>
      <c r="F9" s="23" t="s">
        <v>931</v>
      </c>
    </row>
    <row r="10" spans="1:6" ht="17.25" customHeight="1">
      <c r="A10" s="15" t="s">
        <v>12</v>
      </c>
      <c r="B10" s="19" t="s">
        <v>464</v>
      </c>
      <c r="C10" s="22" t="s">
        <v>464</v>
      </c>
      <c r="D10" s="14"/>
      <c r="E10" s="18" t="s">
        <v>20</v>
      </c>
      <c r="F10" s="23" t="s">
        <v>193</v>
      </c>
    </row>
    <row r="11" spans="1:6" ht="17.25" customHeight="1">
      <c r="A11" s="15" t="s">
        <v>13</v>
      </c>
      <c r="B11" s="16" t="s">
        <v>465</v>
      </c>
      <c r="C11" s="22" t="s">
        <v>465</v>
      </c>
      <c r="D11" s="20" t="s">
        <v>41</v>
      </c>
      <c r="E11" s="18" t="s">
        <v>13</v>
      </c>
      <c r="F11" s="23" t="s">
        <v>188</v>
      </c>
    </row>
    <row r="12" spans="1:6" ht="17.25" customHeight="1">
      <c r="A12" s="15" t="s">
        <v>14</v>
      </c>
      <c r="B12" s="16" t="s">
        <v>466</v>
      </c>
      <c r="C12" s="22" t="s">
        <v>466</v>
      </c>
      <c r="D12" s="20" t="s">
        <v>41</v>
      </c>
      <c r="E12" s="18" t="s">
        <v>14</v>
      </c>
      <c r="F12" s="23" t="s">
        <v>187</v>
      </c>
    </row>
    <row r="13" spans="1:6" ht="17.25" customHeight="1">
      <c r="A13" s="15" t="s">
        <v>15</v>
      </c>
      <c r="B13" s="16" t="s">
        <v>467</v>
      </c>
      <c r="C13" s="22" t="s">
        <v>467</v>
      </c>
      <c r="D13" s="20" t="s">
        <v>42</v>
      </c>
      <c r="E13" s="18" t="s">
        <v>15</v>
      </c>
      <c r="F13" s="23" t="s">
        <v>186</v>
      </c>
    </row>
    <row r="14" spans="1:6" ht="17.25" customHeight="1">
      <c r="A14" s="15" t="s">
        <v>16</v>
      </c>
      <c r="B14" s="16" t="s">
        <v>468</v>
      </c>
      <c r="C14" s="22" t="s">
        <v>468</v>
      </c>
      <c r="D14" s="20" t="s">
        <v>41</v>
      </c>
      <c r="E14" s="18" t="s">
        <v>16</v>
      </c>
      <c r="F14" s="23" t="s">
        <v>195</v>
      </c>
    </row>
    <row r="15" spans="1:6" ht="17.25" customHeight="1">
      <c r="A15" s="15" t="s">
        <v>17</v>
      </c>
      <c r="B15" s="16" t="s">
        <v>469</v>
      </c>
      <c r="C15" s="22" t="s">
        <v>469</v>
      </c>
      <c r="D15" s="20" t="s">
        <v>42</v>
      </c>
      <c r="E15" s="18" t="s">
        <v>17</v>
      </c>
      <c r="F15" s="23" t="s">
        <v>185</v>
      </c>
    </row>
    <row r="16" spans="1:6" ht="17.25" customHeight="1">
      <c r="A16" s="15" t="s">
        <v>18</v>
      </c>
      <c r="B16" s="16" t="s">
        <v>470</v>
      </c>
      <c r="C16" s="22" t="s">
        <v>470</v>
      </c>
      <c r="D16" s="14" t="s">
        <v>42</v>
      </c>
      <c r="E16" s="18" t="s">
        <v>10</v>
      </c>
      <c r="F16" s="23" t="s">
        <v>189</v>
      </c>
    </row>
    <row r="17" spans="1:6" ht="17.25" customHeight="1">
      <c r="A17" s="15" t="s">
        <v>19</v>
      </c>
      <c r="B17" s="16" t="s">
        <v>471</v>
      </c>
      <c r="C17" s="22" t="s">
        <v>471</v>
      </c>
      <c r="D17" s="14" t="s">
        <v>89</v>
      </c>
      <c r="E17" s="18" t="s">
        <v>11</v>
      </c>
      <c r="F17" s="23" t="s">
        <v>190</v>
      </c>
    </row>
    <row r="18" spans="1:6" ht="17.25" customHeight="1">
      <c r="A18" s="15" t="s">
        <v>20</v>
      </c>
      <c r="B18" s="16" t="s">
        <v>472</v>
      </c>
      <c r="C18" s="22" t="s">
        <v>472</v>
      </c>
      <c r="D18" s="14"/>
      <c r="E18" s="18" t="s">
        <v>19</v>
      </c>
      <c r="F18" s="23" t="s">
        <v>191</v>
      </c>
    </row>
    <row r="19" spans="1:6" ht="17.25" customHeight="1">
      <c r="A19" s="15" t="s">
        <v>72</v>
      </c>
      <c r="B19" s="16" t="s">
        <v>473</v>
      </c>
      <c r="C19" s="22" t="s">
        <v>473</v>
      </c>
      <c r="D19" s="14"/>
      <c r="E19" s="14" t="s">
        <v>12</v>
      </c>
      <c r="F19" s="24" t="s">
        <v>194</v>
      </c>
    </row>
    <row r="20" spans="1:6" ht="17.25" customHeight="1">
      <c r="A20" s="15" t="s">
        <v>73</v>
      </c>
      <c r="B20" s="16" t="s">
        <v>474</v>
      </c>
      <c r="C20" s="22" t="s">
        <v>474</v>
      </c>
      <c r="D20" s="14"/>
      <c r="E20" s="18" t="s">
        <v>18</v>
      </c>
      <c r="F20" s="23" t="s">
        <v>192</v>
      </c>
    </row>
    <row r="21" spans="1:6" ht="17.25" customHeight="1">
      <c r="A21" s="15" t="s">
        <v>74</v>
      </c>
      <c r="B21" s="16" t="s">
        <v>504</v>
      </c>
      <c r="C21" s="22" t="s">
        <v>504</v>
      </c>
      <c r="D21" s="14"/>
      <c r="E21" s="14" t="s">
        <v>80</v>
      </c>
      <c r="F21" s="24" t="s">
        <v>196</v>
      </c>
    </row>
    <row r="22" spans="1:6" ht="17.25" customHeight="1">
      <c r="A22" s="15" t="s">
        <v>75</v>
      </c>
      <c r="B22" s="16" t="s">
        <v>505</v>
      </c>
      <c r="C22" s="22" t="s">
        <v>505</v>
      </c>
      <c r="D22" s="14"/>
      <c r="E22" s="14" t="s">
        <v>81</v>
      </c>
      <c r="F22" s="24" t="s">
        <v>197</v>
      </c>
    </row>
    <row r="23" spans="1:6" ht="17.25" customHeight="1">
      <c r="A23" s="15" t="s">
        <v>76</v>
      </c>
      <c r="B23" s="16" t="s">
        <v>659</v>
      </c>
      <c r="C23" s="16" t="s">
        <v>659</v>
      </c>
      <c r="D23" s="14"/>
      <c r="E23" s="18" t="s">
        <v>76</v>
      </c>
      <c r="F23" s="16" t="s">
        <v>682</v>
      </c>
    </row>
    <row r="24" spans="1:6" ht="17.25" customHeight="1">
      <c r="A24" s="15" t="s">
        <v>77</v>
      </c>
      <c r="B24" s="16" t="s">
        <v>661</v>
      </c>
      <c r="C24" s="16" t="s">
        <v>661</v>
      </c>
      <c r="D24" s="14"/>
      <c r="E24" s="18" t="s">
        <v>77</v>
      </c>
      <c r="F24" s="16" t="s">
        <v>683</v>
      </c>
    </row>
    <row r="25" spans="1:6" ht="17.25" customHeight="1">
      <c r="A25" s="15" t="s">
        <v>78</v>
      </c>
      <c r="B25" s="16" t="s">
        <v>660</v>
      </c>
      <c r="C25" s="16" t="s">
        <v>660</v>
      </c>
      <c r="D25" s="14"/>
      <c r="E25" s="18" t="s">
        <v>78</v>
      </c>
      <c r="F25" s="16" t="s">
        <v>684</v>
      </c>
    </row>
    <row r="26" spans="1:6" ht="17.25" customHeight="1">
      <c r="A26" s="15" t="s">
        <v>79</v>
      </c>
      <c r="B26" s="16" t="s">
        <v>662</v>
      </c>
      <c r="C26" s="16" t="s">
        <v>662</v>
      </c>
      <c r="D26" s="14"/>
      <c r="E26" s="18" t="s">
        <v>79</v>
      </c>
      <c r="F26" s="16" t="s">
        <v>685</v>
      </c>
    </row>
    <row r="27" spans="1:6" ht="17.25" customHeight="1">
      <c r="A27" s="15" t="s">
        <v>80</v>
      </c>
      <c r="B27" s="16" t="s">
        <v>686</v>
      </c>
      <c r="C27" s="16" t="s">
        <v>686</v>
      </c>
      <c r="D27" s="18"/>
      <c r="E27" s="18" t="s">
        <v>74</v>
      </c>
      <c r="F27" s="16" t="s">
        <v>686</v>
      </c>
    </row>
    <row r="28" spans="1:6" ht="17.25" customHeight="1">
      <c r="A28" s="15" t="s">
        <v>81</v>
      </c>
      <c r="B28" s="16" t="s">
        <v>687</v>
      </c>
      <c r="C28" s="16" t="s">
        <v>687</v>
      </c>
      <c r="D28" s="18"/>
      <c r="E28" s="18" t="s">
        <v>75</v>
      </c>
      <c r="F28" s="16" t="s">
        <v>687</v>
      </c>
    </row>
    <row r="29" spans="1:6" ht="17.25" customHeight="1">
      <c r="A29" s="15" t="s">
        <v>82</v>
      </c>
      <c r="B29" s="9"/>
      <c r="C29" s="17" t="s">
        <v>475</v>
      </c>
      <c r="D29" s="14"/>
      <c r="E29" s="14" t="s">
        <v>82</v>
      </c>
      <c r="F29" s="14" t="s">
        <v>212</v>
      </c>
    </row>
    <row r="30" spans="1:6" ht="17.25" customHeight="1">
      <c r="A30" s="15" t="s">
        <v>83</v>
      </c>
      <c r="B30" s="9"/>
      <c r="C30" s="17" t="s">
        <v>476</v>
      </c>
      <c r="D30" s="14"/>
      <c r="E30" s="14" t="s">
        <v>83</v>
      </c>
      <c r="F30" s="14" t="s">
        <v>213</v>
      </c>
    </row>
    <row r="31" spans="1:6" ht="17.25" customHeight="1">
      <c r="A31" s="15" t="s">
        <v>84</v>
      </c>
      <c r="B31" s="9"/>
      <c r="C31" s="17" t="s">
        <v>477</v>
      </c>
      <c r="D31" s="14"/>
      <c r="E31" s="14" t="s">
        <v>84</v>
      </c>
      <c r="F31" s="14" t="s">
        <v>214</v>
      </c>
    </row>
    <row r="32" spans="1:6" ht="17.25" customHeight="1">
      <c r="A32" s="15" t="s">
        <v>85</v>
      </c>
      <c r="B32" s="9"/>
      <c r="C32" s="17" t="s">
        <v>478</v>
      </c>
      <c r="D32" s="14"/>
      <c r="E32" s="14" t="s">
        <v>85</v>
      </c>
      <c r="F32" s="14" t="s">
        <v>215</v>
      </c>
    </row>
    <row r="33" spans="1:6" ht="17.25" customHeight="1">
      <c r="A33" s="15" t="s">
        <v>86</v>
      </c>
      <c r="B33" s="9"/>
      <c r="C33" s="17" t="s">
        <v>479</v>
      </c>
      <c r="D33" s="14"/>
      <c r="E33" s="14" t="s">
        <v>86</v>
      </c>
      <c r="F33" s="14" t="s">
        <v>216</v>
      </c>
    </row>
    <row r="34" spans="1:6" ht="20.25" customHeight="1">
      <c r="A34" s="15" t="s">
        <v>87</v>
      </c>
      <c r="B34" s="316" t="s">
        <v>1161</v>
      </c>
      <c r="C34" s="316" t="s">
        <v>1161</v>
      </c>
      <c r="D34" s="14"/>
      <c r="E34" s="14" t="s">
        <v>87</v>
      </c>
      <c r="F34" s="20" t="s">
        <v>1161</v>
      </c>
    </row>
  </sheetData>
  <mergeCells count="1">
    <mergeCell ref="A2:F2"/>
  </mergeCells>
  <pageMargins left="0.75" right="0.75" top="1" bottom="1" header="0.51200000000000001" footer="0.51200000000000001"/>
  <pageSetup paperSize="8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3"/>
  <sheetViews>
    <sheetView showGridLines="0" topLeftCell="A4" workbookViewId="0">
      <selection activeCell="B17" sqref="B17"/>
    </sheetView>
  </sheetViews>
  <sheetFormatPr defaultRowHeight="17.25" customHeight="1"/>
  <cols>
    <col min="1" max="1" width="8.625" style="3" bestFit="1" customWidth="1"/>
    <col min="2" max="2" width="38.125" style="3" customWidth="1"/>
    <col min="3" max="3" width="37.5" style="3" customWidth="1"/>
    <col min="4" max="4" width="16.5" style="3" customWidth="1"/>
    <col min="5" max="5" width="19.875" style="3" customWidth="1"/>
    <col min="6" max="6" width="39.375" style="3" customWidth="1"/>
    <col min="7" max="254" width="9.125" style="3"/>
    <col min="255" max="255" width="1.5" style="3" customWidth="1"/>
    <col min="256" max="256" width="7" style="3" customWidth="1"/>
    <col min="257" max="257" width="4.5" style="3" customWidth="1"/>
    <col min="258" max="258" width="8.5" style="3" customWidth="1"/>
    <col min="259" max="259" width="29.375" style="3" customWidth="1"/>
    <col min="260" max="260" width="25.875" style="3" customWidth="1"/>
    <col min="261" max="261" width="16.125" style="3" customWidth="1"/>
    <col min="262" max="262" width="9.5" style="3" customWidth="1"/>
    <col min="263" max="510" width="9.125" style="3"/>
    <col min="511" max="511" width="1.5" style="3" customWidth="1"/>
    <col min="512" max="512" width="7" style="3" customWidth="1"/>
    <col min="513" max="513" width="4.5" style="3" customWidth="1"/>
    <col min="514" max="514" width="8.5" style="3" customWidth="1"/>
    <col min="515" max="515" width="29.375" style="3" customWidth="1"/>
    <col min="516" max="516" width="25.875" style="3" customWidth="1"/>
    <col min="517" max="517" width="16.125" style="3" customWidth="1"/>
    <col min="518" max="518" width="9.5" style="3" customWidth="1"/>
    <col min="519" max="766" width="9.125" style="3"/>
    <col min="767" max="767" width="1.5" style="3" customWidth="1"/>
    <col min="768" max="768" width="7" style="3" customWidth="1"/>
    <col min="769" max="769" width="4.5" style="3" customWidth="1"/>
    <col min="770" max="770" width="8.5" style="3" customWidth="1"/>
    <col min="771" max="771" width="29.375" style="3" customWidth="1"/>
    <col min="772" max="772" width="25.875" style="3" customWidth="1"/>
    <col min="773" max="773" width="16.125" style="3" customWidth="1"/>
    <col min="774" max="774" width="9.5" style="3" customWidth="1"/>
    <col min="775" max="1022" width="9.125" style="3"/>
    <col min="1023" max="1023" width="1.5" style="3" customWidth="1"/>
    <col min="1024" max="1024" width="7" style="3" customWidth="1"/>
    <col min="1025" max="1025" width="4.5" style="3" customWidth="1"/>
    <col min="1026" max="1026" width="8.5" style="3" customWidth="1"/>
    <col min="1027" max="1027" width="29.375" style="3" customWidth="1"/>
    <col min="1028" max="1028" width="25.875" style="3" customWidth="1"/>
    <col min="1029" max="1029" width="16.125" style="3" customWidth="1"/>
    <col min="1030" max="1030" width="9.5" style="3" customWidth="1"/>
    <col min="1031" max="1278" width="9.125" style="3"/>
    <col min="1279" max="1279" width="1.5" style="3" customWidth="1"/>
    <col min="1280" max="1280" width="7" style="3" customWidth="1"/>
    <col min="1281" max="1281" width="4.5" style="3" customWidth="1"/>
    <col min="1282" max="1282" width="8.5" style="3" customWidth="1"/>
    <col min="1283" max="1283" width="29.375" style="3" customWidth="1"/>
    <col min="1284" max="1284" width="25.875" style="3" customWidth="1"/>
    <col min="1285" max="1285" width="16.125" style="3" customWidth="1"/>
    <col min="1286" max="1286" width="9.5" style="3" customWidth="1"/>
    <col min="1287" max="1534" width="9.125" style="3"/>
    <col min="1535" max="1535" width="1.5" style="3" customWidth="1"/>
    <col min="1536" max="1536" width="7" style="3" customWidth="1"/>
    <col min="1537" max="1537" width="4.5" style="3" customWidth="1"/>
    <col min="1538" max="1538" width="8.5" style="3" customWidth="1"/>
    <col min="1539" max="1539" width="29.375" style="3" customWidth="1"/>
    <col min="1540" max="1540" width="25.875" style="3" customWidth="1"/>
    <col min="1541" max="1541" width="16.125" style="3" customWidth="1"/>
    <col min="1542" max="1542" width="9.5" style="3" customWidth="1"/>
    <col min="1543" max="1790" width="9.125" style="3"/>
    <col min="1791" max="1791" width="1.5" style="3" customWidth="1"/>
    <col min="1792" max="1792" width="7" style="3" customWidth="1"/>
    <col min="1793" max="1793" width="4.5" style="3" customWidth="1"/>
    <col min="1794" max="1794" width="8.5" style="3" customWidth="1"/>
    <col min="1795" max="1795" width="29.375" style="3" customWidth="1"/>
    <col min="1796" max="1796" width="25.875" style="3" customWidth="1"/>
    <col min="1797" max="1797" width="16.125" style="3" customWidth="1"/>
    <col min="1798" max="1798" width="9.5" style="3" customWidth="1"/>
    <col min="1799" max="2046" width="9.125" style="3"/>
    <col min="2047" max="2047" width="1.5" style="3" customWidth="1"/>
    <col min="2048" max="2048" width="7" style="3" customWidth="1"/>
    <col min="2049" max="2049" width="4.5" style="3" customWidth="1"/>
    <col min="2050" max="2050" width="8.5" style="3" customWidth="1"/>
    <col min="2051" max="2051" width="29.375" style="3" customWidth="1"/>
    <col min="2052" max="2052" width="25.875" style="3" customWidth="1"/>
    <col min="2053" max="2053" width="16.125" style="3" customWidth="1"/>
    <col min="2054" max="2054" width="9.5" style="3" customWidth="1"/>
    <col min="2055" max="2302" width="9.125" style="3"/>
    <col min="2303" max="2303" width="1.5" style="3" customWidth="1"/>
    <col min="2304" max="2304" width="7" style="3" customWidth="1"/>
    <col min="2305" max="2305" width="4.5" style="3" customWidth="1"/>
    <col min="2306" max="2306" width="8.5" style="3" customWidth="1"/>
    <col min="2307" max="2307" width="29.375" style="3" customWidth="1"/>
    <col min="2308" max="2308" width="25.875" style="3" customWidth="1"/>
    <col min="2309" max="2309" width="16.125" style="3" customWidth="1"/>
    <col min="2310" max="2310" width="9.5" style="3" customWidth="1"/>
    <col min="2311" max="2558" width="9.125" style="3"/>
    <col min="2559" max="2559" width="1.5" style="3" customWidth="1"/>
    <col min="2560" max="2560" width="7" style="3" customWidth="1"/>
    <col min="2561" max="2561" width="4.5" style="3" customWidth="1"/>
    <col min="2562" max="2562" width="8.5" style="3" customWidth="1"/>
    <col min="2563" max="2563" width="29.375" style="3" customWidth="1"/>
    <col min="2564" max="2564" width="25.875" style="3" customWidth="1"/>
    <col min="2565" max="2565" width="16.125" style="3" customWidth="1"/>
    <col min="2566" max="2566" width="9.5" style="3" customWidth="1"/>
    <col min="2567" max="2814" width="9.125" style="3"/>
    <col min="2815" max="2815" width="1.5" style="3" customWidth="1"/>
    <col min="2816" max="2816" width="7" style="3" customWidth="1"/>
    <col min="2817" max="2817" width="4.5" style="3" customWidth="1"/>
    <col min="2818" max="2818" width="8.5" style="3" customWidth="1"/>
    <col min="2819" max="2819" width="29.375" style="3" customWidth="1"/>
    <col min="2820" max="2820" width="25.875" style="3" customWidth="1"/>
    <col min="2821" max="2821" width="16.125" style="3" customWidth="1"/>
    <col min="2822" max="2822" width="9.5" style="3" customWidth="1"/>
    <col min="2823" max="3070" width="9.125" style="3"/>
    <col min="3071" max="3071" width="1.5" style="3" customWidth="1"/>
    <col min="3072" max="3072" width="7" style="3" customWidth="1"/>
    <col min="3073" max="3073" width="4.5" style="3" customWidth="1"/>
    <col min="3074" max="3074" width="8.5" style="3" customWidth="1"/>
    <col min="3075" max="3075" width="29.375" style="3" customWidth="1"/>
    <col min="3076" max="3076" width="25.875" style="3" customWidth="1"/>
    <col min="3077" max="3077" width="16.125" style="3" customWidth="1"/>
    <col min="3078" max="3078" width="9.5" style="3" customWidth="1"/>
    <col min="3079" max="3326" width="9.125" style="3"/>
    <col min="3327" max="3327" width="1.5" style="3" customWidth="1"/>
    <col min="3328" max="3328" width="7" style="3" customWidth="1"/>
    <col min="3329" max="3329" width="4.5" style="3" customWidth="1"/>
    <col min="3330" max="3330" width="8.5" style="3" customWidth="1"/>
    <col min="3331" max="3331" width="29.375" style="3" customWidth="1"/>
    <col min="3332" max="3332" width="25.875" style="3" customWidth="1"/>
    <col min="3333" max="3333" width="16.125" style="3" customWidth="1"/>
    <col min="3334" max="3334" width="9.5" style="3" customWidth="1"/>
    <col min="3335" max="3582" width="9.125" style="3"/>
    <col min="3583" max="3583" width="1.5" style="3" customWidth="1"/>
    <col min="3584" max="3584" width="7" style="3" customWidth="1"/>
    <col min="3585" max="3585" width="4.5" style="3" customWidth="1"/>
    <col min="3586" max="3586" width="8.5" style="3" customWidth="1"/>
    <col min="3587" max="3587" width="29.375" style="3" customWidth="1"/>
    <col min="3588" max="3588" width="25.875" style="3" customWidth="1"/>
    <col min="3589" max="3589" width="16.125" style="3" customWidth="1"/>
    <col min="3590" max="3590" width="9.5" style="3" customWidth="1"/>
    <col min="3591" max="3838" width="9.125" style="3"/>
    <col min="3839" max="3839" width="1.5" style="3" customWidth="1"/>
    <col min="3840" max="3840" width="7" style="3" customWidth="1"/>
    <col min="3841" max="3841" width="4.5" style="3" customWidth="1"/>
    <col min="3842" max="3842" width="8.5" style="3" customWidth="1"/>
    <col min="3843" max="3843" width="29.375" style="3" customWidth="1"/>
    <col min="3844" max="3844" width="25.875" style="3" customWidth="1"/>
    <col min="3845" max="3845" width="16.125" style="3" customWidth="1"/>
    <col min="3846" max="3846" width="9.5" style="3" customWidth="1"/>
    <col min="3847" max="4094" width="9.125" style="3"/>
    <col min="4095" max="4095" width="1.5" style="3" customWidth="1"/>
    <col min="4096" max="4096" width="7" style="3" customWidth="1"/>
    <col min="4097" max="4097" width="4.5" style="3" customWidth="1"/>
    <col min="4098" max="4098" width="8.5" style="3" customWidth="1"/>
    <col min="4099" max="4099" width="29.375" style="3" customWidth="1"/>
    <col min="4100" max="4100" width="25.875" style="3" customWidth="1"/>
    <col min="4101" max="4101" width="16.125" style="3" customWidth="1"/>
    <col min="4102" max="4102" width="9.5" style="3" customWidth="1"/>
    <col min="4103" max="4350" width="9.125" style="3"/>
    <col min="4351" max="4351" width="1.5" style="3" customWidth="1"/>
    <col min="4352" max="4352" width="7" style="3" customWidth="1"/>
    <col min="4353" max="4353" width="4.5" style="3" customWidth="1"/>
    <col min="4354" max="4354" width="8.5" style="3" customWidth="1"/>
    <col min="4355" max="4355" width="29.375" style="3" customWidth="1"/>
    <col min="4356" max="4356" width="25.875" style="3" customWidth="1"/>
    <col min="4357" max="4357" width="16.125" style="3" customWidth="1"/>
    <col min="4358" max="4358" width="9.5" style="3" customWidth="1"/>
    <col min="4359" max="4606" width="9.125" style="3"/>
    <col min="4607" max="4607" width="1.5" style="3" customWidth="1"/>
    <col min="4608" max="4608" width="7" style="3" customWidth="1"/>
    <col min="4609" max="4609" width="4.5" style="3" customWidth="1"/>
    <col min="4610" max="4610" width="8.5" style="3" customWidth="1"/>
    <col min="4611" max="4611" width="29.375" style="3" customWidth="1"/>
    <col min="4612" max="4612" width="25.875" style="3" customWidth="1"/>
    <col min="4613" max="4613" width="16.125" style="3" customWidth="1"/>
    <col min="4614" max="4614" width="9.5" style="3" customWidth="1"/>
    <col min="4615" max="4862" width="9.125" style="3"/>
    <col min="4863" max="4863" width="1.5" style="3" customWidth="1"/>
    <col min="4864" max="4864" width="7" style="3" customWidth="1"/>
    <col min="4865" max="4865" width="4.5" style="3" customWidth="1"/>
    <col min="4866" max="4866" width="8.5" style="3" customWidth="1"/>
    <col min="4867" max="4867" width="29.375" style="3" customWidth="1"/>
    <col min="4868" max="4868" width="25.875" style="3" customWidth="1"/>
    <col min="4869" max="4869" width="16.125" style="3" customWidth="1"/>
    <col min="4870" max="4870" width="9.5" style="3" customWidth="1"/>
    <col min="4871" max="5118" width="9.125" style="3"/>
    <col min="5119" max="5119" width="1.5" style="3" customWidth="1"/>
    <col min="5120" max="5120" width="7" style="3" customWidth="1"/>
    <col min="5121" max="5121" width="4.5" style="3" customWidth="1"/>
    <col min="5122" max="5122" width="8.5" style="3" customWidth="1"/>
    <col min="5123" max="5123" width="29.375" style="3" customWidth="1"/>
    <col min="5124" max="5124" width="25.875" style="3" customWidth="1"/>
    <col min="5125" max="5125" width="16.125" style="3" customWidth="1"/>
    <col min="5126" max="5126" width="9.5" style="3" customWidth="1"/>
    <col min="5127" max="5374" width="9.125" style="3"/>
    <col min="5375" max="5375" width="1.5" style="3" customWidth="1"/>
    <col min="5376" max="5376" width="7" style="3" customWidth="1"/>
    <col min="5377" max="5377" width="4.5" style="3" customWidth="1"/>
    <col min="5378" max="5378" width="8.5" style="3" customWidth="1"/>
    <col min="5379" max="5379" width="29.375" style="3" customWidth="1"/>
    <col min="5380" max="5380" width="25.875" style="3" customWidth="1"/>
    <col min="5381" max="5381" width="16.125" style="3" customWidth="1"/>
    <col min="5382" max="5382" width="9.5" style="3" customWidth="1"/>
    <col min="5383" max="5630" width="9.125" style="3"/>
    <col min="5631" max="5631" width="1.5" style="3" customWidth="1"/>
    <col min="5632" max="5632" width="7" style="3" customWidth="1"/>
    <col min="5633" max="5633" width="4.5" style="3" customWidth="1"/>
    <col min="5634" max="5634" width="8.5" style="3" customWidth="1"/>
    <col min="5635" max="5635" width="29.375" style="3" customWidth="1"/>
    <col min="5636" max="5636" width="25.875" style="3" customWidth="1"/>
    <col min="5637" max="5637" width="16.125" style="3" customWidth="1"/>
    <col min="5638" max="5638" width="9.5" style="3" customWidth="1"/>
    <col min="5639" max="5886" width="9.125" style="3"/>
    <col min="5887" max="5887" width="1.5" style="3" customWidth="1"/>
    <col min="5888" max="5888" width="7" style="3" customWidth="1"/>
    <col min="5889" max="5889" width="4.5" style="3" customWidth="1"/>
    <col min="5890" max="5890" width="8.5" style="3" customWidth="1"/>
    <col min="5891" max="5891" width="29.375" style="3" customWidth="1"/>
    <col min="5892" max="5892" width="25.875" style="3" customWidth="1"/>
    <col min="5893" max="5893" width="16.125" style="3" customWidth="1"/>
    <col min="5894" max="5894" width="9.5" style="3" customWidth="1"/>
    <col min="5895" max="6142" width="9.125" style="3"/>
    <col min="6143" max="6143" width="1.5" style="3" customWidth="1"/>
    <col min="6144" max="6144" width="7" style="3" customWidth="1"/>
    <col min="6145" max="6145" width="4.5" style="3" customWidth="1"/>
    <col min="6146" max="6146" width="8.5" style="3" customWidth="1"/>
    <col min="6147" max="6147" width="29.375" style="3" customWidth="1"/>
    <col min="6148" max="6148" width="25.875" style="3" customWidth="1"/>
    <col min="6149" max="6149" width="16.125" style="3" customWidth="1"/>
    <col min="6150" max="6150" width="9.5" style="3" customWidth="1"/>
    <col min="6151" max="6398" width="9.125" style="3"/>
    <col min="6399" max="6399" width="1.5" style="3" customWidth="1"/>
    <col min="6400" max="6400" width="7" style="3" customWidth="1"/>
    <col min="6401" max="6401" width="4.5" style="3" customWidth="1"/>
    <col min="6402" max="6402" width="8.5" style="3" customWidth="1"/>
    <col min="6403" max="6403" width="29.375" style="3" customWidth="1"/>
    <col min="6404" max="6404" width="25.875" style="3" customWidth="1"/>
    <col min="6405" max="6405" width="16.125" style="3" customWidth="1"/>
    <col min="6406" max="6406" width="9.5" style="3" customWidth="1"/>
    <col min="6407" max="6654" width="9.125" style="3"/>
    <col min="6655" max="6655" width="1.5" style="3" customWidth="1"/>
    <col min="6656" max="6656" width="7" style="3" customWidth="1"/>
    <col min="6657" max="6657" width="4.5" style="3" customWidth="1"/>
    <col min="6658" max="6658" width="8.5" style="3" customWidth="1"/>
    <col min="6659" max="6659" width="29.375" style="3" customWidth="1"/>
    <col min="6660" max="6660" width="25.875" style="3" customWidth="1"/>
    <col min="6661" max="6661" width="16.125" style="3" customWidth="1"/>
    <col min="6662" max="6662" width="9.5" style="3" customWidth="1"/>
    <col min="6663" max="6910" width="9.125" style="3"/>
    <col min="6911" max="6911" width="1.5" style="3" customWidth="1"/>
    <col min="6912" max="6912" width="7" style="3" customWidth="1"/>
    <col min="6913" max="6913" width="4.5" style="3" customWidth="1"/>
    <col min="6914" max="6914" width="8.5" style="3" customWidth="1"/>
    <col min="6915" max="6915" width="29.375" style="3" customWidth="1"/>
    <col min="6916" max="6916" width="25.875" style="3" customWidth="1"/>
    <col min="6917" max="6917" width="16.125" style="3" customWidth="1"/>
    <col min="6918" max="6918" width="9.5" style="3" customWidth="1"/>
    <col min="6919" max="7166" width="9.125" style="3"/>
    <col min="7167" max="7167" width="1.5" style="3" customWidth="1"/>
    <col min="7168" max="7168" width="7" style="3" customWidth="1"/>
    <col min="7169" max="7169" width="4.5" style="3" customWidth="1"/>
    <col min="7170" max="7170" width="8.5" style="3" customWidth="1"/>
    <col min="7171" max="7171" width="29.375" style="3" customWidth="1"/>
    <col min="7172" max="7172" width="25.875" style="3" customWidth="1"/>
    <col min="7173" max="7173" width="16.125" style="3" customWidth="1"/>
    <col min="7174" max="7174" width="9.5" style="3" customWidth="1"/>
    <col min="7175" max="7422" width="9.125" style="3"/>
    <col min="7423" max="7423" width="1.5" style="3" customWidth="1"/>
    <col min="7424" max="7424" width="7" style="3" customWidth="1"/>
    <col min="7425" max="7425" width="4.5" style="3" customWidth="1"/>
    <col min="7426" max="7426" width="8.5" style="3" customWidth="1"/>
    <col min="7427" max="7427" width="29.375" style="3" customWidth="1"/>
    <col min="7428" max="7428" width="25.875" style="3" customWidth="1"/>
    <col min="7429" max="7429" width="16.125" style="3" customWidth="1"/>
    <col min="7430" max="7430" width="9.5" style="3" customWidth="1"/>
    <col min="7431" max="7678" width="9.125" style="3"/>
    <col min="7679" max="7679" width="1.5" style="3" customWidth="1"/>
    <col min="7680" max="7680" width="7" style="3" customWidth="1"/>
    <col min="7681" max="7681" width="4.5" style="3" customWidth="1"/>
    <col min="7682" max="7682" width="8.5" style="3" customWidth="1"/>
    <col min="7683" max="7683" width="29.375" style="3" customWidth="1"/>
    <col min="7684" max="7684" width="25.875" style="3" customWidth="1"/>
    <col min="7685" max="7685" width="16.125" style="3" customWidth="1"/>
    <col min="7686" max="7686" width="9.5" style="3" customWidth="1"/>
    <col min="7687" max="7934" width="9.125" style="3"/>
    <col min="7935" max="7935" width="1.5" style="3" customWidth="1"/>
    <col min="7936" max="7936" width="7" style="3" customWidth="1"/>
    <col min="7937" max="7937" width="4.5" style="3" customWidth="1"/>
    <col min="7938" max="7938" width="8.5" style="3" customWidth="1"/>
    <col min="7939" max="7939" width="29.375" style="3" customWidth="1"/>
    <col min="7940" max="7940" width="25.875" style="3" customWidth="1"/>
    <col min="7941" max="7941" width="16.125" style="3" customWidth="1"/>
    <col min="7942" max="7942" width="9.5" style="3" customWidth="1"/>
    <col min="7943" max="8190" width="9.125" style="3"/>
    <col min="8191" max="8191" width="1.5" style="3" customWidth="1"/>
    <col min="8192" max="8192" width="7" style="3" customWidth="1"/>
    <col min="8193" max="8193" width="4.5" style="3" customWidth="1"/>
    <col min="8194" max="8194" width="8.5" style="3" customWidth="1"/>
    <col min="8195" max="8195" width="29.375" style="3" customWidth="1"/>
    <col min="8196" max="8196" width="25.875" style="3" customWidth="1"/>
    <col min="8197" max="8197" width="16.125" style="3" customWidth="1"/>
    <col min="8198" max="8198" width="9.5" style="3" customWidth="1"/>
    <col min="8199" max="8446" width="9.125" style="3"/>
    <col min="8447" max="8447" width="1.5" style="3" customWidth="1"/>
    <col min="8448" max="8448" width="7" style="3" customWidth="1"/>
    <col min="8449" max="8449" width="4.5" style="3" customWidth="1"/>
    <col min="8450" max="8450" width="8.5" style="3" customWidth="1"/>
    <col min="8451" max="8451" width="29.375" style="3" customWidth="1"/>
    <col min="8452" max="8452" width="25.875" style="3" customWidth="1"/>
    <col min="8453" max="8453" width="16.125" style="3" customWidth="1"/>
    <col min="8454" max="8454" width="9.5" style="3" customWidth="1"/>
    <col min="8455" max="8702" width="9.125" style="3"/>
    <col min="8703" max="8703" width="1.5" style="3" customWidth="1"/>
    <col min="8704" max="8704" width="7" style="3" customWidth="1"/>
    <col min="8705" max="8705" width="4.5" style="3" customWidth="1"/>
    <col min="8706" max="8706" width="8.5" style="3" customWidth="1"/>
    <col min="8707" max="8707" width="29.375" style="3" customWidth="1"/>
    <col min="8708" max="8708" width="25.875" style="3" customWidth="1"/>
    <col min="8709" max="8709" width="16.125" style="3" customWidth="1"/>
    <col min="8710" max="8710" width="9.5" style="3" customWidth="1"/>
    <col min="8711" max="8958" width="9.125" style="3"/>
    <col min="8959" max="8959" width="1.5" style="3" customWidth="1"/>
    <col min="8960" max="8960" width="7" style="3" customWidth="1"/>
    <col min="8961" max="8961" width="4.5" style="3" customWidth="1"/>
    <col min="8962" max="8962" width="8.5" style="3" customWidth="1"/>
    <col min="8963" max="8963" width="29.375" style="3" customWidth="1"/>
    <col min="8964" max="8964" width="25.875" style="3" customWidth="1"/>
    <col min="8965" max="8965" width="16.125" style="3" customWidth="1"/>
    <col min="8966" max="8966" width="9.5" style="3" customWidth="1"/>
    <col min="8967" max="9214" width="9.125" style="3"/>
    <col min="9215" max="9215" width="1.5" style="3" customWidth="1"/>
    <col min="9216" max="9216" width="7" style="3" customWidth="1"/>
    <col min="9217" max="9217" width="4.5" style="3" customWidth="1"/>
    <col min="9218" max="9218" width="8.5" style="3" customWidth="1"/>
    <col min="9219" max="9219" width="29.375" style="3" customWidth="1"/>
    <col min="9220" max="9220" width="25.875" style="3" customWidth="1"/>
    <col min="9221" max="9221" width="16.125" style="3" customWidth="1"/>
    <col min="9222" max="9222" width="9.5" style="3" customWidth="1"/>
    <col min="9223" max="9470" width="9.125" style="3"/>
    <col min="9471" max="9471" width="1.5" style="3" customWidth="1"/>
    <col min="9472" max="9472" width="7" style="3" customWidth="1"/>
    <col min="9473" max="9473" width="4.5" style="3" customWidth="1"/>
    <col min="9474" max="9474" width="8.5" style="3" customWidth="1"/>
    <col min="9475" max="9475" width="29.375" style="3" customWidth="1"/>
    <col min="9476" max="9476" width="25.875" style="3" customWidth="1"/>
    <col min="9477" max="9477" width="16.125" style="3" customWidth="1"/>
    <col min="9478" max="9478" width="9.5" style="3" customWidth="1"/>
    <col min="9479" max="9726" width="9.125" style="3"/>
    <col min="9727" max="9727" width="1.5" style="3" customWidth="1"/>
    <col min="9728" max="9728" width="7" style="3" customWidth="1"/>
    <col min="9729" max="9729" width="4.5" style="3" customWidth="1"/>
    <col min="9730" max="9730" width="8.5" style="3" customWidth="1"/>
    <col min="9731" max="9731" width="29.375" style="3" customWidth="1"/>
    <col min="9732" max="9732" width="25.875" style="3" customWidth="1"/>
    <col min="9733" max="9733" width="16.125" style="3" customWidth="1"/>
    <col min="9734" max="9734" width="9.5" style="3" customWidth="1"/>
    <col min="9735" max="9982" width="9.125" style="3"/>
    <col min="9983" max="9983" width="1.5" style="3" customWidth="1"/>
    <col min="9984" max="9984" width="7" style="3" customWidth="1"/>
    <col min="9985" max="9985" width="4.5" style="3" customWidth="1"/>
    <col min="9986" max="9986" width="8.5" style="3" customWidth="1"/>
    <col min="9987" max="9987" width="29.375" style="3" customWidth="1"/>
    <col min="9988" max="9988" width="25.875" style="3" customWidth="1"/>
    <col min="9989" max="9989" width="16.125" style="3" customWidth="1"/>
    <col min="9990" max="9990" width="9.5" style="3" customWidth="1"/>
    <col min="9991" max="10238" width="9.125" style="3"/>
    <col min="10239" max="10239" width="1.5" style="3" customWidth="1"/>
    <col min="10240" max="10240" width="7" style="3" customWidth="1"/>
    <col min="10241" max="10241" width="4.5" style="3" customWidth="1"/>
    <col min="10242" max="10242" width="8.5" style="3" customWidth="1"/>
    <col min="10243" max="10243" width="29.375" style="3" customWidth="1"/>
    <col min="10244" max="10244" width="25.875" style="3" customWidth="1"/>
    <col min="10245" max="10245" width="16.125" style="3" customWidth="1"/>
    <col min="10246" max="10246" width="9.5" style="3" customWidth="1"/>
    <col min="10247" max="10494" width="9.125" style="3"/>
    <col min="10495" max="10495" width="1.5" style="3" customWidth="1"/>
    <col min="10496" max="10496" width="7" style="3" customWidth="1"/>
    <col min="10497" max="10497" width="4.5" style="3" customWidth="1"/>
    <col min="10498" max="10498" width="8.5" style="3" customWidth="1"/>
    <col min="10499" max="10499" width="29.375" style="3" customWidth="1"/>
    <col min="10500" max="10500" width="25.875" style="3" customWidth="1"/>
    <col min="10501" max="10501" width="16.125" style="3" customWidth="1"/>
    <col min="10502" max="10502" width="9.5" style="3" customWidth="1"/>
    <col min="10503" max="10750" width="9.125" style="3"/>
    <col min="10751" max="10751" width="1.5" style="3" customWidth="1"/>
    <col min="10752" max="10752" width="7" style="3" customWidth="1"/>
    <col min="10753" max="10753" width="4.5" style="3" customWidth="1"/>
    <col min="10754" max="10754" width="8.5" style="3" customWidth="1"/>
    <col min="10755" max="10755" width="29.375" style="3" customWidth="1"/>
    <col min="10756" max="10756" width="25.875" style="3" customWidth="1"/>
    <col min="10757" max="10757" width="16.125" style="3" customWidth="1"/>
    <col min="10758" max="10758" width="9.5" style="3" customWidth="1"/>
    <col min="10759" max="11006" width="9.125" style="3"/>
    <col min="11007" max="11007" width="1.5" style="3" customWidth="1"/>
    <col min="11008" max="11008" width="7" style="3" customWidth="1"/>
    <col min="11009" max="11009" width="4.5" style="3" customWidth="1"/>
    <col min="11010" max="11010" width="8.5" style="3" customWidth="1"/>
    <col min="11011" max="11011" width="29.375" style="3" customWidth="1"/>
    <col min="11012" max="11012" width="25.875" style="3" customWidth="1"/>
    <col min="11013" max="11013" width="16.125" style="3" customWidth="1"/>
    <col min="11014" max="11014" width="9.5" style="3" customWidth="1"/>
    <col min="11015" max="11262" width="9.125" style="3"/>
    <col min="11263" max="11263" width="1.5" style="3" customWidth="1"/>
    <col min="11264" max="11264" width="7" style="3" customWidth="1"/>
    <col min="11265" max="11265" width="4.5" style="3" customWidth="1"/>
    <col min="11266" max="11266" width="8.5" style="3" customWidth="1"/>
    <col min="11267" max="11267" width="29.375" style="3" customWidth="1"/>
    <col min="11268" max="11268" width="25.875" style="3" customWidth="1"/>
    <col min="11269" max="11269" width="16.125" style="3" customWidth="1"/>
    <col min="11270" max="11270" width="9.5" style="3" customWidth="1"/>
    <col min="11271" max="11518" width="9.125" style="3"/>
    <col min="11519" max="11519" width="1.5" style="3" customWidth="1"/>
    <col min="11520" max="11520" width="7" style="3" customWidth="1"/>
    <col min="11521" max="11521" width="4.5" style="3" customWidth="1"/>
    <col min="11522" max="11522" width="8.5" style="3" customWidth="1"/>
    <col min="11523" max="11523" width="29.375" style="3" customWidth="1"/>
    <col min="11524" max="11524" width="25.875" style="3" customWidth="1"/>
    <col min="11525" max="11525" width="16.125" style="3" customWidth="1"/>
    <col min="11526" max="11526" width="9.5" style="3" customWidth="1"/>
    <col min="11527" max="11774" width="9.125" style="3"/>
    <col min="11775" max="11775" width="1.5" style="3" customWidth="1"/>
    <col min="11776" max="11776" width="7" style="3" customWidth="1"/>
    <col min="11777" max="11777" width="4.5" style="3" customWidth="1"/>
    <col min="11778" max="11778" width="8.5" style="3" customWidth="1"/>
    <col min="11779" max="11779" width="29.375" style="3" customWidth="1"/>
    <col min="11780" max="11780" width="25.875" style="3" customWidth="1"/>
    <col min="11781" max="11781" width="16.125" style="3" customWidth="1"/>
    <col min="11782" max="11782" width="9.5" style="3" customWidth="1"/>
    <col min="11783" max="12030" width="9.125" style="3"/>
    <col min="12031" max="12031" width="1.5" style="3" customWidth="1"/>
    <col min="12032" max="12032" width="7" style="3" customWidth="1"/>
    <col min="12033" max="12033" width="4.5" style="3" customWidth="1"/>
    <col min="12034" max="12034" width="8.5" style="3" customWidth="1"/>
    <col min="12035" max="12035" width="29.375" style="3" customWidth="1"/>
    <col min="12036" max="12036" width="25.875" style="3" customWidth="1"/>
    <col min="12037" max="12037" width="16.125" style="3" customWidth="1"/>
    <col min="12038" max="12038" width="9.5" style="3" customWidth="1"/>
    <col min="12039" max="12286" width="9.125" style="3"/>
    <col min="12287" max="12287" width="1.5" style="3" customWidth="1"/>
    <col min="12288" max="12288" width="7" style="3" customWidth="1"/>
    <col min="12289" max="12289" width="4.5" style="3" customWidth="1"/>
    <col min="12290" max="12290" width="8.5" style="3" customWidth="1"/>
    <col min="12291" max="12291" width="29.375" style="3" customWidth="1"/>
    <col min="12292" max="12292" width="25.875" style="3" customWidth="1"/>
    <col min="12293" max="12293" width="16.125" style="3" customWidth="1"/>
    <col min="12294" max="12294" width="9.5" style="3" customWidth="1"/>
    <col min="12295" max="12542" width="9.125" style="3"/>
    <col min="12543" max="12543" width="1.5" style="3" customWidth="1"/>
    <col min="12544" max="12544" width="7" style="3" customWidth="1"/>
    <col min="12545" max="12545" width="4.5" style="3" customWidth="1"/>
    <col min="12546" max="12546" width="8.5" style="3" customWidth="1"/>
    <col min="12547" max="12547" width="29.375" style="3" customWidth="1"/>
    <col min="12548" max="12548" width="25.875" style="3" customWidth="1"/>
    <col min="12549" max="12549" width="16.125" style="3" customWidth="1"/>
    <col min="12550" max="12550" width="9.5" style="3" customWidth="1"/>
    <col min="12551" max="12798" width="9.125" style="3"/>
    <col min="12799" max="12799" width="1.5" style="3" customWidth="1"/>
    <col min="12800" max="12800" width="7" style="3" customWidth="1"/>
    <col min="12801" max="12801" width="4.5" style="3" customWidth="1"/>
    <col min="12802" max="12802" width="8.5" style="3" customWidth="1"/>
    <col min="12803" max="12803" width="29.375" style="3" customWidth="1"/>
    <col min="12804" max="12804" width="25.875" style="3" customWidth="1"/>
    <col min="12805" max="12805" width="16.125" style="3" customWidth="1"/>
    <col min="12806" max="12806" width="9.5" style="3" customWidth="1"/>
    <col min="12807" max="13054" width="9.125" style="3"/>
    <col min="13055" max="13055" width="1.5" style="3" customWidth="1"/>
    <col min="13056" max="13056" width="7" style="3" customWidth="1"/>
    <col min="13057" max="13057" width="4.5" style="3" customWidth="1"/>
    <col min="13058" max="13058" width="8.5" style="3" customWidth="1"/>
    <col min="13059" max="13059" width="29.375" style="3" customWidth="1"/>
    <col min="13060" max="13060" width="25.875" style="3" customWidth="1"/>
    <col min="13061" max="13061" width="16.125" style="3" customWidth="1"/>
    <col min="13062" max="13062" width="9.5" style="3" customWidth="1"/>
    <col min="13063" max="13310" width="9.125" style="3"/>
    <col min="13311" max="13311" width="1.5" style="3" customWidth="1"/>
    <col min="13312" max="13312" width="7" style="3" customWidth="1"/>
    <col min="13313" max="13313" width="4.5" style="3" customWidth="1"/>
    <col min="13314" max="13314" width="8.5" style="3" customWidth="1"/>
    <col min="13315" max="13315" width="29.375" style="3" customWidth="1"/>
    <col min="13316" max="13316" width="25.875" style="3" customWidth="1"/>
    <col min="13317" max="13317" width="16.125" style="3" customWidth="1"/>
    <col min="13318" max="13318" width="9.5" style="3" customWidth="1"/>
    <col min="13319" max="13566" width="9.125" style="3"/>
    <col min="13567" max="13567" width="1.5" style="3" customWidth="1"/>
    <col min="13568" max="13568" width="7" style="3" customWidth="1"/>
    <col min="13569" max="13569" width="4.5" style="3" customWidth="1"/>
    <col min="13570" max="13570" width="8.5" style="3" customWidth="1"/>
    <col min="13571" max="13571" width="29.375" style="3" customWidth="1"/>
    <col min="13572" max="13572" width="25.875" style="3" customWidth="1"/>
    <col min="13573" max="13573" width="16.125" style="3" customWidth="1"/>
    <col min="13574" max="13574" width="9.5" style="3" customWidth="1"/>
    <col min="13575" max="13822" width="9.125" style="3"/>
    <col min="13823" max="13823" width="1.5" style="3" customWidth="1"/>
    <col min="13824" max="13824" width="7" style="3" customWidth="1"/>
    <col min="13825" max="13825" width="4.5" style="3" customWidth="1"/>
    <col min="13826" max="13826" width="8.5" style="3" customWidth="1"/>
    <col min="13827" max="13827" width="29.375" style="3" customWidth="1"/>
    <col min="13828" max="13828" width="25.875" style="3" customWidth="1"/>
    <col min="13829" max="13829" width="16.125" style="3" customWidth="1"/>
    <col min="13830" max="13830" width="9.5" style="3" customWidth="1"/>
    <col min="13831" max="14078" width="9.125" style="3"/>
    <col min="14079" max="14079" width="1.5" style="3" customWidth="1"/>
    <col min="14080" max="14080" width="7" style="3" customWidth="1"/>
    <col min="14081" max="14081" width="4.5" style="3" customWidth="1"/>
    <col min="14082" max="14082" width="8.5" style="3" customWidth="1"/>
    <col min="14083" max="14083" width="29.375" style="3" customWidth="1"/>
    <col min="14084" max="14084" width="25.875" style="3" customWidth="1"/>
    <col min="14085" max="14085" width="16.125" style="3" customWidth="1"/>
    <col min="14086" max="14086" width="9.5" style="3" customWidth="1"/>
    <col min="14087" max="14334" width="9.125" style="3"/>
    <col min="14335" max="14335" width="1.5" style="3" customWidth="1"/>
    <col min="14336" max="14336" width="7" style="3" customWidth="1"/>
    <col min="14337" max="14337" width="4.5" style="3" customWidth="1"/>
    <col min="14338" max="14338" width="8.5" style="3" customWidth="1"/>
    <col min="14339" max="14339" width="29.375" style="3" customWidth="1"/>
    <col min="14340" max="14340" width="25.875" style="3" customWidth="1"/>
    <col min="14341" max="14341" width="16.125" style="3" customWidth="1"/>
    <col min="14342" max="14342" width="9.5" style="3" customWidth="1"/>
    <col min="14343" max="14590" width="9.125" style="3"/>
    <col min="14591" max="14591" width="1.5" style="3" customWidth="1"/>
    <col min="14592" max="14592" width="7" style="3" customWidth="1"/>
    <col min="14593" max="14593" width="4.5" style="3" customWidth="1"/>
    <col min="14594" max="14594" width="8.5" style="3" customWidth="1"/>
    <col min="14595" max="14595" width="29.375" style="3" customWidth="1"/>
    <col min="14596" max="14596" width="25.875" style="3" customWidth="1"/>
    <col min="14597" max="14597" width="16.125" style="3" customWidth="1"/>
    <col min="14598" max="14598" width="9.5" style="3" customWidth="1"/>
    <col min="14599" max="14846" width="9.125" style="3"/>
    <col min="14847" max="14847" width="1.5" style="3" customWidth="1"/>
    <col min="14848" max="14848" width="7" style="3" customWidth="1"/>
    <col min="14849" max="14849" width="4.5" style="3" customWidth="1"/>
    <col min="14850" max="14850" width="8.5" style="3" customWidth="1"/>
    <col min="14851" max="14851" width="29.375" style="3" customWidth="1"/>
    <col min="14852" max="14852" width="25.875" style="3" customWidth="1"/>
    <col min="14853" max="14853" width="16.125" style="3" customWidth="1"/>
    <col min="14854" max="14854" width="9.5" style="3" customWidth="1"/>
    <col min="14855" max="15102" width="9.125" style="3"/>
    <col min="15103" max="15103" width="1.5" style="3" customWidth="1"/>
    <col min="15104" max="15104" width="7" style="3" customWidth="1"/>
    <col min="15105" max="15105" width="4.5" style="3" customWidth="1"/>
    <col min="15106" max="15106" width="8.5" style="3" customWidth="1"/>
    <col min="15107" max="15107" width="29.375" style="3" customWidth="1"/>
    <col min="15108" max="15108" width="25.875" style="3" customWidth="1"/>
    <col min="15109" max="15109" width="16.125" style="3" customWidth="1"/>
    <col min="15110" max="15110" width="9.5" style="3" customWidth="1"/>
    <col min="15111" max="15358" width="9.125" style="3"/>
    <col min="15359" max="15359" width="1.5" style="3" customWidth="1"/>
    <col min="15360" max="15360" width="7" style="3" customWidth="1"/>
    <col min="15361" max="15361" width="4.5" style="3" customWidth="1"/>
    <col min="15362" max="15362" width="8.5" style="3" customWidth="1"/>
    <col min="15363" max="15363" width="29.375" style="3" customWidth="1"/>
    <col min="15364" max="15364" width="25.875" style="3" customWidth="1"/>
    <col min="15365" max="15365" width="16.125" style="3" customWidth="1"/>
    <col min="15366" max="15366" width="9.5" style="3" customWidth="1"/>
    <col min="15367" max="15614" width="9.125" style="3"/>
    <col min="15615" max="15615" width="1.5" style="3" customWidth="1"/>
    <col min="15616" max="15616" width="7" style="3" customWidth="1"/>
    <col min="15617" max="15617" width="4.5" style="3" customWidth="1"/>
    <col min="15618" max="15618" width="8.5" style="3" customWidth="1"/>
    <col min="15619" max="15619" width="29.375" style="3" customWidth="1"/>
    <col min="15620" max="15620" width="25.875" style="3" customWidth="1"/>
    <col min="15621" max="15621" width="16.125" style="3" customWidth="1"/>
    <col min="15622" max="15622" width="9.5" style="3" customWidth="1"/>
    <col min="15623" max="15870" width="9.125" style="3"/>
    <col min="15871" max="15871" width="1.5" style="3" customWidth="1"/>
    <col min="15872" max="15872" width="7" style="3" customWidth="1"/>
    <col min="15873" max="15873" width="4.5" style="3" customWidth="1"/>
    <col min="15874" max="15874" width="8.5" style="3" customWidth="1"/>
    <col min="15875" max="15875" width="29.375" style="3" customWidth="1"/>
    <col min="15876" max="15876" width="25.875" style="3" customWidth="1"/>
    <col min="15877" max="15877" width="16.125" style="3" customWidth="1"/>
    <col min="15878" max="15878" width="9.5" style="3" customWidth="1"/>
    <col min="15879" max="16126" width="9.125" style="3"/>
    <col min="16127" max="16127" width="1.5" style="3" customWidth="1"/>
    <col min="16128" max="16128" width="7" style="3" customWidth="1"/>
    <col min="16129" max="16129" width="4.5" style="3" customWidth="1"/>
    <col min="16130" max="16130" width="8.5" style="3" customWidth="1"/>
    <col min="16131" max="16131" width="29.375" style="3" customWidth="1"/>
    <col min="16132" max="16132" width="25.875" style="3" customWidth="1"/>
    <col min="16133" max="16133" width="16.125" style="3" customWidth="1"/>
    <col min="16134" max="16134" width="9.5" style="3" customWidth="1"/>
    <col min="16135" max="16384" width="9.125" style="3"/>
  </cols>
  <sheetData>
    <row r="1" spans="1:6" ht="17.25" customHeight="1">
      <c r="A1" s="4" t="s">
        <v>21</v>
      </c>
      <c r="B1" s="7" t="s">
        <v>43</v>
      </c>
      <c r="C1" s="8" t="s">
        <v>44</v>
      </c>
      <c r="D1" s="4" t="s">
        <v>22</v>
      </c>
      <c r="E1" s="5" t="s">
        <v>4</v>
      </c>
      <c r="F1" s="6" t="s">
        <v>23</v>
      </c>
    </row>
    <row r="2" spans="1:6" ht="17.25" customHeight="1">
      <c r="A2" s="317" t="s">
        <v>24</v>
      </c>
      <c r="B2" s="23" t="s">
        <v>198</v>
      </c>
      <c r="C2" s="22" t="s">
        <v>480</v>
      </c>
      <c r="D2" s="466" t="s">
        <v>88</v>
      </c>
      <c r="E2" s="18" t="s">
        <v>24</v>
      </c>
      <c r="F2" s="23" t="s">
        <v>198</v>
      </c>
    </row>
    <row r="3" spans="1:6" ht="17.25" customHeight="1">
      <c r="A3" s="317" t="s">
        <v>25</v>
      </c>
      <c r="B3" s="23" t="s">
        <v>199</v>
      </c>
      <c r="C3" s="22" t="s">
        <v>481</v>
      </c>
      <c r="D3" s="466"/>
      <c r="E3" s="18" t="s">
        <v>25</v>
      </c>
      <c r="F3" s="23" t="s">
        <v>199</v>
      </c>
    </row>
    <row r="4" spans="1:6" ht="17.25" customHeight="1">
      <c r="A4" s="317" t="s">
        <v>26</v>
      </c>
      <c r="B4" s="23" t="s">
        <v>200</v>
      </c>
      <c r="C4" s="22" t="s">
        <v>482</v>
      </c>
      <c r="D4" s="466"/>
      <c r="E4" s="18" t="s">
        <v>26</v>
      </c>
      <c r="F4" s="23" t="s">
        <v>200</v>
      </c>
    </row>
    <row r="5" spans="1:6" ht="17.25" customHeight="1">
      <c r="A5" s="317" t="s">
        <v>30</v>
      </c>
      <c r="B5" s="23" t="s">
        <v>201</v>
      </c>
      <c r="C5" s="22" t="s">
        <v>483</v>
      </c>
      <c r="D5" s="466"/>
      <c r="E5" s="18" t="s">
        <v>30</v>
      </c>
      <c r="F5" s="23" t="s">
        <v>201</v>
      </c>
    </row>
    <row r="6" spans="1:6" ht="17.25" customHeight="1">
      <c r="A6" s="317" t="s">
        <v>28</v>
      </c>
      <c r="B6" s="23" t="s">
        <v>224</v>
      </c>
      <c r="C6" s="22" t="s">
        <v>484</v>
      </c>
      <c r="D6" s="466" t="s">
        <v>88</v>
      </c>
      <c r="E6" s="18" t="s">
        <v>27</v>
      </c>
      <c r="F6" s="23" t="s">
        <v>224</v>
      </c>
    </row>
    <row r="7" spans="1:6" ht="17.25" customHeight="1">
      <c r="A7" s="317" t="s">
        <v>29</v>
      </c>
      <c r="B7" s="23" t="s">
        <v>225</v>
      </c>
      <c r="C7" s="26" t="s">
        <v>485</v>
      </c>
      <c r="D7" s="466"/>
      <c r="E7" s="18" t="s">
        <v>28</v>
      </c>
      <c r="F7" s="23" t="s">
        <v>225</v>
      </c>
    </row>
    <row r="8" spans="1:6" ht="17.25" customHeight="1">
      <c r="A8" s="317" t="s">
        <v>27</v>
      </c>
      <c r="B8" s="23" t="s">
        <v>226</v>
      </c>
      <c r="C8" s="22" t="s">
        <v>486</v>
      </c>
      <c r="D8" s="466"/>
      <c r="E8" s="18" t="s">
        <v>29</v>
      </c>
      <c r="F8" s="23" t="s">
        <v>226</v>
      </c>
    </row>
    <row r="9" spans="1:6" ht="17.25" customHeight="1">
      <c r="A9" s="317" t="s">
        <v>31</v>
      </c>
      <c r="B9" s="23" t="s">
        <v>202</v>
      </c>
      <c r="C9" s="22" t="s">
        <v>487</v>
      </c>
      <c r="D9" s="466"/>
      <c r="E9" s="18" t="s">
        <v>31</v>
      </c>
      <c r="F9" s="23" t="s">
        <v>202</v>
      </c>
    </row>
    <row r="10" spans="1:6" ht="17.25" customHeight="1">
      <c r="A10" s="317" t="s">
        <v>32</v>
      </c>
      <c r="B10" s="16" t="s">
        <v>488</v>
      </c>
      <c r="C10" s="22" t="s">
        <v>488</v>
      </c>
      <c r="D10" s="466" t="s">
        <v>88</v>
      </c>
      <c r="E10" s="18" t="s">
        <v>32</v>
      </c>
      <c r="F10" s="23" t="s">
        <v>203</v>
      </c>
    </row>
    <row r="11" spans="1:6" ht="17.25" customHeight="1">
      <c r="A11" s="317" t="s">
        <v>33</v>
      </c>
      <c r="B11" s="16" t="s">
        <v>489</v>
      </c>
      <c r="C11" s="22" t="s">
        <v>489</v>
      </c>
      <c r="D11" s="466"/>
      <c r="E11" s="18" t="s">
        <v>33</v>
      </c>
      <c r="F11" s="23" t="s">
        <v>204</v>
      </c>
    </row>
    <row r="12" spans="1:6" ht="17.25" customHeight="1">
      <c r="A12" s="317" t="s">
        <v>34</v>
      </c>
      <c r="B12" s="16" t="s">
        <v>490</v>
      </c>
      <c r="C12" s="22" t="s">
        <v>490</v>
      </c>
      <c r="D12" s="466"/>
      <c r="E12" s="18" t="s">
        <v>34</v>
      </c>
      <c r="F12" s="23" t="s">
        <v>205</v>
      </c>
    </row>
    <row r="13" spans="1:6" ht="17.25" customHeight="1">
      <c r="A13" s="317" t="s">
        <v>35</v>
      </c>
      <c r="B13" s="16" t="s">
        <v>491</v>
      </c>
      <c r="C13" s="22" t="s">
        <v>491</v>
      </c>
      <c r="D13" s="466"/>
      <c r="E13" s="18" t="s">
        <v>35</v>
      </c>
      <c r="F13" s="23" t="s">
        <v>206</v>
      </c>
    </row>
    <row r="14" spans="1:6" ht="17.25" customHeight="1">
      <c r="A14" s="317" t="s">
        <v>38</v>
      </c>
      <c r="B14" s="16" t="s">
        <v>492</v>
      </c>
      <c r="C14" s="22" t="s">
        <v>492</v>
      </c>
      <c r="D14" s="466" t="s">
        <v>88</v>
      </c>
      <c r="E14" s="18" t="s">
        <v>38</v>
      </c>
      <c r="F14" s="23" t="s">
        <v>207</v>
      </c>
    </row>
    <row r="15" spans="1:6" ht="17.25" customHeight="1">
      <c r="A15" s="317" t="s">
        <v>37</v>
      </c>
      <c r="B15" s="16" t="s">
        <v>493</v>
      </c>
      <c r="C15" s="22" t="s">
        <v>493</v>
      </c>
      <c r="D15" s="466"/>
      <c r="E15" s="18" t="s">
        <v>37</v>
      </c>
      <c r="F15" s="23" t="s">
        <v>208</v>
      </c>
    </row>
    <row r="16" spans="1:6" ht="17.25" customHeight="1">
      <c r="A16" s="317" t="s">
        <v>36</v>
      </c>
      <c r="B16" s="16" t="s">
        <v>494</v>
      </c>
      <c r="C16" s="22" t="s">
        <v>494</v>
      </c>
      <c r="D16" s="466"/>
      <c r="E16" s="18" t="s">
        <v>36</v>
      </c>
      <c r="F16" s="23" t="s">
        <v>209</v>
      </c>
    </row>
    <row r="17" spans="1:7" ht="17.25" customHeight="1">
      <c r="A17" s="317" t="s">
        <v>39</v>
      </c>
      <c r="B17" s="16" t="s">
        <v>495</v>
      </c>
      <c r="C17" s="22" t="s">
        <v>495</v>
      </c>
      <c r="D17" s="466"/>
      <c r="E17" s="18" t="s">
        <v>39</v>
      </c>
      <c r="F17" s="23" t="s">
        <v>210</v>
      </c>
    </row>
    <row r="18" spans="1:7" ht="17.25" customHeight="1">
      <c r="A18" s="317" t="s">
        <v>56</v>
      </c>
      <c r="B18" s="16" t="s">
        <v>496</v>
      </c>
      <c r="C18" s="22" t="s">
        <v>496</v>
      </c>
      <c r="D18" s="466" t="s">
        <v>88</v>
      </c>
      <c r="E18" s="18" t="s">
        <v>56</v>
      </c>
      <c r="F18" s="23" t="s">
        <v>211</v>
      </c>
    </row>
    <row r="19" spans="1:7" ht="17.25" customHeight="1">
      <c r="A19" s="317" t="s">
        <v>57</v>
      </c>
      <c r="B19" s="16" t="s">
        <v>497</v>
      </c>
      <c r="C19" s="22" t="s">
        <v>497</v>
      </c>
      <c r="D19" s="466"/>
      <c r="E19" s="18" t="s">
        <v>58</v>
      </c>
      <c r="F19" s="23" t="s">
        <v>932</v>
      </c>
    </row>
    <row r="20" spans="1:7" ht="17.25" customHeight="1">
      <c r="A20" s="317" t="s">
        <v>58</v>
      </c>
      <c r="B20" s="25" t="s">
        <v>506</v>
      </c>
      <c r="C20" s="27" t="s">
        <v>506</v>
      </c>
      <c r="D20" s="466"/>
      <c r="E20" s="29" t="s">
        <v>59</v>
      </c>
      <c r="F20" s="30" t="s">
        <v>444</v>
      </c>
    </row>
    <row r="21" spans="1:7" ht="17.25" customHeight="1">
      <c r="A21" s="15" t="s">
        <v>59</v>
      </c>
      <c r="B21" s="1" t="s">
        <v>498</v>
      </c>
      <c r="C21" s="28" t="s">
        <v>498</v>
      </c>
      <c r="D21" s="466"/>
      <c r="E21" s="18" t="s">
        <v>57</v>
      </c>
      <c r="F21" s="23" t="s">
        <v>367</v>
      </c>
    </row>
    <row r="22" spans="1:7" ht="17.25" customHeight="1">
      <c r="A22" s="15" t="s">
        <v>60</v>
      </c>
      <c r="B22" s="1" t="s">
        <v>499</v>
      </c>
      <c r="C22" s="28" t="s">
        <v>499</v>
      </c>
      <c r="D22" s="466" t="s">
        <v>88</v>
      </c>
      <c r="E22" s="14" t="s">
        <v>60</v>
      </c>
      <c r="F22" s="24" t="s">
        <v>217</v>
      </c>
    </row>
    <row r="23" spans="1:7" ht="17.25" customHeight="1">
      <c r="A23" s="15" t="s">
        <v>61</v>
      </c>
      <c r="B23" s="1" t="s">
        <v>500</v>
      </c>
      <c r="C23" s="28" t="s">
        <v>500</v>
      </c>
      <c r="D23" s="466"/>
      <c r="E23" s="14" t="s">
        <v>61</v>
      </c>
      <c r="F23" s="24" t="s">
        <v>218</v>
      </c>
    </row>
    <row r="24" spans="1:7" ht="17.25" customHeight="1">
      <c r="A24" s="15" t="s">
        <v>62</v>
      </c>
      <c r="B24" s="1" t="s">
        <v>501</v>
      </c>
      <c r="C24" s="28" t="s">
        <v>501</v>
      </c>
      <c r="D24" s="466"/>
      <c r="E24" s="14" t="s">
        <v>62</v>
      </c>
      <c r="F24" s="24" t="s">
        <v>219</v>
      </c>
    </row>
    <row r="25" spans="1:7" ht="17.25" customHeight="1">
      <c r="A25" s="15" t="s">
        <v>63</v>
      </c>
      <c r="B25" s="1" t="s">
        <v>502</v>
      </c>
      <c r="C25" s="28" t="s">
        <v>502</v>
      </c>
      <c r="D25" s="466"/>
      <c r="E25" s="14" t="s">
        <v>63</v>
      </c>
      <c r="F25" s="24" t="s">
        <v>220</v>
      </c>
    </row>
    <row r="26" spans="1:7" ht="17.25" customHeight="1">
      <c r="A26" s="18" t="s">
        <v>65</v>
      </c>
      <c r="B26" s="16" t="s">
        <v>933</v>
      </c>
      <c r="C26" s="22" t="s">
        <v>507</v>
      </c>
      <c r="D26" s="467" t="s">
        <v>503</v>
      </c>
      <c r="E26" s="21" t="s">
        <v>64</v>
      </c>
      <c r="F26" s="23" t="s">
        <v>933</v>
      </c>
    </row>
    <row r="27" spans="1:7" ht="17.25" customHeight="1">
      <c r="A27" s="18" t="s">
        <v>66</v>
      </c>
      <c r="B27" s="16" t="s">
        <v>934</v>
      </c>
      <c r="C27" s="22" t="s">
        <v>508</v>
      </c>
      <c r="D27" s="467"/>
      <c r="E27" s="21" t="s">
        <v>65</v>
      </c>
      <c r="F27" s="23" t="s">
        <v>934</v>
      </c>
    </row>
    <row r="28" spans="1:7" ht="17.25" customHeight="1">
      <c r="A28" s="18" t="s">
        <v>67</v>
      </c>
      <c r="B28" s="16" t="s">
        <v>935</v>
      </c>
      <c r="C28" s="22" t="s">
        <v>509</v>
      </c>
      <c r="D28" s="467"/>
      <c r="E28" s="15" t="s">
        <v>66</v>
      </c>
      <c r="F28" s="23" t="s">
        <v>935</v>
      </c>
    </row>
    <row r="29" spans="1:7" ht="17.25" customHeight="1">
      <c r="A29" s="18" t="s">
        <v>68</v>
      </c>
      <c r="B29" s="16" t="s">
        <v>936</v>
      </c>
      <c r="C29" s="22" t="s">
        <v>510</v>
      </c>
      <c r="D29" s="467"/>
      <c r="E29" s="15" t="s">
        <v>67</v>
      </c>
      <c r="F29" s="23" t="s">
        <v>936</v>
      </c>
    </row>
    <row r="30" spans="1:7" ht="17.25" customHeight="1">
      <c r="A30" s="18" t="s">
        <v>69</v>
      </c>
      <c r="B30" s="16" t="s">
        <v>937</v>
      </c>
      <c r="C30" s="22" t="s">
        <v>511</v>
      </c>
      <c r="D30" s="467" t="s">
        <v>503</v>
      </c>
      <c r="E30" s="15" t="s">
        <v>68</v>
      </c>
      <c r="F30" s="23" t="s">
        <v>937</v>
      </c>
    </row>
    <row r="31" spans="1:7" ht="17.25" customHeight="1">
      <c r="A31" s="18" t="s">
        <v>70</v>
      </c>
      <c r="B31" s="16" t="s">
        <v>1164</v>
      </c>
      <c r="C31" s="17" t="s">
        <v>1164</v>
      </c>
      <c r="D31" s="467"/>
      <c r="E31" s="15" t="s">
        <v>69</v>
      </c>
      <c r="F31" s="24" t="s">
        <v>221</v>
      </c>
      <c r="G31" s="3" t="s">
        <v>1162</v>
      </c>
    </row>
    <row r="32" spans="1:7" ht="17.25" customHeight="1">
      <c r="A32" s="18" t="s">
        <v>71</v>
      </c>
      <c r="B32" s="16" t="s">
        <v>1165</v>
      </c>
      <c r="C32" s="17" t="s">
        <v>1165</v>
      </c>
      <c r="D32" s="467"/>
      <c r="E32" s="15" t="s">
        <v>70</v>
      </c>
      <c r="F32" s="24" t="s">
        <v>222</v>
      </c>
      <c r="G32" s="3" t="s">
        <v>1163</v>
      </c>
    </row>
    <row r="33" spans="1:6" ht="17.25" customHeight="1">
      <c r="A33" s="14" t="s">
        <v>64</v>
      </c>
      <c r="B33" s="17"/>
      <c r="C33" s="17" t="s">
        <v>1184</v>
      </c>
      <c r="D33" s="467"/>
      <c r="E33" s="15" t="s">
        <v>71</v>
      </c>
      <c r="F33" s="24" t="s">
        <v>223</v>
      </c>
    </row>
  </sheetData>
  <mergeCells count="8">
    <mergeCell ref="D22:D25"/>
    <mergeCell ref="D26:D29"/>
    <mergeCell ref="D30:D33"/>
    <mergeCell ref="D2:D5"/>
    <mergeCell ref="D6:D9"/>
    <mergeCell ref="D10:D13"/>
    <mergeCell ref="D14:D17"/>
    <mergeCell ref="D18:D21"/>
  </mergeCells>
  <pageMargins left="0.75" right="0.75" top="1" bottom="1" header="0.51200000000000001" footer="0.51200000000000001"/>
  <pageSetup paperSize="8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66"/>
  <sheetViews>
    <sheetView topLeftCell="A12" zoomScale="70" zoomScaleNormal="70" workbookViewId="0">
      <selection activeCell="L32" sqref="L32"/>
    </sheetView>
  </sheetViews>
  <sheetFormatPr defaultColWidth="9.375" defaultRowHeight="14.25"/>
  <cols>
    <col min="1" max="1" width="28.875" style="38" bestFit="1" customWidth="1"/>
    <col min="2" max="2" width="22.125" style="38" customWidth="1"/>
    <col min="3" max="3" width="26.5" style="38" bestFit="1" customWidth="1"/>
    <col min="4" max="4" width="65" style="38" bestFit="1" customWidth="1"/>
    <col min="5" max="5" width="11.5" style="38" bestFit="1" customWidth="1"/>
    <col min="6" max="6" width="11.375" style="38" bestFit="1" customWidth="1"/>
    <col min="7" max="7" width="13.625" style="38" customWidth="1"/>
    <col min="8" max="8" width="14" style="38" customWidth="1"/>
    <col min="9" max="10" width="20.125" style="38" bestFit="1" customWidth="1"/>
    <col min="11" max="11" width="13.5" style="38" customWidth="1"/>
    <col min="12" max="12" width="14.375" style="39" customWidth="1"/>
    <col min="13" max="13" width="9.5" style="40" customWidth="1"/>
    <col min="14" max="14" width="10.875" style="40" bestFit="1" customWidth="1"/>
    <col min="15" max="15" width="24.875" style="40" bestFit="1" customWidth="1"/>
    <col min="16" max="16" width="15.625" style="40" customWidth="1"/>
    <col min="17" max="17" width="10.5" style="40" customWidth="1"/>
    <col min="18" max="18" width="25" style="40" hidden="1" customWidth="1"/>
    <col min="19" max="19" width="15.5" style="40" customWidth="1"/>
    <col min="20" max="20" width="21.125" style="40" bestFit="1" customWidth="1"/>
    <col min="21" max="22" width="10.625" style="40" customWidth="1"/>
    <col min="23" max="16384" width="9.375" style="38"/>
  </cols>
  <sheetData>
    <row r="1" spans="1:25" ht="15" thickBot="1"/>
    <row r="2" spans="1:25" s="49" customFormat="1" ht="101.25" customHeight="1" thickBot="1">
      <c r="A2" s="41" t="s">
        <v>45</v>
      </c>
      <c r="B2" s="42"/>
      <c r="C2" s="43" t="s">
        <v>781</v>
      </c>
      <c r="D2" s="43" t="s">
        <v>782</v>
      </c>
      <c r="E2" s="43" t="s">
        <v>46</v>
      </c>
      <c r="F2" s="44" t="s">
        <v>783</v>
      </c>
      <c r="G2" s="469" t="s">
        <v>784</v>
      </c>
      <c r="H2" s="470"/>
      <c r="I2" s="471"/>
      <c r="J2" s="472" t="s">
        <v>785</v>
      </c>
      <c r="K2" s="473"/>
      <c r="L2" s="45" t="s">
        <v>786</v>
      </c>
      <c r="M2" s="474" t="s">
        <v>787</v>
      </c>
      <c r="N2" s="475"/>
      <c r="O2" s="476"/>
      <c r="P2" s="225" t="s">
        <v>788</v>
      </c>
      <c r="Q2" s="225" t="s">
        <v>789</v>
      </c>
      <c r="R2" s="46"/>
      <c r="S2" s="47" t="s">
        <v>790</v>
      </c>
      <c r="T2" s="477" t="s">
        <v>791</v>
      </c>
      <c r="U2" s="478"/>
      <c r="V2" s="479"/>
      <c r="W2" s="48" t="s">
        <v>792</v>
      </c>
      <c r="X2" s="43" t="s">
        <v>793</v>
      </c>
    </row>
    <row r="3" spans="1:25" s="67" customFormat="1" ht="39.75" customHeight="1" thickBot="1">
      <c r="A3" s="50"/>
      <c r="B3" s="51"/>
      <c r="C3" s="52" t="s">
        <v>50</v>
      </c>
      <c r="D3" s="52" t="s">
        <v>50</v>
      </c>
      <c r="E3" s="52" t="s">
        <v>51</v>
      </c>
      <c r="F3" s="53" t="s">
        <v>52</v>
      </c>
      <c r="G3" s="52" t="s">
        <v>47</v>
      </c>
      <c r="H3" s="52" t="s">
        <v>48</v>
      </c>
      <c r="I3" s="52" t="s">
        <v>49</v>
      </c>
      <c r="J3" s="54" t="s">
        <v>794</v>
      </c>
      <c r="K3" s="55" t="s">
        <v>795</v>
      </c>
      <c r="L3" s="56" t="s">
        <v>796</v>
      </c>
      <c r="M3" s="57" t="s">
        <v>797</v>
      </c>
      <c r="N3" s="58" t="s">
        <v>798</v>
      </c>
      <c r="O3" s="59" t="s">
        <v>799</v>
      </c>
      <c r="P3" s="60"/>
      <c r="Q3" s="61"/>
      <c r="R3" s="62"/>
      <c r="S3" s="63" t="s">
        <v>53</v>
      </c>
      <c r="T3" s="64" t="s">
        <v>800</v>
      </c>
      <c r="U3" s="58" t="s">
        <v>798</v>
      </c>
      <c r="V3" s="65" t="s">
        <v>801</v>
      </c>
      <c r="W3" s="63" t="s">
        <v>53</v>
      </c>
      <c r="X3" s="66" t="s">
        <v>53</v>
      </c>
    </row>
    <row r="4" spans="1:25" ht="16.5">
      <c r="A4" s="68" t="s">
        <v>802</v>
      </c>
      <c r="B4" s="69"/>
      <c r="C4" s="70">
        <v>1.8</v>
      </c>
      <c r="D4" s="70">
        <f t="shared" ref="D4:D11" si="0">C4+X4</f>
        <v>1.831</v>
      </c>
      <c r="E4" s="71">
        <f>60*1.1</f>
        <v>66</v>
      </c>
      <c r="F4" s="70">
        <v>6</v>
      </c>
      <c r="G4" s="72">
        <v>400</v>
      </c>
      <c r="H4" s="72">
        <v>325</v>
      </c>
      <c r="I4" s="72">
        <v>195</v>
      </c>
      <c r="J4" s="73">
        <f t="shared" ref="J4:J11" si="1">IFERROR(E4/F4,"")</f>
        <v>11</v>
      </c>
      <c r="K4" s="74">
        <f t="shared" ref="K4:K11" si="2">J4*G4/1000</f>
        <v>4.4000000000000004</v>
      </c>
      <c r="L4" s="75">
        <f t="shared" ref="L4:L11" si="3">D4*1.5%</f>
        <v>2.7465E-2</v>
      </c>
      <c r="M4" s="76">
        <f t="shared" ref="M4:M8" si="4">($D4-$L4)*$F4</f>
        <v>10.821209999999999</v>
      </c>
      <c r="N4" s="77">
        <f t="shared" ref="N4:N8" si="5">D4*F4</f>
        <v>10.986000000000001</v>
      </c>
      <c r="O4" s="78">
        <f t="shared" ref="O4:O11" si="6">($D4+$L4)*$F4</f>
        <v>11.150790000000001</v>
      </c>
      <c r="P4" s="79">
        <f t="shared" ref="P4:P11" si="7">O4-D4</f>
        <v>9.3197900000000011</v>
      </c>
      <c r="Q4" s="80">
        <f t="shared" ref="Q4:Q11" si="8">M4+D4</f>
        <v>12.652209999999998</v>
      </c>
      <c r="R4" s="40" t="str">
        <f>A4</f>
        <v>FCL-NE-Pouch-1800</v>
      </c>
      <c r="S4" s="81">
        <f>(M4-P4)/2</f>
        <v>0.75070999999999888</v>
      </c>
      <c r="T4" s="82">
        <f t="shared" ref="T4:T11" si="9">AVERAGE(M4,P4)+W4</f>
        <v>10.820499999999999</v>
      </c>
      <c r="U4" s="83">
        <f>N4+W4</f>
        <v>11.736000000000001</v>
      </c>
      <c r="V4" s="78">
        <f t="shared" ref="V4:V11" si="10">AVERAGE(O4,Q4)+W4</f>
        <v>12.651499999999999</v>
      </c>
      <c r="W4" s="84">
        <v>0.75</v>
      </c>
      <c r="X4" s="85">
        <v>3.1E-2</v>
      </c>
      <c r="Y4" s="86"/>
    </row>
    <row r="5" spans="1:25" ht="16.5">
      <c r="A5" s="87" t="s">
        <v>803</v>
      </c>
      <c r="B5" s="88"/>
      <c r="C5" s="70">
        <v>0.8</v>
      </c>
      <c r="D5" s="70">
        <f t="shared" si="0"/>
        <v>0.81500000000000006</v>
      </c>
      <c r="E5" s="71">
        <f>80*1.1</f>
        <v>88</v>
      </c>
      <c r="F5" s="70">
        <v>12</v>
      </c>
      <c r="G5" s="72">
        <v>326</v>
      </c>
      <c r="H5" s="72">
        <v>276</v>
      </c>
      <c r="I5" s="72">
        <v>209</v>
      </c>
      <c r="J5" s="73">
        <f t="shared" si="1"/>
        <v>7.333333333333333</v>
      </c>
      <c r="K5" s="74">
        <f t="shared" si="2"/>
        <v>2.3906666666666667</v>
      </c>
      <c r="L5" s="75">
        <f t="shared" si="3"/>
        <v>1.2225E-2</v>
      </c>
      <c r="M5" s="76">
        <f t="shared" si="4"/>
        <v>9.6333000000000002</v>
      </c>
      <c r="N5" s="77">
        <f t="shared" si="5"/>
        <v>9.7800000000000011</v>
      </c>
      <c r="O5" s="78">
        <f t="shared" si="6"/>
        <v>9.9267000000000003</v>
      </c>
      <c r="P5" s="79">
        <f t="shared" si="7"/>
        <v>9.1117000000000008</v>
      </c>
      <c r="Q5" s="80">
        <f t="shared" si="8"/>
        <v>10.4483</v>
      </c>
      <c r="R5" s="40" t="str">
        <f t="shared" ref="R5:R11" si="11">A5</f>
        <v>FCN - Pouch 800</v>
      </c>
      <c r="S5" s="89">
        <f t="shared" ref="S5:S11" si="12">(M5-P5)/2</f>
        <v>0.2607999999999997</v>
      </c>
      <c r="T5" s="82">
        <f t="shared" si="9"/>
        <v>9.932500000000001</v>
      </c>
      <c r="U5" s="83">
        <f t="shared" ref="U5:U11" si="13">N5+W5</f>
        <v>10.340000000000002</v>
      </c>
      <c r="V5" s="78">
        <f t="shared" si="10"/>
        <v>10.7475</v>
      </c>
      <c r="W5" s="84">
        <v>0.56000000000000005</v>
      </c>
      <c r="X5" s="85">
        <v>1.4999999999999999E-2</v>
      </c>
    </row>
    <row r="6" spans="1:25" ht="17.25" thickBot="1">
      <c r="A6" s="90" t="s">
        <v>804</v>
      </c>
      <c r="B6" s="91"/>
      <c r="C6" s="92">
        <v>1.6</v>
      </c>
      <c r="D6" s="92">
        <f t="shared" si="0"/>
        <v>1.6280000000000001</v>
      </c>
      <c r="E6" s="93">
        <f>60*1.1</f>
        <v>66</v>
      </c>
      <c r="F6" s="92">
        <v>9</v>
      </c>
      <c r="G6" s="94">
        <v>370</v>
      </c>
      <c r="H6" s="94">
        <v>325</v>
      </c>
      <c r="I6" s="94">
        <v>280</v>
      </c>
      <c r="J6" s="95">
        <f t="shared" si="1"/>
        <v>7.333333333333333</v>
      </c>
      <c r="K6" s="96">
        <f t="shared" si="2"/>
        <v>2.7133333333333329</v>
      </c>
      <c r="L6" s="97">
        <f t="shared" si="3"/>
        <v>2.4420000000000001E-2</v>
      </c>
      <c r="M6" s="76">
        <f t="shared" si="4"/>
        <v>14.432220000000001</v>
      </c>
      <c r="N6" s="77">
        <f t="shared" si="5"/>
        <v>14.652000000000001</v>
      </c>
      <c r="O6" s="78">
        <f t="shared" si="6"/>
        <v>14.871780000000001</v>
      </c>
      <c r="P6" s="79">
        <f t="shared" si="7"/>
        <v>13.243780000000001</v>
      </c>
      <c r="Q6" s="80">
        <f t="shared" si="8"/>
        <v>16.060220000000001</v>
      </c>
      <c r="R6" s="40" t="str">
        <f t="shared" si="11"/>
        <v>FCN - Pouch 1600</v>
      </c>
      <c r="S6" s="89">
        <f t="shared" si="12"/>
        <v>0.59421999999999997</v>
      </c>
      <c r="T6" s="82">
        <f t="shared" si="9"/>
        <v>14.838000000000001</v>
      </c>
      <c r="U6" s="83">
        <f t="shared" si="13"/>
        <v>15.652000000000001</v>
      </c>
      <c r="V6" s="78">
        <f t="shared" si="10"/>
        <v>16.466000000000001</v>
      </c>
      <c r="W6" s="84">
        <v>1</v>
      </c>
      <c r="X6" s="85">
        <v>2.8000000000000001E-2</v>
      </c>
    </row>
    <row r="7" spans="1:25" ht="17.25" thickBot="1">
      <c r="A7" s="98" t="s">
        <v>805</v>
      </c>
      <c r="B7" s="99"/>
      <c r="C7" s="100">
        <v>0.25</v>
      </c>
      <c r="D7" s="100">
        <f t="shared" si="0"/>
        <v>0.254</v>
      </c>
      <c r="E7" s="101">
        <f>100*1.1</f>
        <v>110.00000000000001</v>
      </c>
      <c r="F7" s="100">
        <v>18</v>
      </c>
      <c r="G7" s="102">
        <v>400</v>
      </c>
      <c r="H7" s="102">
        <v>225</v>
      </c>
      <c r="I7" s="102">
        <v>180</v>
      </c>
      <c r="J7" s="103">
        <f t="shared" si="1"/>
        <v>6.1111111111111116</v>
      </c>
      <c r="K7" s="104">
        <f t="shared" si="2"/>
        <v>2.4444444444444446</v>
      </c>
      <c r="L7" s="105">
        <f t="shared" si="3"/>
        <v>3.81E-3</v>
      </c>
      <c r="M7" s="76">
        <f t="shared" si="4"/>
        <v>4.5034200000000002</v>
      </c>
      <c r="N7" s="77">
        <f t="shared" si="5"/>
        <v>4.5720000000000001</v>
      </c>
      <c r="O7" s="78">
        <f t="shared" si="6"/>
        <v>4.6405799999999999</v>
      </c>
      <c r="P7" s="79">
        <f t="shared" si="7"/>
        <v>4.3865800000000004</v>
      </c>
      <c r="Q7" s="80">
        <f t="shared" si="8"/>
        <v>4.7574199999999998</v>
      </c>
      <c r="R7" s="40" t="str">
        <f t="shared" si="11"/>
        <v>DW - Pouch 250</v>
      </c>
      <c r="S7" s="89">
        <f t="shared" si="12"/>
        <v>5.8419999999999916E-2</v>
      </c>
      <c r="T7" s="82">
        <f t="shared" si="9"/>
        <v>4.9250000000000007</v>
      </c>
      <c r="U7" s="83">
        <f t="shared" si="13"/>
        <v>5.0519999999999996</v>
      </c>
      <c r="V7" s="78">
        <f t="shared" si="10"/>
        <v>5.1790000000000003</v>
      </c>
      <c r="W7" s="84">
        <v>0.48</v>
      </c>
      <c r="X7" s="85">
        <v>4.0000000000000001E-3</v>
      </c>
    </row>
    <row r="8" spans="1:25" ht="16.5">
      <c r="A8" s="106" t="s">
        <v>806</v>
      </c>
      <c r="B8" s="107"/>
      <c r="C8" s="108">
        <v>0.4</v>
      </c>
      <c r="D8" s="108">
        <f t="shared" si="0"/>
        <v>0.40600000000000003</v>
      </c>
      <c r="E8" s="109">
        <f>100*1.1</f>
        <v>110.00000000000001</v>
      </c>
      <c r="F8" s="108">
        <v>24</v>
      </c>
      <c r="G8" s="110">
        <v>390</v>
      </c>
      <c r="H8" s="110">
        <v>215</v>
      </c>
      <c r="I8" s="110">
        <v>210</v>
      </c>
      <c r="J8" s="111">
        <f t="shared" si="1"/>
        <v>4.5833333333333339</v>
      </c>
      <c r="K8" s="112">
        <f t="shared" si="2"/>
        <v>1.7875000000000003</v>
      </c>
      <c r="L8" s="113">
        <f t="shared" si="3"/>
        <v>6.0899999999999999E-3</v>
      </c>
      <c r="M8" s="76">
        <f t="shared" si="4"/>
        <v>9.5978400000000015</v>
      </c>
      <c r="N8" s="77">
        <f t="shared" si="5"/>
        <v>9.7439999999999998</v>
      </c>
      <c r="O8" s="78">
        <f t="shared" si="6"/>
        <v>9.8901599999999998</v>
      </c>
      <c r="P8" s="79">
        <f t="shared" si="7"/>
        <v>9.4841599999999993</v>
      </c>
      <c r="Q8" s="80">
        <f t="shared" si="8"/>
        <v>10.003840000000002</v>
      </c>
      <c r="R8" s="40" t="str">
        <f t="shared" si="11"/>
        <v>DW - Pouch 400</v>
      </c>
      <c r="S8" s="89">
        <f t="shared" si="12"/>
        <v>5.6840000000001112E-2</v>
      </c>
      <c r="T8" s="82">
        <f t="shared" si="9"/>
        <v>10.061</v>
      </c>
      <c r="U8" s="83">
        <f t="shared" si="13"/>
        <v>10.263999999999999</v>
      </c>
      <c r="V8" s="78">
        <f t="shared" si="10"/>
        <v>10.467000000000001</v>
      </c>
      <c r="W8" s="84">
        <v>0.52</v>
      </c>
      <c r="X8" s="85">
        <v>6.0000000000000001E-3</v>
      </c>
    </row>
    <row r="9" spans="1:25" s="123" customFormat="1" ht="16.5">
      <c r="A9" s="114" t="s">
        <v>807</v>
      </c>
      <c r="B9" s="115"/>
      <c r="C9" s="116">
        <v>0.75</v>
      </c>
      <c r="D9" s="116">
        <f t="shared" si="0"/>
        <v>0.76300000000000001</v>
      </c>
      <c r="E9" s="117">
        <f>80*1.1</f>
        <v>88</v>
      </c>
      <c r="F9" s="116">
        <v>18</v>
      </c>
      <c r="G9" s="118">
        <v>336</v>
      </c>
      <c r="H9" s="118">
        <v>296</v>
      </c>
      <c r="I9" s="118">
        <v>287</v>
      </c>
      <c r="J9" s="119">
        <f t="shared" si="1"/>
        <v>4.8888888888888893</v>
      </c>
      <c r="K9" s="120">
        <f t="shared" si="2"/>
        <v>1.6426666666666667</v>
      </c>
      <c r="L9" s="121">
        <f t="shared" si="3"/>
        <v>1.1445E-2</v>
      </c>
      <c r="M9" s="76">
        <f>($D9-$L9)*$F9</f>
        <v>13.527989999999999</v>
      </c>
      <c r="N9" s="77">
        <f>D9*F9</f>
        <v>13.734</v>
      </c>
      <c r="O9" s="78">
        <f>($D9+$L9)*$F9</f>
        <v>13.940010000000001</v>
      </c>
      <c r="P9" s="79">
        <f>O9-D9</f>
        <v>13.177010000000001</v>
      </c>
      <c r="Q9" s="80">
        <f>M9+D9</f>
        <v>14.290989999999999</v>
      </c>
      <c r="R9" s="40" t="str">
        <f t="shared" si="11"/>
        <v>DW-Pouch-750</v>
      </c>
      <c r="S9" s="122">
        <f t="shared" si="12"/>
        <v>0.17548999999999904</v>
      </c>
      <c r="T9" s="82">
        <f t="shared" si="9"/>
        <v>14.202499999999999</v>
      </c>
      <c r="U9" s="83">
        <f t="shared" si="13"/>
        <v>14.584</v>
      </c>
      <c r="V9" s="78">
        <f t="shared" si="10"/>
        <v>14.9655</v>
      </c>
      <c r="W9" s="84">
        <v>0.85</v>
      </c>
      <c r="X9" s="85">
        <v>1.2999999999999999E-2</v>
      </c>
    </row>
    <row r="10" spans="1:25" ht="16.5">
      <c r="A10" s="68" t="s">
        <v>808</v>
      </c>
      <c r="B10" s="69"/>
      <c r="C10" s="70">
        <v>1.4</v>
      </c>
      <c r="D10" s="70">
        <f t="shared" si="0"/>
        <v>1.4239999999999999</v>
      </c>
      <c r="E10" s="124">
        <f>60*1.1</f>
        <v>66</v>
      </c>
      <c r="F10" s="70">
        <v>9</v>
      </c>
      <c r="G10" s="72">
        <v>370</v>
      </c>
      <c r="H10" s="72">
        <v>305</v>
      </c>
      <c r="I10" s="72">
        <v>265</v>
      </c>
      <c r="J10" s="73">
        <f t="shared" si="1"/>
        <v>7.333333333333333</v>
      </c>
      <c r="K10" s="74">
        <f t="shared" si="2"/>
        <v>2.7133333333333329</v>
      </c>
      <c r="L10" s="75">
        <f t="shared" si="3"/>
        <v>2.1359999999999997E-2</v>
      </c>
      <c r="M10" s="76">
        <f t="shared" ref="M10:M11" si="14">($D10-$L10)*$F10</f>
        <v>12.623759999999999</v>
      </c>
      <c r="N10" s="77">
        <f t="shared" ref="N10:N11" si="15">D10*F10</f>
        <v>12.815999999999999</v>
      </c>
      <c r="O10" s="78">
        <f t="shared" si="6"/>
        <v>13.008240000000001</v>
      </c>
      <c r="P10" s="79">
        <f t="shared" si="7"/>
        <v>11.584240000000001</v>
      </c>
      <c r="Q10" s="80">
        <f t="shared" si="8"/>
        <v>14.047759999999998</v>
      </c>
      <c r="R10" s="40" t="str">
        <f t="shared" si="11"/>
        <v>DW - Pouch 1400</v>
      </c>
      <c r="S10" s="89">
        <f t="shared" si="12"/>
        <v>0.51975999999999889</v>
      </c>
      <c r="T10" s="82">
        <f t="shared" si="9"/>
        <v>12.994</v>
      </c>
      <c r="U10" s="83">
        <f t="shared" si="13"/>
        <v>13.706</v>
      </c>
      <c r="V10" s="78">
        <f t="shared" si="10"/>
        <v>14.417999999999999</v>
      </c>
      <c r="W10" s="84">
        <v>0.89</v>
      </c>
      <c r="X10" s="85">
        <v>2.4E-2</v>
      </c>
    </row>
    <row r="11" spans="1:25" ht="17.25" thickBot="1">
      <c r="A11" s="68" t="s">
        <v>809</v>
      </c>
      <c r="B11" s="69"/>
      <c r="C11" s="70">
        <v>1</v>
      </c>
      <c r="D11" s="70">
        <f t="shared" si="0"/>
        <v>1.0169999999999999</v>
      </c>
      <c r="E11" s="124">
        <f>60*1.1</f>
        <v>66</v>
      </c>
      <c r="F11" s="70">
        <v>12</v>
      </c>
      <c r="G11" s="72">
        <v>330</v>
      </c>
      <c r="H11" s="72">
        <v>300</v>
      </c>
      <c r="I11" s="72">
        <v>235</v>
      </c>
      <c r="J11" s="73">
        <f t="shared" si="1"/>
        <v>5.5</v>
      </c>
      <c r="K11" s="74">
        <f t="shared" si="2"/>
        <v>1.8149999999999999</v>
      </c>
      <c r="L11" s="75">
        <f t="shared" si="3"/>
        <v>1.5254999999999998E-2</v>
      </c>
      <c r="M11" s="76">
        <f t="shared" si="14"/>
        <v>12.02094</v>
      </c>
      <c r="N11" s="77">
        <f t="shared" si="15"/>
        <v>12.203999999999999</v>
      </c>
      <c r="O11" s="78">
        <f t="shared" si="6"/>
        <v>12.387059999999998</v>
      </c>
      <c r="P11" s="79">
        <f t="shared" si="7"/>
        <v>11.370059999999999</v>
      </c>
      <c r="Q11" s="80">
        <f t="shared" si="8"/>
        <v>13.037939999999999</v>
      </c>
      <c r="R11" s="40" t="str">
        <f t="shared" si="11"/>
        <v>Floorcare - Pouch 1000</v>
      </c>
      <c r="S11" s="125">
        <f t="shared" si="12"/>
        <v>0.3254400000000004</v>
      </c>
      <c r="T11" s="82">
        <f t="shared" si="9"/>
        <v>12.385499999999999</v>
      </c>
      <c r="U11" s="83">
        <f t="shared" si="13"/>
        <v>12.893999999999998</v>
      </c>
      <c r="V11" s="78">
        <f t="shared" si="10"/>
        <v>13.402499999999998</v>
      </c>
      <c r="W11" s="84">
        <v>0.69</v>
      </c>
      <c r="X11" s="85">
        <v>1.7000000000000001E-2</v>
      </c>
    </row>
    <row r="12" spans="1:25" s="140" customFormat="1" ht="18.75" thickBot="1">
      <c r="A12" s="126" t="s">
        <v>810</v>
      </c>
      <c r="B12" s="127"/>
      <c r="C12" s="127"/>
      <c r="D12" s="127"/>
      <c r="E12" s="128"/>
      <c r="F12" s="129"/>
      <c r="G12" s="128">
        <f t="shared" ref="G12:J12" si="16">MAX(G4:G11)</f>
        <v>400</v>
      </c>
      <c r="H12" s="128">
        <f t="shared" si="16"/>
        <v>325</v>
      </c>
      <c r="I12" s="128">
        <f t="shared" si="16"/>
        <v>287</v>
      </c>
      <c r="J12" s="130">
        <f t="shared" si="16"/>
        <v>11</v>
      </c>
      <c r="K12" s="131">
        <f>MAX(K4:K11)</f>
        <v>4.4000000000000004</v>
      </c>
      <c r="L12" s="132"/>
      <c r="M12" s="133">
        <f>MIN(M4:M11)</f>
        <v>4.5034200000000002</v>
      </c>
      <c r="N12" s="134">
        <f>MAX(N4:N11)</f>
        <v>14.652000000000001</v>
      </c>
      <c r="O12" s="135">
        <f>MAX(O4:O11)</f>
        <v>14.871780000000001</v>
      </c>
      <c r="P12" s="136"/>
      <c r="Q12" s="137"/>
      <c r="R12" s="138"/>
      <c r="S12" s="139">
        <f>MIN(S4:S11)</f>
        <v>5.6840000000001112E-2</v>
      </c>
      <c r="T12" s="138"/>
      <c r="U12" s="138"/>
      <c r="V12" s="138"/>
    </row>
    <row r="13" spans="1:25" hidden="1">
      <c r="A13" s="141" t="s">
        <v>811</v>
      </c>
      <c r="B13" s="142"/>
      <c r="C13" s="142"/>
      <c r="D13" s="142">
        <v>1500</v>
      </c>
      <c r="E13" s="143">
        <v>36</v>
      </c>
      <c r="F13" s="144" t="e">
        <f>PRODUCT(#REF!)</f>
        <v>#REF!</v>
      </c>
      <c r="G13" s="143">
        <v>263</v>
      </c>
      <c r="H13" s="143">
        <v>236</v>
      </c>
      <c r="I13" s="143">
        <v>288</v>
      </c>
      <c r="J13" s="145" t="e">
        <f t="shared" ref="J13:J22" si="17">IFERROR(E13/F13,"")*1.3</f>
        <v>#VALUE!</v>
      </c>
      <c r="M13" s="146" t="e">
        <f t="shared" ref="M13:M22" si="18">D13*F13/1000</f>
        <v>#REF!</v>
      </c>
    </row>
    <row r="14" spans="1:25" hidden="1">
      <c r="A14" s="147" t="s">
        <v>812</v>
      </c>
      <c r="B14" s="148"/>
      <c r="C14" s="148"/>
      <c r="D14" s="148">
        <v>3800</v>
      </c>
      <c r="E14" s="149">
        <v>30</v>
      </c>
      <c r="F14" s="150" t="e">
        <f>PRODUCT(#REF!)</f>
        <v>#REF!</v>
      </c>
      <c r="G14" s="149">
        <v>430</v>
      </c>
      <c r="H14" s="149">
        <v>190</v>
      </c>
      <c r="I14" s="149">
        <v>305</v>
      </c>
      <c r="J14" s="151" t="e">
        <f t="shared" si="17"/>
        <v>#VALUE!</v>
      </c>
      <c r="M14" s="152" t="e">
        <f t="shared" si="18"/>
        <v>#REF!</v>
      </c>
    </row>
    <row r="15" spans="1:25" hidden="1">
      <c r="A15" s="147" t="s">
        <v>813</v>
      </c>
      <c r="B15" s="148"/>
      <c r="C15" s="148"/>
      <c r="D15" s="148">
        <v>3800</v>
      </c>
      <c r="E15" s="149">
        <v>30</v>
      </c>
      <c r="F15" s="150" t="e">
        <f>PRODUCT(#REF!)</f>
        <v>#REF!</v>
      </c>
      <c r="G15" s="149">
        <v>350</v>
      </c>
      <c r="H15" s="149">
        <v>210</v>
      </c>
      <c r="I15" s="149">
        <v>307</v>
      </c>
      <c r="J15" s="151" t="e">
        <f t="shared" si="17"/>
        <v>#VALUE!</v>
      </c>
      <c r="M15" s="152" t="e">
        <f t="shared" si="18"/>
        <v>#REF!</v>
      </c>
    </row>
    <row r="16" spans="1:25" hidden="1">
      <c r="A16" s="147" t="s">
        <v>814</v>
      </c>
      <c r="B16" s="148"/>
      <c r="C16" s="148"/>
      <c r="D16" s="148">
        <v>2000</v>
      </c>
      <c r="E16" s="149">
        <v>48</v>
      </c>
      <c r="F16" s="150" t="e">
        <f>PRODUCT(#REF!)</f>
        <v>#REF!</v>
      </c>
      <c r="G16" s="149">
        <v>370</v>
      </c>
      <c r="H16" s="149">
        <v>230</v>
      </c>
      <c r="I16" s="149">
        <v>330</v>
      </c>
      <c r="J16" s="151" t="e">
        <f t="shared" si="17"/>
        <v>#VALUE!</v>
      </c>
      <c r="M16" s="152" t="e">
        <f t="shared" si="18"/>
        <v>#REF!</v>
      </c>
    </row>
    <row r="17" spans="1:22" hidden="1">
      <c r="A17" s="147" t="s">
        <v>815</v>
      </c>
      <c r="B17" s="148"/>
      <c r="C17" s="148"/>
      <c r="D17" s="148">
        <v>2400</v>
      </c>
      <c r="E17" s="149">
        <v>36</v>
      </c>
      <c r="F17" s="150" t="e">
        <f>PRODUCT(#REF!)</f>
        <v>#REF!</v>
      </c>
      <c r="G17" s="149"/>
      <c r="H17" s="149"/>
      <c r="I17" s="149"/>
      <c r="J17" s="151" t="e">
        <f t="shared" si="17"/>
        <v>#VALUE!</v>
      </c>
      <c r="M17" s="152" t="e">
        <f t="shared" si="18"/>
        <v>#REF!</v>
      </c>
    </row>
    <row r="18" spans="1:22" hidden="1">
      <c r="A18" s="147" t="s">
        <v>816</v>
      </c>
      <c r="B18" s="148"/>
      <c r="C18" s="148"/>
      <c r="D18" s="148">
        <v>2700</v>
      </c>
      <c r="E18" s="149">
        <v>36</v>
      </c>
      <c r="F18" s="150" t="e">
        <f>PRODUCT(#REF!)</f>
        <v>#REF!</v>
      </c>
      <c r="G18" s="149">
        <v>385</v>
      </c>
      <c r="H18" s="149">
        <v>215</v>
      </c>
      <c r="I18" s="149">
        <v>355</v>
      </c>
      <c r="J18" s="151" t="e">
        <f t="shared" si="17"/>
        <v>#VALUE!</v>
      </c>
      <c r="M18" s="152" t="e">
        <f t="shared" si="18"/>
        <v>#REF!</v>
      </c>
    </row>
    <row r="19" spans="1:22" hidden="1">
      <c r="A19" s="147" t="s">
        <v>817</v>
      </c>
      <c r="B19" s="148"/>
      <c r="C19" s="148"/>
      <c r="D19" s="148">
        <v>3800</v>
      </c>
      <c r="E19" s="149">
        <v>24</v>
      </c>
      <c r="F19" s="150" t="e">
        <f>PRODUCT(#REF!)</f>
        <v>#REF!</v>
      </c>
      <c r="G19" s="149"/>
      <c r="H19" s="149"/>
      <c r="I19" s="149"/>
      <c r="J19" s="151" t="e">
        <f t="shared" si="17"/>
        <v>#VALUE!</v>
      </c>
      <c r="M19" s="152" t="e">
        <f t="shared" si="18"/>
        <v>#REF!</v>
      </c>
    </row>
    <row r="20" spans="1:22" hidden="1">
      <c r="A20" s="147" t="s">
        <v>818</v>
      </c>
      <c r="B20" s="148"/>
      <c r="C20" s="148"/>
      <c r="D20" s="148">
        <v>4200</v>
      </c>
      <c r="E20" s="149">
        <v>24</v>
      </c>
      <c r="F20" s="150" t="e">
        <f>PRODUCT(#REF!)</f>
        <v>#REF!</v>
      </c>
      <c r="G20" s="149"/>
      <c r="H20" s="149"/>
      <c r="I20" s="149"/>
      <c r="J20" s="151" t="e">
        <f t="shared" si="17"/>
        <v>#VALUE!</v>
      </c>
      <c r="M20" s="152" t="e">
        <f t="shared" si="18"/>
        <v>#REF!</v>
      </c>
    </row>
    <row r="21" spans="1:22" hidden="1">
      <c r="A21" s="147" t="s">
        <v>819</v>
      </c>
      <c r="B21" s="148"/>
      <c r="C21" s="148"/>
      <c r="D21" s="148">
        <v>1800</v>
      </c>
      <c r="E21" s="149">
        <v>36</v>
      </c>
      <c r="F21" s="150" t="e">
        <f>PRODUCT(#REF!)</f>
        <v>#REF!</v>
      </c>
      <c r="G21" s="149">
        <v>410</v>
      </c>
      <c r="H21" s="149">
        <v>170</v>
      </c>
      <c r="I21" s="149">
        <v>330</v>
      </c>
      <c r="J21" s="151" t="e">
        <f t="shared" si="17"/>
        <v>#VALUE!</v>
      </c>
      <c r="M21" s="152" t="e">
        <f t="shared" si="18"/>
        <v>#REF!</v>
      </c>
    </row>
    <row r="22" spans="1:22" hidden="1">
      <c r="A22" s="147" t="s">
        <v>820</v>
      </c>
      <c r="B22" s="148"/>
      <c r="C22" s="148"/>
      <c r="D22" s="148">
        <v>3800</v>
      </c>
      <c r="E22" s="149">
        <v>36</v>
      </c>
      <c r="F22" s="150" t="e">
        <f>PRODUCT(#REF!)</f>
        <v>#REF!</v>
      </c>
      <c r="G22" s="149">
        <v>350</v>
      </c>
      <c r="H22" s="149">
        <v>210</v>
      </c>
      <c r="I22" s="149">
        <v>307</v>
      </c>
      <c r="J22" s="151" t="e">
        <f t="shared" si="17"/>
        <v>#VALUE!</v>
      </c>
      <c r="M22" s="152" t="e">
        <f t="shared" si="18"/>
        <v>#REF!</v>
      </c>
    </row>
    <row r="23" spans="1:22" s="158" customFormat="1" ht="18.75" hidden="1" thickBot="1">
      <c r="A23" s="153" t="s">
        <v>810</v>
      </c>
      <c r="B23" s="154"/>
      <c r="C23" s="154"/>
      <c r="D23" s="154"/>
      <c r="E23" s="155"/>
      <c r="F23" s="156"/>
      <c r="G23" s="155">
        <f t="shared" ref="G23:I23" si="19">MAX(G13:G22)</f>
        <v>430</v>
      </c>
      <c r="H23" s="155">
        <f t="shared" si="19"/>
        <v>236</v>
      </c>
      <c r="I23" s="155">
        <f t="shared" si="19"/>
        <v>355</v>
      </c>
      <c r="J23" s="157" t="e">
        <f>MAX(J13:J22)</f>
        <v>#VALUE!</v>
      </c>
      <c r="L23" s="159"/>
      <c r="M23" s="160" t="e">
        <f>MAX(M13:M22)</f>
        <v>#REF!</v>
      </c>
      <c r="N23" s="161"/>
      <c r="O23" s="161"/>
      <c r="P23" s="161"/>
      <c r="Q23" s="161"/>
      <c r="R23" s="161"/>
      <c r="S23" s="40"/>
      <c r="T23" s="162"/>
      <c r="U23" s="38"/>
      <c r="V23" s="38"/>
    </row>
    <row r="24" spans="1:22" ht="18">
      <c r="R24" s="161"/>
      <c r="U24" s="38"/>
      <c r="V24" s="38"/>
    </row>
    <row r="25" spans="1:22" ht="18">
      <c r="A25" s="163" t="s">
        <v>821</v>
      </c>
      <c r="B25" s="163"/>
      <c r="C25" s="163"/>
      <c r="D25" s="163" t="s">
        <v>822</v>
      </c>
      <c r="R25" s="161"/>
      <c r="U25" s="38"/>
      <c r="V25" s="38"/>
    </row>
    <row r="26" spans="1:22" ht="18.75" thickBot="1">
      <c r="A26" s="164"/>
      <c r="B26" s="164"/>
      <c r="C26" s="164"/>
      <c r="D26" s="164" t="s">
        <v>823</v>
      </c>
      <c r="R26" s="161"/>
      <c r="U26" s="38"/>
      <c r="V26" s="38"/>
    </row>
    <row r="27" spans="1:22" ht="18.75" thickBot="1">
      <c r="A27" s="164"/>
      <c r="B27" s="164"/>
      <c r="C27" s="164"/>
      <c r="D27" s="164" t="s">
        <v>824</v>
      </c>
      <c r="J27" s="474" t="s">
        <v>787</v>
      </c>
      <c r="K27" s="480"/>
      <c r="L27" s="481"/>
      <c r="R27" s="161"/>
      <c r="U27" s="38"/>
      <c r="V27" s="38"/>
    </row>
    <row r="28" spans="1:22" ht="45.75" thickBot="1">
      <c r="A28" s="165" t="s">
        <v>825</v>
      </c>
      <c r="B28" s="165" t="s">
        <v>826</v>
      </c>
      <c r="C28" s="165" t="s">
        <v>45</v>
      </c>
      <c r="D28" s="165" t="s">
        <v>1</v>
      </c>
      <c r="E28" s="165" t="s">
        <v>827</v>
      </c>
      <c r="F28" s="165"/>
      <c r="G28" s="64" t="s">
        <v>800</v>
      </c>
      <c r="H28" s="58" t="s">
        <v>798</v>
      </c>
      <c r="I28" s="65" t="s">
        <v>801</v>
      </c>
      <c r="J28" s="166" t="s">
        <v>54</v>
      </c>
      <c r="K28" s="167" t="str">
        <f>M3</f>
        <v>Min
kg</v>
      </c>
      <c r="L28" s="167" t="str">
        <f>N3</f>
        <v>Target
kg</v>
      </c>
      <c r="M28" s="167" t="str">
        <f>O3</f>
        <v>Max
kg</v>
      </c>
      <c r="N28" s="167" t="s">
        <v>147</v>
      </c>
      <c r="O28" s="168" t="str">
        <f>P2</f>
        <v>Trọng lượng max của thùng thiếu 1 túi</v>
      </c>
      <c r="P28" s="226" t="str">
        <f>Q2</f>
        <v>Trọng lượng min của thùng thừa 1 túi</v>
      </c>
      <c r="S28" s="161"/>
      <c r="T28" s="161"/>
    </row>
    <row r="29" spans="1:22" ht="18">
      <c r="A29" s="468" t="s">
        <v>828</v>
      </c>
      <c r="B29" s="169">
        <v>0.75</v>
      </c>
      <c r="C29" s="170" t="str">
        <f t="shared" ref="C29:C50" si="20">VLOOKUP(B29,$C$4:$R$11,16, FALSE)</f>
        <v>DW-Pouch-750</v>
      </c>
      <c r="D29" s="171" t="s">
        <v>829</v>
      </c>
      <c r="E29" s="172">
        <v>67517502</v>
      </c>
      <c r="F29" s="173">
        <v>19</v>
      </c>
      <c r="G29" s="174">
        <v>14.1</v>
      </c>
      <c r="H29" s="174">
        <v>14.4</v>
      </c>
      <c r="I29" s="174">
        <v>13.8</v>
      </c>
      <c r="J29" s="173" t="s">
        <v>830</v>
      </c>
      <c r="K29" s="170">
        <f>VLOOKUP(B29,$C$4:$V$11,18, FALSE)</f>
        <v>14.202499999999999</v>
      </c>
      <c r="L29" s="170">
        <f>VLOOKUP(B29,$C$4:$V$11,19, FALSE)</f>
        <v>14.584</v>
      </c>
      <c r="M29" s="170">
        <f>VLOOKUP(B29,$C$4:$V$11,20, FALSE)</f>
        <v>14.9655</v>
      </c>
      <c r="N29" s="173">
        <v>0.11</v>
      </c>
      <c r="O29" s="170">
        <f t="shared" ref="O29:O50" si="21">VLOOKUP(B29,$C$4:$Q$11,14, TRUE)</f>
        <v>13.177010000000001</v>
      </c>
      <c r="P29" s="175">
        <f t="shared" ref="P29:P50" si="22">VLOOKUP(B29,$C$4:$Q$11,15, FALSE)</f>
        <v>14.290989999999999</v>
      </c>
      <c r="S29" s="161"/>
      <c r="T29" s="161"/>
    </row>
    <row r="30" spans="1:22" ht="18">
      <c r="A30" s="468"/>
      <c r="B30" s="169">
        <v>0.75</v>
      </c>
      <c r="C30" s="170" t="str">
        <f t="shared" si="20"/>
        <v>DW-Pouch-750</v>
      </c>
      <c r="D30" s="171" t="s">
        <v>831</v>
      </c>
      <c r="E30" s="172">
        <v>67403242</v>
      </c>
      <c r="F30" s="173">
        <v>20</v>
      </c>
      <c r="G30" s="174">
        <v>14.1</v>
      </c>
      <c r="H30" s="174">
        <v>14.4</v>
      </c>
      <c r="I30" s="174">
        <v>13.8</v>
      </c>
      <c r="J30" s="173" t="s">
        <v>832</v>
      </c>
      <c r="K30" s="170">
        <f t="shared" ref="K30:K50" si="23">VLOOKUP(B30,$C$4:$V$11,18, FALSE)</f>
        <v>14.202499999999999</v>
      </c>
      <c r="L30" s="170">
        <f t="shared" ref="L30:L50" si="24">VLOOKUP(B30,$C$4:$V$11,19, FALSE)</f>
        <v>14.584</v>
      </c>
      <c r="M30" s="170">
        <f t="shared" ref="M30:M50" si="25">VLOOKUP(B30,$C$4:$V$11,20, FALSE)</f>
        <v>14.9655</v>
      </c>
      <c r="N30" s="173">
        <v>0.11</v>
      </c>
      <c r="O30" s="170">
        <f t="shared" si="21"/>
        <v>13.177010000000001</v>
      </c>
      <c r="P30" s="175">
        <f t="shared" si="22"/>
        <v>14.290989999999999</v>
      </c>
      <c r="Q30" s="162"/>
      <c r="S30" s="161"/>
      <c r="T30" s="161"/>
    </row>
    <row r="31" spans="1:22" ht="18">
      <c r="A31" s="468"/>
      <c r="B31" s="169">
        <v>0.75</v>
      </c>
      <c r="C31" s="170" t="str">
        <f t="shared" si="20"/>
        <v>DW-Pouch-750</v>
      </c>
      <c r="D31" s="171" t="s">
        <v>833</v>
      </c>
      <c r="E31" s="172">
        <v>67403264</v>
      </c>
      <c r="F31" s="173">
        <v>21</v>
      </c>
      <c r="G31" s="174">
        <v>14.1</v>
      </c>
      <c r="H31" s="174">
        <v>14.4</v>
      </c>
      <c r="I31" s="174">
        <v>13.8</v>
      </c>
      <c r="J31" s="173" t="s">
        <v>834</v>
      </c>
      <c r="K31" s="170">
        <f t="shared" si="23"/>
        <v>14.202499999999999</v>
      </c>
      <c r="L31" s="170">
        <f t="shared" si="24"/>
        <v>14.584</v>
      </c>
      <c r="M31" s="170">
        <f t="shared" si="25"/>
        <v>14.9655</v>
      </c>
      <c r="N31" s="173">
        <v>0.11</v>
      </c>
      <c r="O31" s="170">
        <f t="shared" si="21"/>
        <v>13.177010000000001</v>
      </c>
      <c r="P31" s="175">
        <f t="shared" si="22"/>
        <v>14.290989999999999</v>
      </c>
      <c r="R31" s="161"/>
      <c r="S31" s="161"/>
      <c r="T31" s="161"/>
    </row>
    <row r="32" spans="1:22" ht="18">
      <c r="A32" s="468"/>
      <c r="B32" s="176">
        <v>1</v>
      </c>
      <c r="C32" s="177" t="str">
        <f t="shared" si="20"/>
        <v>Floorcare - Pouch 1000</v>
      </c>
      <c r="D32" s="178" t="s">
        <v>835</v>
      </c>
      <c r="E32" s="179">
        <v>67470266</v>
      </c>
      <c r="F32" s="180">
        <v>22</v>
      </c>
      <c r="G32" s="181">
        <v>12.69</v>
      </c>
      <c r="H32" s="181">
        <v>12.92</v>
      </c>
      <c r="I32" s="181">
        <v>12.5</v>
      </c>
      <c r="J32" s="180" t="s">
        <v>836</v>
      </c>
      <c r="K32" s="177">
        <f t="shared" si="23"/>
        <v>12.385499999999999</v>
      </c>
      <c r="L32" s="177">
        <f t="shared" si="24"/>
        <v>12.893999999999998</v>
      </c>
      <c r="M32" s="177">
        <f t="shared" si="25"/>
        <v>13.402499999999998</v>
      </c>
      <c r="N32" s="180">
        <v>0.1</v>
      </c>
      <c r="O32" s="177">
        <f t="shared" si="21"/>
        <v>13.177010000000001</v>
      </c>
      <c r="P32" s="182">
        <f t="shared" si="22"/>
        <v>13.037939999999999</v>
      </c>
      <c r="Q32" s="162"/>
      <c r="R32" s="161"/>
      <c r="S32" s="161"/>
    </row>
    <row r="33" spans="1:18" ht="18">
      <c r="A33" s="468"/>
      <c r="B33" s="176">
        <v>1</v>
      </c>
      <c r="C33" s="177" t="str">
        <f t="shared" si="20"/>
        <v>Floorcare - Pouch 1000</v>
      </c>
      <c r="D33" s="178" t="s">
        <v>837</v>
      </c>
      <c r="E33" s="183">
        <v>67132320</v>
      </c>
      <c r="F33" s="180">
        <v>23</v>
      </c>
      <c r="G33" s="181">
        <v>12.69</v>
      </c>
      <c r="H33" s="181">
        <v>12.92</v>
      </c>
      <c r="I33" s="181">
        <v>12.5</v>
      </c>
      <c r="J33" s="180"/>
      <c r="K33" s="177">
        <f t="shared" si="23"/>
        <v>12.385499999999999</v>
      </c>
      <c r="L33" s="177">
        <f t="shared" si="24"/>
        <v>12.893999999999998</v>
      </c>
      <c r="M33" s="177">
        <f t="shared" si="25"/>
        <v>13.402499999999998</v>
      </c>
      <c r="N33" s="180">
        <v>0.1</v>
      </c>
      <c r="O33" s="177">
        <f t="shared" si="21"/>
        <v>13.177010000000001</v>
      </c>
      <c r="P33" s="182">
        <f t="shared" si="22"/>
        <v>13.037939999999999</v>
      </c>
      <c r="R33" s="161"/>
    </row>
    <row r="34" spans="1:18" ht="18">
      <c r="A34" s="468"/>
      <c r="B34" s="184">
        <v>1.4</v>
      </c>
      <c r="C34" s="185" t="str">
        <f t="shared" si="20"/>
        <v>DW - Pouch 1400</v>
      </c>
      <c r="D34" s="186" t="s">
        <v>838</v>
      </c>
      <c r="E34" s="187">
        <v>67517507</v>
      </c>
      <c r="F34" s="188">
        <v>24</v>
      </c>
      <c r="G34" s="189">
        <f>((1400+28)*9+702)/1000</f>
        <v>13.554</v>
      </c>
      <c r="H34" s="189">
        <f>((1421+28)*9+702)/1000</f>
        <v>13.743</v>
      </c>
      <c r="I34" s="189">
        <f>((1379+28)*9+702)/1000</f>
        <v>13.365</v>
      </c>
      <c r="J34" s="188" t="s">
        <v>839</v>
      </c>
      <c r="K34" s="190">
        <f t="shared" si="23"/>
        <v>12.994</v>
      </c>
      <c r="L34" s="190">
        <f t="shared" si="24"/>
        <v>13.706</v>
      </c>
      <c r="M34" s="190">
        <f t="shared" si="25"/>
        <v>14.417999999999999</v>
      </c>
      <c r="N34" s="188">
        <v>0.1</v>
      </c>
      <c r="O34" s="185">
        <f t="shared" si="21"/>
        <v>11.584240000000001</v>
      </c>
      <c r="P34" s="185">
        <f t="shared" si="22"/>
        <v>14.047759999999998</v>
      </c>
      <c r="R34" s="161"/>
    </row>
    <row r="35" spans="1:18" ht="16.5">
      <c r="A35" s="468"/>
      <c r="B35" s="191">
        <v>1.6</v>
      </c>
      <c r="C35" s="192" t="str">
        <f t="shared" si="20"/>
        <v>FCN - Pouch 1600</v>
      </c>
      <c r="D35" s="193" t="s">
        <v>840</v>
      </c>
      <c r="E35" s="194">
        <v>67434150</v>
      </c>
      <c r="F35" s="195">
        <v>25</v>
      </c>
      <c r="G35" s="196">
        <v>15.29</v>
      </c>
      <c r="H35" s="196">
        <v>15.56</v>
      </c>
      <c r="I35" s="196">
        <v>15.02</v>
      </c>
      <c r="J35" s="195" t="s">
        <v>841</v>
      </c>
      <c r="K35" s="192">
        <f t="shared" si="23"/>
        <v>14.838000000000001</v>
      </c>
      <c r="L35" s="192">
        <f t="shared" si="24"/>
        <v>15.652000000000001</v>
      </c>
      <c r="M35" s="192">
        <f t="shared" si="25"/>
        <v>16.466000000000001</v>
      </c>
      <c r="N35" s="197">
        <v>0.12</v>
      </c>
      <c r="O35" s="192">
        <f t="shared" si="21"/>
        <v>11.370059999999999</v>
      </c>
      <c r="P35" s="192">
        <f t="shared" si="22"/>
        <v>16.060220000000001</v>
      </c>
    </row>
    <row r="36" spans="1:18" ht="16.5">
      <c r="A36" s="468"/>
      <c r="B36" s="191">
        <v>1.6</v>
      </c>
      <c r="C36" s="192" t="str">
        <f t="shared" si="20"/>
        <v>FCN - Pouch 1600</v>
      </c>
      <c r="D36" s="198" t="s">
        <v>842</v>
      </c>
      <c r="E36" s="194">
        <v>67349994</v>
      </c>
      <c r="F36" s="195">
        <v>26</v>
      </c>
      <c r="G36" s="196">
        <v>15.29</v>
      </c>
      <c r="H36" s="196">
        <v>15.56</v>
      </c>
      <c r="I36" s="196">
        <v>15.02</v>
      </c>
      <c r="J36" s="195" t="s">
        <v>843</v>
      </c>
      <c r="K36" s="192">
        <f t="shared" si="23"/>
        <v>14.838000000000001</v>
      </c>
      <c r="L36" s="192">
        <f t="shared" si="24"/>
        <v>15.652000000000001</v>
      </c>
      <c r="M36" s="192">
        <f t="shared" si="25"/>
        <v>16.466000000000001</v>
      </c>
      <c r="N36" s="197">
        <v>0.12</v>
      </c>
      <c r="O36" s="192">
        <f t="shared" si="21"/>
        <v>11.370059999999999</v>
      </c>
      <c r="P36" s="192">
        <f t="shared" si="22"/>
        <v>16.060220000000001</v>
      </c>
    </row>
    <row r="37" spans="1:18" ht="16.5">
      <c r="A37" s="468"/>
      <c r="B37" s="191">
        <v>1.6</v>
      </c>
      <c r="C37" s="192" t="str">
        <f t="shared" si="20"/>
        <v>FCN - Pouch 1600</v>
      </c>
      <c r="D37" s="198" t="s">
        <v>844</v>
      </c>
      <c r="E37" s="194">
        <v>67349997</v>
      </c>
      <c r="F37" s="195">
        <v>27</v>
      </c>
      <c r="G37" s="196">
        <v>15.29</v>
      </c>
      <c r="H37" s="196">
        <v>15.56</v>
      </c>
      <c r="I37" s="196">
        <v>15.02</v>
      </c>
      <c r="J37" s="195" t="s">
        <v>845</v>
      </c>
      <c r="K37" s="192">
        <f t="shared" si="23"/>
        <v>14.838000000000001</v>
      </c>
      <c r="L37" s="192">
        <f t="shared" si="24"/>
        <v>15.652000000000001</v>
      </c>
      <c r="M37" s="192">
        <f t="shared" si="25"/>
        <v>16.466000000000001</v>
      </c>
      <c r="N37" s="197">
        <v>0.12</v>
      </c>
      <c r="O37" s="192">
        <f t="shared" si="21"/>
        <v>11.370059999999999</v>
      </c>
      <c r="P37" s="192">
        <f t="shared" si="22"/>
        <v>16.060220000000001</v>
      </c>
    </row>
    <row r="38" spans="1:18" ht="16.5">
      <c r="A38" s="468"/>
      <c r="B38" s="191">
        <v>1.6</v>
      </c>
      <c r="C38" s="192" t="str">
        <f t="shared" si="20"/>
        <v>FCN - Pouch 1600</v>
      </c>
      <c r="D38" s="198" t="s">
        <v>846</v>
      </c>
      <c r="E38" s="194">
        <v>67349992</v>
      </c>
      <c r="F38" s="195">
        <v>28</v>
      </c>
      <c r="G38" s="196">
        <v>15.29</v>
      </c>
      <c r="H38" s="196">
        <v>15.56</v>
      </c>
      <c r="I38" s="196">
        <v>15.02</v>
      </c>
      <c r="J38" s="195" t="s">
        <v>847</v>
      </c>
      <c r="K38" s="192">
        <f t="shared" si="23"/>
        <v>14.838000000000001</v>
      </c>
      <c r="L38" s="192">
        <f t="shared" si="24"/>
        <v>15.652000000000001</v>
      </c>
      <c r="M38" s="192">
        <f t="shared" si="25"/>
        <v>16.466000000000001</v>
      </c>
      <c r="N38" s="197">
        <v>0.12</v>
      </c>
      <c r="O38" s="192">
        <f t="shared" si="21"/>
        <v>11.370059999999999</v>
      </c>
      <c r="P38" s="192">
        <f t="shared" si="22"/>
        <v>16.060220000000001</v>
      </c>
    </row>
    <row r="39" spans="1:18" ht="17.25">
      <c r="A39" s="468"/>
      <c r="B39" s="191">
        <v>1.6</v>
      </c>
      <c r="C39" s="192" t="str">
        <f t="shared" si="20"/>
        <v>FCN - Pouch 1600</v>
      </c>
      <c r="D39" s="199" t="s">
        <v>848</v>
      </c>
      <c r="E39" s="200">
        <v>67068535</v>
      </c>
      <c r="F39" s="195">
        <v>29</v>
      </c>
      <c r="G39" s="196">
        <v>15.29</v>
      </c>
      <c r="H39" s="196">
        <v>15.56</v>
      </c>
      <c r="I39" s="196">
        <v>15.02</v>
      </c>
      <c r="J39" s="201">
        <v>18934868120855</v>
      </c>
      <c r="K39" s="192">
        <f t="shared" si="23"/>
        <v>14.838000000000001</v>
      </c>
      <c r="L39" s="192">
        <f t="shared" si="24"/>
        <v>15.652000000000001</v>
      </c>
      <c r="M39" s="192">
        <f t="shared" si="25"/>
        <v>16.466000000000001</v>
      </c>
      <c r="N39" s="197">
        <v>0.12</v>
      </c>
      <c r="O39" s="192">
        <f t="shared" si="21"/>
        <v>11.370059999999999</v>
      </c>
      <c r="P39" s="192">
        <f t="shared" si="22"/>
        <v>16.060220000000001</v>
      </c>
    </row>
    <row r="40" spans="1:18" ht="17.25">
      <c r="A40" s="468"/>
      <c r="B40" s="191">
        <v>1.6</v>
      </c>
      <c r="C40" s="192" t="str">
        <f t="shared" si="20"/>
        <v>FCN - Pouch 1600</v>
      </c>
      <c r="D40" s="199" t="s">
        <v>849</v>
      </c>
      <c r="E40" s="200">
        <v>67068562</v>
      </c>
      <c r="F40" s="195">
        <v>30</v>
      </c>
      <c r="G40" s="196">
        <v>15.29</v>
      </c>
      <c r="H40" s="196">
        <v>15.56</v>
      </c>
      <c r="I40" s="196">
        <v>15.02</v>
      </c>
      <c r="J40" s="201">
        <v>18934868120930</v>
      </c>
      <c r="K40" s="192">
        <f t="shared" si="23"/>
        <v>14.838000000000001</v>
      </c>
      <c r="L40" s="192">
        <f t="shared" si="24"/>
        <v>15.652000000000001</v>
      </c>
      <c r="M40" s="192">
        <f t="shared" si="25"/>
        <v>16.466000000000001</v>
      </c>
      <c r="N40" s="197">
        <v>0.12</v>
      </c>
      <c r="O40" s="192">
        <f t="shared" si="21"/>
        <v>11.370059999999999</v>
      </c>
      <c r="P40" s="192">
        <f t="shared" si="22"/>
        <v>16.060220000000001</v>
      </c>
    </row>
    <row r="41" spans="1:18" ht="17.25">
      <c r="A41" s="468"/>
      <c r="B41" s="191">
        <v>1.6</v>
      </c>
      <c r="C41" s="192" t="str">
        <f t="shared" si="20"/>
        <v>FCN - Pouch 1600</v>
      </c>
      <c r="D41" s="199" t="s">
        <v>850</v>
      </c>
      <c r="E41" s="200">
        <v>67195083</v>
      </c>
      <c r="F41" s="195">
        <v>31</v>
      </c>
      <c r="G41" s="196">
        <v>15.29</v>
      </c>
      <c r="H41" s="196">
        <v>15.56</v>
      </c>
      <c r="I41" s="196">
        <v>15.02</v>
      </c>
      <c r="J41" s="201">
        <v>18934868127397</v>
      </c>
      <c r="K41" s="192">
        <f t="shared" si="23"/>
        <v>14.838000000000001</v>
      </c>
      <c r="L41" s="192">
        <f t="shared" si="24"/>
        <v>15.652000000000001</v>
      </c>
      <c r="M41" s="192">
        <f t="shared" si="25"/>
        <v>16.466000000000001</v>
      </c>
      <c r="N41" s="197">
        <v>0.12</v>
      </c>
      <c r="O41" s="192">
        <f t="shared" si="21"/>
        <v>11.370059999999999</v>
      </c>
      <c r="P41" s="192">
        <f t="shared" si="22"/>
        <v>16.060220000000001</v>
      </c>
    </row>
    <row r="42" spans="1:18" ht="17.25">
      <c r="A42" s="468"/>
      <c r="B42" s="191">
        <v>1.6</v>
      </c>
      <c r="C42" s="192" t="str">
        <f t="shared" si="20"/>
        <v>FCN - Pouch 1600</v>
      </c>
      <c r="D42" s="199" t="s">
        <v>851</v>
      </c>
      <c r="E42" s="200">
        <v>67410228</v>
      </c>
      <c r="F42" s="195">
        <v>32</v>
      </c>
      <c r="G42" s="196">
        <v>15.29</v>
      </c>
      <c r="H42" s="196">
        <v>15.56</v>
      </c>
      <c r="I42" s="196">
        <v>15.02</v>
      </c>
      <c r="J42" s="201">
        <v>18934868132070</v>
      </c>
      <c r="K42" s="192">
        <f t="shared" si="23"/>
        <v>14.838000000000001</v>
      </c>
      <c r="L42" s="192">
        <f t="shared" si="24"/>
        <v>15.652000000000001</v>
      </c>
      <c r="M42" s="192">
        <f t="shared" si="25"/>
        <v>16.466000000000001</v>
      </c>
      <c r="N42" s="197">
        <v>0.12</v>
      </c>
      <c r="O42" s="192">
        <f t="shared" si="21"/>
        <v>11.370059999999999</v>
      </c>
      <c r="P42" s="192">
        <f t="shared" si="22"/>
        <v>16.060220000000001</v>
      </c>
    </row>
    <row r="43" spans="1:18" ht="17.25">
      <c r="A43" s="468"/>
      <c r="B43" s="191">
        <v>1.6</v>
      </c>
      <c r="C43" s="192" t="str">
        <f t="shared" si="20"/>
        <v>FCN - Pouch 1600</v>
      </c>
      <c r="D43" s="199" t="s">
        <v>852</v>
      </c>
      <c r="E43" s="200">
        <v>67570319</v>
      </c>
      <c r="F43" s="195">
        <v>33</v>
      </c>
      <c r="G43" s="196">
        <v>15.29</v>
      </c>
      <c r="H43" s="196">
        <v>15.56</v>
      </c>
      <c r="I43" s="196">
        <v>15.02</v>
      </c>
      <c r="J43" s="201">
        <v>18934868135613</v>
      </c>
      <c r="K43" s="192">
        <f t="shared" si="23"/>
        <v>14.838000000000001</v>
      </c>
      <c r="L43" s="192">
        <f t="shared" si="24"/>
        <v>15.652000000000001</v>
      </c>
      <c r="M43" s="192">
        <f t="shared" si="25"/>
        <v>16.466000000000001</v>
      </c>
      <c r="N43" s="197">
        <v>0.12</v>
      </c>
      <c r="O43" s="192">
        <f t="shared" si="21"/>
        <v>11.370059999999999</v>
      </c>
      <c r="P43" s="192">
        <f t="shared" si="22"/>
        <v>16.060220000000001</v>
      </c>
    </row>
    <row r="44" spans="1:18" ht="17.25">
      <c r="A44" s="468"/>
      <c r="B44" s="191">
        <v>1.6</v>
      </c>
      <c r="C44" s="192" t="str">
        <f t="shared" si="20"/>
        <v>FCN - Pouch 1600</v>
      </c>
      <c r="D44" s="199" t="s">
        <v>853</v>
      </c>
      <c r="E44" s="200">
        <v>67570323</v>
      </c>
      <c r="F44" s="195">
        <v>34</v>
      </c>
      <c r="G44" s="196">
        <v>15.29</v>
      </c>
      <c r="H44" s="196">
        <v>15.56</v>
      </c>
      <c r="I44" s="196">
        <v>15.02</v>
      </c>
      <c r="J44" s="201">
        <v>18934868135637</v>
      </c>
      <c r="K44" s="192">
        <f t="shared" si="23"/>
        <v>14.838000000000001</v>
      </c>
      <c r="L44" s="192">
        <f t="shared" si="24"/>
        <v>15.652000000000001</v>
      </c>
      <c r="M44" s="192">
        <f t="shared" si="25"/>
        <v>16.466000000000001</v>
      </c>
      <c r="N44" s="197">
        <v>0.12</v>
      </c>
      <c r="O44" s="192">
        <f t="shared" si="21"/>
        <v>11.370059999999999</v>
      </c>
      <c r="P44" s="192">
        <f t="shared" si="22"/>
        <v>16.060220000000001</v>
      </c>
    </row>
    <row r="45" spans="1:18" ht="16.5">
      <c r="A45" s="468"/>
      <c r="B45" s="202">
        <v>0.8</v>
      </c>
      <c r="C45" s="203" t="str">
        <f t="shared" si="20"/>
        <v>FCN - Pouch 800</v>
      </c>
      <c r="D45" s="204" t="s">
        <v>854</v>
      </c>
      <c r="E45" s="205">
        <v>67434141</v>
      </c>
      <c r="F45" s="206">
        <v>35</v>
      </c>
      <c r="G45" s="207">
        <v>10.130000000000001</v>
      </c>
      <c r="H45" s="207">
        <v>10.34</v>
      </c>
      <c r="I45" s="207">
        <v>9.91</v>
      </c>
      <c r="J45" s="206" t="s">
        <v>855</v>
      </c>
      <c r="K45" s="203">
        <f t="shared" si="23"/>
        <v>9.932500000000001</v>
      </c>
      <c r="L45" s="203">
        <f t="shared" si="24"/>
        <v>10.340000000000002</v>
      </c>
      <c r="M45" s="203">
        <f t="shared" si="25"/>
        <v>10.7475</v>
      </c>
      <c r="N45" s="208">
        <v>7.0000000000000007E-2</v>
      </c>
      <c r="O45" s="203">
        <f t="shared" si="21"/>
        <v>13.177010000000001</v>
      </c>
      <c r="P45" s="203">
        <f t="shared" si="22"/>
        <v>10.4483</v>
      </c>
    </row>
    <row r="46" spans="1:18" ht="16.5">
      <c r="A46" s="468"/>
      <c r="B46" s="202">
        <v>0.8</v>
      </c>
      <c r="C46" s="203" t="str">
        <f t="shared" si="20"/>
        <v>FCN - Pouch 800</v>
      </c>
      <c r="D46" s="209" t="s">
        <v>856</v>
      </c>
      <c r="E46" s="205">
        <v>67350034</v>
      </c>
      <c r="F46" s="206">
        <v>36</v>
      </c>
      <c r="G46" s="207">
        <v>10.130000000000001</v>
      </c>
      <c r="H46" s="207">
        <v>10.34</v>
      </c>
      <c r="I46" s="207">
        <v>9.91</v>
      </c>
      <c r="J46" s="206" t="s">
        <v>857</v>
      </c>
      <c r="K46" s="203">
        <f t="shared" si="23"/>
        <v>9.932500000000001</v>
      </c>
      <c r="L46" s="203">
        <f t="shared" si="24"/>
        <v>10.340000000000002</v>
      </c>
      <c r="M46" s="203">
        <f t="shared" si="25"/>
        <v>10.7475</v>
      </c>
      <c r="N46" s="208">
        <v>7.0000000000000007E-2</v>
      </c>
      <c r="O46" s="203">
        <f t="shared" si="21"/>
        <v>13.177010000000001</v>
      </c>
      <c r="P46" s="203">
        <f t="shared" si="22"/>
        <v>10.4483</v>
      </c>
    </row>
    <row r="47" spans="1:18" ht="16.5">
      <c r="A47" s="468"/>
      <c r="B47" s="202">
        <v>0.8</v>
      </c>
      <c r="C47" s="203" t="str">
        <f t="shared" si="20"/>
        <v>FCN - Pouch 800</v>
      </c>
      <c r="D47" s="209" t="s">
        <v>858</v>
      </c>
      <c r="E47" s="205">
        <v>67350036</v>
      </c>
      <c r="F47" s="206">
        <v>37</v>
      </c>
      <c r="G47" s="207">
        <v>10.130000000000001</v>
      </c>
      <c r="H47" s="207">
        <v>10.34</v>
      </c>
      <c r="I47" s="207">
        <v>9.91</v>
      </c>
      <c r="J47" s="206" t="s">
        <v>859</v>
      </c>
      <c r="K47" s="203">
        <f t="shared" si="23"/>
        <v>9.932500000000001</v>
      </c>
      <c r="L47" s="203">
        <f t="shared" si="24"/>
        <v>10.340000000000002</v>
      </c>
      <c r="M47" s="203">
        <f t="shared" si="25"/>
        <v>10.7475</v>
      </c>
      <c r="N47" s="208">
        <v>7.0000000000000007E-2</v>
      </c>
      <c r="O47" s="203">
        <f t="shared" si="21"/>
        <v>13.177010000000001</v>
      </c>
      <c r="P47" s="203">
        <f t="shared" si="22"/>
        <v>10.4483</v>
      </c>
    </row>
    <row r="48" spans="1:18" ht="16.5">
      <c r="A48" s="468"/>
      <c r="B48" s="202">
        <v>0.8</v>
      </c>
      <c r="C48" s="203" t="str">
        <f t="shared" si="20"/>
        <v>FCN - Pouch 800</v>
      </c>
      <c r="D48" s="209" t="s">
        <v>860</v>
      </c>
      <c r="E48" s="205">
        <v>67350038</v>
      </c>
      <c r="F48" s="206">
        <v>38</v>
      </c>
      <c r="G48" s="207">
        <v>10.130000000000001</v>
      </c>
      <c r="H48" s="207">
        <v>10.34</v>
      </c>
      <c r="I48" s="207">
        <v>9.91</v>
      </c>
      <c r="J48" s="206" t="s">
        <v>861</v>
      </c>
      <c r="K48" s="203">
        <f t="shared" si="23"/>
        <v>9.932500000000001</v>
      </c>
      <c r="L48" s="203">
        <f t="shared" si="24"/>
        <v>10.340000000000002</v>
      </c>
      <c r="M48" s="203">
        <f t="shared" si="25"/>
        <v>10.7475</v>
      </c>
      <c r="N48" s="208">
        <v>7.0000000000000007E-2</v>
      </c>
      <c r="O48" s="203">
        <f t="shared" si="21"/>
        <v>13.177010000000001</v>
      </c>
      <c r="P48" s="203">
        <f t="shared" si="22"/>
        <v>10.4483</v>
      </c>
    </row>
    <row r="49" spans="1:22" ht="17.25">
      <c r="A49" s="468"/>
      <c r="B49" s="210">
        <v>1.8</v>
      </c>
      <c r="C49" s="211" t="str">
        <f t="shared" si="20"/>
        <v>FCL-NE-Pouch-1800</v>
      </c>
      <c r="D49" s="212" t="s">
        <v>862</v>
      </c>
      <c r="E49" s="213">
        <v>67138630</v>
      </c>
      <c r="F49" s="214">
        <v>39</v>
      </c>
      <c r="G49" s="215">
        <v>11.72</v>
      </c>
      <c r="H49" s="215">
        <v>11.9</v>
      </c>
      <c r="I49" s="215">
        <v>11.5</v>
      </c>
      <c r="J49" s="216">
        <v>18934868125010</v>
      </c>
      <c r="K49" s="211">
        <f t="shared" si="23"/>
        <v>10.820499999999999</v>
      </c>
      <c r="L49" s="211">
        <f t="shared" si="24"/>
        <v>11.736000000000001</v>
      </c>
      <c r="M49" s="211">
        <f t="shared" si="25"/>
        <v>12.651499999999999</v>
      </c>
      <c r="N49" s="214">
        <v>0.09</v>
      </c>
      <c r="O49" s="211">
        <f t="shared" si="21"/>
        <v>11.370059999999999</v>
      </c>
      <c r="P49" s="211">
        <f t="shared" si="22"/>
        <v>12.652209999999998</v>
      </c>
    </row>
    <row r="50" spans="1:22" s="231" customFormat="1" ht="28.5">
      <c r="A50" s="468"/>
      <c r="B50" s="210">
        <v>1.8</v>
      </c>
      <c r="C50" s="228" t="str">
        <f t="shared" si="20"/>
        <v>FCL-NE-Pouch-1800</v>
      </c>
      <c r="D50" s="217" t="s">
        <v>863</v>
      </c>
      <c r="E50" s="218">
        <v>21163240</v>
      </c>
      <c r="F50" s="229" t="s">
        <v>864</v>
      </c>
      <c r="G50" s="215">
        <v>11.5</v>
      </c>
      <c r="H50" s="215">
        <v>11.69</v>
      </c>
      <c r="I50" s="215">
        <v>11.3</v>
      </c>
      <c r="J50" s="214" t="s">
        <v>865</v>
      </c>
      <c r="K50" s="228">
        <f t="shared" si="23"/>
        <v>10.820499999999999</v>
      </c>
      <c r="L50" s="228">
        <f t="shared" si="24"/>
        <v>11.736000000000001</v>
      </c>
      <c r="M50" s="228">
        <f t="shared" si="25"/>
        <v>12.651499999999999</v>
      </c>
      <c r="N50" s="214">
        <v>0.09</v>
      </c>
      <c r="O50" s="228">
        <f t="shared" si="21"/>
        <v>11.370059999999999</v>
      </c>
      <c r="P50" s="228">
        <f t="shared" si="22"/>
        <v>12.652209999999998</v>
      </c>
      <c r="Q50" s="230"/>
      <c r="R50" s="230"/>
      <c r="S50" s="230"/>
      <c r="T50" s="230"/>
      <c r="U50" s="230"/>
      <c r="V50" s="230"/>
    </row>
    <row r="51" spans="1:22">
      <c r="A51" s="468"/>
      <c r="B51" s="149"/>
      <c r="C51" s="40"/>
      <c r="D51" s="40"/>
      <c r="E51" s="40"/>
      <c r="F51" s="40"/>
      <c r="G51" s="40"/>
      <c r="H51" s="40"/>
      <c r="I51" s="40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</row>
    <row r="52" spans="1:22">
      <c r="A52" s="468"/>
      <c r="B52" s="149"/>
      <c r="C52" s="40"/>
      <c r="D52" s="40"/>
      <c r="E52" s="40"/>
      <c r="F52" s="40"/>
      <c r="G52" s="40"/>
      <c r="H52" s="40"/>
      <c r="I52" s="40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</row>
    <row r="53" spans="1:22">
      <c r="A53" s="468"/>
      <c r="B53" s="149"/>
      <c r="C53" s="40"/>
      <c r="D53" s="40"/>
      <c r="E53" s="40"/>
      <c r="F53" s="40"/>
      <c r="G53" s="40"/>
      <c r="H53" s="40"/>
      <c r="I53" s="40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</row>
    <row r="54" spans="1:22">
      <c r="A54" s="468"/>
      <c r="B54" s="149"/>
      <c r="C54" s="40"/>
      <c r="D54" s="40"/>
      <c r="E54" s="40"/>
      <c r="F54" s="40"/>
      <c r="G54" s="40"/>
      <c r="H54" s="40"/>
      <c r="I54" s="40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</row>
    <row r="55" spans="1:22">
      <c r="A55" s="468"/>
      <c r="B55" s="149"/>
      <c r="C55" s="40"/>
      <c r="D55" s="40"/>
      <c r="E55" s="40"/>
      <c r="F55" s="40"/>
      <c r="G55" s="40"/>
      <c r="H55" s="40"/>
      <c r="I55" s="40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</row>
    <row r="56" spans="1:22">
      <c r="A56" s="468"/>
      <c r="B56" s="149"/>
      <c r="C56" s="40"/>
      <c r="D56" s="40"/>
      <c r="E56" s="40"/>
      <c r="F56" s="40"/>
      <c r="G56" s="40"/>
      <c r="H56" s="40"/>
      <c r="I56" s="40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</row>
    <row r="57" spans="1:22">
      <c r="A57" s="468"/>
      <c r="B57" s="149"/>
      <c r="C57" s="40"/>
      <c r="D57" s="40"/>
      <c r="E57" s="40"/>
      <c r="F57" s="40"/>
      <c r="G57" s="40"/>
      <c r="H57" s="40"/>
      <c r="I57" s="40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</row>
    <row r="58" spans="1:22">
      <c r="A58" s="468"/>
      <c r="B58" s="149"/>
      <c r="C58" s="40"/>
      <c r="D58" s="40"/>
      <c r="E58" s="40"/>
      <c r="F58" s="40"/>
      <c r="G58" s="40"/>
      <c r="H58" s="40"/>
      <c r="I58" s="40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</row>
    <row r="59" spans="1:22">
      <c r="A59" s="468"/>
      <c r="B59" s="149"/>
      <c r="C59" s="40"/>
      <c r="D59" s="40"/>
      <c r="E59" s="40"/>
      <c r="F59" s="40"/>
      <c r="G59" s="40"/>
      <c r="H59" s="40"/>
      <c r="I59" s="40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</row>
    <row r="60" spans="1:22">
      <c r="A60" s="468"/>
      <c r="B60" s="149"/>
      <c r="C60" s="40"/>
      <c r="D60" s="40"/>
      <c r="E60" s="40"/>
      <c r="F60" s="40"/>
      <c r="G60" s="40"/>
      <c r="H60" s="40"/>
      <c r="I60" s="40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</row>
    <row r="61" spans="1:22">
      <c r="A61" s="468"/>
      <c r="B61" s="149"/>
      <c r="C61" s="40"/>
      <c r="D61" s="40"/>
      <c r="E61" s="40"/>
      <c r="F61" s="40"/>
      <c r="G61" s="40"/>
      <c r="H61" s="40"/>
      <c r="I61" s="40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</row>
    <row r="62" spans="1:22">
      <c r="A62" s="468"/>
      <c r="B62" s="149"/>
      <c r="C62" s="40"/>
      <c r="D62" s="40"/>
      <c r="E62" s="40"/>
      <c r="F62" s="40"/>
      <c r="G62" s="40"/>
      <c r="H62" s="40"/>
      <c r="I62" s="40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</row>
    <row r="63" spans="1:22">
      <c r="A63" s="468"/>
      <c r="B63" s="149"/>
      <c r="C63" s="40"/>
      <c r="D63" s="40"/>
      <c r="E63" s="40"/>
      <c r="F63" s="40"/>
      <c r="G63" s="40"/>
      <c r="H63" s="40"/>
      <c r="I63" s="40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</row>
    <row r="64" spans="1:22">
      <c r="A64" s="468"/>
      <c r="B64" s="149"/>
      <c r="C64" s="40"/>
      <c r="D64" s="40"/>
      <c r="E64" s="40"/>
      <c r="F64" s="40"/>
      <c r="G64" s="40"/>
      <c r="H64" s="40"/>
      <c r="I64" s="40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</row>
    <row r="65" spans="1:22">
      <c r="A65" s="468"/>
      <c r="B65" s="149"/>
      <c r="C65" s="40"/>
      <c r="D65" s="40"/>
      <c r="E65" s="40"/>
      <c r="F65" s="40"/>
      <c r="G65" s="40"/>
      <c r="H65" s="40"/>
      <c r="I65" s="40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</row>
    <row r="66" spans="1:22">
      <c r="C66" s="40"/>
      <c r="D66" s="40"/>
      <c r="E66" s="40"/>
      <c r="F66" s="40"/>
      <c r="G66" s="40"/>
      <c r="H66" s="40"/>
      <c r="I66" s="40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</row>
  </sheetData>
  <mergeCells count="6">
    <mergeCell ref="A29:A65"/>
    <mergeCell ref="G2:I2"/>
    <mergeCell ref="J2:K2"/>
    <mergeCell ref="M2:O2"/>
    <mergeCell ref="T2:V2"/>
    <mergeCell ref="J27:L2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Template_</vt:lpstr>
      <vt:lpstr>PC-Comm</vt:lpstr>
      <vt:lpstr>PC_Control</vt:lpstr>
      <vt:lpstr>PLC_Status</vt:lpstr>
      <vt:lpstr>Error &amp; Warning</vt:lpstr>
      <vt:lpstr>Dich_Bit_Reject</vt:lpstr>
      <vt:lpstr>Input</vt:lpstr>
      <vt:lpstr>Output</vt:lpstr>
      <vt:lpstr>CP &amp; CE requirement</vt:lpstr>
      <vt:lpstr>HẢO REQUIRE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2024-04-09T03:07:08Z</dcterms:modified>
</cp:coreProperties>
</file>