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CONFIG" sheetId="1" r:id="rId1"/>
    <sheet name="cooling_pump" sheetId="2" r:id="rId2"/>
    <sheet name="balancing" sheetId="3" r:id="rId3"/>
    <sheet name="graphData" sheetId="4" r:id="rId4"/>
  </sheets>
  <definedNames>
    <definedName name="COOLING_HIGHT_SETPOINT">CONFIG!$B$11</definedName>
    <definedName name="COOLING_LOWT_SETPOINT">CONFIG!$B$10</definedName>
    <definedName name="FLOOR_DUTY_COOLANT_PUMP">CONFIG!$B$9</definedName>
  </definedNames>
  <calcPr calcId="124519"/>
</workbook>
</file>

<file path=xl/calcChain.xml><?xml version="1.0" encoding="utf-8"?>
<calcChain xmlns="http://schemas.openxmlformats.org/spreadsheetml/2006/main">
  <c r="I7" i="3"/>
  <c r="H10"/>
  <c r="B7" i="4"/>
  <c r="B6"/>
  <c r="B1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5"/>
  <c r="M2"/>
  <c r="L2"/>
  <c r="B35"/>
  <c r="C35" s="1"/>
  <c r="B36"/>
  <c r="C36"/>
  <c r="B37"/>
  <c r="C37" s="1"/>
  <c r="B38"/>
  <c r="C38" s="1"/>
  <c r="B39"/>
  <c r="C39" s="1"/>
  <c r="B40"/>
  <c r="C40"/>
  <c r="B41"/>
  <c r="C41" s="1"/>
  <c r="B42"/>
  <c r="C42" s="1"/>
  <c r="B43"/>
  <c r="C43" s="1"/>
  <c r="B44"/>
  <c r="C44"/>
  <c r="B45"/>
  <c r="C45" s="1"/>
  <c r="B46"/>
  <c r="C46" s="1"/>
  <c r="B47"/>
  <c r="C47" s="1"/>
  <c r="B48"/>
  <c r="C48"/>
  <c r="B49"/>
  <c r="C49" s="1"/>
  <c r="B50"/>
  <c r="C50" s="1"/>
  <c r="B51"/>
  <c r="C51" s="1"/>
  <c r="B52"/>
  <c r="C52"/>
  <c r="B53"/>
  <c r="C53" s="1"/>
  <c r="B54"/>
  <c r="C54" s="1"/>
  <c r="B55"/>
  <c r="C55" s="1"/>
  <c r="B56"/>
  <c r="C56"/>
  <c r="B57"/>
  <c r="C57" s="1"/>
  <c r="B58"/>
  <c r="C58" s="1"/>
  <c r="B59"/>
  <c r="C59" s="1"/>
  <c r="B60"/>
  <c r="C60"/>
  <c r="B61"/>
  <c r="C61" s="1"/>
  <c r="B62"/>
  <c r="C62" s="1"/>
  <c r="B63"/>
  <c r="C63" s="1"/>
  <c r="B64"/>
  <c r="C64"/>
  <c r="B65"/>
  <c r="C65" s="1"/>
  <c r="B66"/>
  <c r="C66" s="1"/>
  <c r="B67"/>
  <c r="C67" s="1"/>
  <c r="B68"/>
  <c r="C68"/>
  <c r="B69"/>
  <c r="C69" s="1"/>
  <c r="B70"/>
  <c r="C70" s="1"/>
  <c r="B71"/>
  <c r="C71" s="1"/>
  <c r="B72"/>
  <c r="C72"/>
  <c r="B73"/>
  <c r="C73" s="1"/>
  <c r="B74"/>
  <c r="C74" s="1"/>
  <c r="B75"/>
  <c r="C75" s="1"/>
  <c r="B76"/>
  <c r="C76"/>
  <c r="B77"/>
  <c r="C77" s="1"/>
  <c r="B78"/>
  <c r="C78" s="1"/>
  <c r="B79"/>
  <c r="C79" s="1"/>
  <c r="B80"/>
  <c r="C80"/>
  <c r="B81"/>
  <c r="C81" s="1"/>
  <c r="B82"/>
  <c r="C82" s="1"/>
  <c r="B83"/>
  <c r="C83" s="1"/>
  <c r="B84"/>
  <c r="C84"/>
  <c r="B85"/>
  <c r="C85"/>
  <c r="B86"/>
  <c r="C86" s="1"/>
  <c r="B87"/>
  <c r="C87" s="1"/>
  <c r="B88"/>
  <c r="C88"/>
  <c r="B89"/>
  <c r="C89"/>
  <c r="B90"/>
  <c r="C90" s="1"/>
  <c r="B91"/>
  <c r="C91" s="1"/>
  <c r="B92"/>
  <c r="C92"/>
  <c r="B93"/>
  <c r="C93"/>
  <c r="B94"/>
  <c r="C94" s="1"/>
  <c r="B95"/>
  <c r="C95" s="1"/>
  <c r="B96"/>
  <c r="C96"/>
  <c r="B97"/>
  <c r="C97"/>
  <c r="B98"/>
  <c r="C98" s="1"/>
  <c r="B99"/>
  <c r="C99" s="1"/>
  <c r="B100"/>
  <c r="C100"/>
  <c r="B101"/>
  <c r="C101"/>
  <c r="B102"/>
  <c r="C102" s="1"/>
  <c r="B103"/>
  <c r="C103" s="1"/>
  <c r="B104"/>
  <c r="C104"/>
  <c r="B105"/>
  <c r="C105"/>
  <c r="B106"/>
  <c r="C106" s="1"/>
  <c r="B107"/>
  <c r="C107" s="1"/>
  <c r="B108"/>
  <c r="C108"/>
  <c r="B109"/>
  <c r="C109"/>
  <c r="B110"/>
  <c r="C110" s="1"/>
  <c r="B111"/>
  <c r="C111" s="1"/>
  <c r="B112"/>
  <c r="C112"/>
  <c r="B113"/>
  <c r="C113"/>
  <c r="B114"/>
  <c r="C114" s="1"/>
  <c r="B115"/>
  <c r="C115" s="1"/>
  <c r="B116"/>
  <c r="C116"/>
  <c r="B117"/>
  <c r="C117"/>
  <c r="B118"/>
  <c r="C118" s="1"/>
  <c r="B119"/>
  <c r="C119" s="1"/>
  <c r="B120"/>
  <c r="C120"/>
  <c r="B121"/>
  <c r="C121"/>
  <c r="B122"/>
  <c r="C122" s="1"/>
  <c r="B123"/>
  <c r="C123" s="1"/>
  <c r="B124"/>
  <c r="C124"/>
  <c r="B125"/>
  <c r="C125"/>
  <c r="B126"/>
  <c r="C126" s="1"/>
  <c r="B127"/>
  <c r="C127" s="1"/>
  <c r="B128"/>
  <c r="C128"/>
  <c r="B129"/>
  <c r="C129"/>
  <c r="B130"/>
  <c r="C130" s="1"/>
  <c r="B131"/>
  <c r="C131" s="1"/>
  <c r="B132"/>
  <c r="C132"/>
  <c r="B133"/>
  <c r="C133"/>
  <c r="B134"/>
  <c r="C134" s="1"/>
  <c r="B135"/>
  <c r="C135" s="1"/>
  <c r="B136"/>
  <c r="C136"/>
  <c r="B137"/>
  <c r="C137"/>
  <c r="B138"/>
  <c r="C138" s="1"/>
  <c r="C6"/>
  <c r="C10"/>
  <c r="C11"/>
  <c r="C18"/>
  <c r="C19"/>
  <c r="C26"/>
  <c r="C27"/>
  <c r="C34"/>
  <c r="C5"/>
  <c r="B6"/>
  <c r="B7"/>
  <c r="C7" s="1"/>
  <c r="B8"/>
  <c r="C8" s="1"/>
  <c r="B9"/>
  <c r="C9" s="1"/>
  <c r="B10"/>
  <c r="B11"/>
  <c r="B12"/>
  <c r="C12" s="1"/>
  <c r="B13"/>
  <c r="C13" s="1"/>
  <c r="B14"/>
  <c r="C14" s="1"/>
  <c r="B15"/>
  <c r="C15" s="1"/>
  <c r="B16"/>
  <c r="C16" s="1"/>
  <c r="B17"/>
  <c r="C17" s="1"/>
  <c r="B18"/>
  <c r="B19"/>
  <c r="B20"/>
  <c r="C20" s="1"/>
  <c r="B21"/>
  <c r="C21" s="1"/>
  <c r="B22"/>
  <c r="C22" s="1"/>
  <c r="B23"/>
  <c r="C23" s="1"/>
  <c r="B24"/>
  <c r="C24" s="1"/>
  <c r="B25"/>
  <c r="C25" s="1"/>
  <c r="B26"/>
  <c r="B27"/>
  <c r="B28"/>
  <c r="C28" s="1"/>
  <c r="B29"/>
  <c r="C29" s="1"/>
  <c r="B30"/>
  <c r="C30" s="1"/>
  <c r="B31"/>
  <c r="C31" s="1"/>
  <c r="B32"/>
  <c r="C32" s="1"/>
  <c r="B33"/>
  <c r="C33" s="1"/>
  <c r="B34"/>
  <c r="B5"/>
  <c r="K2"/>
  <c r="J2"/>
  <c r="I2"/>
  <c r="H2"/>
  <c r="B9" i="2"/>
  <c r="B10"/>
  <c r="B11"/>
  <c r="B12"/>
  <c r="C2"/>
  <c r="C1"/>
  <c r="B4"/>
  <c r="B5"/>
  <c r="B24"/>
  <c r="B25"/>
  <c r="A1"/>
  <c r="B7" l="1"/>
  <c r="B8"/>
  <c r="B6"/>
  <c r="B19"/>
  <c r="B18" l="1"/>
  <c r="B14"/>
  <c r="B21"/>
  <c r="B23"/>
  <c r="B22"/>
  <c r="B20"/>
  <c r="B15"/>
  <c r="B17"/>
  <c r="B13"/>
  <c r="B16"/>
</calcChain>
</file>

<file path=xl/sharedStrings.xml><?xml version="1.0" encoding="utf-8"?>
<sst xmlns="http://schemas.openxmlformats.org/spreadsheetml/2006/main" count="36" uniqueCount="36">
  <si>
    <t>OVER_V_SETPOINT</t>
  </si>
  <si>
    <t>UNDER_V_SETPOINT</t>
  </si>
  <si>
    <t>MAX_CHARGE_V_SETPOINT</t>
  </si>
  <si>
    <t>CHARGER_CYCLE_V_SETPOINT</t>
  </si>
  <si>
    <t>WARN_CELL_V_OFFSET</t>
  </si>
  <si>
    <t>CELLS_V_DELTA</t>
  </si>
  <si>
    <t>FLOOR_DUTY_COOLANT_PUMP</t>
  </si>
  <si>
    <t>COOLING_LOWT_SETPOINT</t>
  </si>
  <si>
    <t>COOLING_HIGHT_SETPOINT</t>
  </si>
  <si>
    <t>OVER_T_SETPOINT</t>
  </si>
  <si>
    <t>UNDER_T_SETPOINT</t>
  </si>
  <si>
    <r>
      <t>Temp (</t>
    </r>
    <r>
      <rPr>
        <sz val="11"/>
        <color theme="1"/>
        <rFont val="Calibri"/>
        <family val="2"/>
      </rPr>
      <t>⁰C)</t>
    </r>
  </si>
  <si>
    <t>PWM(0-255)</t>
  </si>
  <si>
    <t>a</t>
  </si>
  <si>
    <t>b</t>
  </si>
  <si>
    <t>Cell Voltage</t>
  </si>
  <si>
    <t>cell capacity (Ah)</t>
  </si>
  <si>
    <t>cell capacity (kWh)</t>
  </si>
  <si>
    <t>cell low V (V)</t>
  </si>
  <si>
    <t>cell high V (V)</t>
  </si>
  <si>
    <r>
      <t>cell shunt resister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</si>
  <si>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shunt current (A)</t>
  </si>
  <si>
    <t>shunt power(kW)</t>
  </si>
  <si>
    <t>1%charge (V)</t>
  </si>
  <si>
    <t>1%charge(kWh)</t>
  </si>
  <si>
    <t>approximate shunt time to lose 0.01V (hr/0.01V)</t>
  </si>
  <si>
    <t>height (lines)</t>
  </si>
  <si>
    <t>max number of cells (cols):</t>
  </si>
  <si>
    <t>seconds</t>
  </si>
  <si>
    <t>seconds per day</t>
  </si>
  <si>
    <t>seconds per hour</t>
  </si>
  <si>
    <t>seconds per minutes</t>
  </si>
  <si>
    <t>measured</t>
  </si>
  <si>
    <t>top cell</t>
  </si>
  <si>
    <t>deltaV</t>
  </si>
  <si>
    <t>time (h)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</si>
</sst>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1"/>
          <c:order val="0"/>
          <c:tx>
            <c:strRef>
              <c:f>cooling_pump!$B$3</c:f>
              <c:strCache>
                <c:ptCount val="1"/>
                <c:pt idx="0">
                  <c:v>PWM(0-255)</c:v>
                </c:pt>
              </c:strCache>
            </c:strRef>
          </c:tx>
          <c:cat>
            <c:numRef>
              <c:f>cooling_pump!$A$4:$A$25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</c:numCache>
            </c:numRef>
          </c:cat>
          <c:val>
            <c:numRef>
              <c:f>cooling_pump!$B$4:$B$25</c:f>
              <c:numCache>
                <c:formatCode>General</c:formatCode>
                <c:ptCount val="22"/>
                <c:pt idx="0">
                  <c:v>63.75</c:v>
                </c:pt>
                <c:pt idx="1">
                  <c:v>63.75</c:v>
                </c:pt>
                <c:pt idx="2">
                  <c:v>63.75</c:v>
                </c:pt>
                <c:pt idx="3">
                  <c:v>63.75</c:v>
                </c:pt>
                <c:pt idx="4">
                  <c:v>63.75</c:v>
                </c:pt>
                <c:pt idx="5">
                  <c:v>63.75</c:v>
                </c:pt>
                <c:pt idx="6">
                  <c:v>63.75</c:v>
                </c:pt>
                <c:pt idx="7">
                  <c:v>82.874999999999986</c:v>
                </c:pt>
                <c:pt idx="8">
                  <c:v>101.99999999999997</c:v>
                </c:pt>
                <c:pt idx="9">
                  <c:v>121.12500000000003</c:v>
                </c:pt>
                <c:pt idx="10">
                  <c:v>140.24999999999994</c:v>
                </c:pt>
                <c:pt idx="11">
                  <c:v>159.375</c:v>
                </c:pt>
                <c:pt idx="12">
                  <c:v>178.49999999999994</c:v>
                </c:pt>
                <c:pt idx="13">
                  <c:v>197.62499999999997</c:v>
                </c:pt>
                <c:pt idx="14">
                  <c:v>216.75000000000003</c:v>
                </c:pt>
                <c:pt idx="15">
                  <c:v>235.87499999999994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</c:numCache>
            </c:numRef>
          </c:val>
        </c:ser>
        <c:marker val="1"/>
        <c:axId val="116144000"/>
        <c:axId val="116145536"/>
      </c:lineChart>
      <c:catAx>
        <c:axId val="116144000"/>
        <c:scaling>
          <c:orientation val="minMax"/>
        </c:scaling>
        <c:axPos val="b"/>
        <c:majorGridlines/>
        <c:numFmt formatCode="General" sourceLinked="1"/>
        <c:tickLblPos val="nextTo"/>
        <c:crossAx val="116145536"/>
        <c:crosses val="autoZero"/>
        <c:auto val="1"/>
        <c:lblAlgn val="ctr"/>
        <c:lblOffset val="100"/>
      </c:catAx>
      <c:valAx>
        <c:axId val="116145536"/>
        <c:scaling>
          <c:orientation val="minMax"/>
        </c:scaling>
        <c:axPos val="l"/>
        <c:majorGridlines/>
        <c:numFmt formatCode="General" sourceLinked="1"/>
        <c:tickLblPos val="nextTo"/>
        <c:crossAx val="116144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38100</xdr:rowOff>
    </xdr:from>
    <xdr:to>
      <xdr:col>11</xdr:col>
      <xdr:colOff>487680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workbookViewId="0">
      <selection activeCell="I10" sqref="I10"/>
    </sheetView>
  </sheetViews>
  <sheetFormatPr defaultRowHeight="14.4"/>
  <cols>
    <col min="1" max="1" width="27.6640625" bestFit="1" customWidth="1"/>
    <col min="9" max="9" width="11" bestFit="1" customWidth="1"/>
  </cols>
  <sheetData>
    <row r="3" spans="1:2">
      <c r="A3" t="s">
        <v>0</v>
      </c>
      <c r="B3">
        <v>4.2</v>
      </c>
    </row>
    <row r="4" spans="1:2">
      <c r="A4" t="s">
        <v>1</v>
      </c>
      <c r="B4">
        <v>3</v>
      </c>
    </row>
    <row r="5" spans="1:2">
      <c r="A5" t="s">
        <v>2</v>
      </c>
      <c r="B5">
        <v>4.0999999999999996</v>
      </c>
    </row>
    <row r="6" spans="1:2">
      <c r="A6" t="s">
        <v>3</v>
      </c>
      <c r="B6">
        <v>3.9</v>
      </c>
    </row>
    <row r="7" spans="1:2">
      <c r="A7" t="s">
        <v>4</v>
      </c>
      <c r="B7">
        <v>0.1</v>
      </c>
    </row>
    <row r="8" spans="1:2">
      <c r="A8" t="s">
        <v>5</v>
      </c>
      <c r="B8">
        <v>0.2</v>
      </c>
    </row>
    <row r="9" spans="1:2">
      <c r="A9" t="s">
        <v>6</v>
      </c>
      <c r="B9">
        <v>0.25</v>
      </c>
    </row>
    <row r="10" spans="1:2">
      <c r="A10" t="s">
        <v>7</v>
      </c>
      <c r="B10">
        <v>25</v>
      </c>
    </row>
    <row r="11" spans="1:2">
      <c r="A11" t="s">
        <v>8</v>
      </c>
      <c r="B11">
        <v>35</v>
      </c>
    </row>
    <row r="12" spans="1:2">
      <c r="A12" t="s">
        <v>9</v>
      </c>
      <c r="B12">
        <v>40</v>
      </c>
    </row>
    <row r="13" spans="1:2">
      <c r="A13" t="s">
        <v>10</v>
      </c>
      <c r="B13">
        <v>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30" sqref="B30"/>
    </sheetView>
  </sheetViews>
  <sheetFormatPr defaultRowHeight="14.4"/>
  <cols>
    <col min="2" max="2" width="11.21875" bestFit="1" customWidth="1"/>
  </cols>
  <sheetData>
    <row r="1" spans="1:3">
      <c r="A1" t="str">
        <f>"y = ax + b"</f>
        <v>y = ax + b</v>
      </c>
      <c r="B1" t="s">
        <v>13</v>
      </c>
      <c r="C1">
        <f>(1-FLOOR_DUTY_COOLANT_PUMP)/(COOLING_HIGHT_SETPOINT-COOLING_LOWT_SETPOINT)</f>
        <v>7.4999999999999997E-2</v>
      </c>
    </row>
    <row r="2" spans="1:3">
      <c r="B2" t="s">
        <v>14</v>
      </c>
      <c r="C2">
        <f>FLOOR_DUTY_COOLANT_PUMP-$C$1*COOLING_LOWT_SETPOINT</f>
        <v>-1.625</v>
      </c>
    </row>
    <row r="3" spans="1:3">
      <c r="A3" t="s">
        <v>11</v>
      </c>
      <c r="B3" t="s">
        <v>12</v>
      </c>
    </row>
    <row r="4" spans="1:3">
      <c r="A4">
        <v>19</v>
      </c>
      <c r="B4">
        <f t="shared" ref="B4:B25" si="0">IF(A4&lt;COOLING_LOWT_SETPOINT, FLOOR_DUTY_COOLANT_PUMP*255, IF(A4&gt;COOLING_HIGHT_SETPOINT, 255, ($C$1*A4+$C$2)*255))</f>
        <v>63.75</v>
      </c>
    </row>
    <row r="5" spans="1:3">
      <c r="A5">
        <v>20</v>
      </c>
      <c r="B5">
        <f t="shared" si="0"/>
        <v>63.75</v>
      </c>
    </row>
    <row r="6" spans="1:3">
      <c r="A6">
        <v>21</v>
      </c>
      <c r="B6">
        <f t="shared" si="0"/>
        <v>63.75</v>
      </c>
    </row>
    <row r="7" spans="1:3">
      <c r="A7">
        <v>22</v>
      </c>
      <c r="B7">
        <f t="shared" si="0"/>
        <v>63.75</v>
      </c>
    </row>
    <row r="8" spans="1:3">
      <c r="A8">
        <v>23</v>
      </c>
      <c r="B8">
        <f t="shared" si="0"/>
        <v>63.75</v>
      </c>
    </row>
    <row r="9" spans="1:3">
      <c r="A9">
        <v>24</v>
      </c>
      <c r="B9">
        <f t="shared" si="0"/>
        <v>63.75</v>
      </c>
    </row>
    <row r="10" spans="1:3">
      <c r="A10">
        <v>25</v>
      </c>
      <c r="B10">
        <f t="shared" si="0"/>
        <v>63.75</v>
      </c>
    </row>
    <row r="11" spans="1:3">
      <c r="A11">
        <v>26</v>
      </c>
      <c r="B11">
        <f t="shared" si="0"/>
        <v>82.874999999999986</v>
      </c>
    </row>
    <row r="12" spans="1:3">
      <c r="A12">
        <v>27</v>
      </c>
      <c r="B12">
        <f t="shared" si="0"/>
        <v>101.99999999999997</v>
      </c>
    </row>
    <row r="13" spans="1:3">
      <c r="A13">
        <v>28</v>
      </c>
      <c r="B13">
        <f t="shared" si="0"/>
        <v>121.12500000000003</v>
      </c>
    </row>
    <row r="14" spans="1:3">
      <c r="A14">
        <v>29</v>
      </c>
      <c r="B14">
        <f t="shared" si="0"/>
        <v>140.24999999999994</v>
      </c>
    </row>
    <row r="15" spans="1:3">
      <c r="A15">
        <v>30</v>
      </c>
      <c r="B15">
        <f t="shared" si="0"/>
        <v>159.375</v>
      </c>
    </row>
    <row r="16" spans="1:3">
      <c r="A16">
        <v>31</v>
      </c>
      <c r="B16">
        <f t="shared" si="0"/>
        <v>178.49999999999994</v>
      </c>
    </row>
    <row r="17" spans="1:2">
      <c r="A17">
        <v>32</v>
      </c>
      <c r="B17">
        <f t="shared" si="0"/>
        <v>197.62499999999997</v>
      </c>
    </row>
    <row r="18" spans="1:2">
      <c r="A18">
        <v>33</v>
      </c>
      <c r="B18">
        <f t="shared" si="0"/>
        <v>216.75000000000003</v>
      </c>
    </row>
    <row r="19" spans="1:2">
      <c r="A19">
        <v>34</v>
      </c>
      <c r="B19">
        <f t="shared" si="0"/>
        <v>235.87499999999994</v>
      </c>
    </row>
    <row r="20" spans="1:2">
      <c r="A20">
        <v>35</v>
      </c>
      <c r="B20">
        <f t="shared" si="0"/>
        <v>255</v>
      </c>
    </row>
    <row r="21" spans="1:2">
      <c r="A21">
        <v>36</v>
      </c>
      <c r="B21">
        <f t="shared" si="0"/>
        <v>255</v>
      </c>
    </row>
    <row r="22" spans="1:2">
      <c r="A22">
        <v>37</v>
      </c>
      <c r="B22">
        <f t="shared" si="0"/>
        <v>255</v>
      </c>
    </row>
    <row r="23" spans="1:2">
      <c r="A23">
        <v>38</v>
      </c>
      <c r="B23">
        <f t="shared" si="0"/>
        <v>255</v>
      </c>
    </row>
    <row r="24" spans="1:2">
      <c r="A24">
        <v>39</v>
      </c>
      <c r="B24">
        <f t="shared" si="0"/>
        <v>255</v>
      </c>
    </row>
    <row r="25" spans="1:2">
      <c r="A25">
        <v>40</v>
      </c>
      <c r="B25">
        <f t="shared" si="0"/>
        <v>255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8"/>
  <sheetViews>
    <sheetView tabSelected="1" workbookViewId="0">
      <selection activeCell="I17" sqref="I17"/>
    </sheetView>
  </sheetViews>
  <sheetFormatPr defaultRowHeight="14.4"/>
  <cols>
    <col min="1" max="1" width="10.6640625" bestFit="1" customWidth="1"/>
    <col min="2" max="2" width="14.5546875" bestFit="1" customWidth="1"/>
    <col min="3" max="3" width="15" bestFit="1" customWidth="1"/>
    <col min="4" max="4" width="40.88671875" bestFit="1" customWidth="1"/>
    <col min="7" max="7" width="17.21875" bestFit="1" customWidth="1"/>
    <col min="8" max="8" width="14.77734375" bestFit="1" customWidth="1"/>
    <col min="9" max="9" width="16.33203125" bestFit="1" customWidth="1"/>
    <col min="10" max="10" width="11.44140625" bestFit="1" customWidth="1"/>
    <col min="11" max="11" width="11.77734375" bestFit="1" customWidth="1"/>
    <col min="12" max="12" width="11.5546875" bestFit="1" customWidth="1"/>
  </cols>
  <sheetData>
    <row r="1" spans="1:13">
      <c r="G1" t="s">
        <v>20</v>
      </c>
      <c r="H1" t="s">
        <v>16</v>
      </c>
      <c r="I1" t="s">
        <v>17</v>
      </c>
      <c r="J1" t="s">
        <v>18</v>
      </c>
      <c r="K1" t="s">
        <v>19</v>
      </c>
      <c r="L1" t="s">
        <v>23</v>
      </c>
      <c r="M1" t="s">
        <v>24</v>
      </c>
    </row>
    <row r="2" spans="1:13">
      <c r="G2">
        <v>40</v>
      </c>
      <c r="H2">
        <f>233/6</f>
        <v>38.833333333333336</v>
      </c>
      <c r="I2">
        <f>5.2/6</f>
        <v>0.8666666666666667</v>
      </c>
      <c r="J2">
        <f>CONFIG!B4</f>
        <v>3</v>
      </c>
      <c r="K2">
        <f>CONFIG!B3</f>
        <v>4.2</v>
      </c>
      <c r="L2">
        <f>(4.2-3)/100</f>
        <v>1.2000000000000002E-2</v>
      </c>
      <c r="M2">
        <f>L2*I2</f>
        <v>1.0400000000000001E-2</v>
      </c>
    </row>
    <row r="4" spans="1:13">
      <c r="A4" t="s">
        <v>15</v>
      </c>
      <c r="B4" t="s">
        <v>21</v>
      </c>
      <c r="C4" t="s">
        <v>22</v>
      </c>
      <c r="D4" t="s">
        <v>25</v>
      </c>
      <c r="G4" t="s">
        <v>32</v>
      </c>
    </row>
    <row r="5" spans="1:13">
      <c r="A5">
        <v>2.9</v>
      </c>
      <c r="B5">
        <f>A5/$G$2</f>
        <v>7.2499999999999995E-2</v>
      </c>
      <c r="C5">
        <f>A5*B5/1000</f>
        <v>2.1024999999999999E-4</v>
      </c>
      <c r="D5" s="1">
        <f>$M$2/C5</f>
        <v>49.464922711058271</v>
      </c>
    </row>
    <row r="6" spans="1:13">
      <c r="A6">
        <v>2.91</v>
      </c>
      <c r="B6">
        <f t="shared" ref="B6:B69" si="0">A6/$G$2</f>
        <v>7.2750000000000009E-2</v>
      </c>
      <c r="C6">
        <f t="shared" ref="C6:C34" si="1">A6*B6/1000</f>
        <v>2.1170250000000004E-4</v>
      </c>
      <c r="D6" s="1">
        <f t="shared" ref="D6:D69" si="2">$M$2/C6</f>
        <v>49.125541738996937</v>
      </c>
      <c r="G6" t="s">
        <v>35</v>
      </c>
      <c r="H6" t="s">
        <v>33</v>
      </c>
    </row>
    <row r="7" spans="1:13">
      <c r="A7">
        <v>2.92</v>
      </c>
      <c r="B7">
        <f t="shared" si="0"/>
        <v>7.2999999999999995E-2</v>
      </c>
      <c r="C7">
        <f t="shared" si="1"/>
        <v>2.1316E-4</v>
      </c>
      <c r="D7" s="1">
        <f t="shared" si="2"/>
        <v>48.789641583786832</v>
      </c>
      <c r="G7">
        <v>0</v>
      </c>
      <c r="H7">
        <v>3.6429999999999998</v>
      </c>
      <c r="I7">
        <f>0.638-0.403</f>
        <v>0.23499999999999999</v>
      </c>
    </row>
    <row r="8" spans="1:13">
      <c r="A8">
        <v>2.93</v>
      </c>
      <c r="B8">
        <f t="shared" si="0"/>
        <v>7.325000000000001E-2</v>
      </c>
      <c r="C8">
        <f t="shared" si="1"/>
        <v>2.1462250000000004E-4</v>
      </c>
      <c r="D8" s="1">
        <f t="shared" si="2"/>
        <v>48.457174806928442</v>
      </c>
      <c r="G8">
        <v>22</v>
      </c>
      <c r="H8">
        <v>3.6379999999999999</v>
      </c>
    </row>
    <row r="9" spans="1:13">
      <c r="A9">
        <v>2.94</v>
      </c>
      <c r="B9">
        <f t="shared" si="0"/>
        <v>7.3499999999999996E-2</v>
      </c>
      <c r="C9">
        <f t="shared" si="1"/>
        <v>2.1608999999999997E-4</v>
      </c>
      <c r="D9" s="1">
        <f t="shared" si="2"/>
        <v>48.12809477532511</v>
      </c>
    </row>
    <row r="10" spans="1:13">
      <c r="A10">
        <v>2.95</v>
      </c>
      <c r="B10">
        <f t="shared" si="0"/>
        <v>7.375000000000001E-2</v>
      </c>
      <c r="C10">
        <f t="shared" si="1"/>
        <v>2.1756250000000004E-4</v>
      </c>
      <c r="D10" s="1">
        <f t="shared" si="2"/>
        <v>47.802355644929612</v>
      </c>
      <c r="G10" t="s">
        <v>34</v>
      </c>
      <c r="H10">
        <f>H7-H8</f>
        <v>4.9999999999998934E-3</v>
      </c>
    </row>
    <row r="11" spans="1:13">
      <c r="A11">
        <v>2.96</v>
      </c>
      <c r="B11">
        <f t="shared" si="0"/>
        <v>7.3999999999999996E-2</v>
      </c>
      <c r="C11">
        <f t="shared" si="1"/>
        <v>2.1903999999999999E-4</v>
      </c>
      <c r="D11" s="1">
        <f t="shared" si="2"/>
        <v>47.479912344777219</v>
      </c>
    </row>
    <row r="12" spans="1:13">
      <c r="A12">
        <v>2.97</v>
      </c>
      <c r="B12">
        <f t="shared" si="0"/>
        <v>7.425000000000001E-2</v>
      </c>
      <c r="C12">
        <f t="shared" si="1"/>
        <v>2.2052250000000005E-4</v>
      </c>
      <c r="D12" s="1">
        <f t="shared" si="2"/>
        <v>47.160720561393958</v>
      </c>
    </row>
    <row r="13" spans="1:13">
      <c r="A13">
        <v>2.98</v>
      </c>
      <c r="B13">
        <f t="shared" si="0"/>
        <v>7.4499999999999997E-2</v>
      </c>
      <c r="C13">
        <f t="shared" si="1"/>
        <v>2.2201E-4</v>
      </c>
      <c r="D13" s="1">
        <f t="shared" si="2"/>
        <v>46.844736723571017</v>
      </c>
    </row>
    <row r="14" spans="1:13">
      <c r="A14">
        <v>2.99</v>
      </c>
      <c r="B14">
        <f t="shared" si="0"/>
        <v>7.4750000000000011E-2</v>
      </c>
      <c r="C14">
        <f t="shared" si="1"/>
        <v>2.2350250000000005E-4</v>
      </c>
      <c r="D14" s="1">
        <f t="shared" si="2"/>
        <v>46.531917987494545</v>
      </c>
    </row>
    <row r="15" spans="1:13">
      <c r="A15">
        <v>3</v>
      </c>
      <c r="B15">
        <f t="shared" si="0"/>
        <v>7.4999999999999997E-2</v>
      </c>
      <c r="C15">
        <f t="shared" si="1"/>
        <v>2.2499999999999997E-4</v>
      </c>
      <c r="D15" s="1">
        <f t="shared" si="2"/>
        <v>46.222222222222236</v>
      </c>
    </row>
    <row r="16" spans="1:13">
      <c r="A16">
        <v>3.01</v>
      </c>
      <c r="B16">
        <f t="shared" si="0"/>
        <v>7.5249999999999997E-2</v>
      </c>
      <c r="C16">
        <f t="shared" si="1"/>
        <v>2.2650249999999996E-4</v>
      </c>
      <c r="D16" s="1">
        <f t="shared" si="2"/>
        <v>45.91560799549675</v>
      </c>
    </row>
    <row r="17" spans="1:4">
      <c r="A17">
        <v>3.02</v>
      </c>
      <c r="B17">
        <f t="shared" si="0"/>
        <v>7.5499999999999998E-2</v>
      </c>
      <c r="C17">
        <f t="shared" si="1"/>
        <v>2.2800999999999998E-4</v>
      </c>
      <c r="D17" s="1">
        <f t="shared" si="2"/>
        <v>45.612034559887732</v>
      </c>
    </row>
    <row r="18" spans="1:4">
      <c r="A18">
        <v>3.03</v>
      </c>
      <c r="B18">
        <f t="shared" si="0"/>
        <v>7.5749999999999998E-2</v>
      </c>
      <c r="C18">
        <f t="shared" si="1"/>
        <v>2.295225E-4</v>
      </c>
      <c r="D18" s="1">
        <f t="shared" si="2"/>
        <v>45.311461839253241</v>
      </c>
    </row>
    <row r="19" spans="1:4">
      <c r="A19">
        <v>3.04</v>
      </c>
      <c r="B19">
        <f t="shared" si="0"/>
        <v>7.5999999999999998E-2</v>
      </c>
      <c r="C19">
        <f t="shared" si="1"/>
        <v>2.3103999999999998E-4</v>
      </c>
      <c r="D19" s="1">
        <f t="shared" si="2"/>
        <v>45.013850415512472</v>
      </c>
    </row>
    <row r="20" spans="1:4">
      <c r="A20">
        <v>3.05</v>
      </c>
      <c r="B20">
        <f t="shared" si="0"/>
        <v>7.6249999999999998E-2</v>
      </c>
      <c r="C20">
        <f t="shared" si="1"/>
        <v>2.3256249999999997E-4</v>
      </c>
      <c r="D20" s="1">
        <f t="shared" si="2"/>
        <v>44.719161515721595</v>
      </c>
    </row>
    <row r="21" spans="1:4">
      <c r="A21">
        <v>3.06</v>
      </c>
      <c r="B21">
        <f t="shared" si="0"/>
        <v>7.6499999999999999E-2</v>
      </c>
      <c r="C21">
        <f t="shared" si="1"/>
        <v>2.3409E-4</v>
      </c>
      <c r="D21" s="1">
        <f t="shared" si="2"/>
        <v>44.427356999444662</v>
      </c>
    </row>
    <row r="22" spans="1:4">
      <c r="A22">
        <v>3.07</v>
      </c>
      <c r="B22">
        <f t="shared" si="0"/>
        <v>7.6749999999999999E-2</v>
      </c>
      <c r="C22">
        <f t="shared" si="1"/>
        <v>2.3562249999999998E-4</v>
      </c>
      <c r="D22" s="1">
        <f t="shared" si="2"/>
        <v>44.138399346412172</v>
      </c>
    </row>
    <row r="23" spans="1:4">
      <c r="A23">
        <v>3.08</v>
      </c>
      <c r="B23">
        <f t="shared" si="0"/>
        <v>7.6999999999999999E-2</v>
      </c>
      <c r="C23">
        <f t="shared" si="1"/>
        <v>2.3716000000000001E-4</v>
      </c>
      <c r="D23" s="1">
        <f t="shared" si="2"/>
        <v>43.852251644459443</v>
      </c>
    </row>
    <row r="24" spans="1:4">
      <c r="A24">
        <v>3.09</v>
      </c>
      <c r="B24">
        <f t="shared" si="0"/>
        <v>7.7249999999999999E-2</v>
      </c>
      <c r="C24">
        <f t="shared" si="1"/>
        <v>2.3870249999999999E-4</v>
      </c>
      <c r="D24" s="1">
        <f t="shared" si="2"/>
        <v>43.568877577737986</v>
      </c>
    </row>
    <row r="25" spans="1:4">
      <c r="A25">
        <v>3.1</v>
      </c>
      <c r="B25">
        <f t="shared" si="0"/>
        <v>7.7499999999999999E-2</v>
      </c>
      <c r="C25">
        <f t="shared" si="1"/>
        <v>2.4024999999999999E-4</v>
      </c>
      <c r="D25" s="1">
        <f t="shared" si="2"/>
        <v>43.288241415192516</v>
      </c>
    </row>
    <row r="26" spans="1:4">
      <c r="A26">
        <v>3.11</v>
      </c>
      <c r="B26">
        <f t="shared" si="0"/>
        <v>7.775E-2</v>
      </c>
      <c r="C26">
        <f t="shared" si="1"/>
        <v>2.4180249999999998E-4</v>
      </c>
      <c r="D26" s="1">
        <f t="shared" si="2"/>
        <v>43.010307999296955</v>
      </c>
    </row>
    <row r="27" spans="1:4">
      <c r="A27">
        <v>3.12</v>
      </c>
      <c r="B27">
        <f t="shared" si="0"/>
        <v>7.8E-2</v>
      </c>
      <c r="C27">
        <f t="shared" si="1"/>
        <v>2.4336000000000003E-4</v>
      </c>
      <c r="D27" s="1">
        <f t="shared" si="2"/>
        <v>42.735042735042732</v>
      </c>
    </row>
    <row r="28" spans="1:4">
      <c r="A28">
        <v>3.13</v>
      </c>
      <c r="B28">
        <f t="shared" si="0"/>
        <v>7.825E-2</v>
      </c>
      <c r="C28">
        <f t="shared" si="1"/>
        <v>2.4492249999999996E-4</v>
      </c>
      <c r="D28" s="1">
        <f t="shared" si="2"/>
        <v>42.462411579173015</v>
      </c>
    </row>
    <row r="29" spans="1:4">
      <c r="A29">
        <v>3.1400000000000099</v>
      </c>
      <c r="B29">
        <f t="shared" si="0"/>
        <v>7.850000000000025E-2</v>
      </c>
      <c r="C29">
        <f t="shared" si="1"/>
        <v>2.4649000000000155E-4</v>
      </c>
      <c r="D29" s="1">
        <f t="shared" si="2"/>
        <v>42.192381029656111</v>
      </c>
    </row>
    <row r="30" spans="1:4">
      <c r="A30">
        <v>3.1500000000000101</v>
      </c>
      <c r="B30">
        <f t="shared" si="0"/>
        <v>7.875000000000025E-2</v>
      </c>
      <c r="C30">
        <f t="shared" si="1"/>
        <v>2.4806250000000159E-4</v>
      </c>
      <c r="D30" s="1">
        <f t="shared" si="2"/>
        <v>41.924918115394043</v>
      </c>
    </row>
    <row r="31" spans="1:4">
      <c r="A31">
        <v>3.1600000000000099</v>
      </c>
      <c r="B31">
        <f t="shared" si="0"/>
        <v>7.9000000000000251E-2</v>
      </c>
      <c r="C31">
        <f t="shared" si="1"/>
        <v>2.496400000000016E-4</v>
      </c>
      <c r="D31" s="1">
        <f t="shared" si="2"/>
        <v>41.659990386155805</v>
      </c>
    </row>
    <row r="32" spans="1:4">
      <c r="A32">
        <v>3.1700000000000101</v>
      </c>
      <c r="B32">
        <f t="shared" si="0"/>
        <v>7.9250000000000251E-2</v>
      </c>
      <c r="C32">
        <f t="shared" si="1"/>
        <v>2.5122250000000164E-4</v>
      </c>
      <c r="D32" s="1">
        <f t="shared" si="2"/>
        <v>41.397565902735359</v>
      </c>
    </row>
    <row r="33" spans="1:4">
      <c r="A33">
        <v>3.1800000000000099</v>
      </c>
      <c r="B33">
        <f t="shared" si="0"/>
        <v>7.9500000000000251E-2</v>
      </c>
      <c r="C33">
        <f t="shared" si="1"/>
        <v>2.5281000000000159E-4</v>
      </c>
      <c r="D33" s="1">
        <f t="shared" si="2"/>
        <v>41.137613227324614</v>
      </c>
    </row>
    <row r="34" spans="1:4">
      <c r="A34">
        <v>3.1900000000000102</v>
      </c>
      <c r="B34">
        <f t="shared" si="0"/>
        <v>7.9750000000000251E-2</v>
      </c>
      <c r="C34">
        <f t="shared" si="1"/>
        <v>2.5440250000000156E-4</v>
      </c>
      <c r="D34" s="1">
        <f t="shared" si="2"/>
        <v>40.880101414097496</v>
      </c>
    </row>
    <row r="35" spans="1:4">
      <c r="A35">
        <v>3.2000000000000099</v>
      </c>
      <c r="B35">
        <f t="shared" si="0"/>
        <v>8.0000000000000251E-2</v>
      </c>
      <c r="C35">
        <f t="shared" ref="C35:C98" si="3">A35*B35/1000</f>
        <v>2.5600000000000161E-4</v>
      </c>
      <c r="D35" s="1">
        <f t="shared" si="2"/>
        <v>40.624999999999751</v>
      </c>
    </row>
    <row r="36" spans="1:4">
      <c r="A36">
        <v>3.2100000000000102</v>
      </c>
      <c r="B36">
        <f t="shared" si="0"/>
        <v>8.0250000000000252E-2</v>
      </c>
      <c r="C36">
        <f t="shared" si="3"/>
        <v>2.5760250000000164E-4</v>
      </c>
      <c r="D36" s="1">
        <f t="shared" si="2"/>
        <v>40.372278995739308</v>
      </c>
    </row>
    <row r="37" spans="1:4">
      <c r="A37">
        <v>3.22000000000001</v>
      </c>
      <c r="B37">
        <f t="shared" si="0"/>
        <v>8.0500000000000252E-2</v>
      </c>
      <c r="C37">
        <f t="shared" si="3"/>
        <v>2.5921000000000158E-4</v>
      </c>
      <c r="D37" s="1">
        <f t="shared" si="2"/>
        <v>40.1219088769721</v>
      </c>
    </row>
    <row r="38" spans="1:4">
      <c r="A38">
        <v>3.2300000000000102</v>
      </c>
      <c r="B38">
        <f t="shared" si="0"/>
        <v>8.0750000000000252E-2</v>
      </c>
      <c r="C38">
        <f t="shared" si="3"/>
        <v>2.608225000000016E-4</v>
      </c>
      <c r="D38" s="1">
        <f t="shared" si="2"/>
        <v>39.87386057567862</v>
      </c>
    </row>
    <row r="39" spans="1:4">
      <c r="A39">
        <v>3.24000000000001</v>
      </c>
      <c r="B39">
        <f t="shared" si="0"/>
        <v>8.1000000000000252E-2</v>
      </c>
      <c r="C39">
        <f t="shared" si="3"/>
        <v>2.6244000000000164E-4</v>
      </c>
      <c r="D39" s="1">
        <f t="shared" si="2"/>
        <v>39.628105471726627</v>
      </c>
    </row>
    <row r="40" spans="1:4">
      <c r="A40">
        <v>3.2500000000000102</v>
      </c>
      <c r="B40">
        <f t="shared" si="0"/>
        <v>8.1250000000000253E-2</v>
      </c>
      <c r="C40">
        <f t="shared" si="3"/>
        <v>2.6406250000000165E-4</v>
      </c>
      <c r="D40" s="1">
        <f t="shared" si="2"/>
        <v>39.384615384615145</v>
      </c>
    </row>
    <row r="41" spans="1:4">
      <c r="A41">
        <v>3.26000000000001</v>
      </c>
      <c r="B41">
        <f t="shared" si="0"/>
        <v>8.1500000000000253E-2</v>
      </c>
      <c r="C41">
        <f t="shared" si="3"/>
        <v>2.6569000000000164E-4</v>
      </c>
      <c r="D41" s="1">
        <f t="shared" si="2"/>
        <v>39.143362565395527</v>
      </c>
    </row>
    <row r="42" spans="1:4">
      <c r="A42">
        <v>3.2700000000000098</v>
      </c>
      <c r="B42">
        <f t="shared" si="0"/>
        <v>8.1750000000000239E-2</v>
      </c>
      <c r="C42">
        <f t="shared" si="3"/>
        <v>2.6732250000000159E-4</v>
      </c>
      <c r="D42" s="1">
        <f t="shared" si="2"/>
        <v>38.904319688765213</v>
      </c>
    </row>
    <row r="43" spans="1:4">
      <c r="A43">
        <v>3.28000000000001</v>
      </c>
      <c r="B43">
        <f t="shared" si="0"/>
        <v>8.2000000000000253E-2</v>
      </c>
      <c r="C43">
        <f t="shared" si="3"/>
        <v>2.6896000000000163E-4</v>
      </c>
      <c r="D43" s="1">
        <f t="shared" si="2"/>
        <v>38.66745984532993</v>
      </c>
    </row>
    <row r="44" spans="1:4">
      <c r="A44">
        <v>3.2900000000000098</v>
      </c>
      <c r="B44">
        <f t="shared" si="0"/>
        <v>8.225000000000024E-2</v>
      </c>
      <c r="C44">
        <f t="shared" si="3"/>
        <v>2.7060250000000158E-4</v>
      </c>
      <c r="D44" s="1">
        <f t="shared" si="2"/>
        <v>38.432756534030325</v>
      </c>
    </row>
    <row r="45" spans="1:4">
      <c r="A45">
        <v>3.30000000000001</v>
      </c>
      <c r="B45">
        <f t="shared" si="0"/>
        <v>8.2500000000000254E-2</v>
      </c>
      <c r="C45">
        <f t="shared" si="3"/>
        <v>2.7225000000000166E-4</v>
      </c>
      <c r="D45" s="1">
        <f t="shared" si="2"/>
        <v>38.200183654728882</v>
      </c>
    </row>
    <row r="46" spans="1:4">
      <c r="A46">
        <v>3.3100000000000098</v>
      </c>
      <c r="B46">
        <f t="shared" si="0"/>
        <v>8.275000000000024E-2</v>
      </c>
      <c r="C46">
        <f t="shared" si="3"/>
        <v>2.739025000000016E-4</v>
      </c>
      <c r="D46" s="1">
        <f t="shared" si="2"/>
        <v>37.96971550095359</v>
      </c>
    </row>
    <row r="47" spans="1:4">
      <c r="A47">
        <v>3.3200000000000101</v>
      </c>
      <c r="B47">
        <f t="shared" si="0"/>
        <v>8.3000000000000254E-2</v>
      </c>
      <c r="C47">
        <f t="shared" si="3"/>
        <v>2.7556000000000168E-4</v>
      </c>
      <c r="D47" s="1">
        <f t="shared" si="2"/>
        <v>37.741326752794087</v>
      </c>
    </row>
    <row r="48" spans="1:4">
      <c r="A48">
        <v>3.3300000000000098</v>
      </c>
      <c r="B48">
        <f t="shared" si="0"/>
        <v>8.325000000000024E-2</v>
      </c>
      <c r="C48">
        <f t="shared" si="3"/>
        <v>2.7722250000000162E-4</v>
      </c>
      <c r="D48" s="1">
        <f t="shared" si="2"/>
        <v>37.514992469947209</v>
      </c>
    </row>
    <row r="49" spans="1:4">
      <c r="A49">
        <v>3.3400000000000101</v>
      </c>
      <c r="B49">
        <f t="shared" si="0"/>
        <v>8.3500000000000255E-2</v>
      </c>
      <c r="C49">
        <f t="shared" si="3"/>
        <v>2.7889000000000169E-4</v>
      </c>
      <c r="D49" s="1">
        <f t="shared" si="2"/>
        <v>37.290688084907806</v>
      </c>
    </row>
    <row r="50" spans="1:4">
      <c r="A50">
        <v>3.3500000000000099</v>
      </c>
      <c r="B50">
        <f t="shared" si="0"/>
        <v>8.3750000000000241E-2</v>
      </c>
      <c r="C50">
        <f t="shared" si="3"/>
        <v>2.8056250000000168E-4</v>
      </c>
      <c r="D50" s="1">
        <f t="shared" si="2"/>
        <v>37.068389396301853</v>
      </c>
    </row>
    <row r="51" spans="1:4">
      <c r="A51">
        <v>3.3600000000000101</v>
      </c>
      <c r="B51">
        <f t="shared" si="0"/>
        <v>8.4000000000000255E-2</v>
      </c>
      <c r="C51">
        <f t="shared" si="3"/>
        <v>2.8224000000000169E-4</v>
      </c>
      <c r="D51" s="1">
        <f t="shared" si="2"/>
        <v>36.848072562358062</v>
      </c>
    </row>
    <row r="52" spans="1:4">
      <c r="A52">
        <v>3.3700000000000099</v>
      </c>
      <c r="B52">
        <f t="shared" si="0"/>
        <v>8.4250000000000241E-2</v>
      </c>
      <c r="C52">
        <f t="shared" si="3"/>
        <v>2.8392250000000162E-4</v>
      </c>
      <c r="D52" s="1">
        <f t="shared" si="2"/>
        <v>36.629714094515023</v>
      </c>
    </row>
    <row r="53" spans="1:4">
      <c r="A53">
        <v>3.3800000000000101</v>
      </c>
      <c r="B53">
        <f t="shared" si="0"/>
        <v>8.4500000000000255E-2</v>
      </c>
      <c r="C53">
        <f t="shared" si="3"/>
        <v>2.8561000000000168E-4</v>
      </c>
      <c r="D53" s="1">
        <f t="shared" si="2"/>
        <v>36.413290851160461</v>
      </c>
    </row>
    <row r="54" spans="1:4">
      <c r="A54">
        <v>3.3900000000000099</v>
      </c>
      <c r="B54">
        <f t="shared" si="0"/>
        <v>8.4750000000000242E-2</v>
      </c>
      <c r="C54">
        <f t="shared" si="3"/>
        <v>2.8730250000000166E-4</v>
      </c>
      <c r="D54" s="1">
        <f t="shared" si="2"/>
        <v>36.198780031499695</v>
      </c>
    </row>
    <row r="55" spans="1:4">
      <c r="A55">
        <v>3.4000000000000101</v>
      </c>
      <c r="B55">
        <f t="shared" si="0"/>
        <v>8.5000000000000256E-2</v>
      </c>
      <c r="C55">
        <f t="shared" si="3"/>
        <v>2.8900000000000177E-4</v>
      </c>
      <c r="D55" s="1">
        <f t="shared" si="2"/>
        <v>35.986159169549957</v>
      </c>
    </row>
    <row r="56" spans="1:4">
      <c r="A56">
        <v>3.4100000000000099</v>
      </c>
      <c r="B56">
        <f t="shared" si="0"/>
        <v>8.5250000000000242E-2</v>
      </c>
      <c r="C56">
        <f t="shared" si="3"/>
        <v>2.9070250000000168E-4</v>
      </c>
      <c r="D56" s="1">
        <f t="shared" si="2"/>
        <v>35.775406128258069</v>
      </c>
    </row>
    <row r="57" spans="1:4">
      <c r="A57">
        <v>3.4200000000000101</v>
      </c>
      <c r="B57">
        <f t="shared" si="0"/>
        <v>8.5500000000000256E-2</v>
      </c>
      <c r="C57">
        <f t="shared" si="3"/>
        <v>2.9241000000000174E-4</v>
      </c>
      <c r="D57" s="1">
        <f t="shared" si="2"/>
        <v>35.566499093738038</v>
      </c>
    </row>
    <row r="58" spans="1:4">
      <c r="A58">
        <v>3.4300000000000099</v>
      </c>
      <c r="B58">
        <f t="shared" si="0"/>
        <v>8.5750000000000243E-2</v>
      </c>
      <c r="C58">
        <f t="shared" si="3"/>
        <v>2.9412250000000165E-4</v>
      </c>
      <c r="D58" s="1">
        <f t="shared" si="2"/>
        <v>35.359416569626404</v>
      </c>
    </row>
    <row r="59" spans="1:4">
      <c r="A59">
        <v>3.4400000000000102</v>
      </c>
      <c r="B59">
        <f t="shared" si="0"/>
        <v>8.6000000000000257E-2</v>
      </c>
      <c r="C59">
        <f t="shared" si="3"/>
        <v>2.9584000000000175E-4</v>
      </c>
      <c r="D59" s="1">
        <f t="shared" si="2"/>
        <v>35.15413737155199</v>
      </c>
    </row>
    <row r="60" spans="1:4">
      <c r="A60">
        <v>3.4500000000000099</v>
      </c>
      <c r="B60">
        <f t="shared" si="0"/>
        <v>8.6250000000000243E-2</v>
      </c>
      <c r="C60">
        <f t="shared" si="3"/>
        <v>2.9756250000000166E-4</v>
      </c>
      <c r="D60" s="1">
        <f t="shared" si="2"/>
        <v>34.950640621717938</v>
      </c>
    </row>
    <row r="61" spans="1:4">
      <c r="A61">
        <v>3.4600000000000102</v>
      </c>
      <c r="B61">
        <f t="shared" si="0"/>
        <v>8.6500000000000257E-2</v>
      </c>
      <c r="C61">
        <f t="shared" si="3"/>
        <v>2.9929000000000175E-4</v>
      </c>
      <c r="D61" s="1">
        <f t="shared" si="2"/>
        <v>34.748905743592971</v>
      </c>
    </row>
    <row r="62" spans="1:4">
      <c r="A62">
        <v>3.47000000000001</v>
      </c>
      <c r="B62">
        <f t="shared" si="0"/>
        <v>8.6750000000000244E-2</v>
      </c>
      <c r="C62">
        <f t="shared" si="3"/>
        <v>3.0102250000000171E-4</v>
      </c>
      <c r="D62" s="1">
        <f t="shared" si="2"/>
        <v>34.548912456709857</v>
      </c>
    </row>
    <row r="63" spans="1:4">
      <c r="A63">
        <v>3.4800000000000102</v>
      </c>
      <c r="B63">
        <f t="shared" si="0"/>
        <v>8.7000000000000258E-2</v>
      </c>
      <c r="C63">
        <f t="shared" si="3"/>
        <v>3.027600000000018E-4</v>
      </c>
      <c r="D63" s="1">
        <f t="shared" si="2"/>
        <v>34.350640771568038</v>
      </c>
    </row>
    <row r="64" spans="1:4">
      <c r="A64">
        <v>3.49000000000001</v>
      </c>
      <c r="B64">
        <f t="shared" si="0"/>
        <v>8.7250000000000244E-2</v>
      </c>
      <c r="C64">
        <f t="shared" si="3"/>
        <v>3.0450250000000175E-4</v>
      </c>
      <c r="D64" s="1">
        <f t="shared" si="2"/>
        <v>34.154070984638686</v>
      </c>
    </row>
    <row r="65" spans="1:4">
      <c r="A65">
        <v>3.5000000000000102</v>
      </c>
      <c r="B65">
        <f t="shared" si="0"/>
        <v>8.7500000000000258E-2</v>
      </c>
      <c r="C65">
        <f t="shared" si="3"/>
        <v>3.0625000000000178E-4</v>
      </c>
      <c r="D65" s="1">
        <f t="shared" si="2"/>
        <v>33.959183673469198</v>
      </c>
    </row>
    <row r="66" spans="1:4">
      <c r="A66">
        <v>3.51000000000001</v>
      </c>
      <c r="B66">
        <f t="shared" si="0"/>
        <v>8.7750000000000244E-2</v>
      </c>
      <c r="C66">
        <f t="shared" si="3"/>
        <v>3.0800250000000173E-4</v>
      </c>
      <c r="D66" s="1">
        <f t="shared" si="2"/>
        <v>33.765959691885435</v>
      </c>
    </row>
    <row r="67" spans="1:4">
      <c r="A67">
        <v>3.5200000000000098</v>
      </c>
      <c r="B67">
        <f t="shared" si="0"/>
        <v>8.8000000000000245E-2</v>
      </c>
      <c r="C67">
        <f t="shared" si="3"/>
        <v>3.097600000000017E-4</v>
      </c>
      <c r="D67" s="1">
        <f t="shared" si="2"/>
        <v>33.574380165289078</v>
      </c>
    </row>
    <row r="68" spans="1:4">
      <c r="A68">
        <v>3.53000000000001</v>
      </c>
      <c r="B68">
        <f t="shared" si="0"/>
        <v>8.8250000000000245E-2</v>
      </c>
      <c r="C68">
        <f t="shared" si="3"/>
        <v>3.1152250000000175E-4</v>
      </c>
      <c r="D68" s="1">
        <f t="shared" si="2"/>
        <v>33.384426486048177</v>
      </c>
    </row>
    <row r="69" spans="1:4">
      <c r="A69">
        <v>3.54000000000002</v>
      </c>
      <c r="B69">
        <f t="shared" si="0"/>
        <v>8.8500000000000495E-2</v>
      </c>
      <c r="C69">
        <f t="shared" si="3"/>
        <v>3.132900000000035E-4</v>
      </c>
      <c r="D69" s="1">
        <f t="shared" si="2"/>
        <v>33.196080308978537</v>
      </c>
    </row>
    <row r="70" spans="1:4">
      <c r="A70">
        <v>3.55000000000001</v>
      </c>
      <c r="B70">
        <f t="shared" ref="B70:B133" si="4">A70/$G$2</f>
        <v>8.8750000000000245E-2</v>
      </c>
      <c r="C70">
        <f t="shared" si="3"/>
        <v>3.1506250000000176E-4</v>
      </c>
      <c r="D70" s="1">
        <f t="shared" ref="D70:D133" si="5">$M$2/C70</f>
        <v>33.009323546915113</v>
      </c>
    </row>
    <row r="71" spans="1:4">
      <c r="A71">
        <v>3.5600000000000098</v>
      </c>
      <c r="B71">
        <f t="shared" si="4"/>
        <v>8.9000000000000246E-2</v>
      </c>
      <c r="C71">
        <f t="shared" si="3"/>
        <v>3.1684000000000172E-4</v>
      </c>
      <c r="D71" s="1">
        <f t="shared" si="5"/>
        <v>32.824138366367706</v>
      </c>
    </row>
    <row r="72" spans="1:4">
      <c r="A72">
        <v>3.5700000000000101</v>
      </c>
      <c r="B72">
        <f t="shared" si="4"/>
        <v>8.9250000000000246E-2</v>
      </c>
      <c r="C72">
        <f t="shared" si="3"/>
        <v>3.1862250000000176E-4</v>
      </c>
      <c r="D72" s="1">
        <f t="shared" si="5"/>
        <v>32.640507183265285</v>
      </c>
    </row>
    <row r="73" spans="1:4">
      <c r="A73">
        <v>3.5800000000000201</v>
      </c>
      <c r="B73">
        <f t="shared" si="4"/>
        <v>8.9500000000000496E-2</v>
      </c>
      <c r="C73">
        <f t="shared" si="3"/>
        <v>3.2041000000000355E-4</v>
      </c>
      <c r="D73" s="1">
        <f t="shared" si="5"/>
        <v>32.458412658780581</v>
      </c>
    </row>
    <row r="74" spans="1:4">
      <c r="A74">
        <v>3.5900000000000198</v>
      </c>
      <c r="B74">
        <f t="shared" si="4"/>
        <v>8.9750000000000496E-2</v>
      </c>
      <c r="C74">
        <f t="shared" si="3"/>
        <v>3.2220250000000353E-4</v>
      </c>
      <c r="D74" s="1">
        <f t="shared" si="5"/>
        <v>32.277837695237892</v>
      </c>
    </row>
    <row r="75" spans="1:4">
      <c r="A75">
        <v>3.6000000000000201</v>
      </c>
      <c r="B75">
        <f t="shared" si="4"/>
        <v>9.0000000000000496E-2</v>
      </c>
      <c r="C75">
        <f t="shared" si="3"/>
        <v>3.2400000000000359E-4</v>
      </c>
      <c r="D75" s="1">
        <f t="shared" si="5"/>
        <v>32.098765432098411</v>
      </c>
    </row>
    <row r="76" spans="1:4">
      <c r="A76">
        <v>3.6100000000000199</v>
      </c>
      <c r="B76">
        <f t="shared" si="4"/>
        <v>9.0250000000000496E-2</v>
      </c>
      <c r="C76">
        <f t="shared" si="3"/>
        <v>3.2580250000000362E-4</v>
      </c>
      <c r="D76" s="1">
        <f t="shared" si="5"/>
        <v>31.921179242025108</v>
      </c>
    </row>
    <row r="77" spans="1:4">
      <c r="A77">
        <v>3.6200000000000201</v>
      </c>
      <c r="B77">
        <f t="shared" si="4"/>
        <v>9.0500000000000497E-2</v>
      </c>
      <c r="C77">
        <f t="shared" si="3"/>
        <v>3.2761000000000362E-4</v>
      </c>
      <c r="D77" s="1">
        <f t="shared" si="5"/>
        <v>31.745062727022638</v>
      </c>
    </row>
    <row r="78" spans="1:4">
      <c r="A78">
        <v>3.6300000000000199</v>
      </c>
      <c r="B78">
        <f t="shared" si="4"/>
        <v>9.0750000000000497E-2</v>
      </c>
      <c r="C78">
        <f t="shared" si="3"/>
        <v>3.2942250000000359E-4</v>
      </c>
      <c r="D78" s="1">
        <f t="shared" si="5"/>
        <v>31.570399714651817</v>
      </c>
    </row>
    <row r="79" spans="1:4">
      <c r="A79">
        <v>3.6400000000000201</v>
      </c>
      <c r="B79">
        <f t="shared" si="4"/>
        <v>9.1000000000000497E-2</v>
      </c>
      <c r="C79">
        <f t="shared" si="3"/>
        <v>3.3124000000000364E-4</v>
      </c>
      <c r="D79" s="1">
        <f t="shared" si="5"/>
        <v>31.39717425431677</v>
      </c>
    </row>
    <row r="80" spans="1:4">
      <c r="A80">
        <v>3.6500000000000199</v>
      </c>
      <c r="B80">
        <f t="shared" si="4"/>
        <v>9.1250000000000497E-2</v>
      </c>
      <c r="C80">
        <f t="shared" si="3"/>
        <v>3.3306250000000366E-4</v>
      </c>
      <c r="D80" s="1">
        <f t="shared" si="5"/>
        <v>31.22537061362323</v>
      </c>
    </row>
    <row r="81" spans="1:4">
      <c r="A81">
        <v>3.6600000000000201</v>
      </c>
      <c r="B81">
        <f t="shared" si="4"/>
        <v>9.1500000000000498E-2</v>
      </c>
      <c r="C81">
        <f t="shared" si="3"/>
        <v>3.348900000000037E-4</v>
      </c>
      <c r="D81" s="1">
        <f t="shared" si="5"/>
        <v>31.054973274806315</v>
      </c>
    </row>
    <row r="82" spans="1:4">
      <c r="A82">
        <v>3.6700000000000199</v>
      </c>
      <c r="B82">
        <f t="shared" si="4"/>
        <v>9.1750000000000498E-2</v>
      </c>
      <c r="C82">
        <f t="shared" si="3"/>
        <v>3.3672250000000366E-4</v>
      </c>
      <c r="D82" s="1">
        <f t="shared" si="5"/>
        <v>30.88596693122642</v>
      </c>
    </row>
    <row r="83" spans="1:4">
      <c r="A83">
        <v>3.6800000000000201</v>
      </c>
      <c r="B83">
        <f t="shared" si="4"/>
        <v>9.2000000000000498E-2</v>
      </c>
      <c r="C83">
        <f t="shared" si="3"/>
        <v>3.385600000000037E-4</v>
      </c>
      <c r="D83" s="1">
        <f t="shared" si="5"/>
        <v>30.718336483931616</v>
      </c>
    </row>
    <row r="84" spans="1:4">
      <c r="A84">
        <v>3.6900000000000199</v>
      </c>
      <c r="B84">
        <f t="shared" si="4"/>
        <v>9.2250000000000498E-2</v>
      </c>
      <c r="C84">
        <f t="shared" si="3"/>
        <v>3.4040250000000365E-4</v>
      </c>
      <c r="D84" s="1">
        <f t="shared" si="5"/>
        <v>30.552067038285234</v>
      </c>
    </row>
    <row r="85" spans="1:4">
      <c r="A85">
        <v>3.7000000000000202</v>
      </c>
      <c r="B85">
        <f t="shared" si="4"/>
        <v>9.2500000000000498E-2</v>
      </c>
      <c r="C85">
        <f t="shared" si="3"/>
        <v>3.4225000000000374E-4</v>
      </c>
      <c r="D85" s="1">
        <f t="shared" si="5"/>
        <v>30.387143900657087</v>
      </c>
    </row>
    <row r="86" spans="1:4">
      <c r="A86">
        <v>3.7100000000000199</v>
      </c>
      <c r="B86">
        <f t="shared" si="4"/>
        <v>9.2750000000000499E-2</v>
      </c>
      <c r="C86">
        <f t="shared" si="3"/>
        <v>3.4410250000000369E-4</v>
      </c>
      <c r="D86" s="1">
        <f t="shared" si="5"/>
        <v>30.223552575177134</v>
      </c>
    </row>
    <row r="87" spans="1:4">
      <c r="A87">
        <v>3.7200000000000202</v>
      </c>
      <c r="B87">
        <f t="shared" si="4"/>
        <v>9.3000000000000499E-2</v>
      </c>
      <c r="C87">
        <f t="shared" si="3"/>
        <v>3.4596000000000371E-4</v>
      </c>
      <c r="D87" s="1">
        <f t="shared" si="5"/>
        <v>30.061278760550035</v>
      </c>
    </row>
    <row r="88" spans="1:4">
      <c r="A88">
        <v>3.73000000000002</v>
      </c>
      <c r="B88">
        <f t="shared" si="4"/>
        <v>9.3250000000000499E-2</v>
      </c>
      <c r="C88">
        <f t="shared" si="3"/>
        <v>3.4782250000000371E-4</v>
      </c>
      <c r="D88" s="1">
        <f t="shared" si="5"/>
        <v>29.900308346929513</v>
      </c>
    </row>
    <row r="89" spans="1:4">
      <c r="A89">
        <v>3.7400000000000202</v>
      </c>
      <c r="B89">
        <f t="shared" si="4"/>
        <v>9.3500000000000499E-2</v>
      </c>
      <c r="C89">
        <f t="shared" si="3"/>
        <v>3.4969000000000379E-4</v>
      </c>
      <c r="D89" s="1">
        <f t="shared" si="5"/>
        <v>29.740627412851065</v>
      </c>
    </row>
    <row r="90" spans="1:4">
      <c r="A90">
        <v>3.75000000000002</v>
      </c>
      <c r="B90">
        <f t="shared" si="4"/>
        <v>9.37500000000005E-2</v>
      </c>
      <c r="C90">
        <f t="shared" si="3"/>
        <v>3.5156250000000378E-4</v>
      </c>
      <c r="D90" s="1">
        <f t="shared" si="5"/>
        <v>29.582222222221908</v>
      </c>
    </row>
    <row r="91" spans="1:4">
      <c r="A91">
        <v>3.7600000000000202</v>
      </c>
      <c r="B91">
        <f t="shared" si="4"/>
        <v>9.40000000000005E-2</v>
      </c>
      <c r="C91">
        <f t="shared" si="3"/>
        <v>3.534400000000038E-4</v>
      </c>
      <c r="D91" s="1">
        <f t="shared" si="5"/>
        <v>29.425079221366822</v>
      </c>
    </row>
    <row r="92" spans="1:4">
      <c r="A92">
        <v>3.77000000000002</v>
      </c>
      <c r="B92">
        <f t="shared" si="4"/>
        <v>9.42500000000005E-2</v>
      </c>
      <c r="C92">
        <f t="shared" si="3"/>
        <v>3.5532250000000379E-4</v>
      </c>
      <c r="D92" s="1">
        <f t="shared" si="5"/>
        <v>29.269185036128842</v>
      </c>
    </row>
    <row r="93" spans="1:4">
      <c r="A93">
        <v>3.7800000000000198</v>
      </c>
      <c r="B93">
        <f t="shared" si="4"/>
        <v>9.45000000000005E-2</v>
      </c>
      <c r="C93">
        <f t="shared" si="3"/>
        <v>3.5721000000000374E-4</v>
      </c>
      <c r="D93" s="1">
        <f t="shared" si="5"/>
        <v>29.11452646902352</v>
      </c>
    </row>
    <row r="94" spans="1:4">
      <c r="A94">
        <v>3.79000000000002</v>
      </c>
      <c r="B94">
        <f t="shared" si="4"/>
        <v>9.47500000000005E-2</v>
      </c>
      <c r="C94">
        <f t="shared" si="3"/>
        <v>3.5910250000000383E-4</v>
      </c>
      <c r="D94" s="1">
        <f t="shared" si="5"/>
        <v>28.961090496445696</v>
      </c>
    </row>
    <row r="95" spans="1:4">
      <c r="A95">
        <v>3.8000000000000198</v>
      </c>
      <c r="B95">
        <f t="shared" si="4"/>
        <v>9.5000000000000501E-2</v>
      </c>
      <c r="C95">
        <f t="shared" si="3"/>
        <v>3.6100000000000379E-4</v>
      </c>
      <c r="D95" s="1">
        <f t="shared" si="5"/>
        <v>28.808864265927678</v>
      </c>
    </row>
    <row r="96" spans="1:4">
      <c r="A96">
        <v>3.81000000000002</v>
      </c>
      <c r="B96">
        <f t="shared" si="4"/>
        <v>9.5250000000000501E-2</v>
      </c>
      <c r="C96">
        <f t="shared" si="3"/>
        <v>3.6290250000000376E-4</v>
      </c>
      <c r="D96" s="1">
        <f t="shared" si="5"/>
        <v>28.65783509344767</v>
      </c>
    </row>
    <row r="97" spans="1:4">
      <c r="A97">
        <v>3.8200000000000198</v>
      </c>
      <c r="B97">
        <f t="shared" si="4"/>
        <v>9.5500000000000501E-2</v>
      </c>
      <c r="C97">
        <f t="shared" si="3"/>
        <v>3.6481000000000382E-4</v>
      </c>
      <c r="D97" s="1">
        <f t="shared" si="5"/>
        <v>28.507990460787511</v>
      </c>
    </row>
    <row r="98" spans="1:4">
      <c r="A98">
        <v>3.8300000000000201</v>
      </c>
      <c r="B98">
        <f t="shared" si="4"/>
        <v>9.5750000000000501E-2</v>
      </c>
      <c r="C98">
        <f t="shared" si="3"/>
        <v>3.6672250000000385E-4</v>
      </c>
      <c r="D98" s="1">
        <f t="shared" si="5"/>
        <v>28.359318012938644</v>
      </c>
    </row>
    <row r="99" spans="1:4">
      <c r="A99">
        <v>3.8400000000000198</v>
      </c>
      <c r="B99">
        <f t="shared" si="4"/>
        <v>9.6000000000000502E-2</v>
      </c>
      <c r="C99">
        <f t="shared" ref="C99:C138" si="6">A99*B99/1000</f>
        <v>3.6864000000000384E-4</v>
      </c>
      <c r="D99" s="1">
        <f t="shared" si="5"/>
        <v>28.211805555555266</v>
      </c>
    </row>
    <row r="100" spans="1:4">
      <c r="A100">
        <v>3.8500000000000201</v>
      </c>
      <c r="B100">
        <f t="shared" si="4"/>
        <v>9.6250000000000502E-2</v>
      </c>
      <c r="C100">
        <f t="shared" si="6"/>
        <v>3.7056250000000386E-4</v>
      </c>
      <c r="D100" s="1">
        <f t="shared" si="5"/>
        <v>28.06544105245375</v>
      </c>
    </row>
    <row r="101" spans="1:4">
      <c r="A101">
        <v>3.8600000000000199</v>
      </c>
      <c r="B101">
        <f t="shared" si="4"/>
        <v>9.6500000000000502E-2</v>
      </c>
      <c r="C101">
        <f t="shared" si="6"/>
        <v>3.7249000000000386E-4</v>
      </c>
      <c r="D101" s="1">
        <f t="shared" si="5"/>
        <v>27.920212623157383</v>
      </c>
    </row>
    <row r="102" spans="1:4">
      <c r="A102">
        <v>3.8700000000000201</v>
      </c>
      <c r="B102">
        <f t="shared" si="4"/>
        <v>9.6750000000000502E-2</v>
      </c>
      <c r="C102">
        <f t="shared" si="6"/>
        <v>3.7442250000000387E-4</v>
      </c>
      <c r="D102" s="1">
        <f t="shared" si="5"/>
        <v>27.776108540485396</v>
      </c>
    </row>
    <row r="103" spans="1:4">
      <c r="A103">
        <v>3.8800000000000199</v>
      </c>
      <c r="B103">
        <f t="shared" si="4"/>
        <v>9.7000000000000502E-2</v>
      </c>
      <c r="C103">
        <f t="shared" si="6"/>
        <v>3.7636000000000386E-4</v>
      </c>
      <c r="D103" s="1">
        <f t="shared" si="5"/>
        <v>27.633117228185501</v>
      </c>
    </row>
    <row r="104" spans="1:4">
      <c r="A104">
        <v>3.8900000000000201</v>
      </c>
      <c r="B104">
        <f t="shared" si="4"/>
        <v>9.7250000000000503E-2</v>
      </c>
      <c r="C104">
        <f t="shared" si="6"/>
        <v>3.7830250000000392E-4</v>
      </c>
      <c r="D104" s="1">
        <f t="shared" si="5"/>
        <v>27.491227258608902</v>
      </c>
    </row>
    <row r="105" spans="1:4">
      <c r="A105">
        <v>3.9000000000000199</v>
      </c>
      <c r="B105">
        <f t="shared" si="4"/>
        <v>9.7500000000000503E-2</v>
      </c>
      <c r="C105">
        <f t="shared" si="6"/>
        <v>3.802500000000039E-4</v>
      </c>
      <c r="D105" s="1">
        <f t="shared" si="5"/>
        <v>27.350427350427072</v>
      </c>
    </row>
    <row r="106" spans="1:4">
      <c r="A106">
        <v>3.9100000000000201</v>
      </c>
      <c r="B106">
        <f t="shared" si="4"/>
        <v>9.7750000000000503E-2</v>
      </c>
      <c r="C106">
        <f t="shared" si="6"/>
        <v>3.8220250000000396E-4</v>
      </c>
      <c r="D106" s="1">
        <f t="shared" si="5"/>
        <v>27.210706366389267</v>
      </c>
    </row>
    <row r="107" spans="1:4">
      <c r="A107">
        <v>3.9200000000000199</v>
      </c>
      <c r="B107">
        <f t="shared" si="4"/>
        <v>9.8000000000000503E-2</v>
      </c>
      <c r="C107">
        <f t="shared" si="6"/>
        <v>3.8416000000000394E-4</v>
      </c>
      <c r="D107" s="1">
        <f t="shared" si="5"/>
        <v>27.072053311120094</v>
      </c>
    </row>
    <row r="108" spans="1:4">
      <c r="A108">
        <v>3.9300000000000201</v>
      </c>
      <c r="B108">
        <f t="shared" si="4"/>
        <v>9.8250000000000504E-2</v>
      </c>
      <c r="C108">
        <f t="shared" si="6"/>
        <v>3.8612250000000399E-4</v>
      </c>
      <c r="D108" s="1">
        <f t="shared" si="5"/>
        <v>26.93445732895621</v>
      </c>
    </row>
    <row r="109" spans="1:4">
      <c r="A109">
        <v>3.9400000000000199</v>
      </c>
      <c r="B109">
        <f t="shared" si="4"/>
        <v>9.8500000000000504E-2</v>
      </c>
      <c r="C109">
        <f t="shared" si="6"/>
        <v>3.8809000000000391E-4</v>
      </c>
      <c r="D109" s="1">
        <f t="shared" si="5"/>
        <v>26.797907701821476</v>
      </c>
    </row>
    <row r="110" spans="1:4">
      <c r="A110">
        <v>3.9500000000000202</v>
      </c>
      <c r="B110">
        <f t="shared" si="4"/>
        <v>9.8750000000000504E-2</v>
      </c>
      <c r="C110">
        <f t="shared" si="6"/>
        <v>3.9006250000000396E-4</v>
      </c>
      <c r="D110" s="1">
        <f t="shared" si="5"/>
        <v>26.662393847139615</v>
      </c>
    </row>
    <row r="111" spans="1:4">
      <c r="A111">
        <v>3.9600000000000199</v>
      </c>
      <c r="B111">
        <f t="shared" si="4"/>
        <v>9.9000000000000504E-2</v>
      </c>
      <c r="C111">
        <f t="shared" si="6"/>
        <v>3.9204000000000398E-4</v>
      </c>
      <c r="D111" s="1">
        <f t="shared" si="5"/>
        <v>26.527905315783837</v>
      </c>
    </row>
    <row r="112" spans="1:4">
      <c r="A112">
        <v>3.9700000000000202</v>
      </c>
      <c r="B112">
        <f t="shared" si="4"/>
        <v>9.9250000000000504E-2</v>
      </c>
      <c r="C112">
        <f t="shared" si="6"/>
        <v>3.9402250000000397E-4</v>
      </c>
      <c r="D112" s="1">
        <f t="shared" si="5"/>
        <v>26.394431790062487</v>
      </c>
    </row>
    <row r="113" spans="1:4">
      <c r="A113">
        <v>3.98000000000002</v>
      </c>
      <c r="B113">
        <f t="shared" si="4"/>
        <v>9.9500000000000505E-2</v>
      </c>
      <c r="C113">
        <f t="shared" si="6"/>
        <v>3.9601000000000398E-4</v>
      </c>
      <c r="D113" s="1">
        <f t="shared" si="5"/>
        <v>26.261963081740099</v>
      </c>
    </row>
    <row r="114" spans="1:4">
      <c r="A114">
        <v>3.99000000000003</v>
      </c>
      <c r="B114">
        <f t="shared" si="4"/>
        <v>9.9750000000000755E-2</v>
      </c>
      <c r="C114">
        <f t="shared" si="6"/>
        <v>3.9800250000000597E-4</v>
      </c>
      <c r="D114" s="1">
        <f t="shared" si="5"/>
        <v>26.130489130093014</v>
      </c>
    </row>
    <row r="115" spans="1:4">
      <c r="A115">
        <v>4.0000000000000302</v>
      </c>
      <c r="B115">
        <f t="shared" si="4"/>
        <v>0.10000000000000075</v>
      </c>
      <c r="C115">
        <f t="shared" si="6"/>
        <v>4.0000000000000604E-4</v>
      </c>
      <c r="D115" s="1">
        <f t="shared" si="5"/>
        <v>25.999999999999609</v>
      </c>
    </row>
    <row r="116" spans="1:4">
      <c r="A116">
        <v>4.01000000000003</v>
      </c>
      <c r="B116">
        <f t="shared" si="4"/>
        <v>0.10025000000000076</v>
      </c>
      <c r="C116">
        <f t="shared" si="6"/>
        <v>4.0200250000000602E-4</v>
      </c>
      <c r="D116" s="1">
        <f t="shared" si="5"/>
        <v>25.870485880062549</v>
      </c>
    </row>
    <row r="117" spans="1:4">
      <c r="A117">
        <v>4.0200000000000298</v>
      </c>
      <c r="B117">
        <f t="shared" si="4"/>
        <v>0.10050000000000074</v>
      </c>
      <c r="C117">
        <f t="shared" si="6"/>
        <v>4.0401000000000597E-4</v>
      </c>
      <c r="D117" s="1">
        <f t="shared" si="5"/>
        <v>25.741937080764952</v>
      </c>
    </row>
    <row r="118" spans="1:4">
      <c r="A118">
        <v>4.0300000000000296</v>
      </c>
      <c r="B118">
        <f t="shared" si="4"/>
        <v>0.10075000000000074</v>
      </c>
      <c r="C118">
        <f t="shared" si="6"/>
        <v>4.0602250000000594E-4</v>
      </c>
      <c r="D118" s="1">
        <f t="shared" si="5"/>
        <v>25.614344032657918</v>
      </c>
    </row>
    <row r="119" spans="1:4">
      <c r="A119">
        <v>4.0400000000000302</v>
      </c>
      <c r="B119">
        <f t="shared" si="4"/>
        <v>0.10100000000000076</v>
      </c>
      <c r="C119">
        <f t="shared" si="6"/>
        <v>4.080400000000061E-4</v>
      </c>
      <c r="D119" s="1">
        <f t="shared" si="5"/>
        <v>25.487697284579564</v>
      </c>
    </row>
    <row r="120" spans="1:4">
      <c r="A120">
        <v>4.05000000000003</v>
      </c>
      <c r="B120">
        <f t="shared" si="4"/>
        <v>0.10125000000000076</v>
      </c>
      <c r="C120">
        <f t="shared" si="6"/>
        <v>4.1006250000000613E-4</v>
      </c>
      <c r="D120" s="1">
        <f t="shared" si="5"/>
        <v>25.361987501904821</v>
      </c>
    </row>
    <row r="121" spans="1:4">
      <c r="A121">
        <v>4.0600000000000298</v>
      </c>
      <c r="B121">
        <f t="shared" si="4"/>
        <v>0.10150000000000074</v>
      </c>
      <c r="C121">
        <f t="shared" si="6"/>
        <v>4.1209000000000606E-4</v>
      </c>
      <c r="D121" s="1">
        <f t="shared" si="5"/>
        <v>25.237205464825276</v>
      </c>
    </row>
    <row r="122" spans="1:4">
      <c r="A122">
        <v>4.0700000000000296</v>
      </c>
      <c r="B122">
        <f t="shared" si="4"/>
        <v>0.10175000000000074</v>
      </c>
      <c r="C122">
        <f t="shared" si="6"/>
        <v>4.1412250000000603E-4</v>
      </c>
      <c r="D122" s="1">
        <f t="shared" si="5"/>
        <v>25.113342066658657</v>
      </c>
    </row>
    <row r="123" spans="1:4">
      <c r="A123">
        <v>4.0800000000000303</v>
      </c>
      <c r="B123">
        <f t="shared" si="4"/>
        <v>0.10200000000000076</v>
      </c>
      <c r="C123">
        <f t="shared" si="6"/>
        <v>4.1616000000000618E-4</v>
      </c>
      <c r="D123" s="1">
        <f t="shared" si="5"/>
        <v>24.990388312187253</v>
      </c>
    </row>
    <row r="124" spans="1:4">
      <c r="A124">
        <v>4.0900000000000301</v>
      </c>
      <c r="B124">
        <f t="shared" si="4"/>
        <v>0.10225000000000076</v>
      </c>
      <c r="C124">
        <f t="shared" si="6"/>
        <v>4.1820250000000619E-4</v>
      </c>
      <c r="D124" s="1">
        <f t="shared" si="5"/>
        <v>24.868335316024766</v>
      </c>
    </row>
    <row r="125" spans="1:4">
      <c r="A125">
        <v>4.1000000000000298</v>
      </c>
      <c r="B125">
        <f t="shared" si="4"/>
        <v>0.10250000000000074</v>
      </c>
      <c r="C125">
        <f t="shared" si="6"/>
        <v>4.2025000000000612E-4</v>
      </c>
      <c r="D125" s="1">
        <f t="shared" si="5"/>
        <v>24.747174301010944</v>
      </c>
    </row>
    <row r="126" spans="1:4">
      <c r="A126">
        <v>4.1100000000000296</v>
      </c>
      <c r="B126">
        <f t="shared" si="4"/>
        <v>0.10275000000000074</v>
      </c>
      <c r="C126">
        <f t="shared" si="6"/>
        <v>4.2230250000000608E-4</v>
      </c>
      <c r="D126" s="1">
        <f t="shared" si="5"/>
        <v>24.626896596633578</v>
      </c>
    </row>
    <row r="127" spans="1:4">
      <c r="A127">
        <v>4.1200000000000303</v>
      </c>
      <c r="B127">
        <f t="shared" si="4"/>
        <v>0.10300000000000076</v>
      </c>
      <c r="C127">
        <f t="shared" si="6"/>
        <v>4.2436000000000622E-4</v>
      </c>
      <c r="D127" s="1">
        <f t="shared" si="5"/>
        <v>24.507493637477257</v>
      </c>
    </row>
    <row r="128" spans="1:4">
      <c r="A128">
        <v>4.1300000000000301</v>
      </c>
      <c r="B128">
        <f t="shared" si="4"/>
        <v>0.10325000000000076</v>
      </c>
      <c r="C128">
        <f t="shared" si="6"/>
        <v>4.2642250000000627E-4</v>
      </c>
      <c r="D128" s="1">
        <f t="shared" si="5"/>
        <v>24.38895696169843</v>
      </c>
    </row>
    <row r="129" spans="1:4">
      <c r="A129">
        <v>4.1400000000000299</v>
      </c>
      <c r="B129">
        <f t="shared" si="4"/>
        <v>0.10350000000000074</v>
      </c>
      <c r="C129">
        <f t="shared" si="6"/>
        <v>4.2849000000000619E-4</v>
      </c>
      <c r="D129" s="1">
        <f t="shared" si="5"/>
        <v>24.27127820952613</v>
      </c>
    </row>
    <row r="130" spans="1:4">
      <c r="A130">
        <v>4.1500000000000297</v>
      </c>
      <c r="B130">
        <f t="shared" si="4"/>
        <v>0.10375000000000074</v>
      </c>
      <c r="C130">
        <f t="shared" si="6"/>
        <v>4.3056250000000619E-4</v>
      </c>
      <c r="D130" s="1">
        <f t="shared" si="5"/>
        <v>24.154449121788012</v>
      </c>
    </row>
    <row r="131" spans="1:4">
      <c r="A131">
        <v>4.1600000000000303</v>
      </c>
      <c r="B131">
        <f t="shared" si="4"/>
        <v>0.10400000000000076</v>
      </c>
      <c r="C131">
        <f t="shared" si="6"/>
        <v>4.3264000000000632E-4</v>
      </c>
      <c r="D131" s="1">
        <f t="shared" si="5"/>
        <v>24.038461538461192</v>
      </c>
    </row>
    <row r="132" spans="1:4">
      <c r="A132">
        <v>4.1700000000000301</v>
      </c>
      <c r="B132">
        <f t="shared" si="4"/>
        <v>0.10425000000000076</v>
      </c>
      <c r="C132">
        <f t="shared" si="6"/>
        <v>4.3472250000000626E-4</v>
      </c>
      <c r="D132" s="1">
        <f t="shared" si="5"/>
        <v>23.923307397247328</v>
      </c>
    </row>
    <row r="133" spans="1:4">
      <c r="A133">
        <v>4.1800000000000299</v>
      </c>
      <c r="B133">
        <f t="shared" si="4"/>
        <v>0.10450000000000075</v>
      </c>
      <c r="C133">
        <f t="shared" si="6"/>
        <v>4.3681000000000628E-4</v>
      </c>
      <c r="D133" s="1">
        <f t="shared" si="5"/>
        <v>23.808978732171543</v>
      </c>
    </row>
    <row r="134" spans="1:4">
      <c r="A134">
        <v>4.1900000000000297</v>
      </c>
      <c r="B134">
        <f t="shared" ref="B134:B138" si="7">A134/$G$2</f>
        <v>0.10475000000000075</v>
      </c>
      <c r="C134">
        <f t="shared" si="6"/>
        <v>4.3890250000000626E-4</v>
      </c>
      <c r="D134" s="1">
        <f t="shared" ref="D134:D138" si="8">$M$2/C134</f>
        <v>23.695467672204767</v>
      </c>
    </row>
    <row r="135" spans="1:4">
      <c r="A135">
        <v>4.2000000000000304</v>
      </c>
      <c r="B135">
        <f t="shared" si="7"/>
        <v>0.10500000000000076</v>
      </c>
      <c r="C135">
        <f t="shared" si="6"/>
        <v>4.4100000000000638E-4</v>
      </c>
      <c r="D135" s="1">
        <f t="shared" si="8"/>
        <v>23.582766439908958</v>
      </c>
    </row>
    <row r="136" spans="1:4">
      <c r="A136">
        <v>4.2100000000000302</v>
      </c>
      <c r="B136">
        <f t="shared" si="7"/>
        <v>0.10525000000000076</v>
      </c>
      <c r="C136">
        <f t="shared" si="6"/>
        <v>4.4310250000000642E-4</v>
      </c>
      <c r="D136" s="1">
        <f t="shared" si="8"/>
        <v>23.470867350104886</v>
      </c>
    </row>
    <row r="137" spans="1:4">
      <c r="A137">
        <v>4.2200000000000299</v>
      </c>
      <c r="B137">
        <f t="shared" si="7"/>
        <v>0.10550000000000075</v>
      </c>
      <c r="C137">
        <f t="shared" si="6"/>
        <v>4.4521000000000632E-4</v>
      </c>
      <c r="D137" s="1">
        <f t="shared" si="8"/>
        <v>23.359762808561921</v>
      </c>
    </row>
    <row r="138" spans="1:4">
      <c r="A138">
        <v>4.2300000000000297</v>
      </c>
      <c r="B138">
        <f t="shared" si="7"/>
        <v>0.10575000000000075</v>
      </c>
      <c r="C138">
        <f t="shared" si="6"/>
        <v>4.4732250000000629E-4</v>
      </c>
      <c r="D138" s="1">
        <f t="shared" si="8"/>
        <v>23.249445310709511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8" sqref="A8"/>
    </sheetView>
  </sheetViews>
  <sheetFormatPr defaultRowHeight="14.4"/>
  <cols>
    <col min="1" max="1" width="23" bestFit="1" customWidth="1"/>
    <col min="2" max="2" width="9" bestFit="1" customWidth="1"/>
  </cols>
  <sheetData>
    <row r="1" spans="1:2">
      <c r="A1" t="s">
        <v>27</v>
      </c>
      <c r="B1">
        <f>6*14</f>
        <v>84</v>
      </c>
    </row>
    <row r="2" spans="1:2">
      <c r="A2" t="s">
        <v>26</v>
      </c>
      <c r="B2">
        <v>40</v>
      </c>
    </row>
    <row r="3" spans="1:2">
      <c r="A3" t="s">
        <v>28</v>
      </c>
      <c r="B3">
        <v>12345678</v>
      </c>
    </row>
    <row r="5" spans="1:2">
      <c r="A5" t="s">
        <v>31</v>
      </c>
      <c r="B5">
        <v>60</v>
      </c>
    </row>
    <row r="6" spans="1:2">
      <c r="A6" t="s">
        <v>30</v>
      </c>
      <c r="B6">
        <f xml:space="preserve"> 60*B5</f>
        <v>3600</v>
      </c>
    </row>
    <row r="7" spans="1:2">
      <c r="A7" t="s">
        <v>29</v>
      </c>
      <c r="B7">
        <f>B6*24</f>
        <v>86400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CONFIG</vt:lpstr>
      <vt:lpstr>cooling_pump</vt:lpstr>
      <vt:lpstr>balancing</vt:lpstr>
      <vt:lpstr>graphData</vt:lpstr>
      <vt:lpstr>COOLING_HIGHT_SETPOINT</vt:lpstr>
      <vt:lpstr>COOLING_LOWT_SETPOINT</vt:lpstr>
      <vt:lpstr>FLOOR_DUTY_COOLANT_PUMP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2019-05-17T13:49:01Z</dcterms:modified>
</cp:coreProperties>
</file>