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tables/table1.xml" ContentType="application/vnd.openxmlformats-officedocument.spreadsheetml.table+xml"/>
  <Override PartName="/xl/pivotTables/pivotTable6.xml" ContentType="application/vnd.openxmlformats-officedocument.spreadsheetml.pivotTable+xml"/>
  <Override PartName="/xl/tables/table2.xml" ContentType="application/vnd.openxmlformats-officedocument.spreadsheetml.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OMPUTER\Desktop\Hitesh Excel\"/>
    </mc:Choice>
  </mc:AlternateContent>
  <bookViews>
    <workbookView xWindow="-105" yWindow="-105" windowWidth="19410" windowHeight="10290" tabRatio="897" activeTab="9"/>
  </bookViews>
  <sheets>
    <sheet name="Data Type" sheetId="12" r:id="rId1"/>
    <sheet name="Sheet8" sheetId="22" r:id="rId2"/>
    <sheet name="Formatting" sheetId="2" r:id="rId3"/>
    <sheet name="Formulas" sheetId="3" r:id="rId4"/>
    <sheet name="Functions" sheetId="4" r:id="rId5"/>
    <sheet name="Sorting &amp; Filter" sheetId="11" r:id="rId6"/>
    <sheet name="Sheet7" sheetId="21" r:id="rId7"/>
    <sheet name="Raw data" sheetId="6" r:id="rId8"/>
    <sheet name="Analysis Function" sheetId="14" r:id="rId9"/>
    <sheet name="analysis table" sheetId="28" r:id="rId10"/>
    <sheet name="work_from" sheetId="29" r:id="rId11"/>
    <sheet name="Sheet9" sheetId="30" r:id="rId12"/>
    <sheet name="Sheet12" sheetId="26" r:id="rId13"/>
    <sheet name="Sheet1" sheetId="15" r:id="rId14"/>
    <sheet name="Sheet2" sheetId="16" r:id="rId15"/>
    <sheet name="Sheet4" sheetId="18" r:id="rId16"/>
    <sheet name="Sheet3" sheetId="17" r:id="rId17"/>
    <sheet name="Sheet6" sheetId="20" r:id="rId18"/>
  </sheets>
  <definedNames>
    <definedName name="_xlnm._FilterDatabase" localSheetId="2" hidden="1">Formatting!$A$1:$H$58</definedName>
    <definedName name="_xlnm._FilterDatabase" localSheetId="4" hidden="1">Functions!$A$2:$P$81</definedName>
    <definedName name="_xlnm._FilterDatabase" localSheetId="7" hidden="1">'Raw data'!$A$1:$G$225</definedName>
    <definedName name="_xlnm._FilterDatabase" localSheetId="5" hidden="1">'Sorting &amp; Filter'!$A$1:$D$1</definedName>
    <definedName name="_xlcn.WorksheetConnection_ExcelTrainingsheetv02.xlsxdata1" hidden="1">data[]</definedName>
  </definedNames>
  <calcPr calcId="152511"/>
  <pivotCaches>
    <pivotCache cacheId="9" r:id="rId19"/>
    <pivotCache cacheId="10" r:id="rId20"/>
    <pivotCache cacheId="11" r:id="rId21"/>
    <pivotCache cacheId="12" r:id="rId22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data-cba14edd-c782-452b-bf1c-57f18e816ac2" name="data" connection="WorksheetConnection_Excel Training sheet v02.xlsx!data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7" i="29" l="1"/>
  <c r="AC7" i="29"/>
  <c r="AB7" i="29"/>
  <c r="AA7" i="29"/>
  <c r="AA5" i="29"/>
  <c r="AB5" i="29"/>
  <c r="AC5" i="29"/>
  <c r="AD5" i="29"/>
  <c r="AA6" i="29"/>
  <c r="AB6" i="29"/>
  <c r="AC6" i="29"/>
  <c r="AD6" i="29"/>
  <c r="AB4" i="29"/>
  <c r="AC4" i="29"/>
  <c r="AD4" i="29"/>
  <c r="AA4" i="29"/>
  <c r="S15" i="29"/>
  <c r="R15" i="29"/>
  <c r="Q15" i="29"/>
  <c r="P15" i="29"/>
  <c r="P14" i="29"/>
  <c r="Q14" i="29"/>
  <c r="P5" i="29"/>
  <c r="Q5" i="29"/>
  <c r="P6" i="29"/>
  <c r="Q6" i="29"/>
  <c r="P7" i="29"/>
  <c r="Q7" i="29"/>
  <c r="P8" i="29"/>
  <c r="Q8" i="29"/>
  <c r="P9" i="29"/>
  <c r="Q9" i="29"/>
  <c r="P10" i="29"/>
  <c r="Q10" i="29"/>
  <c r="P11" i="29"/>
  <c r="Q11" i="29"/>
  <c r="P12" i="29"/>
  <c r="Q12" i="29"/>
  <c r="P13" i="29"/>
  <c r="Q13" i="29"/>
  <c r="P4" i="29"/>
  <c r="R5" i="29"/>
  <c r="S5" i="29"/>
  <c r="R6" i="29"/>
  <c r="S6" i="29"/>
  <c r="R7" i="29"/>
  <c r="S7" i="29"/>
  <c r="R8" i="29"/>
  <c r="S8" i="29"/>
  <c r="R9" i="29"/>
  <c r="S9" i="29"/>
  <c r="R10" i="29"/>
  <c r="S10" i="29"/>
  <c r="R11" i="29"/>
  <c r="S11" i="29"/>
  <c r="R12" i="29"/>
  <c r="S12" i="29"/>
  <c r="R13" i="29"/>
  <c r="S13" i="29"/>
  <c r="R14" i="29"/>
  <c r="S14" i="29"/>
  <c r="R4" i="29"/>
  <c r="S4" i="29"/>
  <c r="Q4" i="29"/>
  <c r="B5" i="29"/>
  <c r="C5" i="29"/>
  <c r="D5" i="29"/>
  <c r="E5" i="29"/>
  <c r="B6" i="29"/>
  <c r="C6" i="29"/>
  <c r="D6" i="29"/>
  <c r="E6" i="29"/>
  <c r="C4" i="29"/>
  <c r="C7" i="29" s="1"/>
  <c r="D4" i="29"/>
  <c r="D7" i="29" s="1"/>
  <c r="E4" i="29"/>
  <c r="E7" i="29" s="1"/>
  <c r="B4" i="29"/>
  <c r="B7" i="29" s="1"/>
  <c r="I5" i="22" l="1"/>
  <c r="R12" i="14"/>
  <c r="S12" i="14"/>
  <c r="T12" i="14"/>
  <c r="U12" i="14"/>
  <c r="R13" i="14"/>
  <c r="S13" i="14"/>
  <c r="T13" i="14"/>
  <c r="U13" i="14"/>
  <c r="R14" i="14"/>
  <c r="S14" i="14"/>
  <c r="T14" i="14"/>
  <c r="U14" i="14"/>
  <c r="R15" i="14"/>
  <c r="S15" i="14"/>
  <c r="T15" i="14"/>
  <c r="U15" i="14"/>
  <c r="R16" i="14"/>
  <c r="S16" i="14"/>
  <c r="T16" i="14"/>
  <c r="U16" i="14"/>
  <c r="R17" i="14"/>
  <c r="S17" i="14"/>
  <c r="T17" i="14"/>
  <c r="U17" i="14"/>
  <c r="R18" i="14"/>
  <c r="S18" i="14"/>
  <c r="T18" i="14"/>
  <c r="U18" i="14"/>
  <c r="R19" i="14"/>
  <c r="S19" i="14"/>
  <c r="T19" i="14"/>
  <c r="U19" i="14"/>
  <c r="R20" i="14"/>
  <c r="S20" i="14"/>
  <c r="T20" i="14"/>
  <c r="U20" i="14"/>
  <c r="R21" i="14"/>
  <c r="S21" i="14"/>
  <c r="T21" i="14"/>
  <c r="U21" i="14"/>
  <c r="S11" i="14"/>
  <c r="T11" i="14"/>
  <c r="U11" i="14"/>
  <c r="R11" i="14"/>
  <c r="K11" i="14" l="1"/>
  <c r="L11" i="14"/>
  <c r="M11" i="14"/>
  <c r="K12" i="14"/>
  <c r="L12" i="14"/>
  <c r="M12" i="14"/>
  <c r="K13" i="14"/>
  <c r="L13" i="14"/>
  <c r="M13" i="14"/>
  <c r="K14" i="14"/>
  <c r="L14" i="14"/>
  <c r="M14" i="14"/>
  <c r="K15" i="14"/>
  <c r="L15" i="14"/>
  <c r="M15" i="14"/>
  <c r="K16" i="14"/>
  <c r="L16" i="14"/>
  <c r="M16" i="14"/>
  <c r="K17" i="14"/>
  <c r="L17" i="14"/>
  <c r="M17" i="14"/>
  <c r="K18" i="14"/>
  <c r="L18" i="14"/>
  <c r="M18" i="14"/>
  <c r="K19" i="14"/>
  <c r="L19" i="14"/>
  <c r="M19" i="14"/>
  <c r="K20" i="14"/>
  <c r="L20" i="14"/>
  <c r="M20" i="14"/>
  <c r="K21" i="14"/>
  <c r="L21" i="14"/>
  <c r="M21" i="14"/>
  <c r="J12" i="14"/>
  <c r="J13" i="14"/>
  <c r="J14" i="14"/>
  <c r="J15" i="14"/>
  <c r="J16" i="14"/>
  <c r="J17" i="14"/>
  <c r="J18" i="14"/>
  <c r="J19" i="14"/>
  <c r="J20" i="14"/>
  <c r="J21" i="14"/>
  <c r="J11" i="14"/>
  <c r="K7" i="14"/>
  <c r="J7" i="14"/>
  <c r="I7" i="14"/>
  <c r="H7" i="14"/>
  <c r="I5" i="14"/>
  <c r="J5" i="14"/>
  <c r="K5" i="14"/>
  <c r="I4" i="14"/>
  <c r="J4" i="14"/>
  <c r="K4" i="14"/>
  <c r="I3" i="14"/>
  <c r="J3" i="14"/>
  <c r="K3" i="14"/>
  <c r="H4" i="14"/>
  <c r="H5" i="14"/>
  <c r="H3" i="14"/>
  <c r="H6" i="22"/>
  <c r="H5" i="22"/>
  <c r="G6" i="22"/>
  <c r="G5" i="22"/>
  <c r="C21" i="21" l="1"/>
  <c r="C22" i="21"/>
  <c r="C23" i="21"/>
  <c r="C24" i="21"/>
  <c r="C25" i="21"/>
  <c r="C20" i="21"/>
  <c r="B22" i="21"/>
  <c r="B23" i="21"/>
  <c r="B24" i="21"/>
  <c r="B25" i="21"/>
  <c r="B21" i="21"/>
  <c r="B20" i="21"/>
  <c r="I2" i="3" l="1"/>
  <c r="I3" i="3"/>
  <c r="I4" i="3"/>
  <c r="I5" i="3"/>
  <c r="I6" i="3"/>
  <c r="I7" i="3"/>
  <c r="I8" i="3"/>
  <c r="I9" i="3"/>
  <c r="I10" i="3"/>
  <c r="I11" i="3"/>
  <c r="C12" i="3"/>
  <c r="B12" i="3"/>
  <c r="E4" i="4" l="1"/>
  <c r="F4" i="4"/>
  <c r="E5" i="4"/>
  <c r="F5" i="4"/>
  <c r="E6" i="4"/>
  <c r="F6" i="4"/>
  <c r="E7" i="4"/>
  <c r="F7" i="4"/>
  <c r="E8" i="4"/>
  <c r="F8" i="4"/>
  <c r="E9" i="4"/>
  <c r="F9" i="4"/>
  <c r="E10" i="4"/>
  <c r="F10" i="4"/>
  <c r="E11" i="4"/>
  <c r="F11" i="4"/>
  <c r="E12" i="4"/>
  <c r="F12" i="4"/>
  <c r="E13" i="4"/>
  <c r="F13" i="4"/>
  <c r="E14" i="4"/>
  <c r="F14" i="4"/>
  <c r="E15" i="4"/>
  <c r="F15" i="4"/>
  <c r="E16" i="4"/>
  <c r="F16" i="4"/>
  <c r="E17" i="4"/>
  <c r="F17" i="4"/>
  <c r="E18" i="4"/>
  <c r="F18" i="4"/>
  <c r="E19" i="4"/>
  <c r="F19" i="4"/>
  <c r="E20" i="4"/>
  <c r="F20" i="4"/>
  <c r="E21" i="4"/>
  <c r="F21" i="4"/>
  <c r="E22" i="4"/>
  <c r="F22" i="4"/>
  <c r="E23" i="4"/>
  <c r="F23" i="4"/>
  <c r="E24" i="4"/>
  <c r="F24" i="4"/>
  <c r="E25" i="4"/>
  <c r="F25" i="4"/>
  <c r="E26" i="4"/>
  <c r="F26" i="4"/>
  <c r="E27" i="4"/>
  <c r="F27" i="4"/>
  <c r="E28" i="4"/>
  <c r="F28" i="4"/>
  <c r="E29" i="4"/>
  <c r="F29" i="4"/>
  <c r="E30" i="4"/>
  <c r="F30" i="4"/>
  <c r="E31" i="4"/>
  <c r="F31" i="4"/>
  <c r="E32" i="4"/>
  <c r="F32" i="4"/>
  <c r="E33" i="4"/>
  <c r="F33" i="4"/>
  <c r="E34" i="4"/>
  <c r="F34" i="4"/>
  <c r="E35" i="4"/>
  <c r="F35" i="4"/>
  <c r="E36" i="4"/>
  <c r="F36" i="4"/>
  <c r="E37" i="4"/>
  <c r="F37" i="4"/>
  <c r="E38" i="4"/>
  <c r="F38" i="4"/>
  <c r="E39" i="4"/>
  <c r="F39" i="4"/>
  <c r="E40" i="4"/>
  <c r="F40" i="4"/>
  <c r="E41" i="4"/>
  <c r="F41" i="4"/>
  <c r="E42" i="4"/>
  <c r="F42" i="4"/>
  <c r="E43" i="4"/>
  <c r="F43" i="4"/>
  <c r="E44" i="4"/>
  <c r="F44" i="4"/>
  <c r="E45" i="4"/>
  <c r="F45" i="4"/>
  <c r="E46" i="4"/>
  <c r="F46" i="4"/>
  <c r="E47" i="4"/>
  <c r="F47" i="4"/>
  <c r="E48" i="4"/>
  <c r="F48" i="4"/>
  <c r="E49" i="4"/>
  <c r="F49" i="4"/>
  <c r="E50" i="4"/>
  <c r="F50" i="4"/>
  <c r="E51" i="4"/>
  <c r="F51" i="4"/>
  <c r="E52" i="4"/>
  <c r="F52" i="4"/>
  <c r="E53" i="4"/>
  <c r="F53" i="4"/>
  <c r="E54" i="4"/>
  <c r="F54" i="4"/>
  <c r="E55" i="4"/>
  <c r="F55" i="4"/>
  <c r="E56" i="4"/>
  <c r="F56" i="4"/>
  <c r="E57" i="4"/>
  <c r="F57" i="4"/>
  <c r="E58" i="4"/>
  <c r="F58" i="4"/>
  <c r="E59" i="4"/>
  <c r="F59" i="4"/>
  <c r="E60" i="4"/>
  <c r="F60" i="4"/>
  <c r="E61" i="4"/>
  <c r="F61" i="4"/>
  <c r="E62" i="4"/>
  <c r="F62" i="4"/>
  <c r="E63" i="4"/>
  <c r="F63" i="4"/>
  <c r="E64" i="4"/>
  <c r="F64" i="4"/>
  <c r="E65" i="4"/>
  <c r="F65" i="4"/>
  <c r="E66" i="4"/>
  <c r="F66" i="4"/>
  <c r="E67" i="4"/>
  <c r="F67" i="4"/>
  <c r="E68" i="4"/>
  <c r="F68" i="4"/>
  <c r="E69" i="4"/>
  <c r="F69" i="4"/>
  <c r="E70" i="4"/>
  <c r="F70" i="4"/>
  <c r="E71" i="4"/>
  <c r="F71" i="4"/>
  <c r="E72" i="4"/>
  <c r="F72" i="4"/>
  <c r="E73" i="4"/>
  <c r="F73" i="4"/>
  <c r="E74" i="4"/>
  <c r="F74" i="4"/>
  <c r="E75" i="4"/>
  <c r="F75" i="4"/>
  <c r="E76" i="4"/>
  <c r="F76" i="4"/>
  <c r="E77" i="4"/>
  <c r="F77" i="4"/>
  <c r="E78" i="4"/>
  <c r="F78" i="4"/>
  <c r="E79" i="4"/>
  <c r="F79" i="4"/>
  <c r="E80" i="4"/>
  <c r="F80" i="4"/>
  <c r="F3" i="4"/>
  <c r="E3" i="4"/>
  <c r="J10" i="4" l="1"/>
  <c r="J11" i="4"/>
  <c r="J12" i="4"/>
  <c r="J9" i="4"/>
  <c r="G4" i="4" l="1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3" i="4"/>
  <c r="J5" i="4"/>
  <c r="J3" i="4"/>
  <c r="B81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3" i="4"/>
  <c r="C3" i="4"/>
  <c r="P1" i="2"/>
  <c r="K59" i="2"/>
  <c r="K60" i="2"/>
  <c r="K61" i="2"/>
  <c r="K62" i="2"/>
  <c r="G81" i="4" l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K58" i="2" s="1"/>
  <c r="H2" i="2"/>
  <c r="J2" i="2"/>
  <c r="K54" i="2" l="1"/>
  <c r="K42" i="2"/>
  <c r="K34" i="2"/>
  <c r="K26" i="2"/>
  <c r="K18" i="2"/>
  <c r="K6" i="2"/>
  <c r="K53" i="2"/>
  <c r="K45" i="2"/>
  <c r="K37" i="2"/>
  <c r="K56" i="2"/>
  <c r="K52" i="2"/>
  <c r="K48" i="2"/>
  <c r="K44" i="2"/>
  <c r="K40" i="2"/>
  <c r="K36" i="2"/>
  <c r="K32" i="2"/>
  <c r="K28" i="2"/>
  <c r="K24" i="2"/>
  <c r="K20" i="2"/>
  <c r="K16" i="2"/>
  <c r="K12" i="2"/>
  <c r="K8" i="2"/>
  <c r="K4" i="2"/>
  <c r="K50" i="2"/>
  <c r="K46" i="2"/>
  <c r="K38" i="2"/>
  <c r="K30" i="2"/>
  <c r="K22" i="2"/>
  <c r="K14" i="2"/>
  <c r="K10" i="2"/>
  <c r="K57" i="2"/>
  <c r="K49" i="2"/>
  <c r="K41" i="2"/>
  <c r="K33" i="2"/>
  <c r="K29" i="2"/>
  <c r="K25" i="2"/>
  <c r="K21" i="2"/>
  <c r="K17" i="2"/>
  <c r="K13" i="2"/>
  <c r="K9" i="2"/>
  <c r="K5" i="2"/>
  <c r="K2" i="2"/>
  <c r="K55" i="2"/>
  <c r="K51" i="2"/>
  <c r="K47" i="2"/>
  <c r="K43" i="2"/>
  <c r="K39" i="2"/>
  <c r="K35" i="2"/>
  <c r="K31" i="2"/>
  <c r="K27" i="2"/>
  <c r="K23" i="2"/>
  <c r="K19" i="2"/>
  <c r="K15" i="2"/>
  <c r="K11" i="2"/>
  <c r="K7" i="2"/>
  <c r="K3" i="2"/>
  <c r="I2" i="2"/>
  <c r="B41" i="20" l="1"/>
  <c r="B40" i="20"/>
  <c r="G60" i="2"/>
  <c r="G61" i="2"/>
  <c r="G62" i="2"/>
  <c r="F59" i="2"/>
  <c r="G59" i="2"/>
  <c r="I5" i="2" l="1"/>
  <c r="I9" i="2"/>
  <c r="I13" i="2"/>
  <c r="I17" i="2"/>
  <c r="I21" i="2"/>
  <c r="I25" i="2"/>
  <c r="I29" i="2"/>
  <c r="I33" i="2"/>
  <c r="I37" i="2"/>
  <c r="I41" i="2"/>
  <c r="I45" i="2"/>
  <c r="I49" i="2"/>
  <c r="I53" i="2"/>
  <c r="I57" i="2"/>
  <c r="I26" i="2"/>
  <c r="I38" i="2"/>
  <c r="I46" i="2"/>
  <c r="I50" i="2"/>
  <c r="I58" i="2"/>
  <c r="I4" i="2"/>
  <c r="I16" i="2"/>
  <c r="I24" i="2"/>
  <c r="I40" i="2"/>
  <c r="I52" i="2"/>
  <c r="I6" i="2"/>
  <c r="I10" i="2"/>
  <c r="I14" i="2"/>
  <c r="I18" i="2"/>
  <c r="I22" i="2"/>
  <c r="I30" i="2"/>
  <c r="I34" i="2"/>
  <c r="I42" i="2"/>
  <c r="I54" i="2"/>
  <c r="I8" i="2"/>
  <c r="I20" i="2"/>
  <c r="I28" i="2"/>
  <c r="I36" i="2"/>
  <c r="I48" i="2"/>
  <c r="I3" i="2"/>
  <c r="I7" i="2"/>
  <c r="I11" i="2"/>
  <c r="I15" i="2"/>
  <c r="I19" i="2"/>
  <c r="I23" i="2"/>
  <c r="I27" i="2"/>
  <c r="I31" i="2"/>
  <c r="I35" i="2"/>
  <c r="I39" i="2"/>
  <c r="I43" i="2"/>
  <c r="I47" i="2"/>
  <c r="I51" i="2"/>
  <c r="I55" i="2"/>
  <c r="I12" i="2"/>
  <c r="I32" i="2"/>
  <c r="I44" i="2"/>
  <c r="I56" i="2"/>
  <c r="J3" i="2"/>
  <c r="J7" i="2"/>
  <c r="J11" i="2"/>
  <c r="J15" i="2"/>
  <c r="J19" i="2"/>
  <c r="J23" i="2"/>
  <c r="J27" i="2"/>
  <c r="J31" i="2"/>
  <c r="J35" i="2"/>
  <c r="J39" i="2"/>
  <c r="J43" i="2"/>
  <c r="J47" i="2"/>
  <c r="J51" i="2"/>
  <c r="J55" i="2"/>
  <c r="J59" i="2"/>
  <c r="J54" i="2"/>
  <c r="J4" i="2"/>
  <c r="J8" i="2"/>
  <c r="J12" i="2"/>
  <c r="J16" i="2"/>
  <c r="J20" i="2"/>
  <c r="J24" i="2"/>
  <c r="J28" i="2"/>
  <c r="J32" i="2"/>
  <c r="J36" i="2"/>
  <c r="J40" i="2"/>
  <c r="J44" i="2"/>
  <c r="J48" i="2"/>
  <c r="J52" i="2"/>
  <c r="J56" i="2"/>
  <c r="J50" i="2"/>
  <c r="J58" i="2"/>
  <c r="J5" i="2"/>
  <c r="J9" i="2"/>
  <c r="J13" i="2"/>
  <c r="J17" i="2"/>
  <c r="J21" i="2"/>
  <c r="J25" i="2"/>
  <c r="J29" i="2"/>
  <c r="J33" i="2"/>
  <c r="J37" i="2"/>
  <c r="J41" i="2"/>
  <c r="J45" i="2"/>
  <c r="J49" i="2"/>
  <c r="J53" i="2"/>
  <c r="J57" i="2"/>
  <c r="J6" i="2"/>
  <c r="J10" i="2"/>
  <c r="J14" i="2"/>
  <c r="J18" i="2"/>
  <c r="J22" i="2"/>
  <c r="J26" i="2"/>
  <c r="J30" i="2"/>
  <c r="J34" i="2"/>
  <c r="J38" i="2"/>
  <c r="J42" i="2"/>
  <c r="J46" i="2"/>
  <c r="C37" i="14"/>
  <c r="D37" i="14"/>
  <c r="E37" i="14"/>
  <c r="F37" i="14"/>
  <c r="C38" i="14"/>
  <c r="D38" i="14"/>
  <c r="E38" i="14"/>
  <c r="F38" i="14"/>
  <c r="C39" i="14"/>
  <c r="D39" i="14"/>
  <c r="E39" i="14"/>
  <c r="F39" i="14"/>
  <c r="C40" i="14"/>
  <c r="D40" i="14"/>
  <c r="E40" i="14"/>
  <c r="F40" i="14"/>
  <c r="C41" i="14"/>
  <c r="D41" i="14"/>
  <c r="E41" i="14"/>
  <c r="F41" i="14"/>
  <c r="C42" i="14"/>
  <c r="D42" i="14"/>
  <c r="E42" i="14"/>
  <c r="F42" i="14"/>
  <c r="C43" i="14"/>
  <c r="D43" i="14"/>
  <c r="E43" i="14"/>
  <c r="F43" i="14"/>
  <c r="C44" i="14"/>
  <c r="D44" i="14"/>
  <c r="E44" i="14"/>
  <c r="F44" i="14"/>
  <c r="C45" i="14"/>
  <c r="D45" i="14"/>
  <c r="E45" i="14"/>
  <c r="F45" i="14"/>
  <c r="C46" i="14"/>
  <c r="D46" i="14"/>
  <c r="E46" i="14"/>
  <c r="F46" i="14"/>
  <c r="C47" i="14"/>
  <c r="D47" i="14"/>
  <c r="E47" i="14"/>
  <c r="F47" i="14"/>
  <c r="C48" i="14"/>
  <c r="D48" i="14"/>
  <c r="E48" i="14"/>
  <c r="F48" i="14"/>
  <c r="C49" i="14"/>
  <c r="D49" i="14"/>
  <c r="E49" i="14"/>
  <c r="F49" i="14"/>
  <c r="C50" i="14"/>
  <c r="D50" i="14"/>
  <c r="E50" i="14"/>
  <c r="F50" i="14"/>
  <c r="C51" i="14"/>
  <c r="D51" i="14"/>
  <c r="E51" i="14"/>
  <c r="F51" i="14"/>
  <c r="C52" i="14"/>
  <c r="D52" i="14"/>
  <c r="E52" i="14"/>
  <c r="F52" i="14"/>
  <c r="C53" i="14"/>
  <c r="D53" i="14"/>
  <c r="E53" i="14"/>
  <c r="F53" i="14"/>
  <c r="C54" i="14"/>
  <c r="D54" i="14"/>
  <c r="E54" i="14"/>
  <c r="F54" i="14"/>
  <c r="C55" i="14"/>
  <c r="D55" i="14"/>
  <c r="E55" i="14"/>
  <c r="F55" i="14"/>
  <c r="C56" i="14"/>
  <c r="D56" i="14"/>
  <c r="E56" i="14"/>
  <c r="F56" i="14"/>
  <c r="C57" i="14"/>
  <c r="D57" i="14"/>
  <c r="E57" i="14"/>
  <c r="F57" i="14"/>
  <c r="C58" i="14"/>
  <c r="D58" i="14"/>
  <c r="E58" i="14"/>
  <c r="F58" i="14"/>
  <c r="C59" i="14"/>
  <c r="D59" i="14"/>
  <c r="E59" i="14"/>
  <c r="F59" i="14"/>
  <c r="C60" i="14"/>
  <c r="D60" i="14"/>
  <c r="E60" i="14"/>
  <c r="F60" i="14"/>
  <c r="C61" i="14"/>
  <c r="D61" i="14"/>
  <c r="E61" i="14"/>
  <c r="F61" i="14"/>
  <c r="C62" i="14"/>
  <c r="D62" i="14"/>
  <c r="E62" i="14"/>
  <c r="F62" i="14"/>
  <c r="C63" i="14"/>
  <c r="D63" i="14"/>
  <c r="E63" i="14"/>
  <c r="F63" i="14"/>
  <c r="C64" i="14"/>
  <c r="D64" i="14"/>
  <c r="E64" i="14"/>
  <c r="F64" i="14"/>
  <c r="C65" i="14"/>
  <c r="D65" i="14"/>
  <c r="E65" i="14"/>
  <c r="F65" i="14"/>
  <c r="D36" i="14"/>
  <c r="E36" i="14"/>
  <c r="E66" i="14" s="1"/>
  <c r="F36" i="14"/>
  <c r="B29" i="14"/>
  <c r="C29" i="14"/>
  <c r="D29" i="14"/>
  <c r="E29" i="14"/>
  <c r="B30" i="14"/>
  <c r="C30" i="14"/>
  <c r="D30" i="14"/>
  <c r="E30" i="14"/>
  <c r="C28" i="14"/>
  <c r="D28" i="14"/>
  <c r="E28" i="14"/>
  <c r="B28" i="14"/>
  <c r="C36" i="14"/>
  <c r="C66" i="14" s="1"/>
  <c r="B37" i="14"/>
  <c r="B38" i="14"/>
  <c r="B39" i="14"/>
  <c r="B40" i="14"/>
  <c r="B41" i="14"/>
  <c r="B42" i="14"/>
  <c r="B43" i="14"/>
  <c r="B44" i="14"/>
  <c r="B45" i="14"/>
  <c r="B46" i="14"/>
  <c r="B47" i="14"/>
  <c r="B48" i="14"/>
  <c r="B49" i="14"/>
  <c r="B50" i="14"/>
  <c r="B51" i="14"/>
  <c r="B52" i="14"/>
  <c r="B53" i="14"/>
  <c r="B54" i="14"/>
  <c r="B55" i="14"/>
  <c r="B56" i="14"/>
  <c r="B57" i="14"/>
  <c r="B58" i="14"/>
  <c r="B59" i="14"/>
  <c r="B60" i="14"/>
  <c r="B61" i="14"/>
  <c r="B62" i="14"/>
  <c r="B63" i="14"/>
  <c r="B64" i="14"/>
  <c r="B65" i="14"/>
  <c r="B36" i="14"/>
  <c r="F30" i="14"/>
  <c r="C12" i="14"/>
  <c r="D21" i="14"/>
  <c r="F66" i="14" l="1"/>
  <c r="D66" i="14"/>
  <c r="E31" i="14"/>
  <c r="B31" i="14"/>
  <c r="D31" i="14"/>
  <c r="C31" i="14"/>
  <c r="D12" i="14"/>
  <c r="E12" i="14"/>
  <c r="F12" i="14"/>
  <c r="D13" i="14"/>
  <c r="E13" i="14"/>
  <c r="F13" i="14"/>
  <c r="D14" i="14"/>
  <c r="E14" i="14"/>
  <c r="F14" i="14"/>
  <c r="D15" i="14"/>
  <c r="E15" i="14"/>
  <c r="F15" i="14"/>
  <c r="D16" i="14"/>
  <c r="E16" i="14"/>
  <c r="F16" i="14"/>
  <c r="D17" i="14"/>
  <c r="E17" i="14"/>
  <c r="F17" i="14"/>
  <c r="D18" i="14"/>
  <c r="E18" i="14"/>
  <c r="F18" i="14"/>
  <c r="D19" i="14"/>
  <c r="E19" i="14"/>
  <c r="F19" i="14"/>
  <c r="D20" i="14"/>
  <c r="E20" i="14"/>
  <c r="F20" i="14"/>
  <c r="E21" i="14"/>
  <c r="F21" i="14"/>
  <c r="D22" i="14"/>
  <c r="E22" i="14"/>
  <c r="F22" i="14"/>
  <c r="C13" i="14"/>
  <c r="C14" i="14"/>
  <c r="C15" i="14"/>
  <c r="C16" i="14"/>
  <c r="C17" i="14"/>
  <c r="C18" i="14"/>
  <c r="C19" i="14"/>
  <c r="C20" i="14"/>
  <c r="C21" i="14"/>
  <c r="C22" i="14"/>
  <c r="B3" i="14"/>
  <c r="C3" i="14"/>
  <c r="D3" i="14"/>
  <c r="E3" i="14"/>
  <c r="C4" i="14"/>
  <c r="D4" i="14"/>
  <c r="E4" i="14"/>
  <c r="C5" i="14"/>
  <c r="D5" i="14"/>
  <c r="E5" i="14"/>
  <c r="B4" i="14"/>
  <c r="B5" i="14"/>
  <c r="D24" i="14" l="1"/>
  <c r="F24" i="14"/>
  <c r="E24" i="14"/>
  <c r="C24" i="14"/>
  <c r="E7" i="14"/>
  <c r="D7" i="14"/>
  <c r="C7" i="14"/>
  <c r="B7" i="14"/>
  <c r="E8" i="12"/>
  <c r="C8" i="12"/>
  <c r="P4" i="4" l="1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3" i="4"/>
  <c r="F29" i="14" l="1"/>
</calcChain>
</file>

<file path=xl/connections.xml><?xml version="1.0" encoding="utf-8"?>
<connections xmlns="http://schemas.openxmlformats.org/spreadsheetml/2006/main">
  <connection id="1" keepAlive="1" name="ThisWorkbookDataModel" description="Data Model" type="5" refreshedVersion="5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Excel Training sheet v02.xlsx!data" type="102" refreshedVersion="5" minRefreshableVersion="5">
    <extLst>
      <ext xmlns:x15="http://schemas.microsoft.com/office/spreadsheetml/2010/11/main" uri="{DE250136-89BD-433C-8126-D09CA5730AF9}">
        <x15:connection id="data-cba14edd-c782-452b-bf1c-57f18e816ac2" autoDelete="1">
          <x15:rangePr sourceName="_xlcn.WorksheetConnection_ExcelTrainingsheetv02.xlsxdata1"/>
        </x15:connection>
      </ext>
    </extLst>
  </connection>
</connections>
</file>

<file path=xl/sharedStrings.xml><?xml version="1.0" encoding="utf-8"?>
<sst xmlns="http://schemas.openxmlformats.org/spreadsheetml/2006/main" count="4033" uniqueCount="271">
  <si>
    <t>x</t>
  </si>
  <si>
    <t>Total</t>
  </si>
  <si>
    <t>Channel</t>
  </si>
  <si>
    <t>Channel Grouping</t>
  </si>
  <si>
    <t>Product Name</t>
  </si>
  <si>
    <t>Combo</t>
  </si>
  <si>
    <t>Category</t>
  </si>
  <si>
    <t>Transaction type</t>
  </si>
  <si>
    <t>Qty</t>
  </si>
  <si>
    <t>Gross Rev</t>
  </si>
  <si>
    <t>Marketplace</t>
  </si>
  <si>
    <t>1 MG</t>
  </si>
  <si>
    <t>Juices</t>
  </si>
  <si>
    <t>Sales</t>
  </si>
  <si>
    <t>Gourmet Nutrition</t>
  </si>
  <si>
    <t>Sales Return</t>
  </si>
  <si>
    <t>Functional nutrition</t>
  </si>
  <si>
    <t>AMAZON</t>
  </si>
  <si>
    <t>ASHWAGANDHA CAPSULES 500 MG</t>
  </si>
  <si>
    <t>Value</t>
  </si>
  <si>
    <t>Qty sold in Feb21</t>
  </si>
  <si>
    <t>Jan21 Total</t>
  </si>
  <si>
    <t>Qty Sold</t>
  </si>
  <si>
    <t>Month</t>
  </si>
  <si>
    <t>Big Basket</t>
  </si>
  <si>
    <t>Flipkart</t>
  </si>
  <si>
    <t>GOQII</t>
  </si>
  <si>
    <t>D2C</t>
  </si>
  <si>
    <t>Offline</t>
  </si>
  <si>
    <t>Offline - Central</t>
  </si>
  <si>
    <t>Offline - East</t>
  </si>
  <si>
    <t>Offline - MT</t>
  </si>
  <si>
    <t>Offline -North</t>
  </si>
  <si>
    <t>Offline - South</t>
  </si>
  <si>
    <t>Offline - West</t>
  </si>
  <si>
    <t>Fill this using functions</t>
  </si>
  <si>
    <t>1. Total Qty Sold</t>
  </si>
  <si>
    <t>2. Avg qty sold</t>
  </si>
  <si>
    <t>Rate List</t>
  </si>
  <si>
    <t>3. Product wise total qty sold</t>
  </si>
  <si>
    <t>Sub-Channels</t>
  </si>
  <si>
    <t>Selling price 2</t>
  </si>
  <si>
    <t>Cost price</t>
  </si>
  <si>
    <t>Per unit Cost value</t>
  </si>
  <si>
    <t>Sale value</t>
  </si>
  <si>
    <t>Total Cost</t>
  </si>
  <si>
    <t>Total Sale</t>
  </si>
  <si>
    <t>Powders</t>
  </si>
  <si>
    <t>Others</t>
  </si>
  <si>
    <t>Tea</t>
  </si>
  <si>
    <t>G+E+C</t>
  </si>
  <si>
    <t>Breakfast Foods</t>
  </si>
  <si>
    <t>Sales Value (INR)</t>
  </si>
  <si>
    <t>- GREEN SUPERFOODS</t>
  </si>
  <si>
    <t>16-IN-1 SMOOTHIE MIX - 400G</t>
  </si>
  <si>
    <t>17-IN-1 SMOOTHIE MIX - 400G</t>
  </si>
  <si>
    <t>A2 DESI GHEE</t>
  </si>
  <si>
    <t>ACNE EASE JUICE 1L</t>
  </si>
  <si>
    <t>AKRTI GREEN TEA - 40GM</t>
  </si>
  <si>
    <t>ALOE + AMLA JUICE 1 L</t>
  </si>
  <si>
    <t>ALOE + GARCINIA JUICE 1 L</t>
  </si>
  <si>
    <t>ALOE + GARCINIA JUICE 1 L_550 + APPLE CIDER VINEGAR500 grams</t>
  </si>
  <si>
    <t>ALOE + GARCINIA JUICE 1 L_550 + GET SLIM JUICE 1 L_420</t>
  </si>
  <si>
    <t>ALOE + MORINGA JUICE 1 L</t>
  </si>
  <si>
    <t>ALOE + SHILAJEET JUICE 1 L</t>
  </si>
  <si>
    <t>ALOE + TURMERIC JUICE 1 L</t>
  </si>
  <si>
    <t>ALOE + WHEAT GRASS JUICE 1 L</t>
  </si>
  <si>
    <t>ALOE VERA JUICE 1 L</t>
  </si>
  <si>
    <t>ALOE VERA JUICE 1 L_265 + ALOE VERA SKIN GEL 500 GM</t>
  </si>
  <si>
    <t>ALOE VERA JUICE 1 L_265 + NEEM JUICE 1 L_320</t>
  </si>
  <si>
    <t>ALOE VERA JUICE 1L + WHEATGRASS JUICE 1L POWER COMBO</t>
  </si>
  <si>
    <t>ALOE VERA SKIN GEL 500 GM</t>
  </si>
  <si>
    <t>AMLA + GILOY JUICE 1 L</t>
  </si>
  <si>
    <t>AMLA JUICE 1 L</t>
  </si>
  <si>
    <t>AMLA JUICE 1 L + ALOE VERA JUICE 1 L_265</t>
  </si>
  <si>
    <t>AMLA JUICE 1 L + TULSI GILOY JUICE 1 L_400</t>
  </si>
  <si>
    <t>ANANDAM GREEN TEA - 40GM</t>
  </si>
  <si>
    <t>APPLE CIDER + GARCINIA 500 ML</t>
  </si>
  <si>
    <t>APPLE CIDER VINEGAR + HONEY500 grams</t>
  </si>
  <si>
    <t>APPLE CIDER VINEGAR GUMMIES 30 PCS</t>
  </si>
  <si>
    <t>APPLE CIDER VINEGAR GUMMIES 60 PCS</t>
  </si>
  <si>
    <t>APPLE CIDER VINEGAR500 grams</t>
  </si>
  <si>
    <t>ARTHO SURE CAPSULES 60 CAPS</t>
  </si>
  <si>
    <t>ARTHO SURE JUICE 1 L</t>
  </si>
  <si>
    <t>ASHWAGANDHA CAPSULES 60 CAPS</t>
  </si>
  <si>
    <t>BIOTIN WITH ALOE VERA GUMMIES 10 PCS</t>
  </si>
  <si>
    <t>BIOTIN WITH ALOE VERA GUMMIES 30 PCS</t>
  </si>
  <si>
    <t>BIOTIN WITH ALOE VERA GUMMIES 60 PCS</t>
  </si>
  <si>
    <t>BOWEL CARE JUICE 1 L</t>
  </si>
  <si>
    <t>BP SURE JUICE 1 L</t>
  </si>
  <si>
    <t>BRAHMI + MEMORY CAPSULES 60 CAPS</t>
  </si>
  <si>
    <t>BRAHMI CAPSULES 60 CAPS</t>
  </si>
  <si>
    <t>CARDIO CARE CAPSULES 60 CAPS</t>
  </si>
  <si>
    <t>CHAYAWANPRASH 500 GM</t>
  </si>
  <si>
    <t>CHOLEST FIT CAPSULES 60 CAPS</t>
  </si>
  <si>
    <t>DIA FREE CAPSULES 60 CAPS</t>
  </si>
  <si>
    <t>DIA FREE JUICE 1 L</t>
  </si>
  <si>
    <t>DIGESTI CARE JUICE 1L</t>
  </si>
  <si>
    <t>EFFERVESCENT POWDER (AMLA + ZINC)</t>
  </si>
  <si>
    <t>EFFERVESCENT POWDER (ASHWAGANDHA)</t>
  </si>
  <si>
    <t>GARCINIA + SLIMMING CAPSULES 60 CAPSULES</t>
  </si>
  <si>
    <t>GET SLIM CAPSULES 60 CAPS</t>
  </si>
  <si>
    <t>GET SLIM GREEN TEA100 grams</t>
  </si>
  <si>
    <t>GET SLIM JUICE 1 L</t>
  </si>
  <si>
    <t>GINGER BURST HONEY 250GM</t>
  </si>
  <si>
    <t>GREEN SUPERFOODS - BERRY 1 KG</t>
  </si>
  <si>
    <t>GREEN SUPERFOODS - CHOCO ORANGE 1 KG</t>
  </si>
  <si>
    <t>HAIR CARE JUICE 1 L</t>
  </si>
  <si>
    <t>HERBAL WEIGHTWISE 150 GM - JALJEERA</t>
  </si>
  <si>
    <t>Homestyle Masala Supergrain Oats - 3 Herbs &amp; 4 Supergrains for Daily Wellness, Pack of 3</t>
  </si>
  <si>
    <t>IMMUNE CARE JUICE 1 L</t>
  </si>
  <si>
    <t>IMMUNE CARE JUICE 1 L + MASALA SUPERGRAIN MIX IMMUNITY 400 GM ( ONLINE)</t>
  </si>
  <si>
    <t>IMMUNE CARE JUICE 500 ML</t>
  </si>
  <si>
    <t>KARELA JAMUN JUICE 1 L</t>
  </si>
  <si>
    <t>KARELA JAMUN JUICE 1 L + AMLA JUICE 1 L COMBO</t>
  </si>
  <si>
    <t>KARELA JAMUN JUICE 1 L_300 + DIA FREE JUICE 1 L_420</t>
  </si>
  <si>
    <t>KASHMIRI KAHWAH TEA 72 GM (36 BAGS)</t>
  </si>
  <si>
    <t>MADHU TULA GREEN TEA - 40GM</t>
  </si>
  <si>
    <t>MASALA SUPERGRAIN MIX 380G | PACK OF 2 | 3 AYURVEDIC HERBS &amp; 4 SUPERGRAINS FOR ENERGY BOOST</t>
  </si>
  <si>
    <t>MASALA SUPERGRAIN MIX 400G | PACK OF 2 | VITAMIN C, A AND ZINC | OATS, RAGI, GREEN GRAM, AMARANTH</t>
  </si>
  <si>
    <t xml:space="preserve">MASALA SUPERGRAIN MIX ENERGY 380 GM </t>
  </si>
  <si>
    <t xml:space="preserve">MASALA SUPERGRAIN MIX IMMUNITY 400 GM </t>
  </si>
  <si>
    <t>MASALA SUPERGRAIN MIX WEIGHT MANAGEMENT</t>
  </si>
  <si>
    <t>MASALA SUPERGRAIN MIX, PACK OF 2, 3 AYURVEDIC HERBS &amp; 4 SUPERGRAINS FOR WEIGHT MANAGEMENT</t>
  </si>
  <si>
    <t xml:space="preserve">Masala Supergrain Oats (Pack of 4) Daily Wellness &amp; Agility Combo </t>
  </si>
  <si>
    <t xml:space="preserve">Masala Supergrain Oats (Pack of 4) Daily Wellness Combo </t>
  </si>
  <si>
    <t>MASALA TEA100 grams</t>
  </si>
  <si>
    <t>MEMORY MAX JUICE 1L</t>
  </si>
  <si>
    <t>MULTIVITAMIN GUMMIES FOR KIDS &amp; ADULTS 30 PCS</t>
  </si>
  <si>
    <t>MULTIVITAMIN GUMMIES FOR KIDS &amp; ADULTS 60 PCS</t>
  </si>
  <si>
    <t>NEEM + SKIN GLOW CAPSULES 60 CAPS</t>
  </si>
  <si>
    <t>NEEM JUICE 1 L</t>
  </si>
  <si>
    <t>NO STRESS CAPSULES 60 CAPS</t>
  </si>
  <si>
    <t>NONI JUICE 1 L</t>
  </si>
  <si>
    <t>NUTRI KIDSURE ( 2- 7 YEARS) 400 GM</t>
  </si>
  <si>
    <t>NUTRI KIDSURE ( 7+ YEARS) 400 GM</t>
  </si>
  <si>
    <t>ORGANIC APPLE CIDER VINEGAR 500 ML</t>
  </si>
  <si>
    <t>ORGANIC CASTOR OIL 250 ML</t>
  </si>
  <si>
    <t>ORGANIC COLD PRESSED MUSTARD OIL 1 L</t>
  </si>
  <si>
    <t>ORGANIC GULKAND 300grams</t>
  </si>
  <si>
    <t>ORGANIC SESAME OIL 500 ML</t>
  </si>
  <si>
    <t>PAACHAKA GREEN TEA - 40GM</t>
  </si>
  <si>
    <t>PAPAYA + ANTI-OXIDANT CAPSULES 60 CAPS</t>
  </si>
  <si>
    <t>PERIOD CARE JUICE 1 L</t>
  </si>
  <si>
    <t>PRABAL GREEN TEA - 40GM</t>
  </si>
  <si>
    <t>PROBIOTICS WITH AMLA GUMMIES 30 PCS</t>
  </si>
  <si>
    <t>PROBIOTICS WITH AMLA GUMMIES 60 PCS</t>
  </si>
  <si>
    <t>PROTEINS WITH HERBS FOR WOMEN 420G- KESAR BADAM</t>
  </si>
  <si>
    <t>PROTEINS WITH HERBS FOR WOMEN ASSORTMENT PACK- 420G</t>
  </si>
  <si>
    <t>RAKSHAN GREEN TEA - 40GM</t>
  </si>
  <si>
    <t>ROSE GREEN TEA 72 GM (36 BAGS)</t>
  </si>
  <si>
    <t>SANDALWOOD OIL 15 ML</t>
  </si>
  <si>
    <t>SHILAJEET + STAMINA CAPSULES 60 CAPS</t>
  </si>
  <si>
    <t>SHILAJEET CAPSULES 60 CAPS</t>
  </si>
  <si>
    <t>SLIM SHAKE - CAFFE LATTE 500 GM</t>
  </si>
  <si>
    <t>SLIM SHAKE - CHOCOLATE 150GM</t>
  </si>
  <si>
    <t>SLIM SHAKE - CHOCOLATE 500 GM</t>
  </si>
  <si>
    <t>SLIM SHAKE - GUAVA 500 GM</t>
  </si>
  <si>
    <t>SLIM SHAKE - MANGO 150GM</t>
  </si>
  <si>
    <t>SLIM SHAKE - MANGO 500 GM</t>
  </si>
  <si>
    <t>SLIM SHAKE ASSORTMENT PACK-300 G</t>
  </si>
  <si>
    <t>SLIM SHAKE COMBO - CHOCOLATE &amp; MANGO FLAVOUR - 500G</t>
  </si>
  <si>
    <t>SLIM SHAKE COMBO - COFFEE &amp; GUAVA FLAVOUR - 500G</t>
  </si>
  <si>
    <t>SOUND SLEEP CAPSULES 60 CAPS</t>
  </si>
  <si>
    <t>SPIRULINA PLUS CAPSULES 60 CAPS</t>
  </si>
  <si>
    <t>STONE GO JUICE 1 L</t>
  </si>
  <si>
    <t>SVASTHA GREEN TEA ASSORTMENT PACK - 40GM</t>
  </si>
  <si>
    <t>TADKA MASALA SUPERGRAIN MIX - PROTEIN ACTIVE 400 GRAM</t>
  </si>
  <si>
    <t>Tangy Masala Supergrain Oats Daily Wellness 380gram</t>
  </si>
  <si>
    <t>TRIPHALA JUICE 1 L</t>
  </si>
  <si>
    <t>TULSI GILOY JUICE 1 L</t>
  </si>
  <si>
    <t>TULSI GILOY JUICE 1 L_400 (PACK OF 2)</t>
  </si>
  <si>
    <t>UNPILE CAPSULES 60 CAPS</t>
  </si>
  <si>
    <t>UNREFINED TULSI ARK 30 ML</t>
  </si>
  <si>
    <t>VEGAN PROTEIN - CHOCOLATE 1 KG</t>
  </si>
  <si>
    <t>VEGAN PROTEIN - COOKIES &amp; CREAM 1 KG</t>
  </si>
  <si>
    <t>VEGAN PROTEIN MALE 850G - BANANA</t>
  </si>
  <si>
    <t>VEGAN PROTEIN MALE 850G - CHOCOLATE</t>
  </si>
  <si>
    <t>VIGOR MAX CAPSULES 60 CAPS</t>
  </si>
  <si>
    <t>VIGOR MAX JUICE 1 L</t>
  </si>
  <si>
    <t>VIRGIN COCONUT OIL 500 ML</t>
  </si>
  <si>
    <t>VITAMIN C GUMMIES FOR KIDS AND ADULTS - 30 GUMMIES</t>
  </si>
  <si>
    <t>VITAMIN C GUMMIES FOR KIDS AND ADULTS - 60 GUMMIES</t>
  </si>
  <si>
    <t>WHEAT GRASS JUICE 1 L</t>
  </si>
  <si>
    <t>WILD GILOY JUICE 1 L</t>
  </si>
  <si>
    <t>WILD HONEY250 GM</t>
  </si>
  <si>
    <t>GINGER BURST HONEY250 GM</t>
  </si>
  <si>
    <t>AMLA + LAUKI JUICE 1 L</t>
  </si>
  <si>
    <t>FESTIVE HAMPER - ANAHATA</t>
  </si>
  <si>
    <t>FESTIVE HAMPER - LAVANYA</t>
  </si>
  <si>
    <t>KARELA JAMUN JUICE 1 L+ DIA FREE JUICE 1 L</t>
  </si>
  <si>
    <t>ALOE VERA SKIN GEL 150 GM</t>
  </si>
  <si>
    <t xml:space="preserve"> AMLA JUICE 1 L + ALOE VERA JUICE 1 L  </t>
  </si>
  <si>
    <t>ALOE + GARCINIA JUICE 1 L_550+APPLE CIDER VINEGAR500 grams</t>
  </si>
  <si>
    <t>ALOE VERA JUICE 1 L (PACK OF 2)</t>
  </si>
  <si>
    <t>ALOE VERA JUICE 1 L_265+ NEEM JUICE 1 L_320</t>
  </si>
  <si>
    <t>ALOE VERA SKIN GEL 500 GM+ALOE VERA JUICE 1 L_265</t>
  </si>
  <si>
    <t>AMLA JUICE 1 L (PACK OF 2)</t>
  </si>
  <si>
    <t>Product Category</t>
  </si>
  <si>
    <t>Selling Price</t>
  </si>
  <si>
    <t>ORGANIC JAGGERY POWDER 500 GRAMS</t>
  </si>
  <si>
    <t>VIRGIN COCONUT OIL 250 ML</t>
  </si>
  <si>
    <t>MASALA SUPERGRAIN MIX ENERGY 380 GM ( OFFLINE)</t>
  </si>
  <si>
    <t>MASALA SUPERGRAIN MIX IMMUNITY 400 GM ( OFFLINE)</t>
  </si>
  <si>
    <t>MASALA SUPERGRAIN MIX IMMUNITY 400 GM</t>
  </si>
  <si>
    <t>RAW HONEY ( MADHU) 500 GRAMS</t>
  </si>
  <si>
    <t>Feb21 Total</t>
  </si>
  <si>
    <t>HIMALAYA OIL 20 GRMS</t>
  </si>
  <si>
    <t>Grand Total</t>
  </si>
  <si>
    <t>Profit</t>
  </si>
  <si>
    <t>8</t>
  </si>
  <si>
    <t>Sale Price</t>
  </si>
  <si>
    <t>Toal Qty</t>
  </si>
  <si>
    <t>Questions</t>
  </si>
  <si>
    <t>1. Total Sales</t>
  </si>
  <si>
    <t>2. Most sales value by a product</t>
  </si>
  <si>
    <t>3. Most sales qty by a product</t>
  </si>
  <si>
    <t>4. Sales by Product category</t>
  </si>
  <si>
    <t>5. Sales by  Month</t>
  </si>
  <si>
    <t>6. Sales by Channel &amp; Month</t>
  </si>
  <si>
    <t>7. Area wise Sales</t>
  </si>
  <si>
    <t>8. Avg Selling Price  at Product level</t>
  </si>
  <si>
    <t>9. Highest to Lowest revenue</t>
  </si>
  <si>
    <t>Sales Value</t>
  </si>
  <si>
    <t>CHANNELS</t>
  </si>
  <si>
    <t>Functional Nutrition</t>
  </si>
  <si>
    <t>Amazon</t>
  </si>
  <si>
    <t>Offline - North</t>
  </si>
  <si>
    <t>Row Labels</t>
  </si>
  <si>
    <t>Sum of Sales Value</t>
  </si>
  <si>
    <t>Sum of Qty</t>
  </si>
  <si>
    <t>Values</t>
  </si>
  <si>
    <t>Rev per Qty</t>
  </si>
  <si>
    <t>Requirement</t>
  </si>
  <si>
    <t xml:space="preserve">count </t>
  </si>
  <si>
    <t>Channel grouping</t>
  </si>
  <si>
    <t>Transaction Type</t>
  </si>
  <si>
    <t>count of channel,channel grouping,product name,product category,transaction type</t>
  </si>
  <si>
    <t>Planning</t>
  </si>
  <si>
    <t>first hume ctnl+shift+down arrow,fir shift+right arrow,then copy,then make a new sheet,paste it ,remove from duplicate then fill the requiment countA formula</t>
  </si>
  <si>
    <t xml:space="preserve"> </t>
  </si>
  <si>
    <t>Perfomance</t>
  </si>
  <si>
    <t>Hero Product</t>
  </si>
  <si>
    <t>Analytics Table</t>
  </si>
  <si>
    <t>Cost Price</t>
  </si>
  <si>
    <t xml:space="preserve">Requiment </t>
  </si>
  <si>
    <t>top 5  products</t>
  </si>
  <si>
    <t>bottom 5 products</t>
  </si>
  <si>
    <t>filter sale value to smallest to largest and copy bottom 5 products</t>
  </si>
  <si>
    <t>filter sale value to largest to smallest and copy top 5 produst</t>
  </si>
  <si>
    <t>atagory profile</t>
  </si>
  <si>
    <t>category profile</t>
  </si>
  <si>
    <t>Count of Products</t>
  </si>
  <si>
    <t>Sale  Value</t>
  </si>
  <si>
    <t>Top 5 Products</t>
  </si>
  <si>
    <t>Bottom 5 products</t>
  </si>
  <si>
    <t xml:space="preserve">first copy category and apply remove duplicate and count products using countifs and sale value using sumifs </t>
  </si>
  <si>
    <t>Sum of Gross Rev</t>
  </si>
  <si>
    <t>Count of Product Name</t>
  </si>
  <si>
    <t>Sum of gross rev</t>
  </si>
  <si>
    <t>count of Product Name</t>
  </si>
  <si>
    <t>For Sale</t>
  </si>
  <si>
    <t>For Quantity</t>
  </si>
  <si>
    <t>requirement</t>
  </si>
  <si>
    <t xml:space="preserve">find sales on channnel,sub-channel and manths sales </t>
  </si>
  <si>
    <t>Plannig</t>
  </si>
  <si>
    <t>first go to analysis table , copy both channel and sub-channel apply remove duplicate,make manths cell ,than go to analysis table,and select sales whole,and then select whole sub and then go table and select which sub-channel and again go table select whole channel,select which market you want and go table and select of manth,select perticular {note:fix column of channel and sub and fix row}</t>
  </si>
  <si>
    <t>LEVEL ONE</t>
  </si>
  <si>
    <t>LEVEL TWO</t>
  </si>
  <si>
    <t>TOTAL</t>
  </si>
  <si>
    <t>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</si>
</sst>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4" formatCode="_ &quot;₹&quot;\ * #,##0.00_ ;_ &quot;₹&quot;\ * \-#,##0.00_ ;_ &quot;₹&quot;\ * &quot;-&quot;??_ ;_ @_ "/>
    <numFmt numFmtId="43" formatCode="_ * #,##0.00_ ;_ * \-#,##0.00_ ;_ * &quot;-&quot;??_ ;_ @_ "/>
    <numFmt numFmtId="164" formatCode="_(* #,##0_);_(* \(#,##0\);_(* &quot;   -&quot;?_);_(@_)"/>
    <numFmt numFmtId="165" formatCode="_ * #,##0_ ;_ * \-#,##0_ ;_ * &quot;-&quot;??_ ;_ @_ "/>
    <numFmt numFmtId="166" formatCode="_(* #,##0.0_);_(* \(#,##0.0\);_(* &quot;   -&quot;?_);_(@_)"/>
    <numFmt numFmtId="167" formatCode="_ [$₹-4009]\ * #,##0_ ;_ [$₹-4009]\ * \-#,##0_ ;_ [$₹-4009]\ * &quot;-&quot;??_ ;_ @_ "/>
    <numFmt numFmtId="168" formatCode="&quot;₹&quot;\ #,##0"/>
    <numFmt numFmtId="169" formatCode="0.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12"/>
      <name val="Calibri"/>
      <family val="2"/>
      <scheme val="minor"/>
    </font>
    <font>
      <b/>
      <u val="singleAccounting"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theme="1"/>
      <name val="Arial"/>
      <family val="2"/>
    </font>
    <font>
      <sz val="11"/>
      <color rgb="FF000000"/>
      <name val="Calibri"/>
      <family val="2"/>
      <scheme val="minor"/>
    </font>
    <font>
      <sz val="10"/>
      <name val="Tahoma"/>
      <family val="2"/>
    </font>
    <font>
      <b/>
      <sz val="11"/>
      <color indexed="12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2" tint="-9.9978637043366805E-2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10" fillId="0" borderId="0"/>
    <xf numFmtId="44" fontId="1" fillId="0" borderId="0" applyFont="0" applyFill="0" applyBorder="0" applyAlignment="0" applyProtection="0"/>
  </cellStyleXfs>
  <cellXfs count="96">
    <xf numFmtId="0" fontId="0" fillId="0" borderId="0" xfId="0"/>
    <xf numFmtId="0" fontId="2" fillId="0" borderId="0" xfId="0" applyFont="1"/>
    <xf numFmtId="0" fontId="3" fillId="0" borderId="0" xfId="0" applyFont="1"/>
    <xf numFmtId="164" fontId="0" fillId="0" borderId="0" xfId="0" applyNumberFormat="1"/>
    <xf numFmtId="0" fontId="5" fillId="0" borderId="0" xfId="0" applyFont="1"/>
    <xf numFmtId="0" fontId="0" fillId="0" borderId="2" xfId="0" applyBorder="1"/>
    <xf numFmtId="0" fontId="2" fillId="0" borderId="2" xfId="0" applyFont="1" applyBorder="1" applyAlignment="1">
      <alignment horizontal="centerContinuous"/>
    </xf>
    <xf numFmtId="0" fontId="0" fillId="0" borderId="0" xfId="0" applyFont="1"/>
    <xf numFmtId="0" fontId="2" fillId="0" borderId="1" xfId="0" applyFont="1" applyBorder="1"/>
    <xf numFmtId="0" fontId="3" fillId="0" borderId="0" xfId="0" applyFont="1" applyAlignment="1">
      <alignment horizontal="right"/>
    </xf>
    <xf numFmtId="0" fontId="3" fillId="0" borderId="0" xfId="0" quotePrefix="1" applyNumberFormat="1" applyFont="1" applyAlignment="1">
      <alignment horizontal="right"/>
    </xf>
    <xf numFmtId="165" fontId="0" fillId="0" borderId="0" xfId="0" applyNumberFormat="1"/>
    <xf numFmtId="16" fontId="0" fillId="0" borderId="0" xfId="0" applyNumberFormat="1"/>
    <xf numFmtId="0" fontId="0" fillId="0" borderId="0" xfId="0" quotePrefix="1"/>
    <xf numFmtId="44" fontId="0" fillId="0" borderId="0" xfId="3" applyFont="1"/>
    <xf numFmtId="44" fontId="0" fillId="0" borderId="0" xfId="0" applyNumberFormat="1"/>
    <xf numFmtId="0" fontId="3" fillId="0" borderId="0" xfId="0" quotePrefix="1" applyFont="1"/>
    <xf numFmtId="0" fontId="11" fillId="0" borderId="0" xfId="0" applyFont="1" applyAlignment="1">
      <alignment horizontal="right"/>
    </xf>
    <xf numFmtId="16" fontId="2" fillId="0" borderId="0" xfId="0" applyNumberFormat="1" applyFont="1"/>
    <xf numFmtId="0" fontId="6" fillId="2" borderId="0" xfId="0" applyFont="1" applyFill="1"/>
    <xf numFmtId="15" fontId="0" fillId="0" borderId="0" xfId="0" applyNumberFormat="1"/>
    <xf numFmtId="165" fontId="0" fillId="0" borderId="0" xfId="1" applyNumberFormat="1" applyFont="1" applyFill="1"/>
    <xf numFmtId="0" fontId="0" fillId="0" borderId="0" xfId="0" applyFill="1"/>
    <xf numFmtId="0" fontId="0" fillId="3" borderId="0" xfId="0" applyFont="1" applyFill="1"/>
    <xf numFmtId="165" fontId="0" fillId="0" borderId="0" xfId="1" applyNumberFormat="1" applyFont="1"/>
    <xf numFmtId="0" fontId="2" fillId="3" borderId="0" xfId="0" applyFont="1" applyFill="1"/>
    <xf numFmtId="17" fontId="2" fillId="3" borderId="0" xfId="0" applyNumberFormat="1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2" fillId="0" borderId="3" xfId="0" applyFont="1" applyBorder="1"/>
    <xf numFmtId="0" fontId="0" fillId="0" borderId="3" xfId="0" applyBorder="1"/>
    <xf numFmtId="165" fontId="0" fillId="0" borderId="3" xfId="0" applyNumberFormat="1" applyBorder="1"/>
    <xf numFmtId="0" fontId="6" fillId="3" borderId="0" xfId="0" applyFont="1" applyFill="1"/>
    <xf numFmtId="17" fontId="6" fillId="3" borderId="0" xfId="0" applyNumberFormat="1" applyFont="1" applyFill="1"/>
    <xf numFmtId="0" fontId="2" fillId="0" borderId="0" xfId="0" applyFont="1" applyBorder="1"/>
    <xf numFmtId="165" fontId="0" fillId="0" borderId="0" xfId="0" applyNumberFormat="1" applyBorder="1"/>
    <xf numFmtId="0" fontId="0" fillId="0" borderId="3" xfId="0" applyFont="1" applyBorder="1"/>
    <xf numFmtId="165" fontId="0" fillId="0" borderId="3" xfId="0" applyNumberFormat="1" applyFont="1" applyBorder="1"/>
    <xf numFmtId="0" fontId="0" fillId="0" borderId="0" xfId="0" applyAlignment="1">
      <alignment horizontal="right"/>
    </xf>
    <xf numFmtId="1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167" fontId="0" fillId="0" borderId="2" xfId="0" applyNumberFormat="1" applyBorder="1"/>
    <xf numFmtId="0" fontId="2" fillId="4" borderId="2" xfId="0" applyFont="1" applyFill="1" applyBorder="1" applyAlignment="1">
      <alignment horizontal="center"/>
    </xf>
    <xf numFmtId="167" fontId="2" fillId="4" borderId="2" xfId="0" applyNumberFormat="1" applyFont="1" applyFill="1" applyBorder="1" applyAlignment="1">
      <alignment horizontal="center"/>
    </xf>
    <xf numFmtId="164" fontId="2" fillId="4" borderId="0" xfId="0" applyNumberFormat="1" applyFont="1" applyFill="1"/>
    <xf numFmtId="0" fontId="0" fillId="0" borderId="2" xfId="0" applyFont="1" applyBorder="1"/>
    <xf numFmtId="167" fontId="0" fillId="0" borderId="2" xfId="0" applyNumberFormat="1" applyFont="1" applyBorder="1"/>
    <xf numFmtId="0" fontId="2" fillId="4" borderId="4" xfId="0" applyNumberFormat="1" applyFont="1" applyFill="1" applyBorder="1" applyAlignment="1">
      <alignment horizontal="center"/>
    </xf>
    <xf numFmtId="0" fontId="0" fillId="0" borderId="4" xfId="0" applyNumberFormat="1" applyFont="1" applyBorder="1"/>
    <xf numFmtId="0" fontId="0" fillId="0" borderId="4" xfId="0" applyNumberFormat="1" applyBorder="1"/>
    <xf numFmtId="0" fontId="2" fillId="4" borderId="2" xfId="0" applyFont="1" applyFill="1" applyBorder="1"/>
    <xf numFmtId="168" fontId="0" fillId="0" borderId="3" xfId="0" applyNumberFormat="1" applyFont="1" applyBorder="1"/>
    <xf numFmtId="0" fontId="2" fillId="4" borderId="2" xfId="0" applyNumberFormat="1" applyFont="1" applyFill="1" applyBorder="1" applyAlignment="1">
      <alignment horizontal="center"/>
    </xf>
    <xf numFmtId="164" fontId="0" fillId="0" borderId="2" xfId="0" applyNumberFormat="1" applyBorder="1"/>
    <xf numFmtId="0" fontId="2" fillId="4" borderId="5" xfId="0" applyNumberFormat="1" applyFont="1" applyFill="1" applyBorder="1" applyAlignment="1">
      <alignment horizontal="center"/>
    </xf>
    <xf numFmtId="0" fontId="0" fillId="0" borderId="4" xfId="0" applyBorder="1"/>
    <xf numFmtId="0" fontId="4" fillId="0" borderId="2" xfId="0" applyFont="1" applyBorder="1" applyAlignment="1">
      <alignment horizontal="centerContinuous"/>
    </xf>
    <xf numFmtId="0" fontId="4" fillId="0" borderId="2" xfId="0" applyFont="1" applyFill="1" applyBorder="1" applyAlignment="1">
      <alignment horizontal="centerContinuous"/>
    </xf>
    <xf numFmtId="0" fontId="3" fillId="0" borderId="2" xfId="0" applyFont="1" applyBorder="1"/>
    <xf numFmtId="0" fontId="2" fillId="0" borderId="2" xfId="0" applyFont="1" applyBorder="1"/>
    <xf numFmtId="166" fontId="2" fillId="0" borderId="2" xfId="0" applyNumberFormat="1" applyFont="1" applyBorder="1"/>
    <xf numFmtId="0" fontId="6" fillId="0" borderId="2" xfId="0" applyFont="1" applyBorder="1"/>
    <xf numFmtId="0" fontId="4" fillId="4" borderId="2" xfId="0" applyFont="1" applyFill="1" applyBorder="1" applyAlignment="1">
      <alignment horizontal="centerContinuous"/>
    </xf>
    <xf numFmtId="0" fontId="0" fillId="0" borderId="5" xfId="0" applyFill="1" applyBorder="1"/>
    <xf numFmtId="0" fontId="4" fillId="4" borderId="2" xfId="0" applyFont="1" applyFill="1" applyBorder="1" applyAlignment="1">
      <alignment horizontal="center"/>
    </xf>
    <xf numFmtId="17" fontId="4" fillId="4" borderId="2" xfId="0" applyNumberFormat="1" applyFont="1" applyFill="1" applyBorder="1" applyAlignment="1">
      <alignment horizontal="centerContinuous"/>
    </xf>
    <xf numFmtId="0" fontId="0" fillId="4" borderId="2" xfId="0" applyFill="1" applyBorder="1"/>
    <xf numFmtId="164" fontId="3" fillId="0" borderId="2" xfId="0" applyNumberFormat="1" applyFont="1" applyBorder="1"/>
    <xf numFmtId="0" fontId="2" fillId="5" borderId="2" xfId="0" applyFont="1" applyFill="1" applyBorder="1"/>
    <xf numFmtId="164" fontId="2" fillId="5" borderId="2" xfId="0" applyNumberFormat="1" applyFont="1" applyFill="1" applyBorder="1"/>
    <xf numFmtId="165" fontId="2" fillId="5" borderId="2" xfId="1" applyNumberFormat="1" applyFont="1" applyFill="1" applyBorder="1"/>
    <xf numFmtId="0" fontId="2" fillId="6" borderId="0" xfId="0" applyFont="1" applyFill="1"/>
    <xf numFmtId="0" fontId="0" fillId="7" borderId="0" xfId="0" applyFill="1"/>
    <xf numFmtId="0" fontId="2" fillId="7" borderId="2" xfId="0" applyFont="1" applyFill="1" applyBorder="1"/>
    <xf numFmtId="165" fontId="0" fillId="0" borderId="2" xfId="1" applyNumberFormat="1" applyFont="1" applyFill="1" applyBorder="1"/>
    <xf numFmtId="0" fontId="9" fillId="0" borderId="2" xfId="0" applyFont="1" applyBorder="1"/>
    <xf numFmtId="0" fontId="7" fillId="0" borderId="2" xfId="0" applyFont="1" applyBorder="1"/>
    <xf numFmtId="0" fontId="7" fillId="0" borderId="2" xfId="0" applyFont="1" applyBorder="1" applyAlignment="1">
      <alignment wrapText="1"/>
    </xf>
    <xf numFmtId="0" fontId="8" fillId="0" borderId="2" xfId="0" applyFont="1" applyBorder="1"/>
    <xf numFmtId="14" fontId="2" fillId="4" borderId="0" xfId="0" applyNumberFormat="1" applyFont="1" applyFill="1"/>
    <xf numFmtId="0" fontId="2" fillId="4" borderId="0" xfId="0" applyFont="1" applyFill="1"/>
    <xf numFmtId="0" fontId="0" fillId="4" borderId="0" xfId="0" applyFont="1" applyFill="1"/>
    <xf numFmtId="17" fontId="0" fillId="4" borderId="0" xfId="0" applyNumberFormat="1" applyFont="1" applyFill="1"/>
    <xf numFmtId="17" fontId="0" fillId="3" borderId="0" xfId="0" applyNumberFormat="1" applyFont="1" applyFill="1"/>
    <xf numFmtId="0" fontId="0" fillId="4" borderId="0" xfId="0" applyFill="1"/>
    <xf numFmtId="17" fontId="2" fillId="4" borderId="0" xfId="0" applyNumberFormat="1" applyFont="1" applyFill="1"/>
    <xf numFmtId="0" fontId="12" fillId="8" borderId="0" xfId="0" applyFont="1" applyFill="1"/>
    <xf numFmtId="169" fontId="0" fillId="0" borderId="0" xfId="0" applyNumberFormat="1"/>
    <xf numFmtId="0" fontId="0" fillId="4" borderId="0" xfId="0" applyFill="1" applyAlignment="1">
      <alignment horizontal="center"/>
    </xf>
    <xf numFmtId="0" fontId="0" fillId="5" borderId="0" xfId="0" applyFill="1"/>
    <xf numFmtId="0" fontId="2" fillId="9" borderId="0" xfId="0" applyFont="1" applyFill="1"/>
    <xf numFmtId="0" fontId="0" fillId="9" borderId="0" xfId="0" applyFill="1"/>
    <xf numFmtId="0" fontId="2" fillId="4" borderId="0" xfId="0" applyFont="1" applyFill="1" applyAlignment="1">
      <alignment horizontal="center"/>
    </xf>
    <xf numFmtId="0" fontId="0" fillId="5" borderId="0" xfId="0" applyFill="1" applyAlignment="1">
      <alignment horizontal="center"/>
    </xf>
  </cellXfs>
  <cellStyles count="4">
    <cellStyle name="Comma" xfId="1" builtinId="3"/>
    <cellStyle name="Currency" xfId="3" builtinId="4"/>
    <cellStyle name="Normal" xfId="0" builtinId="0"/>
    <cellStyle name="Normal 2" xfId="2"/>
  </cellStyles>
  <dxfs count="13">
    <dxf>
      <numFmt numFmtId="165" formatCode="_ * #,##0_ ;_ * \-#,##0_ ;_ * &quot;-&quot;??_ ;_ @_ "/>
    </dxf>
    <dxf>
      <alignment horizontal="center" readingOrder="0"/>
    </dxf>
    <dxf>
      <alignment vertical="bottom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numFmt numFmtId="165" formatCode="_ * #,##0_ ;_ * \-#,##0_ ;_ * &quot;-&quot;??_ ;_ @_ "/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 * #,##0_ ;_ * \-#,##0_ ;_ * &quot;-&quot;??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 * #,##0_ ;_ * \-#,##0_ ;_ * &quot;-&quot;??_ ;_ @_ "/>
    </dxf>
    <dxf>
      <numFmt numFmtId="20" formatCode="dd/mmm/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pivotCacheDefinition" Target="pivotCache/pivotCacheDefinition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4.xml"/><Relationship Id="rId27" Type="http://schemas.openxmlformats.org/officeDocument/2006/relationships/powerPivotData" Target="model/item.data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IOTA4" refreshedDate="44589.582798379626" backgroundQuery="1" createdVersion="5" refreshedVersion="5" minRefreshableVersion="3" recordCount="0" supportSubquery="1" supportAdvancedDrill="1">
  <cacheSource type="external" connectionId="1"/>
  <cacheFields count="3">
    <cacheField name="[data].[Sub-Channels].[Sub-Channels]" caption="Sub-Channels" numFmtId="0" hierarchy="2" level="1">
      <sharedItems count="11">
        <s v="AMAZON"/>
        <s v="Big Basket"/>
        <s v="D2C"/>
        <s v="Flipkart"/>
        <s v="GOQII"/>
        <s v="Offline - Central"/>
        <s v="Offline - East"/>
        <s v="Offline - MT"/>
        <s v="Offline - South"/>
        <s v="Offline - West"/>
        <s v="Offline -North"/>
      </sharedItems>
    </cacheField>
    <cacheField name="[Measures].[Sum of Sales Value]" caption="Sum of Sales Value" numFmtId="0" hierarchy="7" level="32767"/>
    <cacheField name="[Measures].[Sum of Qty]" caption="Sum of Qty" numFmtId="0" hierarchy="8" level="32767"/>
  </cacheFields>
  <cacheHierarchies count="11">
    <cacheHierarchy uniqueName="[data].[Month]" caption="Month" attribute="1" time="1" defaultMemberUniqueName="[data].[Month].[All]" allUniqueName="[data].[Month].[All]" dimensionUniqueName="[data]" displayFolder="" count="0" memberValueDatatype="7" unbalanced="0"/>
    <cacheHierarchy uniqueName="[data].[Channel]" caption="Channel" attribute="1" defaultMemberUniqueName="[data].[Channel].[All]" allUniqueName="[data].[Channel].[All]" dimensionUniqueName="[data]" displayFolder="" count="0" memberValueDatatype="130" unbalanced="0"/>
    <cacheHierarchy uniqueName="[data].[Sub-Channels]" caption="Sub-Channels" attribute="1" defaultMemberUniqueName="[data].[Sub-Channels].[All]" allUniqueName="[data].[Sub-Channels].[All]" dimensionUniqueName="[data]" displayFolder="" count="2" memberValueDatatype="130" unbalanced="0">
      <fieldsUsage count="2">
        <fieldUsage x="-1"/>
        <fieldUsage x="0"/>
      </fieldsUsage>
    </cacheHierarchy>
    <cacheHierarchy uniqueName="[data].[Product Name]" caption="Product Name" attribute="1" defaultMemberUniqueName="[data].[Product Name].[All]" allUniqueName="[data].[Product Name].[All]" dimensionUniqueName="[data]" displayFolder="" count="0" memberValueDatatype="130" unbalanced="0"/>
    <cacheHierarchy uniqueName="[data].[Category]" caption="Category" attribute="1" defaultMemberUniqueName="[data].[Category].[All]" allUniqueName="[data].[Category].[All]" dimensionUniqueName="[data]" displayFolder="" count="0" memberValueDatatype="130" unbalanced="0"/>
    <cacheHierarchy uniqueName="[data].[Qty]" caption="Qty" attribute="1" defaultMemberUniqueName="[data].[Qty].[All]" allUniqueName="[data].[Qty].[All]" dimensionUniqueName="[data]" displayFolder="" count="0" memberValueDatatype="20" unbalanced="0"/>
    <cacheHierarchy uniqueName="[data].[Sales Value]" caption="Sales Value" attribute="1" defaultMemberUniqueName="[data].[Sales Value].[All]" allUniqueName="[data].[Sales Value].[All]" dimensionUniqueName="[data]" displayFolder="" count="0" memberValueDatatype="5" unbalanced="0"/>
    <cacheHierarchy uniqueName="[Measures].[Sum of Sales Value]" caption="Sum of Sales Value" measure="1" displayFolder="" measureGroup="data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Qty]" caption="Sum of Qty" measure="1" displayFolder="" measureGroup="data" count="0" oneField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__XL_Count data]" caption="__XL_Count data" measure="1" displayFolder="" measureGroup="data" count="0" hidden="1"/>
    <cacheHierarchy uniqueName="[Measures].[__XL_Count of Models]" caption="__XL_Count of Models" measure="1" displayFolder="" count="0" hidden="1"/>
  </cacheHierarchies>
  <kpis count="0"/>
  <dimensions count="2">
    <dimension name="data" uniqueName="[data]" caption="data"/>
    <dimension measure="1" name="Measures" uniqueName="[Measures]" caption="Measures"/>
  </dimensions>
  <measureGroups count="1">
    <measureGroup name="data" caption="data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IOTA4" refreshedDate="44589.633349189811" createdVersion="5" refreshedVersion="5" minRefreshableVersion="3" recordCount="224">
  <cacheSource type="worksheet">
    <worksheetSource ref="A1:G225" sheet="Raw data"/>
  </cacheSource>
  <cacheFields count="7">
    <cacheField name="Month" numFmtId="15">
      <sharedItems containsSemiMixedTypes="0" containsNonDate="0" containsDate="1" containsString="0" minDate="2020-12-01T00:00:00" maxDate="2021-03-02T00:00:00" count="4">
        <d v="2020-12-01T00:00:00"/>
        <d v="2021-01-01T00:00:00"/>
        <d v="2021-02-01T00:00:00"/>
        <d v="2021-03-01T00:00:00"/>
      </sharedItems>
    </cacheField>
    <cacheField name="Channel" numFmtId="0">
      <sharedItems count="3">
        <s v="Marketplace"/>
        <s v="D2C"/>
        <s v="Offline"/>
      </sharedItems>
    </cacheField>
    <cacheField name="Sub-Channels" numFmtId="0">
      <sharedItems count="11">
        <s v="AMAZON"/>
        <s v="Big Basket"/>
        <s v="Flipkart"/>
        <s v="D2C"/>
        <s v="Offline - Central"/>
        <s v="Offline - East"/>
        <s v="Offline - MT"/>
        <s v="Offline -North"/>
        <s v="Offline - South"/>
        <s v="Offline - West"/>
        <s v="GOQII"/>
      </sharedItems>
    </cacheField>
    <cacheField name="Product Name" numFmtId="0">
      <sharedItems count="30">
        <s v="ALOE + AMLA JUICE 1 L"/>
        <s v="ALOE + GARCINIA JUICE 1 L"/>
        <s v="ALOE VERA JUICE 1 L"/>
        <s v="ALOE VERA SKIN GEL 500 GM"/>
        <s v="NEEM JUICE 1 L"/>
        <s v="NONI JUICE 1 L"/>
        <s v="SLIM SHAKE - CHOCOLATE 500 GM"/>
        <s v="SLIM SHAKE - MANGO 500 GM"/>
        <s v="TRIPHALA JUICE 1 L"/>
        <s v="TULSI GILOY JUICE 1 L"/>
        <s v="WHEAT GRASS JUICE 1 L"/>
        <s v="AMLA JUICE 1 L"/>
        <s v="GET SLIM JUICE 1 L"/>
        <s v="HIMALAYA OIL 20 GRMS"/>
        <s v="VIGOR MAX JUICE 1 L"/>
        <s v="ORGANIC JAGGERY POWDER 500 GRAMS"/>
        <s v="ALOE VERA SKIN GEL 150 GM"/>
        <s v="APPLE CIDER VINEGAR500 grams"/>
        <s v="VIRGIN COCONUT OIL 250 ML"/>
        <s v="KARELA JAMUN JUICE 1 L"/>
        <s v="MASALA SUPERGRAIN MIX ENERGY 380 GM ( OFFLINE)"/>
        <s v="MASALA SUPERGRAIN MIX IMMUNITY 400 GM ( OFFLINE)"/>
        <s v="AMLA + GILOY JUICE 1 L"/>
        <s v="DIA FREE JUICE 1 L"/>
        <s v="IMMUNE CARE JUICE 1 L"/>
        <s v="MASALA SUPERGRAIN MIX IMMUNITY 400 GM"/>
        <s v="ORGANIC GULKAND 300grams"/>
        <s v="VEGAN PROTEIN - CHOCOLATE 1 KG"/>
        <s v="GET SLIM CAPSULES 60 CAPS"/>
        <s v="RAW HONEY ( MADHU) 500 GRAMS"/>
      </sharedItems>
    </cacheField>
    <cacheField name="Category" numFmtId="0">
      <sharedItems count="3">
        <s v="Juices"/>
        <s v="Gourmet Nutrition"/>
        <s v="Functional nutrition"/>
      </sharedItems>
    </cacheField>
    <cacheField name="Qty" numFmtId="165">
      <sharedItems containsSemiMixedTypes="0" containsString="0" containsNumber="1" containsInteger="1" minValue="502" maxValue="6257" count="197">
        <n v="1116"/>
        <n v="3003"/>
        <n v="2962"/>
        <n v="1004"/>
        <n v="555"/>
        <n v="874"/>
        <n v="658"/>
        <n v="649"/>
        <n v="910"/>
        <n v="3410"/>
        <n v="1890"/>
        <n v="896"/>
        <n v="732"/>
        <n v="828"/>
        <n v="532"/>
        <n v="1202"/>
        <n v="2887"/>
        <n v="1798"/>
        <n v="1175"/>
        <n v="688"/>
        <n v="5472"/>
        <n v="1444"/>
        <n v="624"/>
        <n v="2256"/>
        <n v="528"/>
        <n v="2369"/>
        <n v="1548"/>
        <n v="3150"/>
        <n v="1152"/>
        <n v="1500"/>
        <n v="918"/>
        <n v="1314"/>
        <n v="1680"/>
        <n v="864"/>
        <n v="912"/>
        <n v="852"/>
        <n v="3871"/>
        <n v="636"/>
        <n v="672"/>
        <n v="840"/>
        <n v="2816"/>
        <n v="1260"/>
        <n v="648"/>
        <n v="887"/>
        <n v="4656"/>
        <n v="612"/>
        <n v="1428"/>
        <n v="2424"/>
        <n v="516"/>
        <n v="797"/>
        <n v="696"/>
        <n v="3696"/>
        <n v="684"/>
        <n v="2376"/>
        <n v="1224"/>
        <n v="2556"/>
        <n v="2756"/>
        <n v="738"/>
        <n v="502"/>
        <n v="3933"/>
        <n v="1030"/>
        <n v="1250"/>
        <n v="3317"/>
        <n v="879"/>
        <n v="1459"/>
        <n v="710"/>
        <n v="713"/>
        <n v="770"/>
        <n v="613"/>
        <n v="680"/>
        <n v="530"/>
        <n v="746"/>
        <n v="2493"/>
        <n v="551"/>
        <n v="1823"/>
        <n v="565"/>
        <n v="662"/>
        <n v="850"/>
        <n v="1275"/>
        <n v="2583"/>
        <n v="1723"/>
        <n v="1752"/>
        <n v="959"/>
        <n v="963"/>
        <n v="576"/>
        <n v="1470"/>
        <n v="720"/>
        <n v="1570"/>
        <n v="996"/>
        <n v="778"/>
        <n v="895"/>
        <n v="1512"/>
        <n v="1405"/>
        <n v="600"/>
        <n v="1416"/>
        <n v="1080"/>
        <n v="1093"/>
        <n v="529"/>
        <n v="553"/>
        <n v="1104"/>
        <n v="6257"/>
        <n v="1836"/>
        <n v="1049"/>
        <n v="1914"/>
        <n v="2534"/>
        <n v="829"/>
        <n v="3345"/>
        <n v="823"/>
        <n v="1227"/>
        <n v="3378"/>
        <n v="639"/>
        <n v="1353"/>
        <n v="685"/>
        <n v="1329"/>
        <n v="854"/>
        <n v="731"/>
        <n v="1788"/>
        <n v="2082"/>
        <n v="606"/>
        <n v="916"/>
        <n v="834"/>
        <n v="597"/>
        <n v="790"/>
        <n v="1122"/>
        <n v="2646"/>
        <n v="736"/>
        <n v="744"/>
        <n v="519"/>
        <n v="2299"/>
        <n v="2150"/>
        <n v="1585"/>
        <n v="2016"/>
        <n v="1920"/>
        <n v="1780"/>
        <n v="2426"/>
        <n v="1317"/>
        <n v="1992"/>
        <n v="984"/>
        <n v="2865"/>
        <n v="637"/>
        <n v="2544"/>
        <n v="1344"/>
        <n v="884"/>
        <n v="4608"/>
        <n v="1188"/>
        <n v="2064"/>
        <n v="1272"/>
        <n v="2584"/>
        <n v="857"/>
        <n v="531"/>
        <n v="1139"/>
        <n v="549"/>
        <n v="715"/>
        <n v="2213"/>
        <n v="2932"/>
        <n v="522"/>
        <n v="711"/>
        <n v="1503"/>
        <n v="617"/>
        <n v="1776"/>
        <n v="1912"/>
        <n v="1878"/>
        <n v="1247"/>
        <n v="1176"/>
        <n v="654"/>
        <n v="552"/>
        <n v="564"/>
        <n v="3168"/>
        <n v="1440"/>
        <n v="588"/>
        <n v="876"/>
        <n v="2304"/>
        <n v="888"/>
        <n v="1872"/>
        <n v="1059"/>
        <n v="1898"/>
        <n v="2824"/>
        <n v="969"/>
        <n v="3573"/>
        <n v="968"/>
        <n v="1642"/>
        <n v="3361"/>
        <n v="783"/>
        <n v="1550"/>
        <n v="1481"/>
        <n v="983"/>
        <n v="796"/>
        <n v="2352"/>
        <n v="2283"/>
        <n v="615"/>
        <n v="598"/>
        <n v="1039"/>
        <n v="509"/>
        <n v="542"/>
        <n v="645"/>
        <n v="1242"/>
        <n v="971"/>
      </sharedItems>
    </cacheField>
    <cacheField name="Sales Value" numFmtId="165">
      <sharedItems containsSemiMixedTypes="0" containsString="0" containsNumber="1" minValue="23566.332043999988" maxValue="4390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COMPUTER" refreshedDate="44737.458638773147" createdVersion="5" refreshedVersion="5" minRefreshableVersion="3" recordCount="57">
  <cacheSource type="worksheet">
    <worksheetSource ref="A1:J58" sheet="Formatting"/>
  </cacheSource>
  <cacheFields count="10">
    <cacheField name="Channel" numFmtId="0">
      <sharedItems count="1">
        <s v="Marketplace"/>
      </sharedItems>
    </cacheField>
    <cacheField name="Channel Grouping" numFmtId="0">
      <sharedItems count="2">
        <s v="1 MG"/>
        <s v="AMAZON"/>
      </sharedItems>
    </cacheField>
    <cacheField name="Product Name" numFmtId="0">
      <sharedItems count="34">
        <s v="ALOE VERA JUICE 1 L"/>
        <s v="ALOE VERA SKIN GEL 150 GM"/>
        <s v="AMLA JUICE 1 L"/>
        <s v="DIA FREE CAPSULES 60 CAPS"/>
        <s v="DIA FREE JUICE 1 L"/>
        <s v="GINGER BURST HONEY250 GM"/>
        <s v="KARELA JAMUN JUICE 1 L"/>
        <s v="NONI JUICE 1 L"/>
        <s v="ORGANIC APPLE CIDER VINEGAR 500 ML"/>
        <s v="TULSI GILOY JUICE 1 L"/>
        <s v="UNREFINED TULSI ARK 30 ML"/>
        <s v="VIGOR MAX JUICE 1 L"/>
        <s v="VIRGIN COCONUT OIL 500 ML"/>
        <s v="WHEAT GRASS JUICE 1 L"/>
        <s v="WILD GILOY JUICE 1 L"/>
        <s v=" AMLA JUICE 1 L + ALOE VERA JUICE 1 L  "/>
        <s v="ASHWAGANDHA CAPSULES 500 MG"/>
        <s v="ALOE VERA SKIN GEL 500 GM"/>
        <s v="AMLA + GILOY JUICE 1 L"/>
        <s v="- GREEN SUPERFOODS"/>
        <s v="A2 DESI GHEE"/>
        <s v="ALOE + AMLA JUICE 1 L"/>
        <s v="ALOE + GARCINIA JUICE 1 L"/>
        <s v="ALOE + GARCINIA JUICE 1 L_550 + GET SLIM JUICE 1 L_420"/>
        <s v="ALOE + GARCINIA JUICE 1 L_550+APPLE CIDER VINEGAR500 grams"/>
        <s v="ALOE + MORINGA JUICE 1 L"/>
        <s v="ALOE + SHILAJEET JUICE 1 L"/>
        <s v="ALOE + TURMERIC JUICE 1 L"/>
        <s v="ALOE + WHEAT GRASS JUICE 1 L"/>
        <s v="ALOE VERA JUICE 1 L (PACK OF 2)"/>
        <s v="ALOE VERA JUICE 1 L_265+ NEEM JUICE 1 L_320"/>
        <s v="ALOE VERA SKIN GEL 500 GM+ALOE VERA JUICE 1 L_265"/>
        <s v="AMLA + LAUKI JUICE 1 L"/>
        <s v="AMLA JUICE 1 L (PACK OF 2)"/>
      </sharedItems>
    </cacheField>
    <cacheField name="Product Category" numFmtId="0">
      <sharedItems count="4">
        <s v="Juices"/>
        <s v="Gourmet Nutrition"/>
        <s v="Functional nutrition"/>
        <s v="Combo"/>
      </sharedItems>
    </cacheField>
    <cacheField name="Transaction type" numFmtId="0">
      <sharedItems count="2">
        <s v="Sales"/>
        <s v="Sales Return"/>
      </sharedItems>
    </cacheField>
    <cacheField name="Qty" numFmtId="0">
      <sharedItems containsSemiMixedTypes="0" containsString="0" containsNumber="1" containsInteger="1" minValue="-124" maxValue="3356" count="46">
        <n v="65"/>
        <n v="45"/>
        <n v="75"/>
        <n v="16"/>
        <n v="28"/>
        <n v="144"/>
        <n v="18"/>
        <n v="6"/>
        <n v="122"/>
        <n v="30"/>
        <n v="25"/>
        <n v="2"/>
        <n v="60"/>
        <n v="0"/>
        <n v="4"/>
        <n v="24"/>
        <n v="5"/>
        <n v="231"/>
        <n v="-11"/>
        <n v="331"/>
        <n v="1116"/>
        <n v="-34"/>
        <n v="3003"/>
        <n v="-121"/>
        <n v="267"/>
        <n v="-14"/>
        <n v="14"/>
        <n v="-1"/>
        <n v="92"/>
        <n v="127"/>
        <n v="-6"/>
        <n v="102"/>
        <n v="-3"/>
        <n v="294"/>
        <n v="-12"/>
        <n v="2962"/>
        <n v="-113"/>
        <n v="-4"/>
        <n v="1004"/>
        <n v="-96"/>
        <n v="8"/>
        <n v="603"/>
        <n v="1"/>
        <n v="3356"/>
        <n v="-124"/>
        <n v="36"/>
      </sharedItems>
    </cacheField>
    <cacheField name="Gross Rev" numFmtId="167">
      <sharedItems containsSemiMixedTypes="0" containsString="0" containsNumber="1" minValue="0" maxValue="1374831.2199999997" count="39">
        <n v="11196.64"/>
        <n v="3510.45"/>
        <n v="10725.1"/>
        <n v="2912"/>
        <n v="7644"/>
        <n v="5441.9599999999991"/>
        <n v="28080.48"/>
        <n v="7020.1200000000008"/>
        <n v="2336.12"/>
        <n v="31720.999999999996"/>
        <n v="1248.04"/>
        <n v="9750.0400000000009"/>
        <n v="7410.08"/>
        <n v="7962.619999999999"/>
        <n v="650"/>
        <n v="28005.739999999998"/>
        <n v="0"/>
        <n v="4307.8839209999996"/>
        <n v="7020.24"/>
        <n v="1625"/>
        <n v="268281.40999999997"/>
        <n v="426840.33"/>
        <n v="428699.63999999949"/>
        <n v="1374831.2199999997"/>
        <n v="179342.76999999996"/>
        <n v="8662.9500000000007"/>
        <n v="41462.409999999996"/>
        <n v="60902.95"/>
        <n v="41389.259999999995"/>
        <n v="106989.73999999999"/>
        <n v="732167.08000000007"/>
        <n v="28786.91"/>
        <n v="6604"/>
        <n v="377100.01"/>
        <n v="4491.75"/>
        <n v="238586"/>
        <n v="450"/>
        <n v="686886.09999999835"/>
        <n v="12413.890000000001"/>
      </sharedItems>
    </cacheField>
    <cacheField name="Rev per Qty" numFmtId="168">
      <sharedItems containsSemiMixedTypes="0" containsString="0" containsNumber="1" minValue="0" maxValue="1289.547824773414"/>
    </cacheField>
    <cacheField name="Perfomance" numFmtId="164">
      <sharedItems count="2">
        <s v="Low Performance"/>
        <s v="High Performance"/>
      </sharedItems>
    </cacheField>
    <cacheField name="Hero Product" numFmtId="0">
      <sharedItems count="2">
        <s v="low Performance"/>
        <s v="High Performanc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COMPUTER" refreshedDate="44740.444979050924" createdVersion="5" refreshedVersion="5" minRefreshableVersion="3" recordCount="224">
  <cacheSource type="worksheet">
    <worksheetSource name="data"/>
  </cacheSource>
  <cacheFields count="7">
    <cacheField name="Month" numFmtId="15">
      <sharedItems containsSemiMixedTypes="0" containsNonDate="0" containsDate="1" containsString="0" minDate="2020-12-01T00:00:00" maxDate="2021-03-02T00:00:00" count="4">
        <d v="2020-12-01T00:00:00"/>
        <d v="2021-01-01T00:00:00"/>
        <d v="2021-02-01T00:00:00"/>
        <d v="2021-03-01T00:00:00"/>
      </sharedItems>
    </cacheField>
    <cacheField name="Channel" numFmtId="0">
      <sharedItems count="3">
        <s v="Marketplace"/>
        <s v="D2C"/>
        <s v="Offline"/>
      </sharedItems>
    </cacheField>
    <cacheField name="Sub-Channels" numFmtId="0">
      <sharedItems count="11">
        <s v="AMAZON"/>
        <s v="Big Basket"/>
        <s v="Flipkart"/>
        <s v="D2C"/>
        <s v="Offline - Central"/>
        <s v="Offline - East"/>
        <s v="Offline - MT"/>
        <s v="Offline -North"/>
        <s v="Offline - South"/>
        <s v="Offline - West"/>
        <s v="GOQII"/>
      </sharedItems>
    </cacheField>
    <cacheField name="Product Name" numFmtId="0">
      <sharedItems count="30">
        <s v="ALOE + AMLA JUICE 1 L"/>
        <s v="ALOE + GARCINIA JUICE 1 L"/>
        <s v="ALOE VERA JUICE 1 L"/>
        <s v="ALOE VERA SKIN GEL 500 GM"/>
        <s v="NEEM JUICE 1 L"/>
        <s v="NONI JUICE 1 L"/>
        <s v="SLIM SHAKE - CHOCOLATE 500 GM"/>
        <s v="SLIM SHAKE - MANGO 500 GM"/>
        <s v="TRIPHALA JUICE 1 L"/>
        <s v="TULSI GILOY JUICE 1 L"/>
        <s v="WHEAT GRASS JUICE 1 L"/>
        <s v="AMLA JUICE 1 L"/>
        <s v="GET SLIM JUICE 1 L"/>
        <s v="HIMALAYA OIL 20 GRMS"/>
        <s v="VIGOR MAX JUICE 1 L"/>
        <s v="ORGANIC JAGGERY POWDER 500 GRAMS"/>
        <s v="ALOE VERA SKIN GEL 150 GM"/>
        <s v="APPLE CIDER VINEGAR500 grams"/>
        <s v="VIRGIN COCONUT OIL 250 ML"/>
        <s v="KARELA JAMUN JUICE 1 L"/>
        <s v="MASALA SUPERGRAIN MIX ENERGY 380 GM ( OFFLINE)"/>
        <s v="MASALA SUPERGRAIN MIX IMMUNITY 400 GM ( OFFLINE)"/>
        <s v="AMLA + GILOY JUICE 1 L"/>
        <s v="DIA FREE JUICE 1 L"/>
        <s v="IMMUNE CARE JUICE 1 L"/>
        <s v="MASALA SUPERGRAIN MIX IMMUNITY 400 GM"/>
        <s v="ORGANIC GULKAND 300grams"/>
        <s v="VEGAN PROTEIN - CHOCOLATE 1 KG"/>
        <s v="GET SLIM CAPSULES 60 CAPS"/>
        <s v="RAW HONEY ( MADHU) 500 GRAMS"/>
      </sharedItems>
    </cacheField>
    <cacheField name="Category" numFmtId="0">
      <sharedItems count="3">
        <s v="Juices"/>
        <s v="Gourmet Nutrition"/>
        <s v="Functional nutrition"/>
      </sharedItems>
    </cacheField>
    <cacheField name="Qty" numFmtId="165">
      <sharedItems containsSemiMixedTypes="0" containsString="0" containsNumber="1" containsInteger="1" minValue="502" maxValue="6257"/>
    </cacheField>
    <cacheField name="Sales Value" numFmtId="165">
      <sharedItems containsSemiMixedTypes="0" containsString="0" containsNumber="1" minValue="23566.332043999988" maxValue="4390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24">
  <r>
    <x v="0"/>
    <x v="0"/>
    <x v="0"/>
    <x v="0"/>
    <x v="0"/>
    <x v="0"/>
    <n v="428699.63999999949"/>
  </r>
  <r>
    <x v="0"/>
    <x v="0"/>
    <x v="0"/>
    <x v="1"/>
    <x v="0"/>
    <x v="1"/>
    <n v="1374831.2199999997"/>
  </r>
  <r>
    <x v="0"/>
    <x v="0"/>
    <x v="0"/>
    <x v="2"/>
    <x v="0"/>
    <x v="2"/>
    <n v="732167.08000000007"/>
  </r>
  <r>
    <x v="0"/>
    <x v="0"/>
    <x v="0"/>
    <x v="3"/>
    <x v="1"/>
    <x v="3"/>
    <n v="377100.01"/>
  </r>
  <r>
    <x v="0"/>
    <x v="0"/>
    <x v="0"/>
    <x v="4"/>
    <x v="0"/>
    <x v="4"/>
    <n v="152286.68000000002"/>
  </r>
  <r>
    <x v="0"/>
    <x v="0"/>
    <x v="0"/>
    <x v="5"/>
    <x v="0"/>
    <x v="5"/>
    <n v="402630.56"/>
  </r>
  <r>
    <x v="0"/>
    <x v="0"/>
    <x v="0"/>
    <x v="6"/>
    <x v="2"/>
    <x v="6"/>
    <n v="758233.52"/>
  </r>
  <r>
    <x v="0"/>
    <x v="0"/>
    <x v="0"/>
    <x v="7"/>
    <x v="2"/>
    <x v="7"/>
    <n v="715121"/>
  </r>
  <r>
    <x v="0"/>
    <x v="0"/>
    <x v="0"/>
    <x v="8"/>
    <x v="0"/>
    <x v="8"/>
    <n v="221416.65999999995"/>
  </r>
  <r>
    <x v="0"/>
    <x v="0"/>
    <x v="0"/>
    <x v="9"/>
    <x v="0"/>
    <x v="9"/>
    <n v="1106203.3099999998"/>
  </r>
  <r>
    <x v="0"/>
    <x v="0"/>
    <x v="0"/>
    <x v="10"/>
    <x v="0"/>
    <x v="10"/>
    <n v="766581.87000000034"/>
  </r>
  <r>
    <x v="0"/>
    <x v="0"/>
    <x v="1"/>
    <x v="2"/>
    <x v="0"/>
    <x v="11"/>
    <n v="154341.34000000008"/>
  </r>
  <r>
    <x v="0"/>
    <x v="0"/>
    <x v="1"/>
    <x v="11"/>
    <x v="0"/>
    <x v="12"/>
    <n v="104677.13999999998"/>
  </r>
  <r>
    <x v="0"/>
    <x v="0"/>
    <x v="2"/>
    <x v="1"/>
    <x v="0"/>
    <x v="13"/>
    <n v="368314"/>
  </r>
  <r>
    <x v="0"/>
    <x v="0"/>
    <x v="2"/>
    <x v="11"/>
    <x v="0"/>
    <x v="14"/>
    <n v="109846"/>
  </r>
  <r>
    <x v="0"/>
    <x v="0"/>
    <x v="2"/>
    <x v="12"/>
    <x v="0"/>
    <x v="15"/>
    <n v="419873.00000000006"/>
  </r>
  <r>
    <x v="0"/>
    <x v="1"/>
    <x v="3"/>
    <x v="1"/>
    <x v="0"/>
    <x v="16"/>
    <n v="1587850"/>
  </r>
  <r>
    <x v="0"/>
    <x v="1"/>
    <x v="3"/>
    <x v="12"/>
    <x v="0"/>
    <x v="17"/>
    <n v="755160"/>
  </r>
  <r>
    <x v="0"/>
    <x v="1"/>
    <x v="3"/>
    <x v="13"/>
    <x v="2"/>
    <x v="18"/>
    <n v="1762500"/>
  </r>
  <r>
    <x v="0"/>
    <x v="1"/>
    <x v="3"/>
    <x v="14"/>
    <x v="0"/>
    <x v="19"/>
    <n v="344000"/>
  </r>
  <r>
    <x v="0"/>
    <x v="2"/>
    <x v="4"/>
    <x v="15"/>
    <x v="1"/>
    <x v="20"/>
    <n v="329797.44"/>
  </r>
  <r>
    <x v="0"/>
    <x v="2"/>
    <x v="5"/>
    <x v="16"/>
    <x v="1"/>
    <x v="21"/>
    <n v="105382.28"/>
  </r>
  <r>
    <x v="0"/>
    <x v="2"/>
    <x v="5"/>
    <x v="17"/>
    <x v="2"/>
    <x v="22"/>
    <n v="110079.84000000001"/>
  </r>
  <r>
    <x v="0"/>
    <x v="2"/>
    <x v="5"/>
    <x v="15"/>
    <x v="1"/>
    <x v="23"/>
    <n v="135969.12"/>
  </r>
  <r>
    <x v="0"/>
    <x v="2"/>
    <x v="5"/>
    <x v="18"/>
    <x v="1"/>
    <x v="24"/>
    <n v="78747"/>
  </r>
  <r>
    <x v="0"/>
    <x v="2"/>
    <x v="6"/>
    <x v="2"/>
    <x v="0"/>
    <x v="25"/>
    <n v="368624.83999999997"/>
  </r>
  <r>
    <x v="0"/>
    <x v="2"/>
    <x v="6"/>
    <x v="16"/>
    <x v="1"/>
    <x v="26"/>
    <n v="108296.57"/>
  </r>
  <r>
    <x v="0"/>
    <x v="2"/>
    <x v="6"/>
    <x v="11"/>
    <x v="0"/>
    <x v="27"/>
    <n v="409922.18999999989"/>
  </r>
  <r>
    <x v="0"/>
    <x v="2"/>
    <x v="6"/>
    <x v="17"/>
    <x v="2"/>
    <x v="28"/>
    <n v="199428.38000000003"/>
  </r>
  <r>
    <x v="0"/>
    <x v="2"/>
    <x v="6"/>
    <x v="19"/>
    <x v="0"/>
    <x v="29"/>
    <n v="270367.00999999995"/>
  </r>
  <r>
    <x v="0"/>
    <x v="2"/>
    <x v="6"/>
    <x v="15"/>
    <x v="1"/>
    <x v="30"/>
    <n v="55580.399999999994"/>
  </r>
  <r>
    <x v="0"/>
    <x v="2"/>
    <x v="6"/>
    <x v="9"/>
    <x v="0"/>
    <x v="31"/>
    <n v="301370.12999999995"/>
  </r>
  <r>
    <x v="0"/>
    <x v="2"/>
    <x v="6"/>
    <x v="10"/>
    <x v="0"/>
    <x v="32"/>
    <n v="481986.62000000005"/>
  </r>
  <r>
    <x v="0"/>
    <x v="2"/>
    <x v="7"/>
    <x v="16"/>
    <x v="1"/>
    <x v="33"/>
    <n v="63081.639999999992"/>
  </r>
  <r>
    <x v="0"/>
    <x v="2"/>
    <x v="7"/>
    <x v="15"/>
    <x v="1"/>
    <x v="34"/>
    <n v="54966.240000000013"/>
  </r>
  <r>
    <x v="0"/>
    <x v="2"/>
    <x v="8"/>
    <x v="2"/>
    <x v="0"/>
    <x v="35"/>
    <n v="132957.6"/>
  </r>
  <r>
    <x v="0"/>
    <x v="2"/>
    <x v="8"/>
    <x v="16"/>
    <x v="1"/>
    <x v="36"/>
    <n v="283524.46999999997"/>
  </r>
  <r>
    <x v="0"/>
    <x v="2"/>
    <x v="8"/>
    <x v="11"/>
    <x v="0"/>
    <x v="37"/>
    <n v="82346.62999999999"/>
  </r>
  <r>
    <x v="0"/>
    <x v="2"/>
    <x v="8"/>
    <x v="19"/>
    <x v="0"/>
    <x v="38"/>
    <n v="118659.37999999998"/>
  </r>
  <r>
    <x v="0"/>
    <x v="2"/>
    <x v="8"/>
    <x v="20"/>
    <x v="2"/>
    <x v="33"/>
    <n v="152347.43999999997"/>
  </r>
  <r>
    <x v="0"/>
    <x v="2"/>
    <x v="8"/>
    <x v="21"/>
    <x v="2"/>
    <x v="39"/>
    <n v="148116.43"/>
  </r>
  <r>
    <x v="0"/>
    <x v="2"/>
    <x v="8"/>
    <x v="15"/>
    <x v="1"/>
    <x v="40"/>
    <n v="169720.32000000001"/>
  </r>
  <r>
    <x v="0"/>
    <x v="2"/>
    <x v="8"/>
    <x v="18"/>
    <x v="1"/>
    <x v="41"/>
    <n v="187603.15999999997"/>
  </r>
  <r>
    <x v="0"/>
    <x v="2"/>
    <x v="9"/>
    <x v="1"/>
    <x v="0"/>
    <x v="42"/>
    <n v="210281.72000000006"/>
  </r>
  <r>
    <x v="0"/>
    <x v="2"/>
    <x v="9"/>
    <x v="2"/>
    <x v="0"/>
    <x v="43"/>
    <n v="138684.18999999997"/>
  </r>
  <r>
    <x v="0"/>
    <x v="2"/>
    <x v="9"/>
    <x v="16"/>
    <x v="1"/>
    <x v="44"/>
    <n v="339971.39999999991"/>
  </r>
  <r>
    <x v="0"/>
    <x v="2"/>
    <x v="9"/>
    <x v="3"/>
    <x v="1"/>
    <x v="45"/>
    <n v="195372.11000000002"/>
  </r>
  <r>
    <x v="0"/>
    <x v="2"/>
    <x v="9"/>
    <x v="11"/>
    <x v="0"/>
    <x v="46"/>
    <n v="185365.84999999998"/>
  </r>
  <r>
    <x v="0"/>
    <x v="2"/>
    <x v="9"/>
    <x v="17"/>
    <x v="2"/>
    <x v="47"/>
    <n v="427603.68"/>
  </r>
  <r>
    <x v="0"/>
    <x v="2"/>
    <x v="9"/>
    <x v="12"/>
    <x v="0"/>
    <x v="48"/>
    <n v="126437.48"/>
  </r>
  <r>
    <x v="0"/>
    <x v="2"/>
    <x v="9"/>
    <x v="19"/>
    <x v="0"/>
    <x v="49"/>
    <n v="141072.90999999995"/>
  </r>
  <r>
    <x v="0"/>
    <x v="2"/>
    <x v="9"/>
    <x v="20"/>
    <x v="2"/>
    <x v="50"/>
    <n v="122699.20999999999"/>
  </r>
  <r>
    <x v="0"/>
    <x v="2"/>
    <x v="9"/>
    <x v="21"/>
    <x v="2"/>
    <x v="50"/>
    <n v="122699.20999999999"/>
  </r>
  <r>
    <x v="0"/>
    <x v="2"/>
    <x v="9"/>
    <x v="15"/>
    <x v="1"/>
    <x v="51"/>
    <n v="222757.91999999995"/>
  </r>
  <r>
    <x v="0"/>
    <x v="2"/>
    <x v="9"/>
    <x v="9"/>
    <x v="0"/>
    <x v="52"/>
    <n v="161421.31000000003"/>
  </r>
  <r>
    <x v="0"/>
    <x v="2"/>
    <x v="9"/>
    <x v="18"/>
    <x v="1"/>
    <x v="53"/>
    <n v="353767.97999999992"/>
  </r>
  <r>
    <x v="1"/>
    <x v="0"/>
    <x v="0"/>
    <x v="0"/>
    <x v="0"/>
    <x v="54"/>
    <n v="473087.95999999973"/>
  </r>
  <r>
    <x v="1"/>
    <x v="0"/>
    <x v="0"/>
    <x v="1"/>
    <x v="0"/>
    <x v="55"/>
    <n v="1224751.3600000003"/>
  </r>
  <r>
    <x v="1"/>
    <x v="0"/>
    <x v="0"/>
    <x v="2"/>
    <x v="0"/>
    <x v="56"/>
    <n v="682529.63000000012"/>
  </r>
  <r>
    <x v="1"/>
    <x v="0"/>
    <x v="0"/>
    <x v="3"/>
    <x v="1"/>
    <x v="57"/>
    <n v="285258.78999999992"/>
  </r>
  <r>
    <x v="1"/>
    <x v="0"/>
    <x v="0"/>
    <x v="22"/>
    <x v="0"/>
    <x v="58"/>
    <n v="217029.26"/>
  </r>
  <r>
    <x v="1"/>
    <x v="0"/>
    <x v="0"/>
    <x v="11"/>
    <x v="0"/>
    <x v="59"/>
    <n v="803370.64000000071"/>
  </r>
  <r>
    <x v="1"/>
    <x v="0"/>
    <x v="0"/>
    <x v="17"/>
    <x v="2"/>
    <x v="60"/>
    <n v="261057.56999999986"/>
  </r>
  <r>
    <x v="1"/>
    <x v="0"/>
    <x v="0"/>
    <x v="23"/>
    <x v="0"/>
    <x v="61"/>
    <n v="484152.93000000011"/>
  </r>
  <r>
    <x v="1"/>
    <x v="0"/>
    <x v="0"/>
    <x v="12"/>
    <x v="0"/>
    <x v="62"/>
    <n v="1235007.1400000004"/>
  </r>
  <r>
    <x v="1"/>
    <x v="0"/>
    <x v="0"/>
    <x v="24"/>
    <x v="0"/>
    <x v="63"/>
    <n v="349800.72999999992"/>
  </r>
  <r>
    <x v="1"/>
    <x v="0"/>
    <x v="0"/>
    <x v="19"/>
    <x v="0"/>
    <x v="64"/>
    <n v="407860.20999999996"/>
  </r>
  <r>
    <x v="1"/>
    <x v="0"/>
    <x v="0"/>
    <x v="25"/>
    <x v="2"/>
    <x v="65"/>
    <n v="159496.20000000001"/>
  </r>
  <r>
    <x v="1"/>
    <x v="0"/>
    <x v="0"/>
    <x v="4"/>
    <x v="0"/>
    <x v="66"/>
    <n v="184869.50999999998"/>
  </r>
  <r>
    <x v="1"/>
    <x v="0"/>
    <x v="0"/>
    <x v="5"/>
    <x v="0"/>
    <x v="67"/>
    <n v="418426.71"/>
  </r>
  <r>
    <x v="1"/>
    <x v="0"/>
    <x v="0"/>
    <x v="26"/>
    <x v="1"/>
    <x v="68"/>
    <n v="213946.97000000003"/>
  </r>
  <r>
    <x v="1"/>
    <x v="0"/>
    <x v="0"/>
    <x v="6"/>
    <x v="2"/>
    <x v="69"/>
    <n v="776177.17999999993"/>
  </r>
  <r>
    <x v="1"/>
    <x v="0"/>
    <x v="0"/>
    <x v="7"/>
    <x v="2"/>
    <x v="70"/>
    <n v="602205.66999999993"/>
  </r>
  <r>
    <x v="1"/>
    <x v="0"/>
    <x v="0"/>
    <x v="8"/>
    <x v="0"/>
    <x v="71"/>
    <n v="193326.06000000003"/>
  </r>
  <r>
    <x v="1"/>
    <x v="0"/>
    <x v="0"/>
    <x v="9"/>
    <x v="0"/>
    <x v="72"/>
    <n v="803756.10999999964"/>
  </r>
  <r>
    <x v="1"/>
    <x v="0"/>
    <x v="0"/>
    <x v="27"/>
    <x v="2"/>
    <x v="73"/>
    <n v="851821.64"/>
  </r>
  <r>
    <x v="1"/>
    <x v="0"/>
    <x v="0"/>
    <x v="10"/>
    <x v="0"/>
    <x v="74"/>
    <n v="770515.72"/>
  </r>
  <r>
    <x v="1"/>
    <x v="0"/>
    <x v="1"/>
    <x v="2"/>
    <x v="0"/>
    <x v="75"/>
    <n v="97324.64"/>
  </r>
  <r>
    <x v="1"/>
    <x v="0"/>
    <x v="2"/>
    <x v="1"/>
    <x v="0"/>
    <x v="76"/>
    <n v="317343"/>
  </r>
  <r>
    <x v="1"/>
    <x v="0"/>
    <x v="2"/>
    <x v="11"/>
    <x v="0"/>
    <x v="77"/>
    <n v="179590"/>
  </r>
  <r>
    <x v="1"/>
    <x v="0"/>
    <x v="2"/>
    <x v="12"/>
    <x v="0"/>
    <x v="78"/>
    <n v="483004.00000000006"/>
  </r>
  <r>
    <x v="1"/>
    <x v="1"/>
    <x v="3"/>
    <x v="1"/>
    <x v="0"/>
    <x v="79"/>
    <n v="1420650"/>
  </r>
  <r>
    <x v="1"/>
    <x v="1"/>
    <x v="3"/>
    <x v="12"/>
    <x v="0"/>
    <x v="80"/>
    <n v="723660"/>
  </r>
  <r>
    <x v="1"/>
    <x v="1"/>
    <x v="3"/>
    <x v="13"/>
    <x v="2"/>
    <x v="81"/>
    <n v="2628000"/>
  </r>
  <r>
    <x v="1"/>
    <x v="1"/>
    <x v="3"/>
    <x v="25"/>
    <x v="2"/>
    <x v="82"/>
    <n v="254135"/>
  </r>
  <r>
    <x v="1"/>
    <x v="1"/>
    <x v="3"/>
    <x v="5"/>
    <x v="0"/>
    <x v="83"/>
    <n v="577800"/>
  </r>
  <r>
    <x v="1"/>
    <x v="2"/>
    <x v="5"/>
    <x v="16"/>
    <x v="1"/>
    <x v="84"/>
    <n v="42033.2"/>
  </r>
  <r>
    <x v="1"/>
    <x v="2"/>
    <x v="6"/>
    <x v="2"/>
    <x v="0"/>
    <x v="85"/>
    <n v="232181.75999999989"/>
  </r>
  <r>
    <x v="1"/>
    <x v="2"/>
    <x v="6"/>
    <x v="16"/>
    <x v="1"/>
    <x v="86"/>
    <n v="51842.61"/>
  </r>
  <r>
    <x v="1"/>
    <x v="2"/>
    <x v="6"/>
    <x v="11"/>
    <x v="0"/>
    <x v="87"/>
    <n v="207028.64"/>
  </r>
  <r>
    <x v="1"/>
    <x v="2"/>
    <x v="6"/>
    <x v="17"/>
    <x v="2"/>
    <x v="88"/>
    <n v="182454.9"/>
  </r>
  <r>
    <x v="1"/>
    <x v="2"/>
    <x v="6"/>
    <x v="19"/>
    <x v="0"/>
    <x v="89"/>
    <n v="143943.24"/>
  </r>
  <r>
    <x v="1"/>
    <x v="2"/>
    <x v="6"/>
    <x v="10"/>
    <x v="0"/>
    <x v="33"/>
    <n v="258837.59999999995"/>
  </r>
  <r>
    <x v="1"/>
    <x v="2"/>
    <x v="7"/>
    <x v="2"/>
    <x v="0"/>
    <x v="84"/>
    <n v="90058.76"/>
  </r>
  <r>
    <x v="1"/>
    <x v="2"/>
    <x v="7"/>
    <x v="11"/>
    <x v="0"/>
    <x v="12"/>
    <n v="95019.449999999983"/>
  </r>
  <r>
    <x v="1"/>
    <x v="2"/>
    <x v="7"/>
    <x v="17"/>
    <x v="2"/>
    <x v="90"/>
    <n v="157886.94999999998"/>
  </r>
  <r>
    <x v="1"/>
    <x v="2"/>
    <x v="7"/>
    <x v="15"/>
    <x v="1"/>
    <x v="91"/>
    <n v="91131.12"/>
  </r>
  <r>
    <x v="1"/>
    <x v="2"/>
    <x v="8"/>
    <x v="16"/>
    <x v="1"/>
    <x v="92"/>
    <n v="103442.28"/>
  </r>
  <r>
    <x v="1"/>
    <x v="2"/>
    <x v="8"/>
    <x v="11"/>
    <x v="0"/>
    <x v="93"/>
    <n v="77884.84"/>
  </r>
  <r>
    <x v="1"/>
    <x v="2"/>
    <x v="8"/>
    <x v="17"/>
    <x v="2"/>
    <x v="94"/>
    <n v="249796.56"/>
  </r>
  <r>
    <x v="1"/>
    <x v="2"/>
    <x v="8"/>
    <x v="15"/>
    <x v="1"/>
    <x v="95"/>
    <n v="65091.599999999991"/>
  </r>
  <r>
    <x v="1"/>
    <x v="2"/>
    <x v="9"/>
    <x v="2"/>
    <x v="0"/>
    <x v="96"/>
    <n v="170736.39999999997"/>
  </r>
  <r>
    <x v="1"/>
    <x v="2"/>
    <x v="9"/>
    <x v="16"/>
    <x v="1"/>
    <x v="97"/>
    <n v="38757.620000000003"/>
  </r>
  <r>
    <x v="1"/>
    <x v="2"/>
    <x v="9"/>
    <x v="11"/>
    <x v="0"/>
    <x v="98"/>
    <n v="71653.98"/>
  </r>
  <r>
    <x v="1"/>
    <x v="2"/>
    <x v="9"/>
    <x v="17"/>
    <x v="2"/>
    <x v="99"/>
    <n v="194756.63999999996"/>
  </r>
  <r>
    <x v="1"/>
    <x v="2"/>
    <x v="9"/>
    <x v="12"/>
    <x v="0"/>
    <x v="75"/>
    <n v="139759.20000000001"/>
  </r>
  <r>
    <x v="1"/>
    <x v="2"/>
    <x v="9"/>
    <x v="15"/>
    <x v="1"/>
    <x v="100"/>
    <n v="377049.12000000005"/>
  </r>
  <r>
    <x v="1"/>
    <x v="2"/>
    <x v="9"/>
    <x v="18"/>
    <x v="1"/>
    <x v="101"/>
    <n v="273348.33999999997"/>
  </r>
  <r>
    <x v="2"/>
    <x v="0"/>
    <x v="0"/>
    <x v="0"/>
    <x v="0"/>
    <x v="102"/>
    <n v="410012.89999999962"/>
  </r>
  <r>
    <x v="2"/>
    <x v="0"/>
    <x v="0"/>
    <x v="1"/>
    <x v="0"/>
    <x v="103"/>
    <n v="911715.13"/>
  </r>
  <r>
    <x v="2"/>
    <x v="0"/>
    <x v="0"/>
    <x v="2"/>
    <x v="0"/>
    <x v="104"/>
    <n v="609708.12999999954"/>
  </r>
  <r>
    <x v="2"/>
    <x v="0"/>
    <x v="0"/>
    <x v="3"/>
    <x v="1"/>
    <x v="105"/>
    <n v="317055.02"/>
  </r>
  <r>
    <x v="2"/>
    <x v="0"/>
    <x v="0"/>
    <x v="11"/>
    <x v="0"/>
    <x v="106"/>
    <n v="659609.06999999855"/>
  </r>
  <r>
    <x v="2"/>
    <x v="0"/>
    <x v="0"/>
    <x v="17"/>
    <x v="2"/>
    <x v="107"/>
    <n v="211105.04999999996"/>
  </r>
  <r>
    <x v="2"/>
    <x v="0"/>
    <x v="0"/>
    <x v="23"/>
    <x v="0"/>
    <x v="108"/>
    <n v="438139.4"/>
  </r>
  <r>
    <x v="2"/>
    <x v="0"/>
    <x v="0"/>
    <x v="12"/>
    <x v="0"/>
    <x v="109"/>
    <n v="1212206.1700000018"/>
  </r>
  <r>
    <x v="2"/>
    <x v="0"/>
    <x v="0"/>
    <x v="24"/>
    <x v="0"/>
    <x v="110"/>
    <n v="242875"/>
  </r>
  <r>
    <x v="2"/>
    <x v="0"/>
    <x v="0"/>
    <x v="19"/>
    <x v="0"/>
    <x v="111"/>
    <n v="365337.32999999996"/>
  </r>
  <r>
    <x v="2"/>
    <x v="0"/>
    <x v="0"/>
    <x v="4"/>
    <x v="0"/>
    <x v="112"/>
    <n v="176555.02"/>
  </r>
  <r>
    <x v="2"/>
    <x v="0"/>
    <x v="0"/>
    <x v="5"/>
    <x v="0"/>
    <x v="113"/>
    <n v="611008.78"/>
  </r>
  <r>
    <x v="2"/>
    <x v="0"/>
    <x v="0"/>
    <x v="26"/>
    <x v="1"/>
    <x v="114"/>
    <n v="299222.51"/>
  </r>
  <r>
    <x v="2"/>
    <x v="0"/>
    <x v="0"/>
    <x v="8"/>
    <x v="0"/>
    <x v="115"/>
    <n v="184848.79999999987"/>
  </r>
  <r>
    <x v="2"/>
    <x v="0"/>
    <x v="0"/>
    <x v="9"/>
    <x v="0"/>
    <x v="116"/>
    <n v="581574.2699999999"/>
  </r>
  <r>
    <x v="2"/>
    <x v="0"/>
    <x v="0"/>
    <x v="10"/>
    <x v="0"/>
    <x v="117"/>
    <n v="828802.28000000061"/>
  </r>
  <r>
    <x v="2"/>
    <x v="0"/>
    <x v="1"/>
    <x v="16"/>
    <x v="1"/>
    <x v="118"/>
    <n v="47273.950000000004"/>
  </r>
  <r>
    <x v="2"/>
    <x v="0"/>
    <x v="1"/>
    <x v="11"/>
    <x v="0"/>
    <x v="119"/>
    <n v="130989.46999999999"/>
  </r>
  <r>
    <x v="2"/>
    <x v="0"/>
    <x v="2"/>
    <x v="1"/>
    <x v="0"/>
    <x v="120"/>
    <n v="356240"/>
  </r>
  <r>
    <x v="2"/>
    <x v="0"/>
    <x v="2"/>
    <x v="2"/>
    <x v="0"/>
    <x v="121"/>
    <n v="146380"/>
  </r>
  <r>
    <x v="2"/>
    <x v="0"/>
    <x v="2"/>
    <x v="11"/>
    <x v="0"/>
    <x v="122"/>
    <n v="162323"/>
  </r>
  <r>
    <x v="2"/>
    <x v="0"/>
    <x v="2"/>
    <x v="12"/>
    <x v="0"/>
    <x v="123"/>
    <n v="401722"/>
  </r>
  <r>
    <x v="2"/>
    <x v="1"/>
    <x v="3"/>
    <x v="1"/>
    <x v="0"/>
    <x v="124"/>
    <n v="1731645.082868997"/>
  </r>
  <r>
    <x v="2"/>
    <x v="1"/>
    <x v="3"/>
    <x v="2"/>
    <x v="0"/>
    <x v="125"/>
    <n v="342165.19110100024"/>
  </r>
  <r>
    <x v="2"/>
    <x v="1"/>
    <x v="3"/>
    <x v="11"/>
    <x v="0"/>
    <x v="126"/>
    <n v="232245.11708999964"/>
  </r>
  <r>
    <x v="2"/>
    <x v="1"/>
    <x v="3"/>
    <x v="17"/>
    <x v="2"/>
    <x v="127"/>
    <n v="154640.05224199951"/>
  </r>
  <r>
    <x v="2"/>
    <x v="1"/>
    <x v="3"/>
    <x v="12"/>
    <x v="0"/>
    <x v="128"/>
    <n v="914743.93979899865"/>
  </r>
  <r>
    <x v="2"/>
    <x v="1"/>
    <x v="3"/>
    <x v="13"/>
    <x v="2"/>
    <x v="129"/>
    <n v="3219054.9171440657"/>
  </r>
  <r>
    <x v="2"/>
    <x v="1"/>
    <x v="3"/>
    <x v="25"/>
    <x v="2"/>
    <x v="130"/>
    <n v="23566.332043999988"/>
  </r>
  <r>
    <x v="2"/>
    <x v="1"/>
    <x v="3"/>
    <x v="5"/>
    <x v="0"/>
    <x v="131"/>
    <n v="1208546.504045001"/>
  </r>
  <r>
    <x v="2"/>
    <x v="2"/>
    <x v="5"/>
    <x v="17"/>
    <x v="2"/>
    <x v="84"/>
    <n v="99602.880000000005"/>
  </r>
  <r>
    <x v="2"/>
    <x v="2"/>
    <x v="6"/>
    <x v="2"/>
    <x v="0"/>
    <x v="132"/>
    <n v="301052.80999999988"/>
  </r>
  <r>
    <x v="2"/>
    <x v="2"/>
    <x v="6"/>
    <x v="16"/>
    <x v="1"/>
    <x v="133"/>
    <n v="124425.95999999996"/>
  </r>
  <r>
    <x v="2"/>
    <x v="2"/>
    <x v="6"/>
    <x v="11"/>
    <x v="0"/>
    <x v="134"/>
    <n v="316202.25"/>
  </r>
  <r>
    <x v="2"/>
    <x v="2"/>
    <x v="6"/>
    <x v="17"/>
    <x v="2"/>
    <x v="135"/>
    <n v="233674.76999999996"/>
  </r>
  <r>
    <x v="2"/>
    <x v="2"/>
    <x v="6"/>
    <x v="19"/>
    <x v="0"/>
    <x v="136"/>
    <n v="349958.74"/>
  </r>
  <r>
    <x v="2"/>
    <x v="2"/>
    <x v="6"/>
    <x v="15"/>
    <x v="1"/>
    <x v="84"/>
    <n v="34680"/>
  </r>
  <r>
    <x v="2"/>
    <x v="2"/>
    <x v="6"/>
    <x v="9"/>
    <x v="0"/>
    <x v="137"/>
    <n v="228409.00000000003"/>
  </r>
  <r>
    <x v="2"/>
    <x v="2"/>
    <x v="7"/>
    <x v="16"/>
    <x v="1"/>
    <x v="138"/>
    <n v="209106.51"/>
  </r>
  <r>
    <x v="2"/>
    <x v="2"/>
    <x v="7"/>
    <x v="17"/>
    <x v="2"/>
    <x v="139"/>
    <n v="112373.16999999998"/>
  </r>
  <r>
    <x v="2"/>
    <x v="2"/>
    <x v="7"/>
    <x v="18"/>
    <x v="1"/>
    <x v="14"/>
    <n v="79210.990000000005"/>
  </r>
  <r>
    <x v="2"/>
    <x v="2"/>
    <x v="8"/>
    <x v="16"/>
    <x v="1"/>
    <x v="140"/>
    <n v="187770.12999999998"/>
  </r>
  <r>
    <x v="2"/>
    <x v="2"/>
    <x v="8"/>
    <x v="11"/>
    <x v="0"/>
    <x v="84"/>
    <n v="74769.329999999987"/>
  </r>
  <r>
    <x v="2"/>
    <x v="2"/>
    <x v="8"/>
    <x v="17"/>
    <x v="2"/>
    <x v="141"/>
    <n v="237095.03999999995"/>
  </r>
  <r>
    <x v="2"/>
    <x v="2"/>
    <x v="8"/>
    <x v="18"/>
    <x v="1"/>
    <x v="142"/>
    <n v="131620.51999999999"/>
  </r>
  <r>
    <x v="2"/>
    <x v="2"/>
    <x v="9"/>
    <x v="2"/>
    <x v="0"/>
    <x v="95"/>
    <n v="167587.80000000002"/>
  </r>
  <r>
    <x v="2"/>
    <x v="2"/>
    <x v="9"/>
    <x v="16"/>
    <x v="1"/>
    <x v="143"/>
    <n v="334117.52"/>
  </r>
  <r>
    <x v="2"/>
    <x v="2"/>
    <x v="9"/>
    <x v="11"/>
    <x v="0"/>
    <x v="144"/>
    <n v="153154.70000000004"/>
  </r>
  <r>
    <x v="2"/>
    <x v="2"/>
    <x v="9"/>
    <x v="17"/>
    <x v="2"/>
    <x v="145"/>
    <n v="361239.83999999997"/>
  </r>
  <r>
    <x v="2"/>
    <x v="2"/>
    <x v="9"/>
    <x v="12"/>
    <x v="0"/>
    <x v="86"/>
    <n v="178416"/>
  </r>
  <r>
    <x v="2"/>
    <x v="2"/>
    <x v="9"/>
    <x v="19"/>
    <x v="0"/>
    <x v="37"/>
    <n v="111134.51999999997"/>
  </r>
  <r>
    <x v="2"/>
    <x v="2"/>
    <x v="9"/>
    <x v="15"/>
    <x v="1"/>
    <x v="146"/>
    <n v="75818.87999999999"/>
  </r>
  <r>
    <x v="2"/>
    <x v="2"/>
    <x v="9"/>
    <x v="18"/>
    <x v="1"/>
    <x v="81"/>
    <n v="259636.91999999998"/>
  </r>
  <r>
    <x v="3"/>
    <x v="1"/>
    <x v="3"/>
    <x v="1"/>
    <x v="0"/>
    <x v="147"/>
    <n v="1615350"/>
  </r>
  <r>
    <x v="3"/>
    <x v="1"/>
    <x v="3"/>
    <x v="2"/>
    <x v="0"/>
    <x v="148"/>
    <n v="336285"/>
  </r>
  <r>
    <x v="3"/>
    <x v="1"/>
    <x v="3"/>
    <x v="3"/>
    <x v="1"/>
    <x v="149"/>
    <n v="263700"/>
  </r>
  <r>
    <x v="3"/>
    <x v="1"/>
    <x v="3"/>
    <x v="11"/>
    <x v="0"/>
    <x v="150"/>
    <n v="341000"/>
  </r>
  <r>
    <x v="3"/>
    <x v="1"/>
    <x v="3"/>
    <x v="17"/>
    <x v="2"/>
    <x v="151"/>
    <n v="164151"/>
  </r>
  <r>
    <x v="3"/>
    <x v="1"/>
    <x v="3"/>
    <x v="28"/>
    <x v="2"/>
    <x v="152"/>
    <n v="335580"/>
  </r>
  <r>
    <x v="3"/>
    <x v="1"/>
    <x v="3"/>
    <x v="12"/>
    <x v="0"/>
    <x v="153"/>
    <n v="909300"/>
  </r>
  <r>
    <x v="3"/>
    <x v="1"/>
    <x v="3"/>
    <x v="13"/>
    <x v="2"/>
    <x v="154"/>
    <n v="4390500"/>
  </r>
  <r>
    <x v="3"/>
    <x v="1"/>
    <x v="3"/>
    <x v="19"/>
    <x v="0"/>
    <x v="155"/>
    <n v="193800"/>
  </r>
  <r>
    <x v="3"/>
    <x v="1"/>
    <x v="3"/>
    <x v="25"/>
    <x v="2"/>
    <x v="156"/>
    <n v="73140"/>
  </r>
  <r>
    <x v="3"/>
    <x v="1"/>
    <x v="3"/>
    <x v="5"/>
    <x v="0"/>
    <x v="157"/>
    <n v="901200"/>
  </r>
  <r>
    <x v="3"/>
    <x v="1"/>
    <x v="3"/>
    <x v="14"/>
    <x v="0"/>
    <x v="158"/>
    <n v="308500"/>
  </r>
  <r>
    <x v="3"/>
    <x v="1"/>
    <x v="3"/>
    <x v="10"/>
    <x v="0"/>
    <x v="52"/>
    <n v="334670"/>
  </r>
  <r>
    <x v="3"/>
    <x v="2"/>
    <x v="6"/>
    <x v="2"/>
    <x v="0"/>
    <x v="159"/>
    <n v="276988.44999999995"/>
  </r>
  <r>
    <x v="3"/>
    <x v="2"/>
    <x v="6"/>
    <x v="16"/>
    <x v="1"/>
    <x v="160"/>
    <n v="134262.51999999996"/>
  </r>
  <r>
    <x v="3"/>
    <x v="2"/>
    <x v="6"/>
    <x v="11"/>
    <x v="0"/>
    <x v="161"/>
    <n v="244402.68"/>
  </r>
  <r>
    <x v="3"/>
    <x v="2"/>
    <x v="6"/>
    <x v="17"/>
    <x v="2"/>
    <x v="162"/>
    <n v="222289.45999999996"/>
  </r>
  <r>
    <x v="3"/>
    <x v="2"/>
    <x v="6"/>
    <x v="19"/>
    <x v="0"/>
    <x v="163"/>
    <n v="208120.25999999992"/>
  </r>
  <r>
    <x v="3"/>
    <x v="2"/>
    <x v="6"/>
    <x v="9"/>
    <x v="0"/>
    <x v="164"/>
    <n v="152736.81000000003"/>
  </r>
  <r>
    <x v="3"/>
    <x v="2"/>
    <x v="6"/>
    <x v="10"/>
    <x v="0"/>
    <x v="165"/>
    <n v="158877.74"/>
  </r>
  <r>
    <x v="3"/>
    <x v="2"/>
    <x v="7"/>
    <x v="16"/>
    <x v="1"/>
    <x v="146"/>
    <n v="92842.799999999988"/>
  </r>
  <r>
    <x v="3"/>
    <x v="2"/>
    <x v="7"/>
    <x v="17"/>
    <x v="2"/>
    <x v="34"/>
    <n v="160885.91999999995"/>
  </r>
  <r>
    <x v="3"/>
    <x v="2"/>
    <x v="8"/>
    <x v="2"/>
    <x v="0"/>
    <x v="166"/>
    <n v="88182.420000000013"/>
  </r>
  <r>
    <x v="3"/>
    <x v="2"/>
    <x v="8"/>
    <x v="16"/>
    <x v="1"/>
    <x v="167"/>
    <n v="233531.90000000002"/>
  </r>
  <r>
    <x v="3"/>
    <x v="2"/>
    <x v="8"/>
    <x v="11"/>
    <x v="0"/>
    <x v="39"/>
    <n v="109038.19999999997"/>
  </r>
  <r>
    <x v="3"/>
    <x v="2"/>
    <x v="8"/>
    <x v="17"/>
    <x v="2"/>
    <x v="168"/>
    <n v="254030.39999999994"/>
  </r>
  <r>
    <x v="3"/>
    <x v="2"/>
    <x v="8"/>
    <x v="19"/>
    <x v="0"/>
    <x v="169"/>
    <n v="104082.66999999998"/>
  </r>
  <r>
    <x v="3"/>
    <x v="2"/>
    <x v="8"/>
    <x v="15"/>
    <x v="1"/>
    <x v="29"/>
    <n v="90409.44"/>
  </r>
  <r>
    <x v="3"/>
    <x v="2"/>
    <x v="8"/>
    <x v="18"/>
    <x v="1"/>
    <x v="99"/>
    <n v="164375.81999999995"/>
  </r>
  <r>
    <x v="3"/>
    <x v="2"/>
    <x v="9"/>
    <x v="2"/>
    <x v="0"/>
    <x v="170"/>
    <n v="136964.01999999999"/>
  </r>
  <r>
    <x v="3"/>
    <x v="2"/>
    <x v="9"/>
    <x v="16"/>
    <x v="1"/>
    <x v="171"/>
    <n v="168304.97"/>
  </r>
  <r>
    <x v="3"/>
    <x v="2"/>
    <x v="9"/>
    <x v="11"/>
    <x v="0"/>
    <x v="57"/>
    <n v="95796.959999999977"/>
  </r>
  <r>
    <x v="3"/>
    <x v="2"/>
    <x v="9"/>
    <x v="17"/>
    <x v="2"/>
    <x v="172"/>
    <n v="156652.08000000002"/>
  </r>
  <r>
    <x v="3"/>
    <x v="2"/>
    <x v="9"/>
    <x v="15"/>
    <x v="1"/>
    <x v="42"/>
    <n v="39053.760000000002"/>
  </r>
  <r>
    <x v="3"/>
    <x v="2"/>
    <x v="9"/>
    <x v="18"/>
    <x v="1"/>
    <x v="146"/>
    <n v="189352.31999999998"/>
  </r>
  <r>
    <x v="3"/>
    <x v="2"/>
    <x v="5"/>
    <x v="16"/>
    <x v="1"/>
    <x v="173"/>
    <n v="138723.94"/>
  </r>
  <r>
    <x v="3"/>
    <x v="2"/>
    <x v="5"/>
    <x v="17"/>
    <x v="2"/>
    <x v="84"/>
    <n v="100607.51999999999"/>
  </r>
  <r>
    <x v="3"/>
    <x v="2"/>
    <x v="4"/>
    <x v="16"/>
    <x v="1"/>
    <x v="22"/>
    <n v="45535.22"/>
  </r>
  <r>
    <x v="3"/>
    <x v="0"/>
    <x v="0"/>
    <x v="0"/>
    <x v="0"/>
    <x v="174"/>
    <n v="453104.21999999927"/>
  </r>
  <r>
    <x v="3"/>
    <x v="0"/>
    <x v="0"/>
    <x v="1"/>
    <x v="0"/>
    <x v="175"/>
    <n v="881451.1"/>
  </r>
  <r>
    <x v="3"/>
    <x v="0"/>
    <x v="0"/>
    <x v="2"/>
    <x v="0"/>
    <x v="176"/>
    <n v="716588.29999999865"/>
  </r>
  <r>
    <x v="3"/>
    <x v="0"/>
    <x v="0"/>
    <x v="3"/>
    <x v="1"/>
    <x v="177"/>
    <n v="368490.43999999989"/>
  </r>
  <r>
    <x v="3"/>
    <x v="0"/>
    <x v="0"/>
    <x v="11"/>
    <x v="0"/>
    <x v="178"/>
    <n v="752044.17999999528"/>
  </r>
  <r>
    <x v="3"/>
    <x v="0"/>
    <x v="0"/>
    <x v="17"/>
    <x v="2"/>
    <x v="179"/>
    <n v="263980.38000000006"/>
  </r>
  <r>
    <x v="3"/>
    <x v="0"/>
    <x v="0"/>
    <x v="23"/>
    <x v="0"/>
    <x v="180"/>
    <n v="596788.46999999927"/>
  </r>
  <r>
    <x v="3"/>
    <x v="0"/>
    <x v="0"/>
    <x v="12"/>
    <x v="0"/>
    <x v="181"/>
    <n v="1187221.0800000026"/>
  </r>
  <r>
    <x v="3"/>
    <x v="0"/>
    <x v="0"/>
    <x v="24"/>
    <x v="0"/>
    <x v="182"/>
    <n v="313491.67"/>
  </r>
  <r>
    <x v="3"/>
    <x v="0"/>
    <x v="0"/>
    <x v="19"/>
    <x v="0"/>
    <x v="183"/>
    <n v="416694.94999999995"/>
  </r>
  <r>
    <x v="3"/>
    <x v="0"/>
    <x v="0"/>
    <x v="4"/>
    <x v="0"/>
    <x v="126"/>
    <n v="190394.41999999993"/>
  </r>
  <r>
    <x v="3"/>
    <x v="0"/>
    <x v="0"/>
    <x v="5"/>
    <x v="0"/>
    <x v="184"/>
    <n v="666450.08000000031"/>
  </r>
  <r>
    <x v="3"/>
    <x v="0"/>
    <x v="0"/>
    <x v="26"/>
    <x v="1"/>
    <x v="185"/>
    <n v="375376.01"/>
  </r>
  <r>
    <x v="3"/>
    <x v="0"/>
    <x v="0"/>
    <x v="8"/>
    <x v="0"/>
    <x v="186"/>
    <n v="199156.99999999968"/>
  </r>
  <r>
    <x v="3"/>
    <x v="0"/>
    <x v="0"/>
    <x v="9"/>
    <x v="0"/>
    <x v="187"/>
    <n v="807766.36000000045"/>
  </r>
  <r>
    <x v="3"/>
    <x v="0"/>
    <x v="0"/>
    <x v="10"/>
    <x v="0"/>
    <x v="188"/>
    <n v="924310.65000000037"/>
  </r>
  <r>
    <x v="3"/>
    <x v="0"/>
    <x v="1"/>
    <x v="0"/>
    <x v="0"/>
    <x v="189"/>
    <n v="199875.96999999997"/>
  </r>
  <r>
    <x v="3"/>
    <x v="0"/>
    <x v="1"/>
    <x v="2"/>
    <x v="0"/>
    <x v="190"/>
    <n v="103009.09"/>
  </r>
  <r>
    <x v="3"/>
    <x v="0"/>
    <x v="1"/>
    <x v="16"/>
    <x v="1"/>
    <x v="191"/>
    <n v="81052.240000000005"/>
  </r>
  <r>
    <x v="3"/>
    <x v="0"/>
    <x v="1"/>
    <x v="11"/>
    <x v="0"/>
    <x v="33"/>
    <n v="123553.41"/>
  </r>
  <r>
    <x v="3"/>
    <x v="0"/>
    <x v="1"/>
    <x v="26"/>
    <x v="1"/>
    <x v="192"/>
    <n v="165425.76999999999"/>
  </r>
  <r>
    <x v="3"/>
    <x v="0"/>
    <x v="2"/>
    <x v="1"/>
    <x v="0"/>
    <x v="193"/>
    <n v="248830.00000000003"/>
  </r>
  <r>
    <x v="3"/>
    <x v="0"/>
    <x v="2"/>
    <x v="11"/>
    <x v="0"/>
    <x v="194"/>
    <n v="140907"/>
  </r>
  <r>
    <x v="3"/>
    <x v="0"/>
    <x v="2"/>
    <x v="12"/>
    <x v="0"/>
    <x v="195"/>
    <n v="436043"/>
  </r>
  <r>
    <x v="3"/>
    <x v="0"/>
    <x v="10"/>
    <x v="29"/>
    <x v="1"/>
    <x v="196"/>
    <n v="5826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7">
  <r>
    <x v="0"/>
    <x v="0"/>
    <x v="0"/>
    <x v="0"/>
    <x v="0"/>
    <x v="0"/>
    <x v="0"/>
    <n v="172.256"/>
    <x v="0"/>
    <x v="0"/>
  </r>
  <r>
    <x v="0"/>
    <x v="0"/>
    <x v="1"/>
    <x v="1"/>
    <x v="0"/>
    <x v="1"/>
    <x v="1"/>
    <n v="78.009999999999991"/>
    <x v="0"/>
    <x v="0"/>
  </r>
  <r>
    <x v="0"/>
    <x v="0"/>
    <x v="2"/>
    <x v="0"/>
    <x v="0"/>
    <x v="2"/>
    <x v="2"/>
    <n v="143.00133333333335"/>
    <x v="0"/>
    <x v="0"/>
  </r>
  <r>
    <x v="0"/>
    <x v="0"/>
    <x v="3"/>
    <x v="2"/>
    <x v="0"/>
    <x v="3"/>
    <x v="3"/>
    <n v="182"/>
    <x v="0"/>
    <x v="0"/>
  </r>
  <r>
    <x v="0"/>
    <x v="0"/>
    <x v="4"/>
    <x v="0"/>
    <x v="0"/>
    <x v="4"/>
    <x v="4"/>
    <n v="273"/>
    <x v="0"/>
    <x v="0"/>
  </r>
  <r>
    <x v="0"/>
    <x v="0"/>
    <x v="5"/>
    <x v="1"/>
    <x v="0"/>
    <x v="4"/>
    <x v="5"/>
    <n v="194.35571428571424"/>
    <x v="0"/>
    <x v="0"/>
  </r>
  <r>
    <x v="0"/>
    <x v="0"/>
    <x v="6"/>
    <x v="0"/>
    <x v="0"/>
    <x v="5"/>
    <x v="6"/>
    <n v="195.00333333333333"/>
    <x v="0"/>
    <x v="0"/>
  </r>
  <r>
    <x v="0"/>
    <x v="0"/>
    <x v="7"/>
    <x v="0"/>
    <x v="0"/>
    <x v="6"/>
    <x v="7"/>
    <n v="390.00666666666672"/>
    <x v="0"/>
    <x v="0"/>
  </r>
  <r>
    <x v="0"/>
    <x v="0"/>
    <x v="8"/>
    <x v="2"/>
    <x v="0"/>
    <x v="7"/>
    <x v="8"/>
    <n v="389.3533333333333"/>
    <x v="0"/>
    <x v="0"/>
  </r>
  <r>
    <x v="0"/>
    <x v="0"/>
    <x v="9"/>
    <x v="0"/>
    <x v="0"/>
    <x v="8"/>
    <x v="9"/>
    <n v="260.00819672131144"/>
    <x v="0"/>
    <x v="0"/>
  </r>
  <r>
    <x v="0"/>
    <x v="0"/>
    <x v="10"/>
    <x v="2"/>
    <x v="0"/>
    <x v="7"/>
    <x v="10"/>
    <n v="208.00666666666666"/>
    <x v="0"/>
    <x v="0"/>
  </r>
  <r>
    <x v="0"/>
    <x v="0"/>
    <x v="11"/>
    <x v="0"/>
    <x v="0"/>
    <x v="9"/>
    <x v="11"/>
    <n v="325.00133333333338"/>
    <x v="0"/>
    <x v="0"/>
  </r>
  <r>
    <x v="0"/>
    <x v="0"/>
    <x v="12"/>
    <x v="1"/>
    <x v="0"/>
    <x v="9"/>
    <x v="12"/>
    <n v="247.00266666666667"/>
    <x v="0"/>
    <x v="0"/>
  </r>
  <r>
    <x v="0"/>
    <x v="0"/>
    <x v="13"/>
    <x v="0"/>
    <x v="0"/>
    <x v="10"/>
    <x v="13"/>
    <n v="318.50479999999993"/>
    <x v="0"/>
    <x v="0"/>
  </r>
  <r>
    <x v="0"/>
    <x v="0"/>
    <x v="14"/>
    <x v="0"/>
    <x v="0"/>
    <x v="11"/>
    <x v="14"/>
    <n v="325"/>
    <x v="0"/>
    <x v="0"/>
  </r>
  <r>
    <x v="0"/>
    <x v="1"/>
    <x v="15"/>
    <x v="0"/>
    <x v="0"/>
    <x v="12"/>
    <x v="15"/>
    <n v="466.76233333333329"/>
    <x v="0"/>
    <x v="0"/>
  </r>
  <r>
    <x v="0"/>
    <x v="1"/>
    <x v="15"/>
    <x v="0"/>
    <x v="1"/>
    <x v="13"/>
    <x v="16"/>
    <n v="0"/>
    <x v="0"/>
    <x v="0"/>
  </r>
  <r>
    <x v="0"/>
    <x v="1"/>
    <x v="16"/>
    <x v="2"/>
    <x v="0"/>
    <x v="14"/>
    <x v="17"/>
    <n v="1076.9709802499999"/>
    <x v="0"/>
    <x v="0"/>
  </r>
  <r>
    <x v="0"/>
    <x v="0"/>
    <x v="17"/>
    <x v="1"/>
    <x v="0"/>
    <x v="15"/>
    <x v="18"/>
    <n v="292.51"/>
    <x v="0"/>
    <x v="0"/>
  </r>
  <r>
    <x v="0"/>
    <x v="0"/>
    <x v="18"/>
    <x v="0"/>
    <x v="0"/>
    <x v="16"/>
    <x v="19"/>
    <n v="325"/>
    <x v="0"/>
    <x v="0"/>
  </r>
  <r>
    <x v="0"/>
    <x v="0"/>
    <x v="18"/>
    <x v="0"/>
    <x v="1"/>
    <x v="13"/>
    <x v="16"/>
    <n v="0"/>
    <x v="0"/>
    <x v="0"/>
  </r>
  <r>
    <x v="0"/>
    <x v="1"/>
    <x v="19"/>
    <x v="2"/>
    <x v="0"/>
    <x v="17"/>
    <x v="20"/>
    <n v="1161.3913852813853"/>
    <x v="1"/>
    <x v="0"/>
  </r>
  <r>
    <x v="0"/>
    <x v="1"/>
    <x v="19"/>
    <x v="2"/>
    <x v="1"/>
    <x v="18"/>
    <x v="16"/>
    <n v="0"/>
    <x v="0"/>
    <x v="0"/>
  </r>
  <r>
    <x v="0"/>
    <x v="1"/>
    <x v="20"/>
    <x v="1"/>
    <x v="0"/>
    <x v="19"/>
    <x v="21"/>
    <n v="1289.547824773414"/>
    <x v="1"/>
    <x v="0"/>
  </r>
  <r>
    <x v="0"/>
    <x v="1"/>
    <x v="20"/>
    <x v="1"/>
    <x v="1"/>
    <x v="18"/>
    <x v="16"/>
    <n v="0"/>
    <x v="0"/>
    <x v="0"/>
  </r>
  <r>
    <x v="0"/>
    <x v="1"/>
    <x v="21"/>
    <x v="0"/>
    <x v="0"/>
    <x v="20"/>
    <x v="22"/>
    <n v="384.13946236559093"/>
    <x v="1"/>
    <x v="1"/>
  </r>
  <r>
    <x v="0"/>
    <x v="1"/>
    <x v="21"/>
    <x v="0"/>
    <x v="1"/>
    <x v="21"/>
    <x v="16"/>
    <n v="0"/>
    <x v="0"/>
    <x v="0"/>
  </r>
  <r>
    <x v="0"/>
    <x v="1"/>
    <x v="22"/>
    <x v="0"/>
    <x v="0"/>
    <x v="22"/>
    <x v="23"/>
    <n v="457.81925407925399"/>
    <x v="1"/>
    <x v="1"/>
  </r>
  <r>
    <x v="0"/>
    <x v="1"/>
    <x v="22"/>
    <x v="0"/>
    <x v="1"/>
    <x v="23"/>
    <x v="16"/>
    <n v="0"/>
    <x v="0"/>
    <x v="0"/>
  </r>
  <r>
    <x v="0"/>
    <x v="1"/>
    <x v="23"/>
    <x v="0"/>
    <x v="0"/>
    <x v="24"/>
    <x v="24"/>
    <n v="671.69576779026204"/>
    <x v="0"/>
    <x v="0"/>
  </r>
  <r>
    <x v="0"/>
    <x v="1"/>
    <x v="23"/>
    <x v="0"/>
    <x v="1"/>
    <x v="25"/>
    <x v="16"/>
    <n v="0"/>
    <x v="0"/>
    <x v="0"/>
  </r>
  <r>
    <x v="0"/>
    <x v="1"/>
    <x v="24"/>
    <x v="0"/>
    <x v="0"/>
    <x v="26"/>
    <x v="25"/>
    <n v="618.78214285714296"/>
    <x v="0"/>
    <x v="0"/>
  </r>
  <r>
    <x v="0"/>
    <x v="1"/>
    <x v="24"/>
    <x v="0"/>
    <x v="1"/>
    <x v="27"/>
    <x v="16"/>
    <n v="0"/>
    <x v="0"/>
    <x v="0"/>
  </r>
  <r>
    <x v="0"/>
    <x v="1"/>
    <x v="25"/>
    <x v="0"/>
    <x v="0"/>
    <x v="28"/>
    <x v="26"/>
    <n v="450.67836956521734"/>
    <x v="0"/>
    <x v="0"/>
  </r>
  <r>
    <x v="0"/>
    <x v="1"/>
    <x v="25"/>
    <x v="0"/>
    <x v="1"/>
    <x v="27"/>
    <x v="16"/>
    <n v="0"/>
    <x v="0"/>
    <x v="0"/>
  </r>
  <r>
    <x v="0"/>
    <x v="1"/>
    <x v="26"/>
    <x v="0"/>
    <x v="0"/>
    <x v="29"/>
    <x v="27"/>
    <n v="479.55078740157478"/>
    <x v="0"/>
    <x v="0"/>
  </r>
  <r>
    <x v="0"/>
    <x v="1"/>
    <x v="26"/>
    <x v="0"/>
    <x v="1"/>
    <x v="30"/>
    <x v="16"/>
    <n v="0"/>
    <x v="0"/>
    <x v="0"/>
  </r>
  <r>
    <x v="0"/>
    <x v="1"/>
    <x v="27"/>
    <x v="0"/>
    <x v="0"/>
    <x v="31"/>
    <x v="28"/>
    <n v="405.77705882352939"/>
    <x v="0"/>
    <x v="0"/>
  </r>
  <r>
    <x v="0"/>
    <x v="1"/>
    <x v="27"/>
    <x v="0"/>
    <x v="1"/>
    <x v="32"/>
    <x v="16"/>
    <n v="0"/>
    <x v="0"/>
    <x v="0"/>
  </r>
  <r>
    <x v="0"/>
    <x v="1"/>
    <x v="28"/>
    <x v="0"/>
    <x v="0"/>
    <x v="33"/>
    <x v="29"/>
    <n v="363.91068027210883"/>
    <x v="0"/>
    <x v="0"/>
  </r>
  <r>
    <x v="0"/>
    <x v="1"/>
    <x v="28"/>
    <x v="0"/>
    <x v="1"/>
    <x v="34"/>
    <x v="16"/>
    <n v="0"/>
    <x v="0"/>
    <x v="0"/>
  </r>
  <r>
    <x v="0"/>
    <x v="1"/>
    <x v="0"/>
    <x v="0"/>
    <x v="0"/>
    <x v="35"/>
    <x v="30"/>
    <n v="247.18672518568536"/>
    <x v="1"/>
    <x v="1"/>
  </r>
  <r>
    <x v="0"/>
    <x v="1"/>
    <x v="0"/>
    <x v="0"/>
    <x v="1"/>
    <x v="36"/>
    <x v="16"/>
    <n v="0"/>
    <x v="0"/>
    <x v="0"/>
  </r>
  <r>
    <x v="0"/>
    <x v="1"/>
    <x v="29"/>
    <x v="0"/>
    <x v="0"/>
    <x v="0"/>
    <x v="31"/>
    <n v="442.87553846153844"/>
    <x v="0"/>
    <x v="0"/>
  </r>
  <r>
    <x v="0"/>
    <x v="1"/>
    <x v="29"/>
    <x v="0"/>
    <x v="1"/>
    <x v="37"/>
    <x v="16"/>
    <n v="0"/>
    <x v="0"/>
    <x v="0"/>
  </r>
  <r>
    <x v="0"/>
    <x v="1"/>
    <x v="30"/>
    <x v="0"/>
    <x v="0"/>
    <x v="26"/>
    <x v="32"/>
    <n v="471.71428571428572"/>
    <x v="0"/>
    <x v="0"/>
  </r>
  <r>
    <x v="0"/>
    <x v="1"/>
    <x v="17"/>
    <x v="1"/>
    <x v="0"/>
    <x v="38"/>
    <x v="33"/>
    <n v="375.59761952191235"/>
    <x v="0"/>
    <x v="0"/>
  </r>
  <r>
    <x v="0"/>
    <x v="1"/>
    <x v="17"/>
    <x v="1"/>
    <x v="1"/>
    <x v="39"/>
    <x v="16"/>
    <n v="0"/>
    <x v="0"/>
    <x v="0"/>
  </r>
  <r>
    <x v="0"/>
    <x v="1"/>
    <x v="31"/>
    <x v="3"/>
    <x v="0"/>
    <x v="40"/>
    <x v="34"/>
    <n v="561.46875"/>
    <x v="0"/>
    <x v="0"/>
  </r>
  <r>
    <x v="0"/>
    <x v="1"/>
    <x v="31"/>
    <x v="3"/>
    <x v="1"/>
    <x v="32"/>
    <x v="16"/>
    <n v="0"/>
    <x v="0"/>
    <x v="0"/>
  </r>
  <r>
    <x v="0"/>
    <x v="1"/>
    <x v="18"/>
    <x v="0"/>
    <x v="0"/>
    <x v="41"/>
    <x v="35"/>
    <n v="395.66500829187396"/>
    <x v="0"/>
    <x v="0"/>
  </r>
  <r>
    <x v="0"/>
    <x v="1"/>
    <x v="18"/>
    <x v="0"/>
    <x v="1"/>
    <x v="25"/>
    <x v="16"/>
    <n v="0"/>
    <x v="0"/>
    <x v="0"/>
  </r>
  <r>
    <x v="0"/>
    <x v="1"/>
    <x v="32"/>
    <x v="0"/>
    <x v="0"/>
    <x v="42"/>
    <x v="36"/>
    <n v="450"/>
    <x v="0"/>
    <x v="0"/>
  </r>
  <r>
    <x v="0"/>
    <x v="1"/>
    <x v="2"/>
    <x v="0"/>
    <x v="0"/>
    <x v="43"/>
    <x v="37"/>
    <n v="204.67404648390891"/>
    <x v="0"/>
    <x v="0"/>
  </r>
  <r>
    <x v="0"/>
    <x v="1"/>
    <x v="2"/>
    <x v="0"/>
    <x v="1"/>
    <x v="44"/>
    <x v="16"/>
    <n v="0"/>
    <x v="0"/>
    <x v="0"/>
  </r>
  <r>
    <x v="0"/>
    <x v="1"/>
    <x v="33"/>
    <x v="0"/>
    <x v="0"/>
    <x v="45"/>
    <x v="38"/>
    <n v="344.83027777777784"/>
    <x v="0"/>
    <x v="0"/>
  </r>
  <r>
    <x v="0"/>
    <x v="1"/>
    <x v="33"/>
    <x v="0"/>
    <x v="1"/>
    <x v="37"/>
    <x v="16"/>
    <n v="0"/>
    <x v="0"/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224">
  <r>
    <x v="0"/>
    <x v="0"/>
    <x v="0"/>
    <x v="0"/>
    <x v="0"/>
    <n v="1116"/>
    <n v="428699.63999999949"/>
  </r>
  <r>
    <x v="0"/>
    <x v="0"/>
    <x v="0"/>
    <x v="1"/>
    <x v="0"/>
    <n v="3003"/>
    <n v="1374831.2199999997"/>
  </r>
  <r>
    <x v="0"/>
    <x v="0"/>
    <x v="0"/>
    <x v="2"/>
    <x v="0"/>
    <n v="2962"/>
    <n v="732167.08000000007"/>
  </r>
  <r>
    <x v="0"/>
    <x v="0"/>
    <x v="0"/>
    <x v="3"/>
    <x v="1"/>
    <n v="1004"/>
    <n v="377100.01"/>
  </r>
  <r>
    <x v="0"/>
    <x v="0"/>
    <x v="0"/>
    <x v="4"/>
    <x v="0"/>
    <n v="555"/>
    <n v="152286.68000000002"/>
  </r>
  <r>
    <x v="0"/>
    <x v="0"/>
    <x v="0"/>
    <x v="5"/>
    <x v="0"/>
    <n v="874"/>
    <n v="402630.56"/>
  </r>
  <r>
    <x v="0"/>
    <x v="0"/>
    <x v="0"/>
    <x v="6"/>
    <x v="2"/>
    <n v="658"/>
    <n v="758233.52"/>
  </r>
  <r>
    <x v="0"/>
    <x v="0"/>
    <x v="0"/>
    <x v="7"/>
    <x v="2"/>
    <n v="649"/>
    <n v="715121"/>
  </r>
  <r>
    <x v="0"/>
    <x v="0"/>
    <x v="0"/>
    <x v="8"/>
    <x v="0"/>
    <n v="910"/>
    <n v="221416.65999999995"/>
  </r>
  <r>
    <x v="0"/>
    <x v="0"/>
    <x v="0"/>
    <x v="9"/>
    <x v="0"/>
    <n v="3410"/>
    <n v="1106203.3099999998"/>
  </r>
  <r>
    <x v="0"/>
    <x v="0"/>
    <x v="0"/>
    <x v="10"/>
    <x v="0"/>
    <n v="1890"/>
    <n v="766581.87000000034"/>
  </r>
  <r>
    <x v="0"/>
    <x v="0"/>
    <x v="1"/>
    <x v="2"/>
    <x v="0"/>
    <n v="896"/>
    <n v="154341.34000000008"/>
  </r>
  <r>
    <x v="0"/>
    <x v="0"/>
    <x v="1"/>
    <x v="11"/>
    <x v="0"/>
    <n v="732"/>
    <n v="104677.13999999998"/>
  </r>
  <r>
    <x v="0"/>
    <x v="0"/>
    <x v="2"/>
    <x v="1"/>
    <x v="0"/>
    <n v="828"/>
    <n v="368314"/>
  </r>
  <r>
    <x v="0"/>
    <x v="0"/>
    <x v="2"/>
    <x v="11"/>
    <x v="0"/>
    <n v="532"/>
    <n v="109846"/>
  </r>
  <r>
    <x v="0"/>
    <x v="0"/>
    <x v="2"/>
    <x v="12"/>
    <x v="0"/>
    <n v="1202"/>
    <n v="419873.00000000006"/>
  </r>
  <r>
    <x v="0"/>
    <x v="1"/>
    <x v="3"/>
    <x v="1"/>
    <x v="0"/>
    <n v="2887"/>
    <n v="1587850"/>
  </r>
  <r>
    <x v="0"/>
    <x v="1"/>
    <x v="3"/>
    <x v="12"/>
    <x v="0"/>
    <n v="1798"/>
    <n v="755160"/>
  </r>
  <r>
    <x v="0"/>
    <x v="1"/>
    <x v="3"/>
    <x v="13"/>
    <x v="2"/>
    <n v="1175"/>
    <n v="1762500"/>
  </r>
  <r>
    <x v="0"/>
    <x v="1"/>
    <x v="3"/>
    <x v="14"/>
    <x v="0"/>
    <n v="688"/>
    <n v="344000"/>
  </r>
  <r>
    <x v="0"/>
    <x v="2"/>
    <x v="4"/>
    <x v="15"/>
    <x v="1"/>
    <n v="5472"/>
    <n v="329797.44"/>
  </r>
  <r>
    <x v="0"/>
    <x v="2"/>
    <x v="5"/>
    <x v="16"/>
    <x v="1"/>
    <n v="1444"/>
    <n v="105382.28"/>
  </r>
  <r>
    <x v="0"/>
    <x v="2"/>
    <x v="5"/>
    <x v="17"/>
    <x v="2"/>
    <n v="624"/>
    <n v="110079.84000000001"/>
  </r>
  <r>
    <x v="0"/>
    <x v="2"/>
    <x v="5"/>
    <x v="15"/>
    <x v="1"/>
    <n v="2256"/>
    <n v="135969.12"/>
  </r>
  <r>
    <x v="0"/>
    <x v="2"/>
    <x v="5"/>
    <x v="18"/>
    <x v="1"/>
    <n v="528"/>
    <n v="78747"/>
  </r>
  <r>
    <x v="0"/>
    <x v="2"/>
    <x v="6"/>
    <x v="2"/>
    <x v="0"/>
    <n v="2369"/>
    <n v="368624.83999999997"/>
  </r>
  <r>
    <x v="0"/>
    <x v="2"/>
    <x v="6"/>
    <x v="16"/>
    <x v="1"/>
    <n v="1548"/>
    <n v="108296.57"/>
  </r>
  <r>
    <x v="0"/>
    <x v="2"/>
    <x v="6"/>
    <x v="11"/>
    <x v="0"/>
    <n v="3150"/>
    <n v="409922.18999999989"/>
  </r>
  <r>
    <x v="0"/>
    <x v="2"/>
    <x v="6"/>
    <x v="17"/>
    <x v="2"/>
    <n v="1152"/>
    <n v="199428.38000000003"/>
  </r>
  <r>
    <x v="0"/>
    <x v="2"/>
    <x v="6"/>
    <x v="19"/>
    <x v="0"/>
    <n v="1500"/>
    <n v="270367.00999999995"/>
  </r>
  <r>
    <x v="0"/>
    <x v="2"/>
    <x v="6"/>
    <x v="15"/>
    <x v="1"/>
    <n v="918"/>
    <n v="55580.399999999994"/>
  </r>
  <r>
    <x v="0"/>
    <x v="2"/>
    <x v="6"/>
    <x v="9"/>
    <x v="0"/>
    <n v="1314"/>
    <n v="301370.12999999995"/>
  </r>
  <r>
    <x v="0"/>
    <x v="2"/>
    <x v="6"/>
    <x v="10"/>
    <x v="0"/>
    <n v="1680"/>
    <n v="481986.62000000005"/>
  </r>
  <r>
    <x v="0"/>
    <x v="2"/>
    <x v="7"/>
    <x v="16"/>
    <x v="1"/>
    <n v="864"/>
    <n v="63081.639999999992"/>
  </r>
  <r>
    <x v="0"/>
    <x v="2"/>
    <x v="7"/>
    <x v="15"/>
    <x v="1"/>
    <n v="912"/>
    <n v="54966.240000000013"/>
  </r>
  <r>
    <x v="0"/>
    <x v="2"/>
    <x v="8"/>
    <x v="2"/>
    <x v="0"/>
    <n v="852"/>
    <n v="132957.6"/>
  </r>
  <r>
    <x v="0"/>
    <x v="2"/>
    <x v="8"/>
    <x v="16"/>
    <x v="1"/>
    <n v="3871"/>
    <n v="283524.46999999997"/>
  </r>
  <r>
    <x v="0"/>
    <x v="2"/>
    <x v="8"/>
    <x v="11"/>
    <x v="0"/>
    <n v="636"/>
    <n v="82346.62999999999"/>
  </r>
  <r>
    <x v="0"/>
    <x v="2"/>
    <x v="8"/>
    <x v="19"/>
    <x v="0"/>
    <n v="672"/>
    <n v="118659.37999999998"/>
  </r>
  <r>
    <x v="0"/>
    <x v="2"/>
    <x v="8"/>
    <x v="20"/>
    <x v="2"/>
    <n v="864"/>
    <n v="152347.43999999997"/>
  </r>
  <r>
    <x v="0"/>
    <x v="2"/>
    <x v="8"/>
    <x v="21"/>
    <x v="2"/>
    <n v="840"/>
    <n v="148116.43"/>
  </r>
  <r>
    <x v="0"/>
    <x v="2"/>
    <x v="8"/>
    <x v="15"/>
    <x v="1"/>
    <n v="2816"/>
    <n v="169720.32000000001"/>
  </r>
  <r>
    <x v="0"/>
    <x v="2"/>
    <x v="8"/>
    <x v="18"/>
    <x v="1"/>
    <n v="1260"/>
    <n v="187603.15999999997"/>
  </r>
  <r>
    <x v="0"/>
    <x v="2"/>
    <x v="9"/>
    <x v="1"/>
    <x v="0"/>
    <n v="648"/>
    <n v="210281.72000000006"/>
  </r>
  <r>
    <x v="0"/>
    <x v="2"/>
    <x v="9"/>
    <x v="2"/>
    <x v="0"/>
    <n v="887"/>
    <n v="138684.18999999997"/>
  </r>
  <r>
    <x v="0"/>
    <x v="2"/>
    <x v="9"/>
    <x v="16"/>
    <x v="1"/>
    <n v="4656"/>
    <n v="339971.39999999991"/>
  </r>
  <r>
    <x v="0"/>
    <x v="2"/>
    <x v="9"/>
    <x v="3"/>
    <x v="1"/>
    <n v="612"/>
    <n v="195372.11000000002"/>
  </r>
  <r>
    <x v="0"/>
    <x v="2"/>
    <x v="9"/>
    <x v="11"/>
    <x v="0"/>
    <n v="1428"/>
    <n v="185365.84999999998"/>
  </r>
  <r>
    <x v="0"/>
    <x v="2"/>
    <x v="9"/>
    <x v="17"/>
    <x v="2"/>
    <n v="2424"/>
    <n v="427603.68"/>
  </r>
  <r>
    <x v="0"/>
    <x v="2"/>
    <x v="9"/>
    <x v="12"/>
    <x v="0"/>
    <n v="516"/>
    <n v="126437.48"/>
  </r>
  <r>
    <x v="0"/>
    <x v="2"/>
    <x v="9"/>
    <x v="19"/>
    <x v="0"/>
    <n v="797"/>
    <n v="141072.90999999995"/>
  </r>
  <r>
    <x v="0"/>
    <x v="2"/>
    <x v="9"/>
    <x v="20"/>
    <x v="2"/>
    <n v="696"/>
    <n v="122699.20999999999"/>
  </r>
  <r>
    <x v="0"/>
    <x v="2"/>
    <x v="9"/>
    <x v="21"/>
    <x v="2"/>
    <n v="696"/>
    <n v="122699.20999999999"/>
  </r>
  <r>
    <x v="0"/>
    <x v="2"/>
    <x v="9"/>
    <x v="15"/>
    <x v="1"/>
    <n v="3696"/>
    <n v="222757.91999999995"/>
  </r>
  <r>
    <x v="0"/>
    <x v="2"/>
    <x v="9"/>
    <x v="9"/>
    <x v="0"/>
    <n v="684"/>
    <n v="161421.31000000003"/>
  </r>
  <r>
    <x v="0"/>
    <x v="2"/>
    <x v="9"/>
    <x v="18"/>
    <x v="1"/>
    <n v="2376"/>
    <n v="353767.97999999992"/>
  </r>
  <r>
    <x v="1"/>
    <x v="0"/>
    <x v="0"/>
    <x v="0"/>
    <x v="0"/>
    <n v="1224"/>
    <n v="473087.95999999973"/>
  </r>
  <r>
    <x v="1"/>
    <x v="0"/>
    <x v="0"/>
    <x v="1"/>
    <x v="0"/>
    <n v="2556"/>
    <n v="1224751.3600000003"/>
  </r>
  <r>
    <x v="1"/>
    <x v="0"/>
    <x v="0"/>
    <x v="2"/>
    <x v="0"/>
    <n v="2756"/>
    <n v="682529.63000000012"/>
  </r>
  <r>
    <x v="1"/>
    <x v="0"/>
    <x v="0"/>
    <x v="3"/>
    <x v="1"/>
    <n v="738"/>
    <n v="285258.78999999992"/>
  </r>
  <r>
    <x v="1"/>
    <x v="0"/>
    <x v="0"/>
    <x v="22"/>
    <x v="0"/>
    <n v="502"/>
    <n v="217029.26"/>
  </r>
  <r>
    <x v="1"/>
    <x v="0"/>
    <x v="0"/>
    <x v="11"/>
    <x v="0"/>
    <n v="3933"/>
    <n v="803370.64000000071"/>
  </r>
  <r>
    <x v="1"/>
    <x v="0"/>
    <x v="0"/>
    <x v="17"/>
    <x v="2"/>
    <n v="1030"/>
    <n v="261057.56999999986"/>
  </r>
  <r>
    <x v="1"/>
    <x v="0"/>
    <x v="0"/>
    <x v="23"/>
    <x v="0"/>
    <n v="1250"/>
    <n v="484152.93000000011"/>
  </r>
  <r>
    <x v="1"/>
    <x v="0"/>
    <x v="0"/>
    <x v="12"/>
    <x v="0"/>
    <n v="3317"/>
    <n v="1235007.1400000004"/>
  </r>
  <r>
    <x v="1"/>
    <x v="0"/>
    <x v="0"/>
    <x v="24"/>
    <x v="0"/>
    <n v="879"/>
    <n v="349800.72999999992"/>
  </r>
  <r>
    <x v="1"/>
    <x v="0"/>
    <x v="0"/>
    <x v="19"/>
    <x v="0"/>
    <n v="1459"/>
    <n v="407860.20999999996"/>
  </r>
  <r>
    <x v="1"/>
    <x v="0"/>
    <x v="0"/>
    <x v="25"/>
    <x v="2"/>
    <n v="710"/>
    <n v="159496.20000000001"/>
  </r>
  <r>
    <x v="1"/>
    <x v="0"/>
    <x v="0"/>
    <x v="4"/>
    <x v="0"/>
    <n v="713"/>
    <n v="184869.50999999998"/>
  </r>
  <r>
    <x v="1"/>
    <x v="0"/>
    <x v="0"/>
    <x v="5"/>
    <x v="0"/>
    <n v="770"/>
    <n v="418426.71"/>
  </r>
  <r>
    <x v="1"/>
    <x v="0"/>
    <x v="0"/>
    <x v="26"/>
    <x v="1"/>
    <n v="613"/>
    <n v="213946.97000000003"/>
  </r>
  <r>
    <x v="1"/>
    <x v="0"/>
    <x v="0"/>
    <x v="6"/>
    <x v="2"/>
    <n v="680"/>
    <n v="776177.17999999993"/>
  </r>
  <r>
    <x v="1"/>
    <x v="0"/>
    <x v="0"/>
    <x v="7"/>
    <x v="2"/>
    <n v="530"/>
    <n v="602205.66999999993"/>
  </r>
  <r>
    <x v="1"/>
    <x v="0"/>
    <x v="0"/>
    <x v="8"/>
    <x v="0"/>
    <n v="746"/>
    <n v="193326.06000000003"/>
  </r>
  <r>
    <x v="1"/>
    <x v="0"/>
    <x v="0"/>
    <x v="9"/>
    <x v="0"/>
    <n v="2493"/>
    <n v="803756.10999999964"/>
  </r>
  <r>
    <x v="1"/>
    <x v="0"/>
    <x v="0"/>
    <x v="27"/>
    <x v="2"/>
    <n v="551"/>
    <n v="851821.64"/>
  </r>
  <r>
    <x v="1"/>
    <x v="0"/>
    <x v="0"/>
    <x v="10"/>
    <x v="0"/>
    <n v="1823"/>
    <n v="770515.72"/>
  </r>
  <r>
    <x v="1"/>
    <x v="0"/>
    <x v="1"/>
    <x v="2"/>
    <x v="0"/>
    <n v="565"/>
    <n v="97324.64"/>
  </r>
  <r>
    <x v="1"/>
    <x v="0"/>
    <x v="2"/>
    <x v="1"/>
    <x v="0"/>
    <n v="662"/>
    <n v="317343"/>
  </r>
  <r>
    <x v="1"/>
    <x v="0"/>
    <x v="2"/>
    <x v="11"/>
    <x v="0"/>
    <n v="850"/>
    <n v="179590"/>
  </r>
  <r>
    <x v="1"/>
    <x v="0"/>
    <x v="2"/>
    <x v="12"/>
    <x v="0"/>
    <n v="1275"/>
    <n v="483004.00000000006"/>
  </r>
  <r>
    <x v="1"/>
    <x v="1"/>
    <x v="3"/>
    <x v="1"/>
    <x v="0"/>
    <n v="2583"/>
    <n v="1420650"/>
  </r>
  <r>
    <x v="1"/>
    <x v="1"/>
    <x v="3"/>
    <x v="12"/>
    <x v="0"/>
    <n v="1723"/>
    <n v="723660"/>
  </r>
  <r>
    <x v="1"/>
    <x v="1"/>
    <x v="3"/>
    <x v="13"/>
    <x v="2"/>
    <n v="1752"/>
    <n v="2628000"/>
  </r>
  <r>
    <x v="1"/>
    <x v="1"/>
    <x v="3"/>
    <x v="25"/>
    <x v="2"/>
    <n v="959"/>
    <n v="254135"/>
  </r>
  <r>
    <x v="1"/>
    <x v="1"/>
    <x v="3"/>
    <x v="5"/>
    <x v="0"/>
    <n v="963"/>
    <n v="577800"/>
  </r>
  <r>
    <x v="1"/>
    <x v="2"/>
    <x v="5"/>
    <x v="16"/>
    <x v="1"/>
    <n v="576"/>
    <n v="42033.2"/>
  </r>
  <r>
    <x v="1"/>
    <x v="2"/>
    <x v="6"/>
    <x v="2"/>
    <x v="0"/>
    <n v="1470"/>
    <n v="232181.75999999989"/>
  </r>
  <r>
    <x v="1"/>
    <x v="2"/>
    <x v="6"/>
    <x v="16"/>
    <x v="1"/>
    <n v="720"/>
    <n v="51842.61"/>
  </r>
  <r>
    <x v="1"/>
    <x v="2"/>
    <x v="6"/>
    <x v="11"/>
    <x v="0"/>
    <n v="1570"/>
    <n v="207028.64"/>
  </r>
  <r>
    <x v="1"/>
    <x v="2"/>
    <x v="6"/>
    <x v="17"/>
    <x v="2"/>
    <n v="996"/>
    <n v="182454.9"/>
  </r>
  <r>
    <x v="1"/>
    <x v="2"/>
    <x v="6"/>
    <x v="19"/>
    <x v="0"/>
    <n v="778"/>
    <n v="143943.24"/>
  </r>
  <r>
    <x v="1"/>
    <x v="2"/>
    <x v="6"/>
    <x v="10"/>
    <x v="0"/>
    <n v="864"/>
    <n v="258837.59999999995"/>
  </r>
  <r>
    <x v="1"/>
    <x v="2"/>
    <x v="7"/>
    <x v="2"/>
    <x v="0"/>
    <n v="576"/>
    <n v="90058.76"/>
  </r>
  <r>
    <x v="1"/>
    <x v="2"/>
    <x v="7"/>
    <x v="11"/>
    <x v="0"/>
    <n v="732"/>
    <n v="95019.449999999983"/>
  </r>
  <r>
    <x v="1"/>
    <x v="2"/>
    <x v="7"/>
    <x v="17"/>
    <x v="2"/>
    <n v="895"/>
    <n v="157886.94999999998"/>
  </r>
  <r>
    <x v="1"/>
    <x v="2"/>
    <x v="7"/>
    <x v="15"/>
    <x v="1"/>
    <n v="1512"/>
    <n v="91131.12"/>
  </r>
  <r>
    <x v="1"/>
    <x v="2"/>
    <x v="8"/>
    <x v="16"/>
    <x v="1"/>
    <n v="1405"/>
    <n v="103442.28"/>
  </r>
  <r>
    <x v="1"/>
    <x v="2"/>
    <x v="8"/>
    <x v="11"/>
    <x v="0"/>
    <n v="600"/>
    <n v="77884.84"/>
  </r>
  <r>
    <x v="1"/>
    <x v="2"/>
    <x v="8"/>
    <x v="17"/>
    <x v="2"/>
    <n v="1416"/>
    <n v="249796.56"/>
  </r>
  <r>
    <x v="1"/>
    <x v="2"/>
    <x v="8"/>
    <x v="15"/>
    <x v="1"/>
    <n v="1080"/>
    <n v="65091.599999999991"/>
  </r>
  <r>
    <x v="1"/>
    <x v="2"/>
    <x v="9"/>
    <x v="2"/>
    <x v="0"/>
    <n v="1093"/>
    <n v="170736.39999999997"/>
  </r>
  <r>
    <x v="1"/>
    <x v="2"/>
    <x v="9"/>
    <x v="16"/>
    <x v="1"/>
    <n v="529"/>
    <n v="38757.620000000003"/>
  </r>
  <r>
    <x v="1"/>
    <x v="2"/>
    <x v="9"/>
    <x v="11"/>
    <x v="0"/>
    <n v="553"/>
    <n v="71653.98"/>
  </r>
  <r>
    <x v="1"/>
    <x v="2"/>
    <x v="9"/>
    <x v="17"/>
    <x v="2"/>
    <n v="1104"/>
    <n v="194756.63999999996"/>
  </r>
  <r>
    <x v="1"/>
    <x v="2"/>
    <x v="9"/>
    <x v="12"/>
    <x v="0"/>
    <n v="565"/>
    <n v="139759.20000000001"/>
  </r>
  <r>
    <x v="1"/>
    <x v="2"/>
    <x v="9"/>
    <x v="15"/>
    <x v="1"/>
    <n v="6257"/>
    <n v="377049.12000000005"/>
  </r>
  <r>
    <x v="1"/>
    <x v="2"/>
    <x v="9"/>
    <x v="18"/>
    <x v="1"/>
    <n v="1836"/>
    <n v="273348.33999999997"/>
  </r>
  <r>
    <x v="2"/>
    <x v="0"/>
    <x v="0"/>
    <x v="0"/>
    <x v="0"/>
    <n v="1049"/>
    <n v="410012.89999999962"/>
  </r>
  <r>
    <x v="2"/>
    <x v="0"/>
    <x v="0"/>
    <x v="1"/>
    <x v="0"/>
    <n v="1914"/>
    <n v="911715.13"/>
  </r>
  <r>
    <x v="2"/>
    <x v="0"/>
    <x v="0"/>
    <x v="2"/>
    <x v="0"/>
    <n v="2534"/>
    <n v="609708.12999999954"/>
  </r>
  <r>
    <x v="2"/>
    <x v="0"/>
    <x v="0"/>
    <x v="3"/>
    <x v="1"/>
    <n v="829"/>
    <n v="317055.02"/>
  </r>
  <r>
    <x v="2"/>
    <x v="0"/>
    <x v="0"/>
    <x v="11"/>
    <x v="0"/>
    <n v="3345"/>
    <n v="659609.06999999855"/>
  </r>
  <r>
    <x v="2"/>
    <x v="0"/>
    <x v="0"/>
    <x v="17"/>
    <x v="2"/>
    <n v="823"/>
    <n v="211105.04999999996"/>
  </r>
  <r>
    <x v="2"/>
    <x v="0"/>
    <x v="0"/>
    <x v="23"/>
    <x v="0"/>
    <n v="1227"/>
    <n v="438139.4"/>
  </r>
  <r>
    <x v="2"/>
    <x v="0"/>
    <x v="0"/>
    <x v="12"/>
    <x v="0"/>
    <n v="3378"/>
    <n v="1212206.1700000018"/>
  </r>
  <r>
    <x v="2"/>
    <x v="0"/>
    <x v="0"/>
    <x v="24"/>
    <x v="0"/>
    <n v="639"/>
    <n v="242875"/>
  </r>
  <r>
    <x v="2"/>
    <x v="0"/>
    <x v="0"/>
    <x v="19"/>
    <x v="0"/>
    <n v="1353"/>
    <n v="365337.32999999996"/>
  </r>
  <r>
    <x v="2"/>
    <x v="0"/>
    <x v="0"/>
    <x v="4"/>
    <x v="0"/>
    <n v="685"/>
    <n v="176555.02"/>
  </r>
  <r>
    <x v="2"/>
    <x v="0"/>
    <x v="0"/>
    <x v="5"/>
    <x v="0"/>
    <n v="1329"/>
    <n v="611008.78"/>
  </r>
  <r>
    <x v="2"/>
    <x v="0"/>
    <x v="0"/>
    <x v="26"/>
    <x v="1"/>
    <n v="854"/>
    <n v="299222.51"/>
  </r>
  <r>
    <x v="2"/>
    <x v="0"/>
    <x v="0"/>
    <x v="8"/>
    <x v="0"/>
    <n v="731"/>
    <n v="184848.79999999987"/>
  </r>
  <r>
    <x v="2"/>
    <x v="0"/>
    <x v="0"/>
    <x v="9"/>
    <x v="0"/>
    <n v="1788"/>
    <n v="581574.2699999999"/>
  </r>
  <r>
    <x v="2"/>
    <x v="0"/>
    <x v="0"/>
    <x v="10"/>
    <x v="0"/>
    <n v="2082"/>
    <n v="828802.28000000061"/>
  </r>
  <r>
    <x v="2"/>
    <x v="0"/>
    <x v="1"/>
    <x v="16"/>
    <x v="1"/>
    <n v="606"/>
    <n v="47273.950000000004"/>
  </r>
  <r>
    <x v="2"/>
    <x v="0"/>
    <x v="1"/>
    <x v="11"/>
    <x v="0"/>
    <n v="916"/>
    <n v="130989.46999999999"/>
  </r>
  <r>
    <x v="2"/>
    <x v="0"/>
    <x v="2"/>
    <x v="1"/>
    <x v="0"/>
    <n v="834"/>
    <n v="356240"/>
  </r>
  <r>
    <x v="2"/>
    <x v="0"/>
    <x v="2"/>
    <x v="2"/>
    <x v="0"/>
    <n v="597"/>
    <n v="146380"/>
  </r>
  <r>
    <x v="2"/>
    <x v="0"/>
    <x v="2"/>
    <x v="11"/>
    <x v="0"/>
    <n v="790"/>
    <n v="162323"/>
  </r>
  <r>
    <x v="2"/>
    <x v="0"/>
    <x v="2"/>
    <x v="12"/>
    <x v="0"/>
    <n v="1122"/>
    <n v="401722"/>
  </r>
  <r>
    <x v="2"/>
    <x v="1"/>
    <x v="3"/>
    <x v="1"/>
    <x v="0"/>
    <n v="2646"/>
    <n v="1731645.082868997"/>
  </r>
  <r>
    <x v="2"/>
    <x v="1"/>
    <x v="3"/>
    <x v="2"/>
    <x v="0"/>
    <n v="736"/>
    <n v="342165.19110100024"/>
  </r>
  <r>
    <x v="2"/>
    <x v="1"/>
    <x v="3"/>
    <x v="11"/>
    <x v="0"/>
    <n v="744"/>
    <n v="232245.11708999964"/>
  </r>
  <r>
    <x v="2"/>
    <x v="1"/>
    <x v="3"/>
    <x v="17"/>
    <x v="2"/>
    <n v="519"/>
    <n v="154640.05224199951"/>
  </r>
  <r>
    <x v="2"/>
    <x v="1"/>
    <x v="3"/>
    <x v="12"/>
    <x v="0"/>
    <n v="2299"/>
    <n v="914743.93979899865"/>
  </r>
  <r>
    <x v="2"/>
    <x v="1"/>
    <x v="3"/>
    <x v="13"/>
    <x v="2"/>
    <n v="2150"/>
    <n v="3219054.9171440657"/>
  </r>
  <r>
    <x v="2"/>
    <x v="1"/>
    <x v="3"/>
    <x v="25"/>
    <x v="2"/>
    <n v="1585"/>
    <n v="23566.332043999988"/>
  </r>
  <r>
    <x v="2"/>
    <x v="1"/>
    <x v="3"/>
    <x v="5"/>
    <x v="0"/>
    <n v="2016"/>
    <n v="1208546.504045001"/>
  </r>
  <r>
    <x v="2"/>
    <x v="2"/>
    <x v="5"/>
    <x v="17"/>
    <x v="2"/>
    <n v="576"/>
    <n v="99602.880000000005"/>
  </r>
  <r>
    <x v="2"/>
    <x v="2"/>
    <x v="6"/>
    <x v="2"/>
    <x v="0"/>
    <n v="1920"/>
    <n v="301052.80999999988"/>
  </r>
  <r>
    <x v="2"/>
    <x v="2"/>
    <x v="6"/>
    <x v="16"/>
    <x v="1"/>
    <n v="1780"/>
    <n v="124425.95999999996"/>
  </r>
  <r>
    <x v="2"/>
    <x v="2"/>
    <x v="6"/>
    <x v="11"/>
    <x v="0"/>
    <n v="2426"/>
    <n v="316202.25"/>
  </r>
  <r>
    <x v="2"/>
    <x v="2"/>
    <x v="6"/>
    <x v="17"/>
    <x v="2"/>
    <n v="1317"/>
    <n v="233674.76999999996"/>
  </r>
  <r>
    <x v="2"/>
    <x v="2"/>
    <x v="6"/>
    <x v="19"/>
    <x v="0"/>
    <n v="1992"/>
    <n v="349958.74"/>
  </r>
  <r>
    <x v="2"/>
    <x v="2"/>
    <x v="6"/>
    <x v="15"/>
    <x v="1"/>
    <n v="576"/>
    <n v="34680"/>
  </r>
  <r>
    <x v="2"/>
    <x v="2"/>
    <x v="6"/>
    <x v="9"/>
    <x v="0"/>
    <n v="984"/>
    <n v="228409.00000000003"/>
  </r>
  <r>
    <x v="2"/>
    <x v="2"/>
    <x v="7"/>
    <x v="16"/>
    <x v="1"/>
    <n v="2865"/>
    <n v="209106.51"/>
  </r>
  <r>
    <x v="2"/>
    <x v="2"/>
    <x v="7"/>
    <x v="17"/>
    <x v="2"/>
    <n v="637"/>
    <n v="112373.16999999998"/>
  </r>
  <r>
    <x v="2"/>
    <x v="2"/>
    <x v="7"/>
    <x v="18"/>
    <x v="1"/>
    <n v="532"/>
    <n v="79210.990000000005"/>
  </r>
  <r>
    <x v="2"/>
    <x v="2"/>
    <x v="8"/>
    <x v="16"/>
    <x v="1"/>
    <n v="2544"/>
    <n v="187770.12999999998"/>
  </r>
  <r>
    <x v="2"/>
    <x v="2"/>
    <x v="8"/>
    <x v="11"/>
    <x v="0"/>
    <n v="576"/>
    <n v="74769.329999999987"/>
  </r>
  <r>
    <x v="2"/>
    <x v="2"/>
    <x v="8"/>
    <x v="17"/>
    <x v="2"/>
    <n v="1344"/>
    <n v="237095.03999999995"/>
  </r>
  <r>
    <x v="2"/>
    <x v="2"/>
    <x v="8"/>
    <x v="18"/>
    <x v="1"/>
    <n v="884"/>
    <n v="131620.51999999999"/>
  </r>
  <r>
    <x v="2"/>
    <x v="2"/>
    <x v="9"/>
    <x v="2"/>
    <x v="0"/>
    <n v="1080"/>
    <n v="167587.80000000002"/>
  </r>
  <r>
    <x v="2"/>
    <x v="2"/>
    <x v="9"/>
    <x v="16"/>
    <x v="1"/>
    <n v="4608"/>
    <n v="334117.52"/>
  </r>
  <r>
    <x v="2"/>
    <x v="2"/>
    <x v="9"/>
    <x v="11"/>
    <x v="0"/>
    <n v="1188"/>
    <n v="153154.70000000004"/>
  </r>
  <r>
    <x v="2"/>
    <x v="2"/>
    <x v="9"/>
    <x v="17"/>
    <x v="2"/>
    <n v="2064"/>
    <n v="361239.83999999997"/>
  </r>
  <r>
    <x v="2"/>
    <x v="2"/>
    <x v="9"/>
    <x v="12"/>
    <x v="0"/>
    <n v="720"/>
    <n v="178416"/>
  </r>
  <r>
    <x v="2"/>
    <x v="2"/>
    <x v="9"/>
    <x v="19"/>
    <x v="0"/>
    <n v="636"/>
    <n v="111134.51999999997"/>
  </r>
  <r>
    <x v="2"/>
    <x v="2"/>
    <x v="9"/>
    <x v="15"/>
    <x v="1"/>
    <n v="1272"/>
    <n v="75818.87999999999"/>
  </r>
  <r>
    <x v="2"/>
    <x v="2"/>
    <x v="9"/>
    <x v="18"/>
    <x v="1"/>
    <n v="1752"/>
    <n v="259636.91999999998"/>
  </r>
  <r>
    <x v="3"/>
    <x v="1"/>
    <x v="3"/>
    <x v="1"/>
    <x v="0"/>
    <n v="2584"/>
    <n v="1615350"/>
  </r>
  <r>
    <x v="3"/>
    <x v="1"/>
    <x v="3"/>
    <x v="2"/>
    <x v="0"/>
    <n v="857"/>
    <n v="336285"/>
  </r>
  <r>
    <x v="3"/>
    <x v="1"/>
    <x v="3"/>
    <x v="3"/>
    <x v="1"/>
    <n v="531"/>
    <n v="263700"/>
  </r>
  <r>
    <x v="3"/>
    <x v="1"/>
    <x v="3"/>
    <x v="11"/>
    <x v="0"/>
    <n v="1139"/>
    <n v="341000"/>
  </r>
  <r>
    <x v="3"/>
    <x v="1"/>
    <x v="3"/>
    <x v="17"/>
    <x v="2"/>
    <n v="549"/>
    <n v="164151"/>
  </r>
  <r>
    <x v="3"/>
    <x v="1"/>
    <x v="3"/>
    <x v="28"/>
    <x v="2"/>
    <n v="715"/>
    <n v="335580"/>
  </r>
  <r>
    <x v="3"/>
    <x v="1"/>
    <x v="3"/>
    <x v="12"/>
    <x v="0"/>
    <n v="2213"/>
    <n v="909300"/>
  </r>
  <r>
    <x v="3"/>
    <x v="1"/>
    <x v="3"/>
    <x v="13"/>
    <x v="2"/>
    <n v="2932"/>
    <n v="4390500"/>
  </r>
  <r>
    <x v="3"/>
    <x v="1"/>
    <x v="3"/>
    <x v="19"/>
    <x v="0"/>
    <n v="522"/>
    <n v="193800"/>
  </r>
  <r>
    <x v="3"/>
    <x v="1"/>
    <x v="3"/>
    <x v="25"/>
    <x v="2"/>
    <n v="711"/>
    <n v="73140"/>
  </r>
  <r>
    <x v="3"/>
    <x v="1"/>
    <x v="3"/>
    <x v="5"/>
    <x v="0"/>
    <n v="1503"/>
    <n v="901200"/>
  </r>
  <r>
    <x v="3"/>
    <x v="1"/>
    <x v="3"/>
    <x v="14"/>
    <x v="0"/>
    <n v="617"/>
    <n v="308500"/>
  </r>
  <r>
    <x v="3"/>
    <x v="1"/>
    <x v="3"/>
    <x v="10"/>
    <x v="0"/>
    <n v="684"/>
    <n v="334670"/>
  </r>
  <r>
    <x v="3"/>
    <x v="2"/>
    <x v="6"/>
    <x v="2"/>
    <x v="0"/>
    <n v="1776"/>
    <n v="276988.44999999995"/>
  </r>
  <r>
    <x v="3"/>
    <x v="2"/>
    <x v="6"/>
    <x v="16"/>
    <x v="1"/>
    <n v="1912"/>
    <n v="134262.51999999996"/>
  </r>
  <r>
    <x v="3"/>
    <x v="2"/>
    <x v="6"/>
    <x v="11"/>
    <x v="0"/>
    <n v="1878"/>
    <n v="244402.68"/>
  </r>
  <r>
    <x v="3"/>
    <x v="2"/>
    <x v="6"/>
    <x v="17"/>
    <x v="2"/>
    <n v="1247"/>
    <n v="222289.45999999996"/>
  </r>
  <r>
    <x v="3"/>
    <x v="2"/>
    <x v="6"/>
    <x v="19"/>
    <x v="0"/>
    <n v="1176"/>
    <n v="208120.25999999992"/>
  </r>
  <r>
    <x v="3"/>
    <x v="2"/>
    <x v="6"/>
    <x v="9"/>
    <x v="0"/>
    <n v="654"/>
    <n v="152736.81000000003"/>
  </r>
  <r>
    <x v="3"/>
    <x v="2"/>
    <x v="6"/>
    <x v="10"/>
    <x v="0"/>
    <n v="552"/>
    <n v="158877.74"/>
  </r>
  <r>
    <x v="3"/>
    <x v="2"/>
    <x v="7"/>
    <x v="16"/>
    <x v="1"/>
    <n v="1272"/>
    <n v="92842.799999999988"/>
  </r>
  <r>
    <x v="3"/>
    <x v="2"/>
    <x v="7"/>
    <x v="17"/>
    <x v="2"/>
    <n v="912"/>
    <n v="160885.91999999995"/>
  </r>
  <r>
    <x v="3"/>
    <x v="2"/>
    <x v="8"/>
    <x v="2"/>
    <x v="0"/>
    <n v="564"/>
    <n v="88182.420000000013"/>
  </r>
  <r>
    <x v="3"/>
    <x v="2"/>
    <x v="8"/>
    <x v="16"/>
    <x v="1"/>
    <n v="3168"/>
    <n v="233531.90000000002"/>
  </r>
  <r>
    <x v="3"/>
    <x v="2"/>
    <x v="8"/>
    <x v="11"/>
    <x v="0"/>
    <n v="840"/>
    <n v="109038.19999999997"/>
  </r>
  <r>
    <x v="3"/>
    <x v="2"/>
    <x v="8"/>
    <x v="17"/>
    <x v="2"/>
    <n v="1440"/>
    <n v="254030.39999999994"/>
  </r>
  <r>
    <x v="3"/>
    <x v="2"/>
    <x v="8"/>
    <x v="19"/>
    <x v="0"/>
    <n v="588"/>
    <n v="104082.66999999998"/>
  </r>
  <r>
    <x v="3"/>
    <x v="2"/>
    <x v="8"/>
    <x v="15"/>
    <x v="1"/>
    <n v="1500"/>
    <n v="90409.44"/>
  </r>
  <r>
    <x v="3"/>
    <x v="2"/>
    <x v="8"/>
    <x v="18"/>
    <x v="1"/>
    <n v="1104"/>
    <n v="164375.81999999995"/>
  </r>
  <r>
    <x v="3"/>
    <x v="2"/>
    <x v="9"/>
    <x v="2"/>
    <x v="0"/>
    <n v="876"/>
    <n v="136964.01999999999"/>
  </r>
  <r>
    <x v="3"/>
    <x v="2"/>
    <x v="9"/>
    <x v="16"/>
    <x v="1"/>
    <n v="2304"/>
    <n v="168304.97"/>
  </r>
  <r>
    <x v="3"/>
    <x v="2"/>
    <x v="9"/>
    <x v="11"/>
    <x v="0"/>
    <n v="738"/>
    <n v="95796.959999999977"/>
  </r>
  <r>
    <x v="3"/>
    <x v="2"/>
    <x v="9"/>
    <x v="17"/>
    <x v="2"/>
    <n v="888"/>
    <n v="156652.08000000002"/>
  </r>
  <r>
    <x v="3"/>
    <x v="2"/>
    <x v="9"/>
    <x v="15"/>
    <x v="1"/>
    <n v="648"/>
    <n v="39053.760000000002"/>
  </r>
  <r>
    <x v="3"/>
    <x v="2"/>
    <x v="9"/>
    <x v="18"/>
    <x v="1"/>
    <n v="1272"/>
    <n v="189352.31999999998"/>
  </r>
  <r>
    <x v="3"/>
    <x v="2"/>
    <x v="5"/>
    <x v="16"/>
    <x v="1"/>
    <n v="1872"/>
    <n v="138723.94"/>
  </r>
  <r>
    <x v="3"/>
    <x v="2"/>
    <x v="5"/>
    <x v="17"/>
    <x v="2"/>
    <n v="576"/>
    <n v="100607.51999999999"/>
  </r>
  <r>
    <x v="3"/>
    <x v="2"/>
    <x v="4"/>
    <x v="16"/>
    <x v="1"/>
    <n v="624"/>
    <n v="45535.22"/>
  </r>
  <r>
    <x v="3"/>
    <x v="0"/>
    <x v="0"/>
    <x v="0"/>
    <x v="0"/>
    <n v="1059"/>
    <n v="453104.21999999927"/>
  </r>
  <r>
    <x v="3"/>
    <x v="0"/>
    <x v="0"/>
    <x v="1"/>
    <x v="0"/>
    <n v="1898"/>
    <n v="881451.1"/>
  </r>
  <r>
    <x v="3"/>
    <x v="0"/>
    <x v="0"/>
    <x v="2"/>
    <x v="0"/>
    <n v="2824"/>
    <n v="716588.29999999865"/>
  </r>
  <r>
    <x v="3"/>
    <x v="0"/>
    <x v="0"/>
    <x v="3"/>
    <x v="1"/>
    <n v="969"/>
    <n v="368490.43999999989"/>
  </r>
  <r>
    <x v="3"/>
    <x v="0"/>
    <x v="0"/>
    <x v="11"/>
    <x v="0"/>
    <n v="3573"/>
    <n v="752044.17999999528"/>
  </r>
  <r>
    <x v="3"/>
    <x v="0"/>
    <x v="0"/>
    <x v="17"/>
    <x v="2"/>
    <n v="968"/>
    <n v="263980.38000000006"/>
  </r>
  <r>
    <x v="3"/>
    <x v="0"/>
    <x v="0"/>
    <x v="23"/>
    <x v="0"/>
    <n v="1642"/>
    <n v="596788.46999999927"/>
  </r>
  <r>
    <x v="3"/>
    <x v="0"/>
    <x v="0"/>
    <x v="12"/>
    <x v="0"/>
    <n v="3361"/>
    <n v="1187221.0800000026"/>
  </r>
  <r>
    <x v="3"/>
    <x v="0"/>
    <x v="0"/>
    <x v="24"/>
    <x v="0"/>
    <n v="783"/>
    <n v="313491.67"/>
  </r>
  <r>
    <x v="3"/>
    <x v="0"/>
    <x v="0"/>
    <x v="19"/>
    <x v="0"/>
    <n v="1550"/>
    <n v="416694.94999999995"/>
  </r>
  <r>
    <x v="3"/>
    <x v="0"/>
    <x v="0"/>
    <x v="4"/>
    <x v="0"/>
    <n v="744"/>
    <n v="190394.41999999993"/>
  </r>
  <r>
    <x v="3"/>
    <x v="0"/>
    <x v="0"/>
    <x v="5"/>
    <x v="0"/>
    <n v="1481"/>
    <n v="666450.08000000031"/>
  </r>
  <r>
    <x v="3"/>
    <x v="0"/>
    <x v="0"/>
    <x v="26"/>
    <x v="1"/>
    <n v="983"/>
    <n v="375376.01"/>
  </r>
  <r>
    <x v="3"/>
    <x v="0"/>
    <x v="0"/>
    <x v="8"/>
    <x v="0"/>
    <n v="796"/>
    <n v="199156.99999999968"/>
  </r>
  <r>
    <x v="3"/>
    <x v="0"/>
    <x v="0"/>
    <x v="9"/>
    <x v="0"/>
    <n v="2352"/>
    <n v="807766.36000000045"/>
  </r>
  <r>
    <x v="3"/>
    <x v="0"/>
    <x v="0"/>
    <x v="10"/>
    <x v="0"/>
    <n v="2283"/>
    <n v="924310.65000000037"/>
  </r>
  <r>
    <x v="3"/>
    <x v="0"/>
    <x v="1"/>
    <x v="0"/>
    <x v="0"/>
    <n v="615"/>
    <n v="199875.96999999997"/>
  </r>
  <r>
    <x v="3"/>
    <x v="0"/>
    <x v="1"/>
    <x v="2"/>
    <x v="0"/>
    <n v="598"/>
    <n v="103009.09"/>
  </r>
  <r>
    <x v="3"/>
    <x v="0"/>
    <x v="1"/>
    <x v="16"/>
    <x v="1"/>
    <n v="1039"/>
    <n v="81052.240000000005"/>
  </r>
  <r>
    <x v="3"/>
    <x v="0"/>
    <x v="1"/>
    <x v="11"/>
    <x v="0"/>
    <n v="864"/>
    <n v="123553.41"/>
  </r>
  <r>
    <x v="3"/>
    <x v="0"/>
    <x v="1"/>
    <x v="26"/>
    <x v="1"/>
    <n v="509"/>
    <n v="165425.76999999999"/>
  </r>
  <r>
    <x v="3"/>
    <x v="0"/>
    <x v="2"/>
    <x v="1"/>
    <x v="0"/>
    <n v="542"/>
    <n v="248830.00000000003"/>
  </r>
  <r>
    <x v="3"/>
    <x v="0"/>
    <x v="2"/>
    <x v="11"/>
    <x v="0"/>
    <n v="645"/>
    <n v="140907"/>
  </r>
  <r>
    <x v="3"/>
    <x v="0"/>
    <x v="2"/>
    <x v="12"/>
    <x v="0"/>
    <n v="1242"/>
    <n v="436043"/>
  </r>
  <r>
    <x v="3"/>
    <x v="0"/>
    <x v="10"/>
    <x v="29"/>
    <x v="1"/>
    <n v="971"/>
    <n v="5826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1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4:D7" firstHeaderRow="0" firstDataRow="1" firstDataCol="1"/>
  <pivotFields count="10">
    <pivotField showAll="0">
      <items count="2">
        <item x="0"/>
        <item t="default"/>
      </items>
    </pivotField>
    <pivotField axis="axisRow" showAll="0">
      <items count="3">
        <item x="0"/>
        <item x="1"/>
        <item t="default"/>
      </items>
    </pivotField>
    <pivotField dataField="1" showAll="0">
      <items count="35">
        <item x="15"/>
        <item x="19"/>
        <item x="20"/>
        <item x="21"/>
        <item x="22"/>
        <item x="23"/>
        <item x="24"/>
        <item x="25"/>
        <item x="26"/>
        <item x="27"/>
        <item x="28"/>
        <item x="0"/>
        <item x="29"/>
        <item x="30"/>
        <item x="1"/>
        <item x="17"/>
        <item x="31"/>
        <item x="18"/>
        <item x="32"/>
        <item x="2"/>
        <item x="33"/>
        <item x="16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>
      <items count="5">
        <item x="3"/>
        <item x="2"/>
        <item x="1"/>
        <item x="0"/>
        <item t="default"/>
      </items>
    </pivotField>
    <pivotField showAll="0">
      <items count="3">
        <item x="0"/>
        <item x="1"/>
        <item t="default"/>
      </items>
    </pivotField>
    <pivotField dataField="1" showAll="0">
      <items count="47">
        <item x="44"/>
        <item x="23"/>
        <item x="36"/>
        <item x="39"/>
        <item x="21"/>
        <item x="25"/>
        <item x="34"/>
        <item x="18"/>
        <item x="30"/>
        <item x="37"/>
        <item x="32"/>
        <item x="27"/>
        <item x="13"/>
        <item x="42"/>
        <item x="11"/>
        <item x="14"/>
        <item x="16"/>
        <item x="7"/>
        <item x="40"/>
        <item x="26"/>
        <item x="3"/>
        <item x="6"/>
        <item x="15"/>
        <item x="10"/>
        <item x="4"/>
        <item x="9"/>
        <item x="45"/>
        <item x="1"/>
        <item x="12"/>
        <item x="0"/>
        <item x="2"/>
        <item x="28"/>
        <item x="31"/>
        <item x="8"/>
        <item x="29"/>
        <item x="5"/>
        <item x="17"/>
        <item x="24"/>
        <item x="33"/>
        <item x="19"/>
        <item x="41"/>
        <item x="38"/>
        <item x="20"/>
        <item x="35"/>
        <item x="22"/>
        <item x="43"/>
        <item t="default"/>
      </items>
    </pivotField>
    <pivotField dataField="1" numFmtId="167" showAll="0">
      <items count="40">
        <item x="16"/>
        <item x="36"/>
        <item x="14"/>
        <item x="10"/>
        <item x="19"/>
        <item x="8"/>
        <item x="3"/>
        <item x="1"/>
        <item x="17"/>
        <item x="34"/>
        <item x="5"/>
        <item x="32"/>
        <item x="7"/>
        <item x="18"/>
        <item x="12"/>
        <item x="4"/>
        <item x="13"/>
        <item x="25"/>
        <item x="11"/>
        <item x="2"/>
        <item x="0"/>
        <item x="38"/>
        <item x="15"/>
        <item x="6"/>
        <item x="31"/>
        <item x="9"/>
        <item x="28"/>
        <item x="26"/>
        <item x="27"/>
        <item x="29"/>
        <item x="24"/>
        <item x="35"/>
        <item x="20"/>
        <item x="33"/>
        <item x="21"/>
        <item x="22"/>
        <item x="37"/>
        <item x="30"/>
        <item x="23"/>
        <item t="default"/>
      </items>
    </pivotField>
    <pivotField numFmtId="168" showAll="0"/>
    <pivotField showAll="0">
      <items count="3">
        <item x="1"/>
        <item x="0"/>
        <item t="default"/>
      </items>
    </pivotField>
    <pivotField showAll="0">
      <items count="3">
        <item x="1"/>
        <item x="0"/>
        <item t="default"/>
      </items>
    </pivotField>
  </pivotFields>
  <rowFields count="1">
    <field x="1"/>
  </rowFields>
  <rowItems count="3">
    <i>
      <x/>
    </i>
    <i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Gross Rev" fld="6" baseField="0" baseItem="0"/>
    <dataField name="Sum of Qty" fld="5" baseField="0" baseItem="0"/>
    <dataField name="Count of Product Name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1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compact="0" compactData="0" gridDropZones="1" multipleFieldFilters="0">
  <location ref="K2:Q15" firstHeaderRow="1" firstDataRow="2" firstDataCol="2"/>
  <pivotFields count="7">
    <pivotField axis="axisCol" compact="0" numFmtId="15" outline="0" showAll="0" defaultSubtotal="0">
      <items count="4">
        <item x="0"/>
        <item x="1"/>
        <item x="2"/>
        <item x="3"/>
      </items>
    </pivotField>
    <pivotField axis="axisRow" compact="0" outline="0" showAll="0" defaultSubtotal="0">
      <items count="3">
        <item x="1"/>
        <item x="0"/>
        <item x="2"/>
      </items>
    </pivotField>
    <pivotField axis="axisRow" compact="0" outline="0" showAll="0" defaultSubtotal="0">
      <items count="11">
        <item x="0"/>
        <item x="1"/>
        <item x="3"/>
        <item x="2"/>
        <item x="10"/>
        <item x="4"/>
        <item x="5"/>
        <item x="6"/>
        <item x="8"/>
        <item x="9"/>
        <item x="7"/>
      </items>
    </pivotField>
    <pivotField compact="0" outline="0" showAll="0" defaultSubtotal="0"/>
    <pivotField compact="0" outline="0" showAll="0" defaultSubtotal="0"/>
    <pivotField dataField="1" compact="0" numFmtId="165" outline="0" showAll="0" defaultSubtotal="0"/>
    <pivotField compact="0" numFmtId="165" outline="0" showAll="0" defaultSubtotal="0"/>
  </pivotFields>
  <rowFields count="2">
    <field x="1"/>
    <field x="2"/>
  </rowFields>
  <rowItems count="12">
    <i>
      <x/>
      <x v="2"/>
    </i>
    <i>
      <x v="1"/>
      <x/>
    </i>
    <i r="1">
      <x v="1"/>
    </i>
    <i r="1">
      <x v="3"/>
    </i>
    <i r="1">
      <x v="4"/>
    </i>
    <i>
      <x v="2"/>
      <x v="5"/>
    </i>
    <i r="1">
      <x v="6"/>
    </i>
    <i r="1">
      <x v="7"/>
    </i>
    <i r="1">
      <x v="8"/>
    </i>
    <i r="1">
      <x v="9"/>
    </i>
    <i r="1">
      <x v="10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dataFields count="1">
    <dataField name="Sum of Qty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1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compact="0" compactData="0" gridDropZones="1" multipleFieldFilters="0">
  <location ref="K22:Q35" firstHeaderRow="1" firstDataRow="2" firstDataCol="2"/>
  <pivotFields count="7">
    <pivotField axis="axisCol" compact="0" numFmtId="15" outline="0" showAll="0" defaultSubtotal="0">
      <items count="4">
        <item x="0"/>
        <item x="1"/>
        <item x="2"/>
        <item x="3"/>
      </items>
    </pivotField>
    <pivotField axis="axisRow" compact="0" outline="0" showAll="0" defaultSubtotal="0">
      <items count="3">
        <item x="1"/>
        <item x="0"/>
        <item x="2"/>
      </items>
    </pivotField>
    <pivotField axis="axisRow" compact="0" outline="0" showAll="0" defaultSubtotal="0">
      <items count="11">
        <item x="0"/>
        <item x="1"/>
        <item x="3"/>
        <item x="2"/>
        <item x="10"/>
        <item x="4"/>
        <item x="5"/>
        <item x="6"/>
        <item x="8"/>
        <item x="9"/>
        <item x="7"/>
      </items>
    </pivotField>
    <pivotField compact="0" outline="0" showAll="0" defaultSubtotal="0"/>
    <pivotField compact="0" outline="0" showAll="0" defaultSubtotal="0"/>
    <pivotField compact="0" numFmtId="165" outline="0" showAll="0" defaultSubtotal="0"/>
    <pivotField dataField="1" compact="0" numFmtId="165" outline="0" showAll="0" defaultSubtotal="0"/>
  </pivotFields>
  <rowFields count="2">
    <field x="1"/>
    <field x="2"/>
  </rowFields>
  <rowItems count="12">
    <i>
      <x/>
      <x v="2"/>
    </i>
    <i>
      <x v="1"/>
      <x/>
    </i>
    <i r="1">
      <x v="1"/>
    </i>
    <i r="1">
      <x v="3"/>
    </i>
    <i r="1">
      <x v="4"/>
    </i>
    <i>
      <x v="2"/>
      <x v="5"/>
    </i>
    <i r="1">
      <x v="6"/>
    </i>
    <i r="1">
      <x v="7"/>
    </i>
    <i r="1">
      <x v="8"/>
    </i>
    <i r="1">
      <x v="9"/>
    </i>
    <i r="1">
      <x v="10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dataFields count="1">
    <dataField name="Sum of Sales Value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2" cacheId="1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compact="0" compactData="0" gridDropZones="1" multipleFieldFilters="0">
  <location ref="A3:G16" firstHeaderRow="1" firstDataRow="2" firstDataCol="2"/>
  <pivotFields count="7">
    <pivotField axis="axisCol" compact="0" numFmtId="15" outline="0" showAll="0" defaultSubtotal="0">
      <items count="4">
        <item x="0"/>
        <item x="1"/>
        <item x="2"/>
        <item x="3"/>
      </items>
    </pivotField>
    <pivotField axis="axisRow" compact="0" outline="0" showAll="0" defaultSubtotal="0">
      <items count="3">
        <item x="1"/>
        <item x="0"/>
        <item x="2"/>
      </items>
    </pivotField>
    <pivotField axis="axisRow" compact="0" outline="0" showAll="0" defaultSubtotal="0">
      <items count="11">
        <item x="0"/>
        <item x="1"/>
        <item x="3"/>
        <item x="2"/>
        <item x="10"/>
        <item x="4"/>
        <item x="5"/>
        <item x="6"/>
        <item x="8"/>
        <item x="9"/>
        <item x="7"/>
      </items>
    </pivotField>
    <pivotField compact="0" outline="0" showAll="0" defaultSubtotal="0"/>
    <pivotField compact="0" outline="0" showAll="0" defaultSubtotal="0"/>
    <pivotField compact="0" numFmtId="165" outline="0" showAll="0" defaultSubtotal="0"/>
    <pivotField dataField="1" compact="0" numFmtId="165" outline="0" showAll="0" defaultSubtotal="0"/>
  </pivotFields>
  <rowFields count="2">
    <field x="1"/>
    <field x="2"/>
  </rowFields>
  <rowItems count="12">
    <i>
      <x/>
      <x v="2"/>
    </i>
    <i>
      <x v="1"/>
      <x/>
    </i>
    <i r="1">
      <x v="1"/>
    </i>
    <i r="1">
      <x v="3"/>
    </i>
    <i r="1">
      <x v="4"/>
    </i>
    <i>
      <x v="2"/>
      <x v="5"/>
    </i>
    <i r="1">
      <x v="6"/>
    </i>
    <i r="1">
      <x v="7"/>
    </i>
    <i r="1">
      <x v="8"/>
    </i>
    <i r="1">
      <x v="9"/>
    </i>
    <i r="1">
      <x v="10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dataFields count="1">
    <dataField name="Sum of Sales Value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4" cacheId="1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compact="0" compactData="0" gridDropZones="1" multipleFieldFilters="0">
  <location ref="A22:G54" firstHeaderRow="1" firstDataRow="2" firstDataCol="2"/>
  <pivotFields count="7">
    <pivotField axis="axisCol" compact="0" numFmtId="15" outline="0" showAll="0" defaultSubtotal="0">
      <items count="4">
        <item x="0"/>
        <item x="1"/>
        <item x="2"/>
        <item x="3"/>
      </items>
    </pivotField>
    <pivotField compact="0" outline="0" showAll="0" defaultSubtotal="0">
      <items count="3">
        <item x="1"/>
        <item x="0"/>
        <item x="2"/>
      </items>
    </pivotField>
    <pivotField compact="0" outline="0" showAll="0" defaultSubtotal="0">
      <items count="11">
        <item x="0"/>
        <item x="1"/>
        <item x="3"/>
        <item x="2"/>
        <item x="10"/>
        <item x="4"/>
        <item x="5"/>
        <item x="6"/>
        <item x="8"/>
        <item x="9"/>
        <item x="7"/>
      </items>
    </pivotField>
    <pivotField axis="axisRow" compact="0" outline="0" showAll="0" defaultSubtotal="0">
      <items count="30">
        <item x="0"/>
        <item x="1"/>
        <item x="2"/>
        <item x="16"/>
        <item x="3"/>
        <item x="22"/>
        <item x="11"/>
        <item x="17"/>
        <item x="23"/>
        <item x="28"/>
        <item x="12"/>
        <item x="13"/>
        <item x="24"/>
        <item x="19"/>
        <item x="20"/>
        <item x="25"/>
        <item x="21"/>
        <item x="4"/>
        <item x="5"/>
        <item x="26"/>
        <item x="15"/>
        <item x="29"/>
        <item x="6"/>
        <item x="7"/>
        <item x="8"/>
        <item x="9"/>
        <item x="27"/>
        <item x="14"/>
        <item x="18"/>
        <item x="10"/>
      </items>
    </pivotField>
    <pivotField axis="axisRow" compact="0" outline="0" showAll="0" defaultSubtotal="0">
      <items count="3">
        <item x="2"/>
        <item x="1"/>
        <item x="0"/>
      </items>
    </pivotField>
    <pivotField compact="0" numFmtId="165" outline="0" showAll="0" defaultSubtotal="0"/>
    <pivotField dataField="1" compact="0" numFmtId="165" outline="0" showAll="0" defaultSubtotal="0"/>
  </pivotFields>
  <rowFields count="2">
    <field x="3"/>
    <field x="4"/>
  </rowFields>
  <rowItems count="31">
    <i>
      <x/>
      <x v="2"/>
    </i>
    <i>
      <x v="1"/>
      <x v="2"/>
    </i>
    <i>
      <x v="2"/>
      <x v="2"/>
    </i>
    <i>
      <x v="3"/>
      <x v="1"/>
    </i>
    <i>
      <x v="4"/>
      <x v="1"/>
    </i>
    <i>
      <x v="5"/>
      <x v="2"/>
    </i>
    <i>
      <x v="6"/>
      <x v="2"/>
    </i>
    <i>
      <x v="7"/>
      <x/>
    </i>
    <i>
      <x v="8"/>
      <x v="2"/>
    </i>
    <i>
      <x v="9"/>
      <x/>
    </i>
    <i>
      <x v="10"/>
      <x v="2"/>
    </i>
    <i>
      <x v="11"/>
      <x/>
    </i>
    <i>
      <x v="12"/>
      <x v="2"/>
    </i>
    <i>
      <x v="13"/>
      <x v="2"/>
    </i>
    <i>
      <x v="14"/>
      <x/>
    </i>
    <i>
      <x v="15"/>
      <x/>
    </i>
    <i>
      <x v="16"/>
      <x/>
    </i>
    <i>
      <x v="17"/>
      <x v="2"/>
    </i>
    <i>
      <x v="18"/>
      <x v="2"/>
    </i>
    <i>
      <x v="19"/>
      <x v="1"/>
    </i>
    <i>
      <x v="20"/>
      <x v="1"/>
    </i>
    <i>
      <x v="21"/>
      <x v="1"/>
    </i>
    <i>
      <x v="22"/>
      <x/>
    </i>
    <i>
      <x v="23"/>
      <x/>
    </i>
    <i>
      <x v="24"/>
      <x v="2"/>
    </i>
    <i>
      <x v="25"/>
      <x v="2"/>
    </i>
    <i>
      <x v="26"/>
      <x/>
    </i>
    <i>
      <x v="27"/>
      <x v="2"/>
    </i>
    <i>
      <x v="28"/>
      <x v="1"/>
    </i>
    <i>
      <x v="29"/>
      <x v="2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dataFields count="1">
    <dataField name="Sum of Sales Value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1" cacheId="9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2:C14" firstHeaderRow="0" firstDataRow="1" firstDataCol="1"/>
  <pivotFields count="3">
    <pivotField axis="axisRow" allDrilled="1" showAll="0" dataSourceSort="1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dataField="1" showAll="0"/>
    <pivotField dataField="1" showAll="0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ales Value" fld="1" baseField="0" baseItem="0"/>
    <dataField name="Sum of Qty" fld="2" baseField="0" baseItem="0"/>
  </dataFields>
  <pivotHierarchies count="1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Excel Training sheet v02.xlsx!data">
        <x15:activeTabTopLevelEntity name="[data]"/>
      </x15:pivotTableUISettings>
    </ext>
  </extLst>
</pivotTableDefinition>
</file>

<file path=xl/pivotTables/pivotTable7.xml><?xml version="1.0" encoding="utf-8"?>
<pivotTableDefinition xmlns="http://schemas.openxmlformats.org/spreadsheetml/2006/main" name="PivotTable2" cacheId="10" applyNumberFormats="0" applyBorderFormats="0" applyFontFormats="0" applyPatternFormats="0" applyAlignmentFormats="0" applyWidthHeightFormats="1" dataCaption="Values" updatedVersion="5" minRefreshableVersion="3" useAutoFormatting="1" colGrandTotals="0" itemPrintTitles="1" createdVersion="5" indent="0" compact="0" compactData="0" gridDropZones="1" multipleFieldFilters="0">
  <location ref="A1:F14" firstHeaderRow="1" firstDataRow="2" firstDataCol="2"/>
  <pivotFields count="7">
    <pivotField axis="axisCol" compact="0" numFmtId="15" outline="0" showAll="0" defaultSubtotal="0">
      <items count="4">
        <item x="0"/>
        <item x="1"/>
        <item x="2"/>
        <item x="3"/>
      </items>
    </pivotField>
    <pivotField axis="axisRow" compact="0" outline="0" showAll="0" defaultSubtotal="0">
      <items count="3">
        <item x="1"/>
        <item x="0"/>
        <item x="2"/>
      </items>
    </pivotField>
    <pivotField axis="axisRow" compact="0" outline="0" showAll="0" defaultSubtotal="0">
      <items count="11">
        <item x="0"/>
        <item x="1"/>
        <item x="3"/>
        <item x="2"/>
        <item x="10"/>
        <item x="4"/>
        <item x="5"/>
        <item x="6"/>
        <item x="8"/>
        <item x="9"/>
        <item x="7"/>
      </items>
    </pivotField>
    <pivotField compact="0" outline="0" showAll="0" defaultSubtotal="0"/>
    <pivotField compact="0" outline="0" showAll="0" defaultSubtotal="0"/>
    <pivotField compact="0" numFmtId="165" outline="0" showAll="0" defaultSubtotal="0"/>
    <pivotField dataField="1" compact="0" numFmtId="165" outline="0" showAll="0" defaultSubtotal="0"/>
  </pivotFields>
  <rowFields count="2">
    <field x="1"/>
    <field x="2"/>
  </rowFields>
  <rowItems count="12">
    <i>
      <x/>
      <x v="2"/>
    </i>
    <i>
      <x v="1"/>
      <x/>
    </i>
    <i r="1">
      <x v="1"/>
    </i>
    <i r="1">
      <x v="3"/>
    </i>
    <i r="1">
      <x v="4"/>
    </i>
    <i>
      <x v="2"/>
      <x v="5"/>
    </i>
    <i r="1">
      <x v="6"/>
    </i>
    <i r="1">
      <x v="7"/>
    </i>
    <i r="1">
      <x v="8"/>
    </i>
    <i r="1">
      <x v="9"/>
    </i>
    <i r="1">
      <x v="10"/>
    </i>
    <i t="grand">
      <x/>
    </i>
  </rowItems>
  <colFields count="1">
    <field x="0"/>
  </colFields>
  <colItems count="4">
    <i>
      <x/>
    </i>
    <i>
      <x v="1"/>
    </i>
    <i>
      <x v="2"/>
    </i>
    <i>
      <x v="3"/>
    </i>
  </colItems>
  <dataFields count="1">
    <dataField name="Sum of Sales Value" fld="6" baseField="0" baseItem="0" numFmtId="165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PivotTable3" cacheId="10" applyNumberFormats="0" applyBorderFormats="0" applyFontFormats="0" applyPatternFormats="0" applyAlignmentFormats="0" applyWidthHeightFormats="1" dataCaption="Values" updatedVersion="5" minRefreshableVersion="3" useAutoFormatting="1" colGrandTotals="0" itemPrintTitles="1" createdVersion="5" indent="0" compact="0" compactData="0" gridDropZones="1" multipleFieldFilters="0">
  <location ref="A17:J50" firstHeaderRow="1" firstDataRow="3" firstDataCol="2"/>
  <pivotFields count="7">
    <pivotField axis="axisCol" compact="0" numFmtId="15" outline="0" showAll="0" defaultSubtotal="0">
      <items count="4">
        <item x="0"/>
        <item x="1"/>
        <item x="2"/>
        <item x="3"/>
      </items>
    </pivotField>
    <pivotField compact="0" outline="0" showAll="0" defaultSubtotal="0"/>
    <pivotField compact="0" outline="0" showAll="0" defaultSubtotal="0"/>
    <pivotField axis="axisRow" compact="0" outline="0" showAll="0" defaultSubtotal="0">
      <items count="30">
        <item x="0"/>
        <item x="1"/>
        <item x="2"/>
        <item x="16"/>
        <item x="3"/>
        <item x="22"/>
        <item x="11"/>
        <item x="17"/>
        <item x="23"/>
        <item x="28"/>
        <item x="12"/>
        <item x="13"/>
        <item x="24"/>
        <item x="19"/>
        <item x="20"/>
        <item x="25"/>
        <item x="21"/>
        <item x="4"/>
        <item x="5"/>
        <item x="26"/>
        <item x="15"/>
        <item x="29"/>
        <item x="6"/>
        <item x="7"/>
        <item x="8"/>
        <item x="9"/>
        <item x="27"/>
        <item x="14"/>
        <item x="18"/>
        <item x="10"/>
      </items>
    </pivotField>
    <pivotField axis="axisRow" compact="0" outline="0" showAll="0" sortType="descending" defaultSubtotal="0">
      <items count="3">
        <item x="2"/>
        <item x="1"/>
        <item x="0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0" count="1" selected="0">
              <x v="3"/>
            </reference>
          </references>
        </pivotArea>
      </autoSortScope>
    </pivotField>
    <pivotField dataField="1" compact="0" numFmtId="165" outline="0" showAll="0" defaultSubtotal="0">
      <items count="197">
        <item x="58"/>
        <item x="192"/>
        <item x="48"/>
        <item x="127"/>
        <item x="155"/>
        <item x="24"/>
        <item x="97"/>
        <item x="70"/>
        <item x="149"/>
        <item x="14"/>
        <item x="193"/>
        <item x="151"/>
        <item x="73"/>
        <item x="165"/>
        <item x="98"/>
        <item x="4"/>
        <item x="166"/>
        <item x="75"/>
        <item x="84"/>
        <item x="169"/>
        <item x="121"/>
        <item x="190"/>
        <item x="93"/>
        <item x="118"/>
        <item x="45"/>
        <item x="68"/>
        <item x="189"/>
        <item x="158"/>
        <item x="22"/>
        <item x="37"/>
        <item x="139"/>
        <item x="110"/>
        <item x="194"/>
        <item x="42"/>
        <item x="7"/>
        <item x="164"/>
        <item x="6"/>
        <item x="76"/>
        <item x="38"/>
        <item x="69"/>
        <item x="52"/>
        <item x="112"/>
        <item x="19"/>
        <item x="50"/>
        <item x="65"/>
        <item x="156"/>
        <item x="66"/>
        <item x="152"/>
        <item x="86"/>
        <item x="115"/>
        <item x="12"/>
        <item x="125"/>
        <item x="57"/>
        <item x="126"/>
        <item x="71"/>
        <item x="67"/>
        <item x="89"/>
        <item x="182"/>
        <item x="122"/>
        <item x="186"/>
        <item x="49"/>
        <item x="107"/>
        <item x="13"/>
        <item x="105"/>
        <item x="120"/>
        <item x="39"/>
        <item x="77"/>
        <item x="35"/>
        <item x="114"/>
        <item x="148"/>
        <item x="33"/>
        <item x="5"/>
        <item x="170"/>
        <item x="63"/>
        <item x="142"/>
        <item x="43"/>
        <item x="172"/>
        <item x="90"/>
        <item x="11"/>
        <item x="8"/>
        <item x="34"/>
        <item x="119"/>
        <item x="30"/>
        <item x="82"/>
        <item x="83"/>
        <item x="179"/>
        <item x="177"/>
        <item x="196"/>
        <item x="185"/>
        <item x="137"/>
        <item x="88"/>
        <item x="3"/>
        <item x="60"/>
        <item x="191"/>
        <item x="102"/>
        <item x="174"/>
        <item x="95"/>
        <item x="96"/>
        <item x="99"/>
        <item x="0"/>
        <item x="123"/>
        <item x="150"/>
        <item x="28"/>
        <item x="18"/>
        <item x="163"/>
        <item x="144"/>
        <item x="15"/>
        <item x="54"/>
        <item x="108"/>
        <item x="195"/>
        <item x="162"/>
        <item x="61"/>
        <item x="41"/>
        <item x="146"/>
        <item x="78"/>
        <item x="31"/>
        <item x="135"/>
        <item x="113"/>
        <item x="141"/>
        <item x="111"/>
        <item x="92"/>
        <item x="94"/>
        <item x="46"/>
        <item x="168"/>
        <item x="21"/>
        <item x="64"/>
        <item x="85"/>
        <item x="184"/>
        <item x="29"/>
        <item x="157"/>
        <item x="91"/>
        <item x="26"/>
        <item x="183"/>
        <item x="87"/>
        <item x="130"/>
        <item x="180"/>
        <item x="32"/>
        <item x="80"/>
        <item x="81"/>
        <item x="159"/>
        <item x="133"/>
        <item x="116"/>
        <item x="17"/>
        <item x="74"/>
        <item x="101"/>
        <item x="173"/>
        <item x="161"/>
        <item x="10"/>
        <item x="175"/>
        <item x="160"/>
        <item x="103"/>
        <item x="132"/>
        <item x="136"/>
        <item x="131"/>
        <item x="145"/>
        <item x="117"/>
        <item x="129"/>
        <item x="153"/>
        <item x="23"/>
        <item x="188"/>
        <item x="128"/>
        <item x="171"/>
        <item x="187"/>
        <item x="25"/>
        <item x="53"/>
        <item x="47"/>
        <item x="134"/>
        <item x="72"/>
        <item x="104"/>
        <item x="140"/>
        <item x="55"/>
        <item x="79"/>
        <item x="147"/>
        <item x="124"/>
        <item x="56"/>
        <item x="40"/>
        <item x="176"/>
        <item x="138"/>
        <item x="16"/>
        <item x="154"/>
        <item x="2"/>
        <item x="1"/>
        <item x="27"/>
        <item x="167"/>
        <item x="62"/>
        <item x="106"/>
        <item x="181"/>
        <item x="109"/>
        <item x="9"/>
        <item x="178"/>
        <item x="51"/>
        <item x="36"/>
        <item x="59"/>
        <item x="143"/>
        <item x="44"/>
        <item x="20"/>
        <item x="100"/>
      </items>
    </pivotField>
    <pivotField dataField="1" compact="0" numFmtId="165" outline="0" showAll="0" defaultSubtotal="0"/>
  </pivotFields>
  <rowFields count="2">
    <field x="3"/>
    <field x="4"/>
  </rowFields>
  <rowItems count="31">
    <i>
      <x/>
      <x v="2"/>
    </i>
    <i>
      <x v="1"/>
      <x v="2"/>
    </i>
    <i>
      <x v="2"/>
      <x v="2"/>
    </i>
    <i>
      <x v="3"/>
      <x v="1"/>
    </i>
    <i>
      <x v="4"/>
      <x v="1"/>
    </i>
    <i>
      <x v="5"/>
      <x v="2"/>
    </i>
    <i>
      <x v="6"/>
      <x v="2"/>
    </i>
    <i>
      <x v="7"/>
      <x/>
    </i>
    <i>
      <x v="8"/>
      <x v="2"/>
    </i>
    <i>
      <x v="9"/>
      <x/>
    </i>
    <i>
      <x v="10"/>
      <x v="2"/>
    </i>
    <i>
      <x v="11"/>
      <x/>
    </i>
    <i>
      <x v="12"/>
      <x v="2"/>
    </i>
    <i>
      <x v="13"/>
      <x v="2"/>
    </i>
    <i>
      <x v="14"/>
      <x/>
    </i>
    <i>
      <x v="15"/>
      <x/>
    </i>
    <i>
      <x v="16"/>
      <x/>
    </i>
    <i>
      <x v="17"/>
      <x v="2"/>
    </i>
    <i>
      <x v="18"/>
      <x v="2"/>
    </i>
    <i>
      <x v="19"/>
      <x v="1"/>
    </i>
    <i>
      <x v="20"/>
      <x v="1"/>
    </i>
    <i>
      <x v="21"/>
      <x v="1"/>
    </i>
    <i>
      <x v="22"/>
      <x/>
    </i>
    <i>
      <x v="23"/>
      <x/>
    </i>
    <i>
      <x v="24"/>
      <x v="2"/>
    </i>
    <i>
      <x v="25"/>
      <x v="2"/>
    </i>
    <i>
      <x v="26"/>
      <x/>
    </i>
    <i>
      <x v="27"/>
      <x v="2"/>
    </i>
    <i>
      <x v="28"/>
      <x v="1"/>
    </i>
    <i>
      <x v="29"/>
      <x v="2"/>
    </i>
    <i t="grand">
      <x/>
    </i>
  </rowItems>
  <colFields count="2">
    <field x="0"/>
    <field x="-2"/>
  </colFields>
  <colItems count="8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</colItems>
  <dataFields count="2">
    <dataField name="Sum of Sales Value" fld="6" baseField="0" baseItem="0" numFmtId="165"/>
    <dataField name="Sum of Qty" fld="5" baseField="0" baseItem="0"/>
  </dataFields>
  <formats count="7">
    <format dxfId="7">
      <pivotArea outline="0" collapsedLevelsAreSubtotals="1" fieldPosition="0"/>
    </format>
    <format dxfId="6">
      <pivotArea dataOnly="0" labelOnly="1" outline="0" fieldPosition="0">
        <references count="2">
          <reference field="4294967294" count="2">
            <x v="0"/>
            <x v="1"/>
          </reference>
          <reference field="0" count="1" selected="0">
            <x v="0"/>
          </reference>
        </references>
      </pivotArea>
    </format>
    <format dxfId="5">
      <pivotArea dataOnly="0" labelOnly="1" outline="0" fieldPosition="0">
        <references count="2">
          <reference field="4294967294" count="2">
            <x v="0"/>
            <x v="1"/>
          </reference>
          <reference field="0" count="1" selected="0">
            <x v="1"/>
          </reference>
        </references>
      </pivotArea>
    </format>
    <format dxfId="4">
      <pivotArea dataOnly="0" labelOnly="1" outline="0" fieldPosition="0">
        <references count="2">
          <reference field="4294967294" count="2">
            <x v="0"/>
            <x v="1"/>
          </reference>
          <reference field="0" count="1" selected="0">
            <x v="2"/>
          </reference>
        </references>
      </pivotArea>
    </format>
    <format dxfId="3">
      <pivotArea dataOnly="0" labelOnly="1" outline="0" fieldPosition="0">
        <references count="2">
          <reference field="4294967294" count="2">
            <x v="0"/>
            <x v="1"/>
          </reference>
          <reference field="0" count="1" selected="0">
            <x v="3"/>
          </reference>
        </references>
      </pivotArea>
    </format>
    <format dxfId="2">
      <pivotArea dataOnly="0" labelOnly="1" outline="0" fieldPosition="0">
        <references count="1">
          <reference field="0" count="0"/>
        </references>
      </pivotArea>
    </format>
    <format dxfId="1">
      <pivotArea dataOnly="0" labelOnly="1" outline="0" fieldPosition="0">
        <references count="1">
          <reference field="0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data" displayName="data" ref="A1:G225" totalsRowShown="0" headerRowDxfId="12">
  <autoFilter ref="A1:G225"/>
  <tableColumns count="7">
    <tableColumn id="1" name="Month" dataDxfId="11"/>
    <tableColumn id="2" name="Channel"/>
    <tableColumn id="3" name="Sub-Channels"/>
    <tableColumn id="4" name="Product Name"/>
    <tableColumn id="5" name="Category"/>
    <tableColumn id="6" name="Qty" dataDxfId="10" dataCellStyle="Comma"/>
    <tableColumn id="7" name="Sales Value" dataDxfId="9" dataCellStyle="Comma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G4" totalsRowShown="0">
  <autoFilter ref="A1:G4"/>
  <tableColumns count="7">
    <tableColumn id="1" name="Month" dataDxfId="8"/>
    <tableColumn id="2" name="Channel"/>
    <tableColumn id="3" name="Sub-Channels"/>
    <tableColumn id="4" name="Product Name"/>
    <tableColumn id="5" name="Category"/>
    <tableColumn id="6" name="Qty"/>
    <tableColumn id="7" name="Sales Valu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4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4" Type="http://schemas.openxmlformats.org/officeDocument/2006/relationships/pivotTable" Target="../pivotTables/pivotTable5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8.xml"/><Relationship Id="rId1" Type="http://schemas.openxmlformats.org/officeDocument/2006/relationships/pivotTable" Target="../pivotTables/pivotTable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2"/>
  <sheetViews>
    <sheetView workbookViewId="0">
      <selection activeCell="B8" sqref="B8"/>
    </sheetView>
  </sheetViews>
  <sheetFormatPr defaultRowHeight="15" x14ac:dyDescent="0.25"/>
  <cols>
    <col min="6" max="6" width="12.7109375" customWidth="1"/>
    <col min="7" max="7" width="10.28515625" bestFit="1" customWidth="1"/>
  </cols>
  <sheetData>
    <row r="3" spans="1:7" x14ac:dyDescent="0.25">
      <c r="A3" t="s">
        <v>0</v>
      </c>
      <c r="C3" s="9">
        <v>8</v>
      </c>
      <c r="D3" s="9"/>
      <c r="E3" s="16" t="s">
        <v>210</v>
      </c>
    </row>
    <row r="4" spans="1:7" x14ac:dyDescent="0.25">
      <c r="C4" s="10">
        <v>1</v>
      </c>
      <c r="D4" s="9"/>
      <c r="E4" s="2">
        <v>1</v>
      </c>
      <c r="F4" s="14"/>
      <c r="G4" s="15"/>
    </row>
    <row r="5" spans="1:7" x14ac:dyDescent="0.25">
      <c r="C5" s="10">
        <v>3</v>
      </c>
      <c r="D5" s="9"/>
      <c r="E5" s="2">
        <v>3</v>
      </c>
      <c r="F5" s="12"/>
    </row>
    <row r="6" spans="1:7" x14ac:dyDescent="0.25">
      <c r="C6" s="10">
        <v>7</v>
      </c>
      <c r="D6" s="9"/>
      <c r="E6" s="2">
        <v>7</v>
      </c>
      <c r="F6" s="13"/>
    </row>
    <row r="7" spans="1:7" x14ac:dyDescent="0.25">
      <c r="C7" s="10">
        <v>9</v>
      </c>
      <c r="D7" s="9"/>
      <c r="E7" s="2">
        <v>9</v>
      </c>
      <c r="F7" s="12"/>
    </row>
    <row r="8" spans="1:7" s="1" customFormat="1" x14ac:dyDescent="0.25">
      <c r="B8" s="8" t="s">
        <v>1</v>
      </c>
      <c r="C8" s="8">
        <f>SUM(C3:C7)</f>
        <v>28</v>
      </c>
      <c r="D8" s="17"/>
      <c r="E8" s="8">
        <f>SUM(E3:E7)</f>
        <v>20</v>
      </c>
      <c r="F8" s="18"/>
    </row>
    <row r="9" spans="1:7" x14ac:dyDescent="0.25">
      <c r="D9" s="9"/>
    </row>
    <row r="10" spans="1:7" x14ac:dyDescent="0.25">
      <c r="D10" s="9"/>
    </row>
    <row r="11" spans="1:7" x14ac:dyDescent="0.25">
      <c r="D11" s="9"/>
    </row>
    <row r="12" spans="1:7" x14ac:dyDescent="0.25">
      <c r="D12" s="9"/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5"/>
  <sheetViews>
    <sheetView tabSelected="1" workbookViewId="0">
      <selection activeCell="I24" sqref="I24"/>
    </sheetView>
  </sheetViews>
  <sheetFormatPr defaultRowHeight="15" x14ac:dyDescent="0.25"/>
  <cols>
    <col min="1" max="1" width="10.42578125" style="42" bestFit="1" customWidth="1"/>
    <col min="2" max="2" width="12" bestFit="1" customWidth="1"/>
    <col min="3" max="3" width="15.42578125" bestFit="1" customWidth="1"/>
    <col min="4" max="4" width="51.5703125" bestFit="1" customWidth="1"/>
    <col min="5" max="5" width="18.85546875" bestFit="1" customWidth="1"/>
    <col min="6" max="6" width="5" bestFit="1" customWidth="1"/>
    <col min="7" max="7" width="12" bestFit="1" customWidth="1"/>
  </cols>
  <sheetData>
    <row r="1" spans="1:7" x14ac:dyDescent="0.25">
      <c r="A1" s="81" t="s">
        <v>23</v>
      </c>
      <c r="B1" s="82" t="s">
        <v>2</v>
      </c>
      <c r="C1" s="82" t="s">
        <v>40</v>
      </c>
      <c r="D1" s="82" t="s">
        <v>4</v>
      </c>
      <c r="E1" s="82" t="s">
        <v>6</v>
      </c>
      <c r="F1" s="82" t="s">
        <v>8</v>
      </c>
      <c r="G1" s="82" t="s">
        <v>223</v>
      </c>
    </row>
    <row r="2" spans="1:7" x14ac:dyDescent="0.25">
      <c r="A2" s="42">
        <v>44166</v>
      </c>
      <c r="B2" t="s">
        <v>10</v>
      </c>
      <c r="C2" t="s">
        <v>17</v>
      </c>
      <c r="D2" t="s">
        <v>59</v>
      </c>
      <c r="E2" t="s">
        <v>12</v>
      </c>
      <c r="F2">
        <v>1116</v>
      </c>
      <c r="G2">
        <v>428699.63999999949</v>
      </c>
    </row>
    <row r="3" spans="1:7" x14ac:dyDescent="0.25">
      <c r="A3" s="42">
        <v>44166</v>
      </c>
      <c r="B3" t="s">
        <v>10</v>
      </c>
      <c r="C3" t="s">
        <v>17</v>
      </c>
      <c r="D3" t="s">
        <v>60</v>
      </c>
      <c r="E3" t="s">
        <v>12</v>
      </c>
      <c r="F3">
        <v>3003</v>
      </c>
      <c r="G3">
        <v>1374831.2199999997</v>
      </c>
    </row>
    <row r="4" spans="1:7" x14ac:dyDescent="0.25">
      <c r="A4" s="42">
        <v>44166</v>
      </c>
      <c r="B4" t="s">
        <v>10</v>
      </c>
      <c r="C4" t="s">
        <v>17</v>
      </c>
      <c r="D4" t="s">
        <v>67</v>
      </c>
      <c r="E4" t="s">
        <v>12</v>
      </c>
      <c r="F4">
        <v>2962</v>
      </c>
      <c r="G4">
        <v>732167.08000000007</v>
      </c>
    </row>
    <row r="5" spans="1:7" x14ac:dyDescent="0.25">
      <c r="A5" s="42">
        <v>44166</v>
      </c>
      <c r="B5" t="s">
        <v>10</v>
      </c>
      <c r="C5" t="s">
        <v>17</v>
      </c>
      <c r="D5" t="s">
        <v>71</v>
      </c>
      <c r="E5" t="s">
        <v>14</v>
      </c>
      <c r="F5">
        <v>1004</v>
      </c>
      <c r="G5">
        <v>377100.01</v>
      </c>
    </row>
    <row r="6" spans="1:7" x14ac:dyDescent="0.25">
      <c r="A6" s="42">
        <v>44166</v>
      </c>
      <c r="B6" t="s">
        <v>10</v>
      </c>
      <c r="C6" t="s">
        <v>17</v>
      </c>
      <c r="D6" t="s">
        <v>131</v>
      </c>
      <c r="E6" t="s">
        <v>12</v>
      </c>
      <c r="F6">
        <v>555</v>
      </c>
      <c r="G6">
        <v>152286.68000000002</v>
      </c>
    </row>
    <row r="7" spans="1:7" x14ac:dyDescent="0.25">
      <c r="A7" s="42">
        <v>44166</v>
      </c>
      <c r="B7" t="s">
        <v>10</v>
      </c>
      <c r="C7" t="s">
        <v>17</v>
      </c>
      <c r="D7" t="s">
        <v>133</v>
      </c>
      <c r="E7" t="s">
        <v>12</v>
      </c>
      <c r="F7">
        <v>874</v>
      </c>
      <c r="G7">
        <v>402630.56</v>
      </c>
    </row>
    <row r="8" spans="1:7" x14ac:dyDescent="0.25">
      <c r="A8" s="42">
        <v>44166</v>
      </c>
      <c r="B8" t="s">
        <v>10</v>
      </c>
      <c r="C8" t="s">
        <v>17</v>
      </c>
      <c r="D8" t="s">
        <v>156</v>
      </c>
      <c r="E8" t="s">
        <v>16</v>
      </c>
      <c r="F8">
        <v>658</v>
      </c>
      <c r="G8">
        <v>758233.52</v>
      </c>
    </row>
    <row r="9" spans="1:7" x14ac:dyDescent="0.25">
      <c r="A9" s="42">
        <v>44166</v>
      </c>
      <c r="B9" t="s">
        <v>10</v>
      </c>
      <c r="C9" t="s">
        <v>17</v>
      </c>
      <c r="D9" t="s">
        <v>159</v>
      </c>
      <c r="E9" t="s">
        <v>16</v>
      </c>
      <c r="F9">
        <v>649</v>
      </c>
      <c r="G9">
        <v>715121</v>
      </c>
    </row>
    <row r="10" spans="1:7" x14ac:dyDescent="0.25">
      <c r="A10" s="42">
        <v>44166</v>
      </c>
      <c r="B10" t="s">
        <v>10</v>
      </c>
      <c r="C10" t="s">
        <v>17</v>
      </c>
      <c r="D10" t="s">
        <v>169</v>
      </c>
      <c r="E10" t="s">
        <v>12</v>
      </c>
      <c r="F10">
        <v>910</v>
      </c>
      <c r="G10">
        <v>221416.65999999995</v>
      </c>
    </row>
    <row r="11" spans="1:7" x14ac:dyDescent="0.25">
      <c r="A11" s="42">
        <v>44166</v>
      </c>
      <c r="B11" t="s">
        <v>10</v>
      </c>
      <c r="C11" t="s">
        <v>17</v>
      </c>
      <c r="D11" t="s">
        <v>170</v>
      </c>
      <c r="E11" t="s">
        <v>12</v>
      </c>
      <c r="F11">
        <v>3410</v>
      </c>
      <c r="G11">
        <v>1106203.3099999998</v>
      </c>
    </row>
    <row r="12" spans="1:7" x14ac:dyDescent="0.25">
      <c r="A12" s="42">
        <v>44166</v>
      </c>
      <c r="B12" t="s">
        <v>10</v>
      </c>
      <c r="C12" t="s">
        <v>17</v>
      </c>
      <c r="D12" t="s">
        <v>183</v>
      </c>
      <c r="E12" t="s">
        <v>12</v>
      </c>
      <c r="F12">
        <v>1890</v>
      </c>
      <c r="G12">
        <v>766581.87000000034</v>
      </c>
    </row>
    <row r="13" spans="1:7" x14ac:dyDescent="0.25">
      <c r="A13" s="42">
        <v>44166</v>
      </c>
      <c r="B13" t="s">
        <v>10</v>
      </c>
      <c r="C13" t="s">
        <v>24</v>
      </c>
      <c r="D13" t="s">
        <v>67</v>
      </c>
      <c r="E13" t="s">
        <v>12</v>
      </c>
      <c r="F13">
        <v>896</v>
      </c>
      <c r="G13">
        <v>154341.34000000008</v>
      </c>
    </row>
    <row r="14" spans="1:7" x14ac:dyDescent="0.25">
      <c r="A14" s="42">
        <v>44166</v>
      </c>
      <c r="B14" t="s">
        <v>10</v>
      </c>
      <c r="C14" t="s">
        <v>24</v>
      </c>
      <c r="D14" t="s">
        <v>73</v>
      </c>
      <c r="E14" t="s">
        <v>12</v>
      </c>
      <c r="F14">
        <v>732</v>
      </c>
      <c r="G14">
        <v>104677.13999999998</v>
      </c>
    </row>
    <row r="15" spans="1:7" x14ac:dyDescent="0.25">
      <c r="A15" s="42">
        <v>44166</v>
      </c>
      <c r="B15" t="s">
        <v>10</v>
      </c>
      <c r="C15" t="s">
        <v>25</v>
      </c>
      <c r="D15" t="s">
        <v>60</v>
      </c>
      <c r="E15" t="s">
        <v>12</v>
      </c>
      <c r="F15">
        <v>828</v>
      </c>
      <c r="G15">
        <v>368314</v>
      </c>
    </row>
    <row r="16" spans="1:7" x14ac:dyDescent="0.25">
      <c r="A16" s="42">
        <v>44166</v>
      </c>
      <c r="B16" t="s">
        <v>10</v>
      </c>
      <c r="C16" t="s">
        <v>25</v>
      </c>
      <c r="D16" t="s">
        <v>73</v>
      </c>
      <c r="E16" t="s">
        <v>12</v>
      </c>
      <c r="F16">
        <v>532</v>
      </c>
      <c r="G16">
        <v>109846</v>
      </c>
    </row>
    <row r="17" spans="1:7" x14ac:dyDescent="0.25">
      <c r="A17" s="42">
        <v>44166</v>
      </c>
      <c r="B17" t="s">
        <v>10</v>
      </c>
      <c r="C17" t="s">
        <v>25</v>
      </c>
      <c r="D17" t="s">
        <v>103</v>
      </c>
      <c r="E17" t="s">
        <v>12</v>
      </c>
      <c r="F17">
        <v>1202</v>
      </c>
      <c r="G17">
        <v>419873.00000000006</v>
      </c>
    </row>
    <row r="18" spans="1:7" x14ac:dyDescent="0.25">
      <c r="A18" s="42">
        <v>44166</v>
      </c>
      <c r="B18" t="s">
        <v>27</v>
      </c>
      <c r="C18" t="s">
        <v>27</v>
      </c>
      <c r="D18" t="s">
        <v>60</v>
      </c>
      <c r="E18" t="s">
        <v>12</v>
      </c>
      <c r="F18">
        <v>2887</v>
      </c>
      <c r="G18">
        <v>1587850</v>
      </c>
    </row>
    <row r="19" spans="1:7" x14ac:dyDescent="0.25">
      <c r="A19" s="42">
        <v>44166</v>
      </c>
      <c r="B19" t="s">
        <v>27</v>
      </c>
      <c r="C19" t="s">
        <v>27</v>
      </c>
      <c r="D19" t="s">
        <v>103</v>
      </c>
      <c r="E19" t="s">
        <v>12</v>
      </c>
      <c r="F19">
        <v>1798</v>
      </c>
      <c r="G19">
        <v>755160</v>
      </c>
    </row>
    <row r="20" spans="1:7" x14ac:dyDescent="0.25">
      <c r="A20" s="42">
        <v>44166</v>
      </c>
      <c r="B20" t="s">
        <v>27</v>
      </c>
      <c r="C20" t="s">
        <v>27</v>
      </c>
      <c r="D20" t="s">
        <v>207</v>
      </c>
      <c r="E20" t="s">
        <v>16</v>
      </c>
      <c r="F20">
        <v>1175</v>
      </c>
      <c r="G20">
        <v>1762500</v>
      </c>
    </row>
    <row r="21" spans="1:7" x14ac:dyDescent="0.25">
      <c r="A21" s="42">
        <v>44166</v>
      </c>
      <c r="B21" t="s">
        <v>27</v>
      </c>
      <c r="C21" t="s">
        <v>27</v>
      </c>
      <c r="D21" t="s">
        <v>179</v>
      </c>
      <c r="E21" t="s">
        <v>12</v>
      </c>
      <c r="F21">
        <v>688</v>
      </c>
      <c r="G21">
        <v>344000</v>
      </c>
    </row>
    <row r="22" spans="1:7" x14ac:dyDescent="0.25">
      <c r="A22" s="42">
        <v>44166</v>
      </c>
      <c r="B22" t="s">
        <v>28</v>
      </c>
      <c r="C22" t="s">
        <v>29</v>
      </c>
      <c r="D22" t="s">
        <v>200</v>
      </c>
      <c r="E22" t="s">
        <v>14</v>
      </c>
      <c r="F22">
        <v>5472</v>
      </c>
      <c r="G22">
        <v>329797.44</v>
      </c>
    </row>
    <row r="23" spans="1:7" x14ac:dyDescent="0.25">
      <c r="A23" s="42">
        <v>44166</v>
      </c>
      <c r="B23" t="s">
        <v>28</v>
      </c>
      <c r="C23" t="s">
        <v>30</v>
      </c>
      <c r="D23" t="s">
        <v>191</v>
      </c>
      <c r="E23" t="s">
        <v>14</v>
      </c>
      <c r="F23">
        <v>1444</v>
      </c>
      <c r="G23">
        <v>105382.28</v>
      </c>
    </row>
    <row r="24" spans="1:7" x14ac:dyDescent="0.25">
      <c r="A24" s="42">
        <v>44166</v>
      </c>
      <c r="B24" t="s">
        <v>28</v>
      </c>
      <c r="C24" t="s">
        <v>30</v>
      </c>
      <c r="D24" t="s">
        <v>81</v>
      </c>
      <c r="E24" t="s">
        <v>16</v>
      </c>
      <c r="F24">
        <v>624</v>
      </c>
      <c r="G24">
        <v>110079.84000000001</v>
      </c>
    </row>
    <row r="25" spans="1:7" x14ac:dyDescent="0.25">
      <c r="A25" s="42">
        <v>44166</v>
      </c>
      <c r="B25" t="s">
        <v>28</v>
      </c>
      <c r="C25" t="s">
        <v>30</v>
      </c>
      <c r="D25" t="s">
        <v>200</v>
      </c>
      <c r="E25" t="s">
        <v>14</v>
      </c>
      <c r="F25">
        <v>2256</v>
      </c>
      <c r="G25">
        <v>135969.12</v>
      </c>
    </row>
    <row r="26" spans="1:7" x14ac:dyDescent="0.25">
      <c r="A26" s="42">
        <v>44166</v>
      </c>
      <c r="B26" t="s">
        <v>28</v>
      </c>
      <c r="C26" t="s">
        <v>30</v>
      </c>
      <c r="D26" t="s">
        <v>201</v>
      </c>
      <c r="E26" t="s">
        <v>14</v>
      </c>
      <c r="F26">
        <v>528</v>
      </c>
      <c r="G26">
        <v>78747</v>
      </c>
    </row>
    <row r="27" spans="1:7" x14ac:dyDescent="0.25">
      <c r="A27" s="42">
        <v>44166</v>
      </c>
      <c r="B27" t="s">
        <v>28</v>
      </c>
      <c r="C27" t="s">
        <v>31</v>
      </c>
      <c r="D27" t="s">
        <v>67</v>
      </c>
      <c r="E27" t="s">
        <v>12</v>
      </c>
      <c r="F27">
        <v>2369</v>
      </c>
      <c r="G27">
        <v>368624.83999999997</v>
      </c>
    </row>
    <row r="28" spans="1:7" x14ac:dyDescent="0.25">
      <c r="A28" s="42">
        <v>44166</v>
      </c>
      <c r="B28" t="s">
        <v>28</v>
      </c>
      <c r="C28" t="s">
        <v>31</v>
      </c>
      <c r="D28" t="s">
        <v>191</v>
      </c>
      <c r="E28" t="s">
        <v>14</v>
      </c>
      <c r="F28">
        <v>1548</v>
      </c>
      <c r="G28">
        <v>108296.57</v>
      </c>
    </row>
    <row r="29" spans="1:7" x14ac:dyDescent="0.25">
      <c r="A29" s="42">
        <v>44166</v>
      </c>
      <c r="B29" t="s">
        <v>28</v>
      </c>
      <c r="C29" t="s">
        <v>31</v>
      </c>
      <c r="D29" t="s">
        <v>73</v>
      </c>
      <c r="E29" t="s">
        <v>12</v>
      </c>
      <c r="F29">
        <v>3150</v>
      </c>
      <c r="G29">
        <v>409922.18999999989</v>
      </c>
    </row>
    <row r="30" spans="1:7" x14ac:dyDescent="0.25">
      <c r="A30" s="42">
        <v>44166</v>
      </c>
      <c r="B30" t="s">
        <v>28</v>
      </c>
      <c r="C30" t="s">
        <v>31</v>
      </c>
      <c r="D30" t="s">
        <v>81</v>
      </c>
      <c r="E30" t="s">
        <v>16</v>
      </c>
      <c r="F30">
        <v>1152</v>
      </c>
      <c r="G30">
        <v>199428.38000000003</v>
      </c>
    </row>
    <row r="31" spans="1:7" x14ac:dyDescent="0.25">
      <c r="A31" s="42">
        <v>44166</v>
      </c>
      <c r="B31" t="s">
        <v>28</v>
      </c>
      <c r="C31" t="s">
        <v>31</v>
      </c>
      <c r="D31" t="s">
        <v>113</v>
      </c>
      <c r="E31" t="s">
        <v>12</v>
      </c>
      <c r="F31">
        <v>1500</v>
      </c>
      <c r="G31">
        <v>270367.00999999995</v>
      </c>
    </row>
    <row r="32" spans="1:7" x14ac:dyDescent="0.25">
      <c r="A32" s="42">
        <v>44166</v>
      </c>
      <c r="B32" t="s">
        <v>28</v>
      </c>
      <c r="C32" t="s">
        <v>31</v>
      </c>
      <c r="D32" t="s">
        <v>200</v>
      </c>
      <c r="E32" t="s">
        <v>14</v>
      </c>
      <c r="F32">
        <v>918</v>
      </c>
      <c r="G32">
        <v>55580.399999999994</v>
      </c>
    </row>
    <row r="33" spans="1:7" x14ac:dyDescent="0.25">
      <c r="A33" s="42">
        <v>44166</v>
      </c>
      <c r="B33" t="s">
        <v>28</v>
      </c>
      <c r="C33" t="s">
        <v>31</v>
      </c>
      <c r="D33" t="s">
        <v>170</v>
      </c>
      <c r="E33" t="s">
        <v>12</v>
      </c>
      <c r="F33">
        <v>1314</v>
      </c>
      <c r="G33">
        <v>301370.12999999995</v>
      </c>
    </row>
    <row r="34" spans="1:7" x14ac:dyDescent="0.25">
      <c r="A34" s="42">
        <v>44166</v>
      </c>
      <c r="B34" t="s">
        <v>28</v>
      </c>
      <c r="C34" t="s">
        <v>31</v>
      </c>
      <c r="D34" t="s">
        <v>183</v>
      </c>
      <c r="E34" t="s">
        <v>12</v>
      </c>
      <c r="F34">
        <v>1680</v>
      </c>
      <c r="G34">
        <v>481986.62000000005</v>
      </c>
    </row>
    <row r="35" spans="1:7" x14ac:dyDescent="0.25">
      <c r="A35" s="42">
        <v>44166</v>
      </c>
      <c r="B35" t="s">
        <v>28</v>
      </c>
      <c r="C35" t="s">
        <v>32</v>
      </c>
      <c r="D35" t="s">
        <v>191</v>
      </c>
      <c r="E35" t="s">
        <v>14</v>
      </c>
      <c r="F35">
        <v>864</v>
      </c>
      <c r="G35">
        <v>63081.639999999992</v>
      </c>
    </row>
    <row r="36" spans="1:7" x14ac:dyDescent="0.25">
      <c r="A36" s="42">
        <v>44166</v>
      </c>
      <c r="B36" t="s">
        <v>28</v>
      </c>
      <c r="C36" t="s">
        <v>32</v>
      </c>
      <c r="D36" t="s">
        <v>200</v>
      </c>
      <c r="E36" t="s">
        <v>14</v>
      </c>
      <c r="F36">
        <v>912</v>
      </c>
      <c r="G36">
        <v>54966.240000000013</v>
      </c>
    </row>
    <row r="37" spans="1:7" x14ac:dyDescent="0.25">
      <c r="A37" s="42">
        <v>44166</v>
      </c>
      <c r="B37" t="s">
        <v>28</v>
      </c>
      <c r="C37" t="s">
        <v>33</v>
      </c>
      <c r="D37" t="s">
        <v>67</v>
      </c>
      <c r="E37" t="s">
        <v>12</v>
      </c>
      <c r="F37">
        <v>852</v>
      </c>
      <c r="G37">
        <v>132957.6</v>
      </c>
    </row>
    <row r="38" spans="1:7" x14ac:dyDescent="0.25">
      <c r="A38" s="42">
        <v>44166</v>
      </c>
      <c r="B38" t="s">
        <v>28</v>
      </c>
      <c r="C38" t="s">
        <v>33</v>
      </c>
      <c r="D38" t="s">
        <v>191</v>
      </c>
      <c r="E38" t="s">
        <v>14</v>
      </c>
      <c r="F38">
        <v>3871</v>
      </c>
      <c r="G38">
        <v>283524.46999999997</v>
      </c>
    </row>
    <row r="39" spans="1:7" x14ac:dyDescent="0.25">
      <c r="A39" s="42">
        <v>44166</v>
      </c>
      <c r="B39" t="s">
        <v>28</v>
      </c>
      <c r="C39" t="s">
        <v>33</v>
      </c>
      <c r="D39" t="s">
        <v>73</v>
      </c>
      <c r="E39" t="s">
        <v>12</v>
      </c>
      <c r="F39">
        <v>636</v>
      </c>
      <c r="G39">
        <v>82346.62999999999</v>
      </c>
    </row>
    <row r="40" spans="1:7" x14ac:dyDescent="0.25">
      <c r="A40" s="42">
        <v>44166</v>
      </c>
      <c r="B40" t="s">
        <v>28</v>
      </c>
      <c r="C40" t="s">
        <v>33</v>
      </c>
      <c r="D40" t="s">
        <v>113</v>
      </c>
      <c r="E40" t="s">
        <v>12</v>
      </c>
      <c r="F40">
        <v>672</v>
      </c>
      <c r="G40">
        <v>118659.37999999998</v>
      </c>
    </row>
    <row r="41" spans="1:7" x14ac:dyDescent="0.25">
      <c r="A41" s="42">
        <v>44166</v>
      </c>
      <c r="B41" t="s">
        <v>28</v>
      </c>
      <c r="C41" t="s">
        <v>33</v>
      </c>
      <c r="D41" t="s">
        <v>202</v>
      </c>
      <c r="E41" t="s">
        <v>16</v>
      </c>
      <c r="F41">
        <v>864</v>
      </c>
      <c r="G41">
        <v>152347.43999999997</v>
      </c>
    </row>
    <row r="42" spans="1:7" x14ac:dyDescent="0.25">
      <c r="A42" s="42">
        <v>44166</v>
      </c>
      <c r="B42" t="s">
        <v>28</v>
      </c>
      <c r="C42" t="s">
        <v>33</v>
      </c>
      <c r="D42" t="s">
        <v>203</v>
      </c>
      <c r="E42" t="s">
        <v>16</v>
      </c>
      <c r="F42">
        <v>840</v>
      </c>
      <c r="G42">
        <v>148116.43</v>
      </c>
    </row>
    <row r="43" spans="1:7" x14ac:dyDescent="0.25">
      <c r="A43" s="42">
        <v>44166</v>
      </c>
      <c r="B43" t="s">
        <v>28</v>
      </c>
      <c r="C43" t="s">
        <v>33</v>
      </c>
      <c r="D43" t="s">
        <v>200</v>
      </c>
      <c r="E43" t="s">
        <v>14</v>
      </c>
      <c r="F43">
        <v>2816</v>
      </c>
      <c r="G43">
        <v>169720.32000000001</v>
      </c>
    </row>
    <row r="44" spans="1:7" x14ac:dyDescent="0.25">
      <c r="A44" s="42">
        <v>44166</v>
      </c>
      <c r="B44" t="s">
        <v>28</v>
      </c>
      <c r="C44" t="s">
        <v>33</v>
      </c>
      <c r="D44" t="s">
        <v>201</v>
      </c>
      <c r="E44" t="s">
        <v>14</v>
      </c>
      <c r="F44">
        <v>1260</v>
      </c>
      <c r="G44">
        <v>187603.15999999997</v>
      </c>
    </row>
    <row r="45" spans="1:7" x14ac:dyDescent="0.25">
      <c r="A45" s="42">
        <v>44166</v>
      </c>
      <c r="B45" t="s">
        <v>28</v>
      </c>
      <c r="C45" t="s">
        <v>34</v>
      </c>
      <c r="D45" t="s">
        <v>60</v>
      </c>
      <c r="E45" t="s">
        <v>12</v>
      </c>
      <c r="F45">
        <v>648</v>
      </c>
      <c r="G45">
        <v>210281.72000000006</v>
      </c>
    </row>
    <row r="46" spans="1:7" x14ac:dyDescent="0.25">
      <c r="A46" s="42">
        <v>44166</v>
      </c>
      <c r="B46" t="s">
        <v>28</v>
      </c>
      <c r="C46" t="s">
        <v>34</v>
      </c>
      <c r="D46" t="s">
        <v>67</v>
      </c>
      <c r="E46" t="s">
        <v>12</v>
      </c>
      <c r="F46">
        <v>887</v>
      </c>
      <c r="G46">
        <v>138684.18999999997</v>
      </c>
    </row>
    <row r="47" spans="1:7" x14ac:dyDescent="0.25">
      <c r="A47" s="42">
        <v>44166</v>
      </c>
      <c r="B47" t="s">
        <v>28</v>
      </c>
      <c r="C47" t="s">
        <v>34</v>
      </c>
      <c r="D47" t="s">
        <v>191</v>
      </c>
      <c r="E47" t="s">
        <v>14</v>
      </c>
      <c r="F47">
        <v>4656</v>
      </c>
      <c r="G47">
        <v>339971.39999999991</v>
      </c>
    </row>
    <row r="48" spans="1:7" x14ac:dyDescent="0.25">
      <c r="A48" s="42">
        <v>44166</v>
      </c>
      <c r="B48" t="s">
        <v>28</v>
      </c>
      <c r="C48" t="s">
        <v>34</v>
      </c>
      <c r="D48" t="s">
        <v>71</v>
      </c>
      <c r="E48" t="s">
        <v>14</v>
      </c>
      <c r="F48">
        <v>612</v>
      </c>
      <c r="G48">
        <v>195372.11000000002</v>
      </c>
    </row>
    <row r="49" spans="1:7" x14ac:dyDescent="0.25">
      <c r="A49" s="42">
        <v>44166</v>
      </c>
      <c r="B49" t="s">
        <v>28</v>
      </c>
      <c r="C49" t="s">
        <v>34</v>
      </c>
      <c r="D49" t="s">
        <v>73</v>
      </c>
      <c r="E49" t="s">
        <v>12</v>
      </c>
      <c r="F49">
        <v>1428</v>
      </c>
      <c r="G49">
        <v>185365.84999999998</v>
      </c>
    </row>
    <row r="50" spans="1:7" x14ac:dyDescent="0.25">
      <c r="A50" s="42">
        <v>44166</v>
      </c>
      <c r="B50" t="s">
        <v>28</v>
      </c>
      <c r="C50" t="s">
        <v>34</v>
      </c>
      <c r="D50" t="s">
        <v>81</v>
      </c>
      <c r="E50" t="s">
        <v>16</v>
      </c>
      <c r="F50">
        <v>2424</v>
      </c>
      <c r="G50">
        <v>427603.68</v>
      </c>
    </row>
    <row r="51" spans="1:7" x14ac:dyDescent="0.25">
      <c r="A51" s="42">
        <v>44166</v>
      </c>
      <c r="B51" t="s">
        <v>28</v>
      </c>
      <c r="C51" t="s">
        <v>34</v>
      </c>
      <c r="D51" t="s">
        <v>103</v>
      </c>
      <c r="E51" t="s">
        <v>12</v>
      </c>
      <c r="F51">
        <v>516</v>
      </c>
      <c r="G51">
        <v>126437.48</v>
      </c>
    </row>
    <row r="52" spans="1:7" x14ac:dyDescent="0.25">
      <c r="A52" s="42">
        <v>44166</v>
      </c>
      <c r="B52" t="s">
        <v>28</v>
      </c>
      <c r="C52" t="s">
        <v>34</v>
      </c>
      <c r="D52" t="s">
        <v>113</v>
      </c>
      <c r="E52" t="s">
        <v>12</v>
      </c>
      <c r="F52">
        <v>797</v>
      </c>
      <c r="G52">
        <v>141072.90999999995</v>
      </c>
    </row>
    <row r="53" spans="1:7" x14ac:dyDescent="0.25">
      <c r="A53" s="42">
        <v>44166</v>
      </c>
      <c r="B53" t="s">
        <v>28</v>
      </c>
      <c r="C53" t="s">
        <v>34</v>
      </c>
      <c r="D53" t="s">
        <v>202</v>
      </c>
      <c r="E53" t="s">
        <v>16</v>
      </c>
      <c r="F53">
        <v>696</v>
      </c>
      <c r="G53">
        <v>122699.20999999999</v>
      </c>
    </row>
    <row r="54" spans="1:7" x14ac:dyDescent="0.25">
      <c r="A54" s="42">
        <v>44166</v>
      </c>
      <c r="B54" t="s">
        <v>28</v>
      </c>
      <c r="C54" t="s">
        <v>34</v>
      </c>
      <c r="D54" t="s">
        <v>203</v>
      </c>
      <c r="E54" t="s">
        <v>16</v>
      </c>
      <c r="F54">
        <v>696</v>
      </c>
      <c r="G54">
        <v>122699.20999999999</v>
      </c>
    </row>
    <row r="55" spans="1:7" x14ac:dyDescent="0.25">
      <c r="A55" s="42">
        <v>44166</v>
      </c>
      <c r="B55" t="s">
        <v>28</v>
      </c>
      <c r="C55" t="s">
        <v>34</v>
      </c>
      <c r="D55" t="s">
        <v>200</v>
      </c>
      <c r="E55" t="s">
        <v>14</v>
      </c>
      <c r="F55">
        <v>3696</v>
      </c>
      <c r="G55">
        <v>222757.91999999995</v>
      </c>
    </row>
    <row r="56" spans="1:7" x14ac:dyDescent="0.25">
      <c r="A56" s="42">
        <v>44166</v>
      </c>
      <c r="B56" t="s">
        <v>28</v>
      </c>
      <c r="C56" t="s">
        <v>34</v>
      </c>
      <c r="D56" t="s">
        <v>170</v>
      </c>
      <c r="E56" t="s">
        <v>12</v>
      </c>
      <c r="F56">
        <v>684</v>
      </c>
      <c r="G56">
        <v>161421.31000000003</v>
      </c>
    </row>
    <row r="57" spans="1:7" x14ac:dyDescent="0.25">
      <c r="A57" s="42">
        <v>44166</v>
      </c>
      <c r="B57" t="s">
        <v>28</v>
      </c>
      <c r="C57" t="s">
        <v>34</v>
      </c>
      <c r="D57" t="s">
        <v>201</v>
      </c>
      <c r="E57" t="s">
        <v>14</v>
      </c>
      <c r="F57">
        <v>2376</v>
      </c>
      <c r="G57">
        <v>353767.97999999992</v>
      </c>
    </row>
    <row r="58" spans="1:7" x14ac:dyDescent="0.25">
      <c r="A58" s="42">
        <v>44197</v>
      </c>
      <c r="B58" t="s">
        <v>10</v>
      </c>
      <c r="C58" t="s">
        <v>17</v>
      </c>
      <c r="D58" t="s">
        <v>59</v>
      </c>
      <c r="E58" t="s">
        <v>12</v>
      </c>
      <c r="F58">
        <v>1224</v>
      </c>
      <c r="G58">
        <v>473087.95999999973</v>
      </c>
    </row>
    <row r="59" spans="1:7" x14ac:dyDescent="0.25">
      <c r="A59" s="42">
        <v>44197</v>
      </c>
      <c r="B59" t="s">
        <v>10</v>
      </c>
      <c r="C59" t="s">
        <v>17</v>
      </c>
      <c r="D59" t="s">
        <v>60</v>
      </c>
      <c r="E59" t="s">
        <v>12</v>
      </c>
      <c r="F59">
        <v>2556</v>
      </c>
      <c r="G59">
        <v>1224751.3600000003</v>
      </c>
    </row>
    <row r="60" spans="1:7" x14ac:dyDescent="0.25">
      <c r="A60" s="42">
        <v>44197</v>
      </c>
      <c r="B60" t="s">
        <v>10</v>
      </c>
      <c r="C60" t="s">
        <v>17</v>
      </c>
      <c r="D60" t="s">
        <v>67</v>
      </c>
      <c r="E60" t="s">
        <v>12</v>
      </c>
      <c r="F60">
        <v>2756</v>
      </c>
      <c r="G60">
        <v>682529.63000000012</v>
      </c>
    </row>
    <row r="61" spans="1:7" x14ac:dyDescent="0.25">
      <c r="A61" s="42">
        <v>44197</v>
      </c>
      <c r="B61" t="s">
        <v>10</v>
      </c>
      <c r="C61" t="s">
        <v>17</v>
      </c>
      <c r="D61" t="s">
        <v>71</v>
      </c>
      <c r="E61" t="s">
        <v>14</v>
      </c>
      <c r="F61">
        <v>738</v>
      </c>
      <c r="G61">
        <v>285258.78999999992</v>
      </c>
    </row>
    <row r="62" spans="1:7" x14ac:dyDescent="0.25">
      <c r="A62" s="42">
        <v>44197</v>
      </c>
      <c r="B62" t="s">
        <v>10</v>
      </c>
      <c r="C62" t="s">
        <v>17</v>
      </c>
      <c r="D62" t="s">
        <v>72</v>
      </c>
      <c r="E62" t="s">
        <v>12</v>
      </c>
      <c r="F62">
        <v>502</v>
      </c>
      <c r="G62">
        <v>217029.26</v>
      </c>
    </row>
    <row r="63" spans="1:7" x14ac:dyDescent="0.25">
      <c r="A63" s="42">
        <v>44197</v>
      </c>
      <c r="B63" t="s">
        <v>10</v>
      </c>
      <c r="C63" t="s">
        <v>17</v>
      </c>
      <c r="D63" t="s">
        <v>73</v>
      </c>
      <c r="E63" t="s">
        <v>12</v>
      </c>
      <c r="F63">
        <v>3933</v>
      </c>
      <c r="G63">
        <v>803370.64000000071</v>
      </c>
    </row>
    <row r="64" spans="1:7" x14ac:dyDescent="0.25">
      <c r="A64" s="42">
        <v>44197</v>
      </c>
      <c r="B64" t="s">
        <v>10</v>
      </c>
      <c r="C64" t="s">
        <v>17</v>
      </c>
      <c r="D64" t="s">
        <v>81</v>
      </c>
      <c r="E64" t="s">
        <v>16</v>
      </c>
      <c r="F64">
        <v>1030</v>
      </c>
      <c r="G64">
        <v>261057.56999999986</v>
      </c>
    </row>
    <row r="65" spans="1:7" x14ac:dyDescent="0.25">
      <c r="A65" s="42">
        <v>44197</v>
      </c>
      <c r="B65" t="s">
        <v>10</v>
      </c>
      <c r="C65" t="s">
        <v>17</v>
      </c>
      <c r="D65" t="s">
        <v>96</v>
      </c>
      <c r="E65" t="s">
        <v>12</v>
      </c>
      <c r="F65">
        <v>1250</v>
      </c>
      <c r="G65">
        <v>484152.93000000011</v>
      </c>
    </row>
    <row r="66" spans="1:7" x14ac:dyDescent="0.25">
      <c r="A66" s="42">
        <v>44197</v>
      </c>
      <c r="B66" t="s">
        <v>10</v>
      </c>
      <c r="C66" t="s">
        <v>17</v>
      </c>
      <c r="D66" t="s">
        <v>103</v>
      </c>
      <c r="E66" t="s">
        <v>12</v>
      </c>
      <c r="F66">
        <v>3317</v>
      </c>
      <c r="G66">
        <v>1235007.1400000004</v>
      </c>
    </row>
    <row r="67" spans="1:7" x14ac:dyDescent="0.25">
      <c r="A67" s="42">
        <v>44197</v>
      </c>
      <c r="B67" t="s">
        <v>10</v>
      </c>
      <c r="C67" t="s">
        <v>17</v>
      </c>
      <c r="D67" t="s">
        <v>110</v>
      </c>
      <c r="E67" t="s">
        <v>12</v>
      </c>
      <c r="F67">
        <v>879</v>
      </c>
      <c r="G67">
        <v>349800.72999999992</v>
      </c>
    </row>
    <row r="68" spans="1:7" x14ac:dyDescent="0.25">
      <c r="A68" s="42">
        <v>44197</v>
      </c>
      <c r="B68" t="s">
        <v>10</v>
      </c>
      <c r="C68" t="s">
        <v>17</v>
      </c>
      <c r="D68" t="s">
        <v>113</v>
      </c>
      <c r="E68" t="s">
        <v>12</v>
      </c>
      <c r="F68">
        <v>1459</v>
      </c>
      <c r="G68">
        <v>407860.20999999996</v>
      </c>
    </row>
    <row r="69" spans="1:7" x14ac:dyDescent="0.25">
      <c r="A69" s="42">
        <v>44197</v>
      </c>
      <c r="B69" t="s">
        <v>10</v>
      </c>
      <c r="C69" t="s">
        <v>17</v>
      </c>
      <c r="D69" t="s">
        <v>204</v>
      </c>
      <c r="E69" t="s">
        <v>16</v>
      </c>
      <c r="F69">
        <v>710</v>
      </c>
      <c r="G69">
        <v>159496.20000000001</v>
      </c>
    </row>
    <row r="70" spans="1:7" x14ac:dyDescent="0.25">
      <c r="A70" s="42">
        <v>44197</v>
      </c>
      <c r="B70" t="s">
        <v>10</v>
      </c>
      <c r="C70" t="s">
        <v>17</v>
      </c>
      <c r="D70" t="s">
        <v>131</v>
      </c>
      <c r="E70" t="s">
        <v>12</v>
      </c>
      <c r="F70">
        <v>713</v>
      </c>
      <c r="G70">
        <v>184869.50999999998</v>
      </c>
    </row>
    <row r="71" spans="1:7" x14ac:dyDescent="0.25">
      <c r="A71" s="42">
        <v>44197</v>
      </c>
      <c r="B71" t="s">
        <v>10</v>
      </c>
      <c r="C71" t="s">
        <v>17</v>
      </c>
      <c r="D71" t="s">
        <v>133</v>
      </c>
      <c r="E71" t="s">
        <v>12</v>
      </c>
      <c r="F71">
        <v>770</v>
      </c>
      <c r="G71">
        <v>418426.71</v>
      </c>
    </row>
    <row r="72" spans="1:7" x14ac:dyDescent="0.25">
      <c r="A72" s="42">
        <v>44197</v>
      </c>
      <c r="B72" t="s">
        <v>10</v>
      </c>
      <c r="C72" t="s">
        <v>17</v>
      </c>
      <c r="D72" t="s">
        <v>139</v>
      </c>
      <c r="E72" t="s">
        <v>14</v>
      </c>
      <c r="F72">
        <v>613</v>
      </c>
      <c r="G72">
        <v>213946.97000000003</v>
      </c>
    </row>
    <row r="73" spans="1:7" x14ac:dyDescent="0.25">
      <c r="A73" s="42">
        <v>44197</v>
      </c>
      <c r="B73" t="s">
        <v>10</v>
      </c>
      <c r="C73" t="s">
        <v>17</v>
      </c>
      <c r="D73" t="s">
        <v>156</v>
      </c>
      <c r="E73" t="s">
        <v>16</v>
      </c>
      <c r="F73">
        <v>680</v>
      </c>
      <c r="G73">
        <v>776177.17999999993</v>
      </c>
    </row>
    <row r="74" spans="1:7" x14ac:dyDescent="0.25">
      <c r="A74" s="42">
        <v>44197</v>
      </c>
      <c r="B74" t="s">
        <v>10</v>
      </c>
      <c r="C74" t="s">
        <v>17</v>
      </c>
      <c r="D74" t="s">
        <v>159</v>
      </c>
      <c r="E74" t="s">
        <v>16</v>
      </c>
      <c r="F74">
        <v>530</v>
      </c>
      <c r="G74">
        <v>602205.66999999993</v>
      </c>
    </row>
    <row r="75" spans="1:7" x14ac:dyDescent="0.25">
      <c r="A75" s="42">
        <v>44197</v>
      </c>
      <c r="B75" t="s">
        <v>10</v>
      </c>
      <c r="C75" t="s">
        <v>17</v>
      </c>
      <c r="D75" t="s">
        <v>169</v>
      </c>
      <c r="E75" t="s">
        <v>12</v>
      </c>
      <c r="F75">
        <v>746</v>
      </c>
      <c r="G75">
        <v>193326.06000000003</v>
      </c>
    </row>
    <row r="76" spans="1:7" x14ac:dyDescent="0.25">
      <c r="A76" s="42">
        <v>44197</v>
      </c>
      <c r="B76" t="s">
        <v>10</v>
      </c>
      <c r="C76" t="s">
        <v>17</v>
      </c>
      <c r="D76" t="s">
        <v>170</v>
      </c>
      <c r="E76" t="s">
        <v>12</v>
      </c>
      <c r="F76">
        <v>2493</v>
      </c>
      <c r="G76">
        <v>803756.10999999964</v>
      </c>
    </row>
    <row r="77" spans="1:7" x14ac:dyDescent="0.25">
      <c r="A77" s="42">
        <v>44197</v>
      </c>
      <c r="B77" t="s">
        <v>10</v>
      </c>
      <c r="C77" t="s">
        <v>17</v>
      </c>
      <c r="D77" t="s">
        <v>174</v>
      </c>
      <c r="E77" t="s">
        <v>16</v>
      </c>
      <c r="F77">
        <v>551</v>
      </c>
      <c r="G77">
        <v>851821.64</v>
      </c>
    </row>
    <row r="78" spans="1:7" x14ac:dyDescent="0.25">
      <c r="A78" s="42">
        <v>44197</v>
      </c>
      <c r="B78" t="s">
        <v>10</v>
      </c>
      <c r="C78" t="s">
        <v>17</v>
      </c>
      <c r="D78" t="s">
        <v>183</v>
      </c>
      <c r="E78" t="s">
        <v>12</v>
      </c>
      <c r="F78">
        <v>1823</v>
      </c>
      <c r="G78">
        <v>770515.72</v>
      </c>
    </row>
    <row r="79" spans="1:7" x14ac:dyDescent="0.25">
      <c r="A79" s="42">
        <v>44197</v>
      </c>
      <c r="B79" t="s">
        <v>10</v>
      </c>
      <c r="C79" t="s">
        <v>24</v>
      </c>
      <c r="D79" t="s">
        <v>67</v>
      </c>
      <c r="E79" t="s">
        <v>12</v>
      </c>
      <c r="F79">
        <v>565</v>
      </c>
      <c r="G79">
        <v>97324.64</v>
      </c>
    </row>
    <row r="80" spans="1:7" x14ac:dyDescent="0.25">
      <c r="A80" s="42">
        <v>44197</v>
      </c>
      <c r="B80" t="s">
        <v>10</v>
      </c>
      <c r="C80" t="s">
        <v>25</v>
      </c>
      <c r="D80" t="s">
        <v>60</v>
      </c>
      <c r="E80" t="s">
        <v>12</v>
      </c>
      <c r="F80">
        <v>662</v>
      </c>
      <c r="G80">
        <v>317343</v>
      </c>
    </row>
    <row r="81" spans="1:7" x14ac:dyDescent="0.25">
      <c r="A81" s="42">
        <v>44197</v>
      </c>
      <c r="B81" t="s">
        <v>10</v>
      </c>
      <c r="C81" t="s">
        <v>25</v>
      </c>
      <c r="D81" t="s">
        <v>73</v>
      </c>
      <c r="E81" t="s">
        <v>12</v>
      </c>
      <c r="F81">
        <v>850</v>
      </c>
      <c r="G81">
        <v>179590</v>
      </c>
    </row>
    <row r="82" spans="1:7" x14ac:dyDescent="0.25">
      <c r="A82" s="42">
        <v>44197</v>
      </c>
      <c r="B82" t="s">
        <v>10</v>
      </c>
      <c r="C82" t="s">
        <v>25</v>
      </c>
      <c r="D82" t="s">
        <v>103</v>
      </c>
      <c r="E82" t="s">
        <v>12</v>
      </c>
      <c r="F82">
        <v>1275</v>
      </c>
      <c r="G82">
        <v>483004.00000000006</v>
      </c>
    </row>
    <row r="83" spans="1:7" x14ac:dyDescent="0.25">
      <c r="A83" s="42">
        <v>44197</v>
      </c>
      <c r="B83" t="s">
        <v>27</v>
      </c>
      <c r="C83" t="s">
        <v>27</v>
      </c>
      <c r="D83" t="s">
        <v>60</v>
      </c>
      <c r="E83" t="s">
        <v>12</v>
      </c>
      <c r="F83">
        <v>2583</v>
      </c>
      <c r="G83">
        <v>1420650</v>
      </c>
    </row>
    <row r="84" spans="1:7" x14ac:dyDescent="0.25">
      <c r="A84" s="42">
        <v>44197</v>
      </c>
      <c r="B84" t="s">
        <v>27</v>
      </c>
      <c r="C84" t="s">
        <v>27</v>
      </c>
      <c r="D84" t="s">
        <v>103</v>
      </c>
      <c r="E84" t="s">
        <v>12</v>
      </c>
      <c r="F84">
        <v>1723</v>
      </c>
      <c r="G84">
        <v>723660</v>
      </c>
    </row>
    <row r="85" spans="1:7" x14ac:dyDescent="0.25">
      <c r="A85" s="42">
        <v>44197</v>
      </c>
      <c r="B85" t="s">
        <v>27</v>
      </c>
      <c r="C85" t="s">
        <v>27</v>
      </c>
      <c r="D85" t="s">
        <v>207</v>
      </c>
      <c r="E85" t="s">
        <v>16</v>
      </c>
      <c r="F85">
        <v>1752</v>
      </c>
      <c r="G85">
        <v>2628000</v>
      </c>
    </row>
    <row r="86" spans="1:7" x14ac:dyDescent="0.25">
      <c r="A86" s="42">
        <v>44197</v>
      </c>
      <c r="B86" t="s">
        <v>27</v>
      </c>
      <c r="C86" t="s">
        <v>27</v>
      </c>
      <c r="D86" t="s">
        <v>204</v>
      </c>
      <c r="E86" t="s">
        <v>16</v>
      </c>
      <c r="F86">
        <v>959</v>
      </c>
      <c r="G86">
        <v>254135</v>
      </c>
    </row>
    <row r="87" spans="1:7" x14ac:dyDescent="0.25">
      <c r="A87" s="42">
        <v>44197</v>
      </c>
      <c r="B87" t="s">
        <v>27</v>
      </c>
      <c r="C87" t="s">
        <v>27</v>
      </c>
      <c r="D87" t="s">
        <v>133</v>
      </c>
      <c r="E87" t="s">
        <v>12</v>
      </c>
      <c r="F87">
        <v>963</v>
      </c>
      <c r="G87">
        <v>577800</v>
      </c>
    </row>
    <row r="88" spans="1:7" x14ac:dyDescent="0.25">
      <c r="A88" s="42">
        <v>44197</v>
      </c>
      <c r="B88" t="s">
        <v>28</v>
      </c>
      <c r="C88" t="s">
        <v>30</v>
      </c>
      <c r="D88" t="s">
        <v>191</v>
      </c>
      <c r="E88" t="s">
        <v>14</v>
      </c>
      <c r="F88">
        <v>576</v>
      </c>
      <c r="G88">
        <v>42033.2</v>
      </c>
    </row>
    <row r="89" spans="1:7" x14ac:dyDescent="0.25">
      <c r="A89" s="42">
        <v>44197</v>
      </c>
      <c r="B89" t="s">
        <v>28</v>
      </c>
      <c r="C89" t="s">
        <v>31</v>
      </c>
      <c r="D89" t="s">
        <v>67</v>
      </c>
      <c r="E89" t="s">
        <v>12</v>
      </c>
      <c r="F89">
        <v>1470</v>
      </c>
      <c r="G89">
        <v>232181.75999999989</v>
      </c>
    </row>
    <row r="90" spans="1:7" x14ac:dyDescent="0.25">
      <c r="A90" s="42">
        <v>44197</v>
      </c>
      <c r="B90" t="s">
        <v>28</v>
      </c>
      <c r="C90" t="s">
        <v>31</v>
      </c>
      <c r="D90" t="s">
        <v>191</v>
      </c>
      <c r="E90" t="s">
        <v>14</v>
      </c>
      <c r="F90">
        <v>720</v>
      </c>
      <c r="G90">
        <v>51842.61</v>
      </c>
    </row>
    <row r="91" spans="1:7" x14ac:dyDescent="0.25">
      <c r="A91" s="42">
        <v>44197</v>
      </c>
      <c r="B91" t="s">
        <v>28</v>
      </c>
      <c r="C91" t="s">
        <v>31</v>
      </c>
      <c r="D91" t="s">
        <v>73</v>
      </c>
      <c r="E91" t="s">
        <v>12</v>
      </c>
      <c r="F91">
        <v>1570</v>
      </c>
      <c r="G91">
        <v>207028.64</v>
      </c>
    </row>
    <row r="92" spans="1:7" x14ac:dyDescent="0.25">
      <c r="A92" s="42">
        <v>44197</v>
      </c>
      <c r="B92" t="s">
        <v>28</v>
      </c>
      <c r="C92" t="s">
        <v>31</v>
      </c>
      <c r="D92" t="s">
        <v>81</v>
      </c>
      <c r="E92" t="s">
        <v>16</v>
      </c>
      <c r="F92">
        <v>996</v>
      </c>
      <c r="G92">
        <v>182454.9</v>
      </c>
    </row>
    <row r="93" spans="1:7" x14ac:dyDescent="0.25">
      <c r="A93" s="42">
        <v>44197</v>
      </c>
      <c r="B93" t="s">
        <v>28</v>
      </c>
      <c r="C93" t="s">
        <v>31</v>
      </c>
      <c r="D93" t="s">
        <v>113</v>
      </c>
      <c r="E93" t="s">
        <v>12</v>
      </c>
      <c r="F93">
        <v>778</v>
      </c>
      <c r="G93">
        <v>143943.24</v>
      </c>
    </row>
    <row r="94" spans="1:7" x14ac:dyDescent="0.25">
      <c r="A94" s="42">
        <v>44197</v>
      </c>
      <c r="B94" t="s">
        <v>28</v>
      </c>
      <c r="C94" t="s">
        <v>31</v>
      </c>
      <c r="D94" t="s">
        <v>183</v>
      </c>
      <c r="E94" t="s">
        <v>12</v>
      </c>
      <c r="F94">
        <v>864</v>
      </c>
      <c r="G94">
        <v>258837.59999999995</v>
      </c>
    </row>
    <row r="95" spans="1:7" x14ac:dyDescent="0.25">
      <c r="A95" s="42">
        <v>44197</v>
      </c>
      <c r="B95" t="s">
        <v>28</v>
      </c>
      <c r="C95" t="s">
        <v>32</v>
      </c>
      <c r="D95" t="s">
        <v>67</v>
      </c>
      <c r="E95" t="s">
        <v>12</v>
      </c>
      <c r="F95">
        <v>576</v>
      </c>
      <c r="G95">
        <v>90058.76</v>
      </c>
    </row>
    <row r="96" spans="1:7" x14ac:dyDescent="0.25">
      <c r="A96" s="42">
        <v>44197</v>
      </c>
      <c r="B96" t="s">
        <v>28</v>
      </c>
      <c r="C96" t="s">
        <v>32</v>
      </c>
      <c r="D96" t="s">
        <v>73</v>
      </c>
      <c r="E96" t="s">
        <v>12</v>
      </c>
      <c r="F96">
        <v>732</v>
      </c>
      <c r="G96">
        <v>95019.449999999983</v>
      </c>
    </row>
    <row r="97" spans="1:7" x14ac:dyDescent="0.25">
      <c r="A97" s="42">
        <v>44197</v>
      </c>
      <c r="B97" t="s">
        <v>28</v>
      </c>
      <c r="C97" t="s">
        <v>32</v>
      </c>
      <c r="D97" t="s">
        <v>81</v>
      </c>
      <c r="E97" t="s">
        <v>16</v>
      </c>
      <c r="F97">
        <v>895</v>
      </c>
      <c r="G97">
        <v>157886.94999999998</v>
      </c>
    </row>
    <row r="98" spans="1:7" x14ac:dyDescent="0.25">
      <c r="A98" s="42">
        <v>44197</v>
      </c>
      <c r="B98" t="s">
        <v>28</v>
      </c>
      <c r="C98" t="s">
        <v>32</v>
      </c>
      <c r="D98" t="s">
        <v>200</v>
      </c>
      <c r="E98" t="s">
        <v>14</v>
      </c>
      <c r="F98">
        <v>1512</v>
      </c>
      <c r="G98">
        <v>91131.12</v>
      </c>
    </row>
    <row r="99" spans="1:7" x14ac:dyDescent="0.25">
      <c r="A99" s="42">
        <v>44197</v>
      </c>
      <c r="B99" t="s">
        <v>28</v>
      </c>
      <c r="C99" t="s">
        <v>33</v>
      </c>
      <c r="D99" t="s">
        <v>191</v>
      </c>
      <c r="E99" t="s">
        <v>14</v>
      </c>
      <c r="F99">
        <v>1405</v>
      </c>
      <c r="G99">
        <v>103442.28</v>
      </c>
    </row>
    <row r="100" spans="1:7" x14ac:dyDescent="0.25">
      <c r="A100" s="42">
        <v>44197</v>
      </c>
      <c r="B100" t="s">
        <v>28</v>
      </c>
      <c r="C100" t="s">
        <v>33</v>
      </c>
      <c r="D100" t="s">
        <v>73</v>
      </c>
      <c r="E100" t="s">
        <v>12</v>
      </c>
      <c r="F100">
        <v>600</v>
      </c>
      <c r="G100">
        <v>77884.84</v>
      </c>
    </row>
    <row r="101" spans="1:7" x14ac:dyDescent="0.25">
      <c r="A101" s="42">
        <v>44197</v>
      </c>
      <c r="B101" t="s">
        <v>28</v>
      </c>
      <c r="C101" t="s">
        <v>33</v>
      </c>
      <c r="D101" t="s">
        <v>81</v>
      </c>
      <c r="E101" t="s">
        <v>16</v>
      </c>
      <c r="F101">
        <v>1416</v>
      </c>
      <c r="G101">
        <v>249796.56</v>
      </c>
    </row>
    <row r="102" spans="1:7" x14ac:dyDescent="0.25">
      <c r="A102" s="42">
        <v>44197</v>
      </c>
      <c r="B102" t="s">
        <v>28</v>
      </c>
      <c r="C102" t="s">
        <v>33</v>
      </c>
      <c r="D102" t="s">
        <v>200</v>
      </c>
      <c r="E102" t="s">
        <v>14</v>
      </c>
      <c r="F102">
        <v>1080</v>
      </c>
      <c r="G102">
        <v>65091.599999999991</v>
      </c>
    </row>
    <row r="103" spans="1:7" x14ac:dyDescent="0.25">
      <c r="A103" s="42">
        <v>44197</v>
      </c>
      <c r="B103" t="s">
        <v>28</v>
      </c>
      <c r="C103" t="s">
        <v>34</v>
      </c>
      <c r="D103" t="s">
        <v>67</v>
      </c>
      <c r="E103" t="s">
        <v>12</v>
      </c>
      <c r="F103">
        <v>1093</v>
      </c>
      <c r="G103">
        <v>170736.39999999997</v>
      </c>
    </row>
    <row r="104" spans="1:7" x14ac:dyDescent="0.25">
      <c r="A104" s="42">
        <v>44197</v>
      </c>
      <c r="B104" t="s">
        <v>28</v>
      </c>
      <c r="C104" t="s">
        <v>34</v>
      </c>
      <c r="D104" t="s">
        <v>191</v>
      </c>
      <c r="E104" t="s">
        <v>14</v>
      </c>
      <c r="F104">
        <v>529</v>
      </c>
      <c r="G104">
        <v>38757.620000000003</v>
      </c>
    </row>
    <row r="105" spans="1:7" x14ac:dyDescent="0.25">
      <c r="A105" s="42">
        <v>44197</v>
      </c>
      <c r="B105" t="s">
        <v>28</v>
      </c>
      <c r="C105" t="s">
        <v>34</v>
      </c>
      <c r="D105" t="s">
        <v>73</v>
      </c>
      <c r="E105" t="s">
        <v>12</v>
      </c>
      <c r="F105">
        <v>553</v>
      </c>
      <c r="G105">
        <v>71653.98</v>
      </c>
    </row>
    <row r="106" spans="1:7" x14ac:dyDescent="0.25">
      <c r="A106" s="42">
        <v>44197</v>
      </c>
      <c r="B106" t="s">
        <v>28</v>
      </c>
      <c r="C106" t="s">
        <v>34</v>
      </c>
      <c r="D106" t="s">
        <v>81</v>
      </c>
      <c r="E106" t="s">
        <v>16</v>
      </c>
      <c r="F106">
        <v>1104</v>
      </c>
      <c r="G106">
        <v>194756.63999999996</v>
      </c>
    </row>
    <row r="107" spans="1:7" x14ac:dyDescent="0.25">
      <c r="A107" s="42">
        <v>44197</v>
      </c>
      <c r="B107" t="s">
        <v>28</v>
      </c>
      <c r="C107" t="s">
        <v>34</v>
      </c>
      <c r="D107" t="s">
        <v>103</v>
      </c>
      <c r="E107" t="s">
        <v>12</v>
      </c>
      <c r="F107">
        <v>565</v>
      </c>
      <c r="G107">
        <v>139759.20000000001</v>
      </c>
    </row>
    <row r="108" spans="1:7" x14ac:dyDescent="0.25">
      <c r="A108" s="42">
        <v>44197</v>
      </c>
      <c r="B108" t="s">
        <v>28</v>
      </c>
      <c r="C108" t="s">
        <v>34</v>
      </c>
      <c r="D108" t="s">
        <v>200</v>
      </c>
      <c r="E108" t="s">
        <v>14</v>
      </c>
      <c r="F108">
        <v>6257</v>
      </c>
      <c r="G108">
        <v>377049.12000000005</v>
      </c>
    </row>
    <row r="109" spans="1:7" x14ac:dyDescent="0.25">
      <c r="A109" s="42">
        <v>44197</v>
      </c>
      <c r="B109" t="s">
        <v>28</v>
      </c>
      <c r="C109" t="s">
        <v>34</v>
      </c>
      <c r="D109" t="s">
        <v>201</v>
      </c>
      <c r="E109" t="s">
        <v>14</v>
      </c>
      <c r="F109">
        <v>1836</v>
      </c>
      <c r="G109">
        <v>273348.33999999997</v>
      </c>
    </row>
    <row r="110" spans="1:7" x14ac:dyDescent="0.25">
      <c r="A110" s="42">
        <v>44228</v>
      </c>
      <c r="B110" t="s">
        <v>10</v>
      </c>
      <c r="C110" t="s">
        <v>17</v>
      </c>
      <c r="D110" t="s">
        <v>59</v>
      </c>
      <c r="E110" t="s">
        <v>12</v>
      </c>
      <c r="F110">
        <v>1049</v>
      </c>
      <c r="G110">
        <v>410012.89999999962</v>
      </c>
    </row>
    <row r="111" spans="1:7" x14ac:dyDescent="0.25">
      <c r="A111" s="42">
        <v>44228</v>
      </c>
      <c r="B111" t="s">
        <v>10</v>
      </c>
      <c r="C111" t="s">
        <v>17</v>
      </c>
      <c r="D111" t="s">
        <v>60</v>
      </c>
      <c r="E111" t="s">
        <v>12</v>
      </c>
      <c r="F111">
        <v>1914</v>
      </c>
      <c r="G111">
        <v>911715.13</v>
      </c>
    </row>
    <row r="112" spans="1:7" x14ac:dyDescent="0.25">
      <c r="A112" s="42">
        <v>44228</v>
      </c>
      <c r="B112" t="s">
        <v>10</v>
      </c>
      <c r="C112" t="s">
        <v>17</v>
      </c>
      <c r="D112" t="s">
        <v>67</v>
      </c>
      <c r="E112" t="s">
        <v>12</v>
      </c>
      <c r="F112">
        <v>2534</v>
      </c>
      <c r="G112">
        <v>609708.12999999954</v>
      </c>
    </row>
    <row r="113" spans="1:7" x14ac:dyDescent="0.25">
      <c r="A113" s="42">
        <v>44228</v>
      </c>
      <c r="B113" t="s">
        <v>10</v>
      </c>
      <c r="C113" t="s">
        <v>17</v>
      </c>
      <c r="D113" t="s">
        <v>71</v>
      </c>
      <c r="E113" t="s">
        <v>14</v>
      </c>
      <c r="F113">
        <v>829</v>
      </c>
      <c r="G113">
        <v>317055.02</v>
      </c>
    </row>
    <row r="114" spans="1:7" x14ac:dyDescent="0.25">
      <c r="A114" s="42">
        <v>44228</v>
      </c>
      <c r="B114" t="s">
        <v>10</v>
      </c>
      <c r="C114" t="s">
        <v>17</v>
      </c>
      <c r="D114" t="s">
        <v>73</v>
      </c>
      <c r="E114" t="s">
        <v>12</v>
      </c>
      <c r="F114">
        <v>3345</v>
      </c>
      <c r="G114">
        <v>659609.06999999855</v>
      </c>
    </row>
    <row r="115" spans="1:7" x14ac:dyDescent="0.25">
      <c r="A115" s="42">
        <v>44228</v>
      </c>
      <c r="B115" t="s">
        <v>10</v>
      </c>
      <c r="C115" t="s">
        <v>17</v>
      </c>
      <c r="D115" t="s">
        <v>81</v>
      </c>
      <c r="E115" t="s">
        <v>16</v>
      </c>
      <c r="F115">
        <v>823</v>
      </c>
      <c r="G115">
        <v>211105.04999999996</v>
      </c>
    </row>
    <row r="116" spans="1:7" x14ac:dyDescent="0.25">
      <c r="A116" s="42">
        <v>44228</v>
      </c>
      <c r="B116" t="s">
        <v>10</v>
      </c>
      <c r="C116" t="s">
        <v>17</v>
      </c>
      <c r="D116" t="s">
        <v>96</v>
      </c>
      <c r="E116" t="s">
        <v>12</v>
      </c>
      <c r="F116">
        <v>1227</v>
      </c>
      <c r="G116">
        <v>438139.4</v>
      </c>
    </row>
    <row r="117" spans="1:7" x14ac:dyDescent="0.25">
      <c r="A117" s="42">
        <v>44228</v>
      </c>
      <c r="B117" t="s">
        <v>10</v>
      </c>
      <c r="C117" t="s">
        <v>17</v>
      </c>
      <c r="D117" t="s">
        <v>103</v>
      </c>
      <c r="E117" t="s">
        <v>12</v>
      </c>
      <c r="F117">
        <v>3378</v>
      </c>
      <c r="G117">
        <v>1212206.1700000018</v>
      </c>
    </row>
    <row r="118" spans="1:7" x14ac:dyDescent="0.25">
      <c r="A118" s="42">
        <v>44228</v>
      </c>
      <c r="B118" t="s">
        <v>10</v>
      </c>
      <c r="C118" t="s">
        <v>17</v>
      </c>
      <c r="D118" t="s">
        <v>110</v>
      </c>
      <c r="E118" t="s">
        <v>12</v>
      </c>
      <c r="F118">
        <v>639</v>
      </c>
      <c r="G118">
        <v>242875</v>
      </c>
    </row>
    <row r="119" spans="1:7" x14ac:dyDescent="0.25">
      <c r="A119" s="42">
        <v>44228</v>
      </c>
      <c r="B119" t="s">
        <v>10</v>
      </c>
      <c r="C119" t="s">
        <v>17</v>
      </c>
      <c r="D119" t="s">
        <v>113</v>
      </c>
      <c r="E119" t="s">
        <v>12</v>
      </c>
      <c r="F119">
        <v>1353</v>
      </c>
      <c r="G119">
        <v>365337.32999999996</v>
      </c>
    </row>
    <row r="120" spans="1:7" x14ac:dyDescent="0.25">
      <c r="A120" s="42">
        <v>44228</v>
      </c>
      <c r="B120" t="s">
        <v>10</v>
      </c>
      <c r="C120" t="s">
        <v>17</v>
      </c>
      <c r="D120" t="s">
        <v>131</v>
      </c>
      <c r="E120" t="s">
        <v>12</v>
      </c>
      <c r="F120">
        <v>685</v>
      </c>
      <c r="G120">
        <v>176555.02</v>
      </c>
    </row>
    <row r="121" spans="1:7" x14ac:dyDescent="0.25">
      <c r="A121" s="42">
        <v>44228</v>
      </c>
      <c r="B121" t="s">
        <v>10</v>
      </c>
      <c r="C121" t="s">
        <v>17</v>
      </c>
      <c r="D121" t="s">
        <v>133</v>
      </c>
      <c r="E121" t="s">
        <v>12</v>
      </c>
      <c r="F121">
        <v>1329</v>
      </c>
      <c r="G121">
        <v>611008.78</v>
      </c>
    </row>
    <row r="122" spans="1:7" x14ac:dyDescent="0.25">
      <c r="A122" s="42">
        <v>44228</v>
      </c>
      <c r="B122" t="s">
        <v>10</v>
      </c>
      <c r="C122" t="s">
        <v>17</v>
      </c>
      <c r="D122" t="s">
        <v>139</v>
      </c>
      <c r="E122" t="s">
        <v>14</v>
      </c>
      <c r="F122">
        <v>854</v>
      </c>
      <c r="G122">
        <v>299222.51</v>
      </c>
    </row>
    <row r="123" spans="1:7" x14ac:dyDescent="0.25">
      <c r="A123" s="42">
        <v>44228</v>
      </c>
      <c r="B123" t="s">
        <v>10</v>
      </c>
      <c r="C123" t="s">
        <v>17</v>
      </c>
      <c r="D123" t="s">
        <v>169</v>
      </c>
      <c r="E123" t="s">
        <v>12</v>
      </c>
      <c r="F123">
        <v>731</v>
      </c>
      <c r="G123">
        <v>184848.79999999987</v>
      </c>
    </row>
    <row r="124" spans="1:7" x14ac:dyDescent="0.25">
      <c r="A124" s="42">
        <v>44228</v>
      </c>
      <c r="B124" t="s">
        <v>10</v>
      </c>
      <c r="C124" t="s">
        <v>17</v>
      </c>
      <c r="D124" t="s">
        <v>170</v>
      </c>
      <c r="E124" t="s">
        <v>12</v>
      </c>
      <c r="F124">
        <v>1788</v>
      </c>
      <c r="G124">
        <v>581574.2699999999</v>
      </c>
    </row>
    <row r="125" spans="1:7" x14ac:dyDescent="0.25">
      <c r="A125" s="42">
        <v>44228</v>
      </c>
      <c r="B125" t="s">
        <v>10</v>
      </c>
      <c r="C125" t="s">
        <v>17</v>
      </c>
      <c r="D125" t="s">
        <v>183</v>
      </c>
      <c r="E125" t="s">
        <v>12</v>
      </c>
      <c r="F125">
        <v>2082</v>
      </c>
      <c r="G125">
        <v>828802.28000000061</v>
      </c>
    </row>
    <row r="126" spans="1:7" x14ac:dyDescent="0.25">
      <c r="A126" s="42">
        <v>44228</v>
      </c>
      <c r="B126" t="s">
        <v>10</v>
      </c>
      <c r="C126" t="s">
        <v>24</v>
      </c>
      <c r="D126" t="s">
        <v>191</v>
      </c>
      <c r="E126" t="s">
        <v>14</v>
      </c>
      <c r="F126">
        <v>606</v>
      </c>
      <c r="G126">
        <v>47273.950000000004</v>
      </c>
    </row>
    <row r="127" spans="1:7" x14ac:dyDescent="0.25">
      <c r="A127" s="42">
        <v>44228</v>
      </c>
      <c r="B127" t="s">
        <v>10</v>
      </c>
      <c r="C127" t="s">
        <v>24</v>
      </c>
      <c r="D127" t="s">
        <v>73</v>
      </c>
      <c r="E127" t="s">
        <v>12</v>
      </c>
      <c r="F127">
        <v>916</v>
      </c>
      <c r="G127">
        <v>130989.46999999999</v>
      </c>
    </row>
    <row r="128" spans="1:7" x14ac:dyDescent="0.25">
      <c r="A128" s="42">
        <v>44228</v>
      </c>
      <c r="B128" t="s">
        <v>10</v>
      </c>
      <c r="C128" t="s">
        <v>25</v>
      </c>
      <c r="D128" t="s">
        <v>60</v>
      </c>
      <c r="E128" t="s">
        <v>12</v>
      </c>
      <c r="F128">
        <v>834</v>
      </c>
      <c r="G128">
        <v>356240</v>
      </c>
    </row>
    <row r="129" spans="1:7" x14ac:dyDescent="0.25">
      <c r="A129" s="42">
        <v>44228</v>
      </c>
      <c r="B129" t="s">
        <v>10</v>
      </c>
      <c r="C129" t="s">
        <v>25</v>
      </c>
      <c r="D129" t="s">
        <v>67</v>
      </c>
      <c r="E129" t="s">
        <v>12</v>
      </c>
      <c r="F129">
        <v>597</v>
      </c>
      <c r="G129">
        <v>146380</v>
      </c>
    </row>
    <row r="130" spans="1:7" x14ac:dyDescent="0.25">
      <c r="A130" s="42">
        <v>44228</v>
      </c>
      <c r="B130" t="s">
        <v>10</v>
      </c>
      <c r="C130" t="s">
        <v>25</v>
      </c>
      <c r="D130" t="s">
        <v>73</v>
      </c>
      <c r="E130" t="s">
        <v>12</v>
      </c>
      <c r="F130">
        <v>790</v>
      </c>
      <c r="G130">
        <v>162323</v>
      </c>
    </row>
    <row r="131" spans="1:7" x14ac:dyDescent="0.25">
      <c r="A131" s="42">
        <v>44228</v>
      </c>
      <c r="B131" t="s">
        <v>10</v>
      </c>
      <c r="C131" t="s">
        <v>25</v>
      </c>
      <c r="D131" t="s">
        <v>103</v>
      </c>
      <c r="E131" t="s">
        <v>12</v>
      </c>
      <c r="F131">
        <v>1122</v>
      </c>
      <c r="G131">
        <v>401722</v>
      </c>
    </row>
    <row r="132" spans="1:7" x14ac:dyDescent="0.25">
      <c r="A132" s="42">
        <v>44228</v>
      </c>
      <c r="B132" t="s">
        <v>27</v>
      </c>
      <c r="C132" t="s">
        <v>27</v>
      </c>
      <c r="D132" t="s">
        <v>60</v>
      </c>
      <c r="E132" t="s">
        <v>12</v>
      </c>
      <c r="F132">
        <v>2646</v>
      </c>
      <c r="G132">
        <v>1731645.082868997</v>
      </c>
    </row>
    <row r="133" spans="1:7" x14ac:dyDescent="0.25">
      <c r="A133" s="42">
        <v>44228</v>
      </c>
      <c r="B133" t="s">
        <v>27</v>
      </c>
      <c r="C133" t="s">
        <v>27</v>
      </c>
      <c r="D133" t="s">
        <v>67</v>
      </c>
      <c r="E133" t="s">
        <v>12</v>
      </c>
      <c r="F133">
        <v>736</v>
      </c>
      <c r="G133">
        <v>342165.19110100024</v>
      </c>
    </row>
    <row r="134" spans="1:7" x14ac:dyDescent="0.25">
      <c r="A134" s="42">
        <v>44228</v>
      </c>
      <c r="B134" t="s">
        <v>27</v>
      </c>
      <c r="C134" t="s">
        <v>27</v>
      </c>
      <c r="D134" t="s">
        <v>73</v>
      </c>
      <c r="E134" t="s">
        <v>12</v>
      </c>
      <c r="F134">
        <v>744</v>
      </c>
      <c r="G134">
        <v>232245.11708999964</v>
      </c>
    </row>
    <row r="135" spans="1:7" x14ac:dyDescent="0.25">
      <c r="A135" s="42">
        <v>44228</v>
      </c>
      <c r="B135" t="s">
        <v>27</v>
      </c>
      <c r="C135" t="s">
        <v>27</v>
      </c>
      <c r="D135" t="s">
        <v>81</v>
      </c>
      <c r="E135" t="s">
        <v>16</v>
      </c>
      <c r="F135">
        <v>519</v>
      </c>
      <c r="G135">
        <v>154640.05224199951</v>
      </c>
    </row>
    <row r="136" spans="1:7" x14ac:dyDescent="0.25">
      <c r="A136" s="42">
        <v>44228</v>
      </c>
      <c r="B136" t="s">
        <v>27</v>
      </c>
      <c r="C136" t="s">
        <v>27</v>
      </c>
      <c r="D136" t="s">
        <v>103</v>
      </c>
      <c r="E136" t="s">
        <v>12</v>
      </c>
      <c r="F136">
        <v>2299</v>
      </c>
      <c r="G136">
        <v>914743.93979899865</v>
      </c>
    </row>
    <row r="137" spans="1:7" x14ac:dyDescent="0.25">
      <c r="A137" s="42">
        <v>44228</v>
      </c>
      <c r="B137" t="s">
        <v>27</v>
      </c>
      <c r="C137" t="s">
        <v>27</v>
      </c>
      <c r="D137" t="s">
        <v>207</v>
      </c>
      <c r="E137" t="s">
        <v>16</v>
      </c>
      <c r="F137">
        <v>2150</v>
      </c>
      <c r="G137">
        <v>3219054.9171440657</v>
      </c>
    </row>
    <row r="138" spans="1:7" x14ac:dyDescent="0.25">
      <c r="A138" s="42">
        <v>44228</v>
      </c>
      <c r="B138" t="s">
        <v>27</v>
      </c>
      <c r="C138" t="s">
        <v>27</v>
      </c>
      <c r="D138" t="s">
        <v>204</v>
      </c>
      <c r="E138" t="s">
        <v>16</v>
      </c>
      <c r="F138">
        <v>1585</v>
      </c>
      <c r="G138">
        <v>23566.332043999988</v>
      </c>
    </row>
    <row r="139" spans="1:7" x14ac:dyDescent="0.25">
      <c r="A139" s="42">
        <v>44228</v>
      </c>
      <c r="B139" t="s">
        <v>27</v>
      </c>
      <c r="C139" t="s">
        <v>27</v>
      </c>
      <c r="D139" t="s">
        <v>133</v>
      </c>
      <c r="E139" t="s">
        <v>12</v>
      </c>
      <c r="F139">
        <v>2016</v>
      </c>
      <c r="G139">
        <v>1208546.504045001</v>
      </c>
    </row>
    <row r="140" spans="1:7" x14ac:dyDescent="0.25">
      <c r="A140" s="42">
        <v>44228</v>
      </c>
      <c r="B140" t="s">
        <v>28</v>
      </c>
      <c r="C140" t="s">
        <v>30</v>
      </c>
      <c r="D140" t="s">
        <v>81</v>
      </c>
      <c r="E140" t="s">
        <v>16</v>
      </c>
      <c r="F140">
        <v>576</v>
      </c>
      <c r="G140">
        <v>99602.880000000005</v>
      </c>
    </row>
    <row r="141" spans="1:7" x14ac:dyDescent="0.25">
      <c r="A141" s="42">
        <v>44228</v>
      </c>
      <c r="B141" t="s">
        <v>28</v>
      </c>
      <c r="C141" t="s">
        <v>31</v>
      </c>
      <c r="D141" t="s">
        <v>67</v>
      </c>
      <c r="E141" t="s">
        <v>12</v>
      </c>
      <c r="F141">
        <v>1920</v>
      </c>
      <c r="G141">
        <v>301052.80999999988</v>
      </c>
    </row>
    <row r="142" spans="1:7" x14ac:dyDescent="0.25">
      <c r="A142" s="42">
        <v>44228</v>
      </c>
      <c r="B142" t="s">
        <v>28</v>
      </c>
      <c r="C142" t="s">
        <v>31</v>
      </c>
      <c r="D142" t="s">
        <v>191</v>
      </c>
      <c r="E142" t="s">
        <v>14</v>
      </c>
      <c r="F142">
        <v>1780</v>
      </c>
      <c r="G142">
        <v>124425.95999999996</v>
      </c>
    </row>
    <row r="143" spans="1:7" x14ac:dyDescent="0.25">
      <c r="A143" s="42">
        <v>44228</v>
      </c>
      <c r="B143" t="s">
        <v>28</v>
      </c>
      <c r="C143" t="s">
        <v>31</v>
      </c>
      <c r="D143" t="s">
        <v>73</v>
      </c>
      <c r="E143" t="s">
        <v>12</v>
      </c>
      <c r="F143">
        <v>2426</v>
      </c>
      <c r="G143">
        <v>316202.25</v>
      </c>
    </row>
    <row r="144" spans="1:7" x14ac:dyDescent="0.25">
      <c r="A144" s="42">
        <v>44228</v>
      </c>
      <c r="B144" t="s">
        <v>28</v>
      </c>
      <c r="C144" t="s">
        <v>31</v>
      </c>
      <c r="D144" t="s">
        <v>81</v>
      </c>
      <c r="E144" t="s">
        <v>16</v>
      </c>
      <c r="F144">
        <v>1317</v>
      </c>
      <c r="G144">
        <v>233674.76999999996</v>
      </c>
    </row>
    <row r="145" spans="1:7" x14ac:dyDescent="0.25">
      <c r="A145" s="42">
        <v>44228</v>
      </c>
      <c r="B145" t="s">
        <v>28</v>
      </c>
      <c r="C145" t="s">
        <v>31</v>
      </c>
      <c r="D145" t="s">
        <v>113</v>
      </c>
      <c r="E145" t="s">
        <v>12</v>
      </c>
      <c r="F145">
        <v>1992</v>
      </c>
      <c r="G145">
        <v>349958.74</v>
      </c>
    </row>
    <row r="146" spans="1:7" x14ac:dyDescent="0.25">
      <c r="A146" s="42">
        <v>44228</v>
      </c>
      <c r="B146" t="s">
        <v>28</v>
      </c>
      <c r="C146" t="s">
        <v>31</v>
      </c>
      <c r="D146" t="s">
        <v>200</v>
      </c>
      <c r="E146" t="s">
        <v>14</v>
      </c>
      <c r="F146">
        <v>576</v>
      </c>
      <c r="G146">
        <v>34680</v>
      </c>
    </row>
    <row r="147" spans="1:7" x14ac:dyDescent="0.25">
      <c r="A147" s="42">
        <v>44228</v>
      </c>
      <c r="B147" t="s">
        <v>28</v>
      </c>
      <c r="C147" t="s">
        <v>31</v>
      </c>
      <c r="D147" t="s">
        <v>170</v>
      </c>
      <c r="E147" t="s">
        <v>12</v>
      </c>
      <c r="F147">
        <v>984</v>
      </c>
      <c r="G147">
        <v>228409.00000000003</v>
      </c>
    </row>
    <row r="148" spans="1:7" x14ac:dyDescent="0.25">
      <c r="A148" s="42">
        <v>44228</v>
      </c>
      <c r="B148" t="s">
        <v>28</v>
      </c>
      <c r="C148" t="s">
        <v>32</v>
      </c>
      <c r="D148" t="s">
        <v>191</v>
      </c>
      <c r="E148" t="s">
        <v>14</v>
      </c>
      <c r="F148">
        <v>2865</v>
      </c>
      <c r="G148">
        <v>209106.51</v>
      </c>
    </row>
    <row r="149" spans="1:7" x14ac:dyDescent="0.25">
      <c r="A149" s="42">
        <v>44228</v>
      </c>
      <c r="B149" t="s">
        <v>28</v>
      </c>
      <c r="C149" t="s">
        <v>32</v>
      </c>
      <c r="D149" t="s">
        <v>81</v>
      </c>
      <c r="E149" t="s">
        <v>16</v>
      </c>
      <c r="F149">
        <v>637</v>
      </c>
      <c r="G149">
        <v>112373.16999999998</v>
      </c>
    </row>
    <row r="150" spans="1:7" x14ac:dyDescent="0.25">
      <c r="A150" s="42">
        <v>44228</v>
      </c>
      <c r="B150" t="s">
        <v>28</v>
      </c>
      <c r="C150" t="s">
        <v>32</v>
      </c>
      <c r="D150" t="s">
        <v>201</v>
      </c>
      <c r="E150" t="s">
        <v>14</v>
      </c>
      <c r="F150">
        <v>532</v>
      </c>
      <c r="G150">
        <v>79210.990000000005</v>
      </c>
    </row>
    <row r="151" spans="1:7" x14ac:dyDescent="0.25">
      <c r="A151" s="42">
        <v>44228</v>
      </c>
      <c r="B151" t="s">
        <v>28</v>
      </c>
      <c r="C151" t="s">
        <v>33</v>
      </c>
      <c r="D151" t="s">
        <v>191</v>
      </c>
      <c r="E151" t="s">
        <v>14</v>
      </c>
      <c r="F151">
        <v>2544</v>
      </c>
      <c r="G151">
        <v>187770.12999999998</v>
      </c>
    </row>
    <row r="152" spans="1:7" x14ac:dyDescent="0.25">
      <c r="A152" s="42">
        <v>44228</v>
      </c>
      <c r="B152" t="s">
        <v>28</v>
      </c>
      <c r="C152" t="s">
        <v>33</v>
      </c>
      <c r="D152" t="s">
        <v>73</v>
      </c>
      <c r="E152" t="s">
        <v>12</v>
      </c>
      <c r="F152">
        <v>576</v>
      </c>
      <c r="G152">
        <v>74769.329999999987</v>
      </c>
    </row>
    <row r="153" spans="1:7" x14ac:dyDescent="0.25">
      <c r="A153" s="42">
        <v>44228</v>
      </c>
      <c r="B153" t="s">
        <v>28</v>
      </c>
      <c r="C153" t="s">
        <v>33</v>
      </c>
      <c r="D153" t="s">
        <v>81</v>
      </c>
      <c r="E153" t="s">
        <v>16</v>
      </c>
      <c r="F153">
        <v>1344</v>
      </c>
      <c r="G153">
        <v>237095.03999999995</v>
      </c>
    </row>
    <row r="154" spans="1:7" x14ac:dyDescent="0.25">
      <c r="A154" s="42">
        <v>44228</v>
      </c>
      <c r="B154" t="s">
        <v>28</v>
      </c>
      <c r="C154" t="s">
        <v>33</v>
      </c>
      <c r="D154" t="s">
        <v>201</v>
      </c>
      <c r="E154" t="s">
        <v>14</v>
      </c>
      <c r="F154">
        <v>884</v>
      </c>
      <c r="G154">
        <v>131620.51999999999</v>
      </c>
    </row>
    <row r="155" spans="1:7" x14ac:dyDescent="0.25">
      <c r="A155" s="42">
        <v>44228</v>
      </c>
      <c r="B155" t="s">
        <v>28</v>
      </c>
      <c r="C155" t="s">
        <v>34</v>
      </c>
      <c r="D155" t="s">
        <v>67</v>
      </c>
      <c r="E155" t="s">
        <v>12</v>
      </c>
      <c r="F155">
        <v>1080</v>
      </c>
      <c r="G155">
        <v>167587.80000000002</v>
      </c>
    </row>
    <row r="156" spans="1:7" x14ac:dyDescent="0.25">
      <c r="A156" s="42">
        <v>44228</v>
      </c>
      <c r="B156" t="s">
        <v>28</v>
      </c>
      <c r="C156" t="s">
        <v>34</v>
      </c>
      <c r="D156" t="s">
        <v>191</v>
      </c>
      <c r="E156" t="s">
        <v>14</v>
      </c>
      <c r="F156">
        <v>4608</v>
      </c>
      <c r="G156">
        <v>334117.52</v>
      </c>
    </row>
    <row r="157" spans="1:7" x14ac:dyDescent="0.25">
      <c r="A157" s="42">
        <v>44228</v>
      </c>
      <c r="B157" t="s">
        <v>28</v>
      </c>
      <c r="C157" t="s">
        <v>34</v>
      </c>
      <c r="D157" t="s">
        <v>73</v>
      </c>
      <c r="E157" t="s">
        <v>12</v>
      </c>
      <c r="F157">
        <v>1188</v>
      </c>
      <c r="G157">
        <v>153154.70000000004</v>
      </c>
    </row>
    <row r="158" spans="1:7" x14ac:dyDescent="0.25">
      <c r="A158" s="42">
        <v>44228</v>
      </c>
      <c r="B158" t="s">
        <v>28</v>
      </c>
      <c r="C158" t="s">
        <v>34</v>
      </c>
      <c r="D158" t="s">
        <v>81</v>
      </c>
      <c r="E158" t="s">
        <v>16</v>
      </c>
      <c r="F158">
        <v>2064</v>
      </c>
      <c r="G158">
        <v>361239.83999999997</v>
      </c>
    </row>
    <row r="159" spans="1:7" x14ac:dyDescent="0.25">
      <c r="A159" s="42">
        <v>44228</v>
      </c>
      <c r="B159" t="s">
        <v>28</v>
      </c>
      <c r="C159" t="s">
        <v>34</v>
      </c>
      <c r="D159" t="s">
        <v>103</v>
      </c>
      <c r="E159" t="s">
        <v>12</v>
      </c>
      <c r="F159">
        <v>720</v>
      </c>
      <c r="G159">
        <v>178416</v>
      </c>
    </row>
    <row r="160" spans="1:7" x14ac:dyDescent="0.25">
      <c r="A160" s="42">
        <v>44228</v>
      </c>
      <c r="B160" t="s">
        <v>28</v>
      </c>
      <c r="C160" t="s">
        <v>34</v>
      </c>
      <c r="D160" t="s">
        <v>113</v>
      </c>
      <c r="E160" t="s">
        <v>12</v>
      </c>
      <c r="F160">
        <v>636</v>
      </c>
      <c r="G160">
        <v>111134.51999999997</v>
      </c>
    </row>
    <row r="161" spans="1:7" x14ac:dyDescent="0.25">
      <c r="A161" s="42">
        <v>44228</v>
      </c>
      <c r="B161" t="s">
        <v>28</v>
      </c>
      <c r="C161" t="s">
        <v>34</v>
      </c>
      <c r="D161" t="s">
        <v>200</v>
      </c>
      <c r="E161" t="s">
        <v>14</v>
      </c>
      <c r="F161">
        <v>1272</v>
      </c>
      <c r="G161">
        <v>75818.87999999999</v>
      </c>
    </row>
    <row r="162" spans="1:7" x14ac:dyDescent="0.25">
      <c r="A162" s="42">
        <v>44228</v>
      </c>
      <c r="B162" t="s">
        <v>28</v>
      </c>
      <c r="C162" t="s">
        <v>34</v>
      </c>
      <c r="D162" t="s">
        <v>201</v>
      </c>
      <c r="E162" t="s">
        <v>14</v>
      </c>
      <c r="F162">
        <v>1752</v>
      </c>
      <c r="G162">
        <v>259636.91999999998</v>
      </c>
    </row>
    <row r="163" spans="1:7" x14ac:dyDescent="0.25">
      <c r="A163" s="42">
        <v>44256</v>
      </c>
      <c r="B163" t="s">
        <v>27</v>
      </c>
      <c r="C163" t="s">
        <v>27</v>
      </c>
      <c r="D163" t="s">
        <v>60</v>
      </c>
      <c r="E163" t="s">
        <v>12</v>
      </c>
      <c r="F163">
        <v>2584</v>
      </c>
      <c r="G163">
        <v>1615350</v>
      </c>
    </row>
    <row r="164" spans="1:7" x14ac:dyDescent="0.25">
      <c r="A164" s="42">
        <v>44256</v>
      </c>
      <c r="B164" t="s">
        <v>27</v>
      </c>
      <c r="C164" t="s">
        <v>27</v>
      </c>
      <c r="D164" t="s">
        <v>67</v>
      </c>
      <c r="E164" t="s">
        <v>12</v>
      </c>
      <c r="F164">
        <v>857</v>
      </c>
      <c r="G164">
        <v>336285</v>
      </c>
    </row>
    <row r="165" spans="1:7" x14ac:dyDescent="0.25">
      <c r="A165" s="42">
        <v>44256</v>
      </c>
      <c r="B165" t="s">
        <v>27</v>
      </c>
      <c r="C165" t="s">
        <v>27</v>
      </c>
      <c r="D165" t="s">
        <v>71</v>
      </c>
      <c r="E165" t="s">
        <v>14</v>
      </c>
      <c r="F165">
        <v>531</v>
      </c>
      <c r="G165">
        <v>263700</v>
      </c>
    </row>
    <row r="166" spans="1:7" x14ac:dyDescent="0.25">
      <c r="A166" s="42">
        <v>44256</v>
      </c>
      <c r="B166" t="s">
        <v>27</v>
      </c>
      <c r="C166" t="s">
        <v>27</v>
      </c>
      <c r="D166" t="s">
        <v>73</v>
      </c>
      <c r="E166" t="s">
        <v>12</v>
      </c>
      <c r="F166">
        <v>1139</v>
      </c>
      <c r="G166">
        <v>341000</v>
      </c>
    </row>
    <row r="167" spans="1:7" x14ac:dyDescent="0.25">
      <c r="A167" s="42">
        <v>44256</v>
      </c>
      <c r="B167" t="s">
        <v>27</v>
      </c>
      <c r="C167" t="s">
        <v>27</v>
      </c>
      <c r="D167" t="s">
        <v>81</v>
      </c>
      <c r="E167" t="s">
        <v>16</v>
      </c>
      <c r="F167">
        <v>549</v>
      </c>
      <c r="G167">
        <v>164151</v>
      </c>
    </row>
    <row r="168" spans="1:7" x14ac:dyDescent="0.25">
      <c r="A168" s="42">
        <v>44256</v>
      </c>
      <c r="B168" t="s">
        <v>27</v>
      </c>
      <c r="C168" t="s">
        <v>27</v>
      </c>
      <c r="D168" t="s">
        <v>101</v>
      </c>
      <c r="E168" t="s">
        <v>16</v>
      </c>
      <c r="F168">
        <v>715</v>
      </c>
      <c r="G168">
        <v>335580</v>
      </c>
    </row>
    <row r="169" spans="1:7" x14ac:dyDescent="0.25">
      <c r="A169" s="42">
        <v>44256</v>
      </c>
      <c r="B169" t="s">
        <v>27</v>
      </c>
      <c r="C169" t="s">
        <v>27</v>
      </c>
      <c r="D169" t="s">
        <v>103</v>
      </c>
      <c r="E169" t="s">
        <v>12</v>
      </c>
      <c r="F169">
        <v>2213</v>
      </c>
      <c r="G169">
        <v>909300</v>
      </c>
    </row>
    <row r="170" spans="1:7" x14ac:dyDescent="0.25">
      <c r="A170" s="42">
        <v>44256</v>
      </c>
      <c r="B170" t="s">
        <v>27</v>
      </c>
      <c r="C170" t="s">
        <v>27</v>
      </c>
      <c r="D170" t="s">
        <v>207</v>
      </c>
      <c r="E170" t="s">
        <v>16</v>
      </c>
      <c r="F170">
        <v>2932</v>
      </c>
      <c r="G170">
        <v>4390500</v>
      </c>
    </row>
    <row r="171" spans="1:7" x14ac:dyDescent="0.25">
      <c r="A171" s="42">
        <v>44256</v>
      </c>
      <c r="B171" t="s">
        <v>27</v>
      </c>
      <c r="C171" t="s">
        <v>27</v>
      </c>
      <c r="D171" t="s">
        <v>113</v>
      </c>
      <c r="E171" t="s">
        <v>12</v>
      </c>
      <c r="F171">
        <v>522</v>
      </c>
      <c r="G171">
        <v>193800</v>
      </c>
    </row>
    <row r="172" spans="1:7" x14ac:dyDescent="0.25">
      <c r="A172" s="42">
        <v>44256</v>
      </c>
      <c r="B172" t="s">
        <v>27</v>
      </c>
      <c r="C172" t="s">
        <v>27</v>
      </c>
      <c r="D172" t="s">
        <v>204</v>
      </c>
      <c r="E172" t="s">
        <v>16</v>
      </c>
      <c r="F172">
        <v>711</v>
      </c>
      <c r="G172">
        <v>73140</v>
      </c>
    </row>
    <row r="173" spans="1:7" x14ac:dyDescent="0.25">
      <c r="A173" s="42">
        <v>44256</v>
      </c>
      <c r="B173" t="s">
        <v>27</v>
      </c>
      <c r="C173" t="s">
        <v>27</v>
      </c>
      <c r="D173" t="s">
        <v>133</v>
      </c>
      <c r="E173" t="s">
        <v>12</v>
      </c>
      <c r="F173">
        <v>1503</v>
      </c>
      <c r="G173">
        <v>901200</v>
      </c>
    </row>
    <row r="174" spans="1:7" x14ac:dyDescent="0.25">
      <c r="A174" s="42">
        <v>44256</v>
      </c>
      <c r="B174" t="s">
        <v>27</v>
      </c>
      <c r="C174" t="s">
        <v>27</v>
      </c>
      <c r="D174" t="s">
        <v>179</v>
      </c>
      <c r="E174" t="s">
        <v>12</v>
      </c>
      <c r="F174">
        <v>617</v>
      </c>
      <c r="G174">
        <v>308500</v>
      </c>
    </row>
    <row r="175" spans="1:7" x14ac:dyDescent="0.25">
      <c r="A175" s="42">
        <v>44256</v>
      </c>
      <c r="B175" t="s">
        <v>27</v>
      </c>
      <c r="C175" t="s">
        <v>27</v>
      </c>
      <c r="D175" t="s">
        <v>183</v>
      </c>
      <c r="E175" t="s">
        <v>12</v>
      </c>
      <c r="F175">
        <v>684</v>
      </c>
      <c r="G175">
        <v>334670</v>
      </c>
    </row>
    <row r="176" spans="1:7" x14ac:dyDescent="0.25">
      <c r="A176" s="42">
        <v>44256</v>
      </c>
      <c r="B176" t="s">
        <v>28</v>
      </c>
      <c r="C176" t="s">
        <v>31</v>
      </c>
      <c r="D176" t="s">
        <v>67</v>
      </c>
      <c r="E176" t="s">
        <v>12</v>
      </c>
      <c r="F176">
        <v>1776</v>
      </c>
      <c r="G176">
        <v>276988.44999999995</v>
      </c>
    </row>
    <row r="177" spans="1:7" x14ac:dyDescent="0.25">
      <c r="A177" s="42">
        <v>44256</v>
      </c>
      <c r="B177" t="s">
        <v>28</v>
      </c>
      <c r="C177" t="s">
        <v>31</v>
      </c>
      <c r="D177" t="s">
        <v>191</v>
      </c>
      <c r="E177" t="s">
        <v>14</v>
      </c>
      <c r="F177">
        <v>1912</v>
      </c>
      <c r="G177">
        <v>134262.51999999996</v>
      </c>
    </row>
    <row r="178" spans="1:7" x14ac:dyDescent="0.25">
      <c r="A178" s="42">
        <v>44256</v>
      </c>
      <c r="B178" t="s">
        <v>28</v>
      </c>
      <c r="C178" t="s">
        <v>31</v>
      </c>
      <c r="D178" t="s">
        <v>73</v>
      </c>
      <c r="E178" t="s">
        <v>12</v>
      </c>
      <c r="F178">
        <v>1878</v>
      </c>
      <c r="G178">
        <v>244402.68</v>
      </c>
    </row>
    <row r="179" spans="1:7" x14ac:dyDescent="0.25">
      <c r="A179" s="42">
        <v>44256</v>
      </c>
      <c r="B179" t="s">
        <v>28</v>
      </c>
      <c r="C179" t="s">
        <v>31</v>
      </c>
      <c r="D179" t="s">
        <v>81</v>
      </c>
      <c r="E179" t="s">
        <v>16</v>
      </c>
      <c r="F179">
        <v>1247</v>
      </c>
      <c r="G179">
        <v>222289.45999999996</v>
      </c>
    </row>
    <row r="180" spans="1:7" x14ac:dyDescent="0.25">
      <c r="A180" s="42">
        <v>44256</v>
      </c>
      <c r="B180" t="s">
        <v>28</v>
      </c>
      <c r="C180" t="s">
        <v>31</v>
      </c>
      <c r="D180" t="s">
        <v>113</v>
      </c>
      <c r="E180" t="s">
        <v>12</v>
      </c>
      <c r="F180">
        <v>1176</v>
      </c>
      <c r="G180">
        <v>208120.25999999992</v>
      </c>
    </row>
    <row r="181" spans="1:7" x14ac:dyDescent="0.25">
      <c r="A181" s="42">
        <v>44256</v>
      </c>
      <c r="B181" t="s">
        <v>28</v>
      </c>
      <c r="C181" t="s">
        <v>31</v>
      </c>
      <c r="D181" t="s">
        <v>170</v>
      </c>
      <c r="E181" t="s">
        <v>12</v>
      </c>
      <c r="F181">
        <v>654</v>
      </c>
      <c r="G181">
        <v>152736.81000000003</v>
      </c>
    </row>
    <row r="182" spans="1:7" x14ac:dyDescent="0.25">
      <c r="A182" s="42">
        <v>44256</v>
      </c>
      <c r="B182" t="s">
        <v>28</v>
      </c>
      <c r="C182" t="s">
        <v>31</v>
      </c>
      <c r="D182" t="s">
        <v>183</v>
      </c>
      <c r="E182" t="s">
        <v>12</v>
      </c>
      <c r="F182">
        <v>552</v>
      </c>
      <c r="G182">
        <v>158877.74</v>
      </c>
    </row>
    <row r="183" spans="1:7" x14ac:dyDescent="0.25">
      <c r="A183" s="42">
        <v>44256</v>
      </c>
      <c r="B183" t="s">
        <v>28</v>
      </c>
      <c r="C183" t="s">
        <v>32</v>
      </c>
      <c r="D183" t="s">
        <v>191</v>
      </c>
      <c r="E183" t="s">
        <v>14</v>
      </c>
      <c r="F183">
        <v>1272</v>
      </c>
      <c r="G183">
        <v>92842.799999999988</v>
      </c>
    </row>
    <row r="184" spans="1:7" x14ac:dyDescent="0.25">
      <c r="A184" s="42">
        <v>44256</v>
      </c>
      <c r="B184" t="s">
        <v>28</v>
      </c>
      <c r="C184" t="s">
        <v>32</v>
      </c>
      <c r="D184" t="s">
        <v>81</v>
      </c>
      <c r="E184" t="s">
        <v>16</v>
      </c>
      <c r="F184">
        <v>912</v>
      </c>
      <c r="G184">
        <v>160885.91999999995</v>
      </c>
    </row>
    <row r="185" spans="1:7" x14ac:dyDescent="0.25">
      <c r="A185" s="42">
        <v>44256</v>
      </c>
      <c r="B185" t="s">
        <v>28</v>
      </c>
      <c r="C185" t="s">
        <v>33</v>
      </c>
      <c r="D185" t="s">
        <v>67</v>
      </c>
      <c r="E185" t="s">
        <v>12</v>
      </c>
      <c r="F185">
        <v>564</v>
      </c>
      <c r="G185">
        <v>88182.420000000013</v>
      </c>
    </row>
    <row r="186" spans="1:7" x14ac:dyDescent="0.25">
      <c r="A186" s="42">
        <v>44256</v>
      </c>
      <c r="B186" t="s">
        <v>28</v>
      </c>
      <c r="C186" t="s">
        <v>33</v>
      </c>
      <c r="D186" t="s">
        <v>191</v>
      </c>
      <c r="E186" t="s">
        <v>14</v>
      </c>
      <c r="F186">
        <v>3168</v>
      </c>
      <c r="G186">
        <v>233531.90000000002</v>
      </c>
    </row>
    <row r="187" spans="1:7" x14ac:dyDescent="0.25">
      <c r="A187" s="42">
        <v>44256</v>
      </c>
      <c r="B187" t="s">
        <v>28</v>
      </c>
      <c r="C187" t="s">
        <v>33</v>
      </c>
      <c r="D187" t="s">
        <v>73</v>
      </c>
      <c r="E187" t="s">
        <v>12</v>
      </c>
      <c r="F187">
        <v>840</v>
      </c>
      <c r="G187">
        <v>109038.19999999997</v>
      </c>
    </row>
    <row r="188" spans="1:7" x14ac:dyDescent="0.25">
      <c r="A188" s="42">
        <v>44256</v>
      </c>
      <c r="B188" t="s">
        <v>28</v>
      </c>
      <c r="C188" t="s">
        <v>33</v>
      </c>
      <c r="D188" t="s">
        <v>81</v>
      </c>
      <c r="E188" t="s">
        <v>16</v>
      </c>
      <c r="F188">
        <v>1440</v>
      </c>
      <c r="G188">
        <v>254030.39999999994</v>
      </c>
    </row>
    <row r="189" spans="1:7" x14ac:dyDescent="0.25">
      <c r="A189" s="42">
        <v>44256</v>
      </c>
      <c r="B189" t="s">
        <v>28</v>
      </c>
      <c r="C189" t="s">
        <v>33</v>
      </c>
      <c r="D189" t="s">
        <v>113</v>
      </c>
      <c r="E189" t="s">
        <v>12</v>
      </c>
      <c r="F189">
        <v>588</v>
      </c>
      <c r="G189">
        <v>104082.66999999998</v>
      </c>
    </row>
    <row r="190" spans="1:7" x14ac:dyDescent="0.25">
      <c r="A190" s="42">
        <v>44256</v>
      </c>
      <c r="B190" t="s">
        <v>28</v>
      </c>
      <c r="C190" t="s">
        <v>33</v>
      </c>
      <c r="D190" t="s">
        <v>200</v>
      </c>
      <c r="E190" t="s">
        <v>14</v>
      </c>
      <c r="F190">
        <v>1500</v>
      </c>
      <c r="G190">
        <v>90409.44</v>
      </c>
    </row>
    <row r="191" spans="1:7" x14ac:dyDescent="0.25">
      <c r="A191" s="42">
        <v>44256</v>
      </c>
      <c r="B191" t="s">
        <v>28</v>
      </c>
      <c r="C191" t="s">
        <v>33</v>
      </c>
      <c r="D191" t="s">
        <v>201</v>
      </c>
      <c r="E191" t="s">
        <v>14</v>
      </c>
      <c r="F191">
        <v>1104</v>
      </c>
      <c r="G191">
        <v>164375.81999999995</v>
      </c>
    </row>
    <row r="192" spans="1:7" x14ac:dyDescent="0.25">
      <c r="A192" s="42">
        <v>44256</v>
      </c>
      <c r="B192" t="s">
        <v>28</v>
      </c>
      <c r="C192" t="s">
        <v>34</v>
      </c>
      <c r="D192" t="s">
        <v>67</v>
      </c>
      <c r="E192" t="s">
        <v>12</v>
      </c>
      <c r="F192">
        <v>876</v>
      </c>
      <c r="G192">
        <v>136964.01999999999</v>
      </c>
    </row>
    <row r="193" spans="1:7" x14ac:dyDescent="0.25">
      <c r="A193" s="42">
        <v>44256</v>
      </c>
      <c r="B193" t="s">
        <v>28</v>
      </c>
      <c r="C193" t="s">
        <v>34</v>
      </c>
      <c r="D193" t="s">
        <v>191</v>
      </c>
      <c r="E193" t="s">
        <v>14</v>
      </c>
      <c r="F193">
        <v>2304</v>
      </c>
      <c r="G193">
        <v>168304.97</v>
      </c>
    </row>
    <row r="194" spans="1:7" x14ac:dyDescent="0.25">
      <c r="A194" s="42">
        <v>44256</v>
      </c>
      <c r="B194" t="s">
        <v>28</v>
      </c>
      <c r="C194" t="s">
        <v>34</v>
      </c>
      <c r="D194" t="s">
        <v>73</v>
      </c>
      <c r="E194" t="s">
        <v>12</v>
      </c>
      <c r="F194">
        <v>738</v>
      </c>
      <c r="G194">
        <v>95796.959999999977</v>
      </c>
    </row>
    <row r="195" spans="1:7" x14ac:dyDescent="0.25">
      <c r="A195" s="42">
        <v>44256</v>
      </c>
      <c r="B195" t="s">
        <v>28</v>
      </c>
      <c r="C195" t="s">
        <v>34</v>
      </c>
      <c r="D195" t="s">
        <v>81</v>
      </c>
      <c r="E195" t="s">
        <v>16</v>
      </c>
      <c r="F195">
        <v>888</v>
      </c>
      <c r="G195">
        <v>156652.08000000002</v>
      </c>
    </row>
    <row r="196" spans="1:7" x14ac:dyDescent="0.25">
      <c r="A196" s="42">
        <v>44256</v>
      </c>
      <c r="B196" t="s">
        <v>28</v>
      </c>
      <c r="C196" t="s">
        <v>34</v>
      </c>
      <c r="D196" t="s">
        <v>200</v>
      </c>
      <c r="E196" t="s">
        <v>14</v>
      </c>
      <c r="F196">
        <v>648</v>
      </c>
      <c r="G196">
        <v>39053.760000000002</v>
      </c>
    </row>
    <row r="197" spans="1:7" x14ac:dyDescent="0.25">
      <c r="A197" s="42">
        <v>44256</v>
      </c>
      <c r="B197" t="s">
        <v>28</v>
      </c>
      <c r="C197" t="s">
        <v>34</v>
      </c>
      <c r="D197" t="s">
        <v>201</v>
      </c>
      <c r="E197" t="s">
        <v>14</v>
      </c>
      <c r="F197">
        <v>1272</v>
      </c>
      <c r="G197">
        <v>189352.31999999998</v>
      </c>
    </row>
    <row r="198" spans="1:7" x14ac:dyDescent="0.25">
      <c r="A198" s="42">
        <v>44256</v>
      </c>
      <c r="B198" t="s">
        <v>28</v>
      </c>
      <c r="C198" t="s">
        <v>30</v>
      </c>
      <c r="D198" t="s">
        <v>191</v>
      </c>
      <c r="E198" t="s">
        <v>14</v>
      </c>
      <c r="F198">
        <v>1872</v>
      </c>
      <c r="G198">
        <v>138723.94</v>
      </c>
    </row>
    <row r="199" spans="1:7" x14ac:dyDescent="0.25">
      <c r="A199" s="42">
        <v>44256</v>
      </c>
      <c r="B199" t="s">
        <v>28</v>
      </c>
      <c r="C199" t="s">
        <v>30</v>
      </c>
      <c r="D199" t="s">
        <v>81</v>
      </c>
      <c r="E199" t="s">
        <v>16</v>
      </c>
      <c r="F199">
        <v>576</v>
      </c>
      <c r="G199">
        <v>100607.51999999999</v>
      </c>
    </row>
    <row r="200" spans="1:7" x14ac:dyDescent="0.25">
      <c r="A200" s="42">
        <v>44256</v>
      </c>
      <c r="B200" t="s">
        <v>28</v>
      </c>
      <c r="C200" t="s">
        <v>29</v>
      </c>
      <c r="D200" t="s">
        <v>191</v>
      </c>
      <c r="E200" t="s">
        <v>14</v>
      </c>
      <c r="F200">
        <v>624</v>
      </c>
      <c r="G200">
        <v>45535.22</v>
      </c>
    </row>
    <row r="201" spans="1:7" x14ac:dyDescent="0.25">
      <c r="A201" s="42">
        <v>44256</v>
      </c>
      <c r="B201" t="s">
        <v>10</v>
      </c>
      <c r="C201" t="s">
        <v>17</v>
      </c>
      <c r="D201" t="s">
        <v>59</v>
      </c>
      <c r="E201" t="s">
        <v>12</v>
      </c>
      <c r="F201">
        <v>1059</v>
      </c>
      <c r="G201">
        <v>453104.21999999927</v>
      </c>
    </row>
    <row r="202" spans="1:7" x14ac:dyDescent="0.25">
      <c r="A202" s="42">
        <v>44256</v>
      </c>
      <c r="B202" t="s">
        <v>10</v>
      </c>
      <c r="C202" t="s">
        <v>17</v>
      </c>
      <c r="D202" t="s">
        <v>60</v>
      </c>
      <c r="E202" t="s">
        <v>12</v>
      </c>
      <c r="F202">
        <v>1898</v>
      </c>
      <c r="G202">
        <v>881451.1</v>
      </c>
    </row>
    <row r="203" spans="1:7" x14ac:dyDescent="0.25">
      <c r="A203" s="42">
        <v>44256</v>
      </c>
      <c r="B203" t="s">
        <v>10</v>
      </c>
      <c r="C203" t="s">
        <v>17</v>
      </c>
      <c r="D203" t="s">
        <v>67</v>
      </c>
      <c r="E203" t="s">
        <v>12</v>
      </c>
      <c r="F203">
        <v>2824</v>
      </c>
      <c r="G203">
        <v>716588.29999999865</v>
      </c>
    </row>
    <row r="204" spans="1:7" x14ac:dyDescent="0.25">
      <c r="A204" s="42">
        <v>44256</v>
      </c>
      <c r="B204" t="s">
        <v>10</v>
      </c>
      <c r="C204" t="s">
        <v>17</v>
      </c>
      <c r="D204" t="s">
        <v>71</v>
      </c>
      <c r="E204" t="s">
        <v>14</v>
      </c>
      <c r="F204">
        <v>969</v>
      </c>
      <c r="G204">
        <v>368490.43999999989</v>
      </c>
    </row>
    <row r="205" spans="1:7" x14ac:dyDescent="0.25">
      <c r="A205" s="42">
        <v>44256</v>
      </c>
      <c r="B205" t="s">
        <v>10</v>
      </c>
      <c r="C205" t="s">
        <v>17</v>
      </c>
      <c r="D205" t="s">
        <v>73</v>
      </c>
      <c r="E205" t="s">
        <v>12</v>
      </c>
      <c r="F205">
        <v>3573</v>
      </c>
      <c r="G205">
        <v>752044.17999999528</v>
      </c>
    </row>
    <row r="206" spans="1:7" x14ac:dyDescent="0.25">
      <c r="A206" s="42">
        <v>44256</v>
      </c>
      <c r="B206" t="s">
        <v>10</v>
      </c>
      <c r="C206" t="s">
        <v>17</v>
      </c>
      <c r="D206" t="s">
        <v>81</v>
      </c>
      <c r="E206" t="s">
        <v>16</v>
      </c>
      <c r="F206">
        <v>968</v>
      </c>
      <c r="G206">
        <v>263980.38000000006</v>
      </c>
    </row>
    <row r="207" spans="1:7" x14ac:dyDescent="0.25">
      <c r="A207" s="42">
        <v>44256</v>
      </c>
      <c r="B207" t="s">
        <v>10</v>
      </c>
      <c r="C207" t="s">
        <v>17</v>
      </c>
      <c r="D207" t="s">
        <v>96</v>
      </c>
      <c r="E207" t="s">
        <v>12</v>
      </c>
      <c r="F207">
        <v>1642</v>
      </c>
      <c r="G207">
        <v>596788.46999999927</v>
      </c>
    </row>
    <row r="208" spans="1:7" x14ac:dyDescent="0.25">
      <c r="A208" s="42">
        <v>44256</v>
      </c>
      <c r="B208" t="s">
        <v>10</v>
      </c>
      <c r="C208" t="s">
        <v>17</v>
      </c>
      <c r="D208" t="s">
        <v>103</v>
      </c>
      <c r="E208" t="s">
        <v>12</v>
      </c>
      <c r="F208">
        <v>3361</v>
      </c>
      <c r="G208">
        <v>1187221.0800000026</v>
      </c>
    </row>
    <row r="209" spans="1:7" x14ac:dyDescent="0.25">
      <c r="A209" s="42">
        <v>44256</v>
      </c>
      <c r="B209" t="s">
        <v>10</v>
      </c>
      <c r="C209" t="s">
        <v>17</v>
      </c>
      <c r="D209" t="s">
        <v>110</v>
      </c>
      <c r="E209" t="s">
        <v>12</v>
      </c>
      <c r="F209">
        <v>783</v>
      </c>
      <c r="G209">
        <v>313491.67</v>
      </c>
    </row>
    <row r="210" spans="1:7" x14ac:dyDescent="0.25">
      <c r="A210" s="42">
        <v>44256</v>
      </c>
      <c r="B210" t="s">
        <v>10</v>
      </c>
      <c r="C210" t="s">
        <v>17</v>
      </c>
      <c r="D210" t="s">
        <v>113</v>
      </c>
      <c r="E210" t="s">
        <v>12</v>
      </c>
      <c r="F210">
        <v>1550</v>
      </c>
      <c r="G210">
        <v>416694.94999999995</v>
      </c>
    </row>
    <row r="211" spans="1:7" x14ac:dyDescent="0.25">
      <c r="A211" s="42">
        <v>44256</v>
      </c>
      <c r="B211" t="s">
        <v>10</v>
      </c>
      <c r="C211" t="s">
        <v>17</v>
      </c>
      <c r="D211" t="s">
        <v>131</v>
      </c>
      <c r="E211" t="s">
        <v>12</v>
      </c>
      <c r="F211">
        <v>744</v>
      </c>
      <c r="G211">
        <v>190394.41999999993</v>
      </c>
    </row>
    <row r="212" spans="1:7" x14ac:dyDescent="0.25">
      <c r="A212" s="42">
        <v>44256</v>
      </c>
      <c r="B212" t="s">
        <v>10</v>
      </c>
      <c r="C212" t="s">
        <v>17</v>
      </c>
      <c r="D212" t="s">
        <v>133</v>
      </c>
      <c r="E212" t="s">
        <v>12</v>
      </c>
      <c r="F212">
        <v>1481</v>
      </c>
      <c r="G212">
        <v>666450.08000000031</v>
      </c>
    </row>
    <row r="213" spans="1:7" x14ac:dyDescent="0.25">
      <c r="A213" s="42">
        <v>44256</v>
      </c>
      <c r="B213" t="s">
        <v>10</v>
      </c>
      <c r="C213" t="s">
        <v>17</v>
      </c>
      <c r="D213" t="s">
        <v>139</v>
      </c>
      <c r="E213" t="s">
        <v>14</v>
      </c>
      <c r="F213">
        <v>983</v>
      </c>
      <c r="G213">
        <v>375376.01</v>
      </c>
    </row>
    <row r="214" spans="1:7" x14ac:dyDescent="0.25">
      <c r="A214" s="42">
        <v>44256</v>
      </c>
      <c r="B214" t="s">
        <v>10</v>
      </c>
      <c r="C214" t="s">
        <v>17</v>
      </c>
      <c r="D214" t="s">
        <v>169</v>
      </c>
      <c r="E214" t="s">
        <v>12</v>
      </c>
      <c r="F214">
        <v>796</v>
      </c>
      <c r="G214">
        <v>199156.99999999968</v>
      </c>
    </row>
    <row r="215" spans="1:7" x14ac:dyDescent="0.25">
      <c r="A215" s="42">
        <v>44256</v>
      </c>
      <c r="B215" t="s">
        <v>10</v>
      </c>
      <c r="C215" t="s">
        <v>17</v>
      </c>
      <c r="D215" t="s">
        <v>170</v>
      </c>
      <c r="E215" t="s">
        <v>12</v>
      </c>
      <c r="F215">
        <v>2352</v>
      </c>
      <c r="G215">
        <v>807766.36000000045</v>
      </c>
    </row>
    <row r="216" spans="1:7" x14ac:dyDescent="0.25">
      <c r="A216" s="42">
        <v>44256</v>
      </c>
      <c r="B216" t="s">
        <v>10</v>
      </c>
      <c r="C216" t="s">
        <v>17</v>
      </c>
      <c r="D216" t="s">
        <v>183</v>
      </c>
      <c r="E216" t="s">
        <v>12</v>
      </c>
      <c r="F216">
        <v>2283</v>
      </c>
      <c r="G216">
        <v>924310.65000000037</v>
      </c>
    </row>
    <row r="217" spans="1:7" x14ac:dyDescent="0.25">
      <c r="A217" s="42">
        <v>44256</v>
      </c>
      <c r="B217" t="s">
        <v>10</v>
      </c>
      <c r="C217" t="s">
        <v>24</v>
      </c>
      <c r="D217" t="s">
        <v>59</v>
      </c>
      <c r="E217" t="s">
        <v>12</v>
      </c>
      <c r="F217">
        <v>615</v>
      </c>
      <c r="G217">
        <v>199875.96999999997</v>
      </c>
    </row>
    <row r="218" spans="1:7" x14ac:dyDescent="0.25">
      <c r="A218" s="42">
        <v>44256</v>
      </c>
      <c r="B218" t="s">
        <v>10</v>
      </c>
      <c r="C218" t="s">
        <v>24</v>
      </c>
      <c r="D218" t="s">
        <v>67</v>
      </c>
      <c r="E218" t="s">
        <v>12</v>
      </c>
      <c r="F218">
        <v>598</v>
      </c>
      <c r="G218">
        <v>103009.09</v>
      </c>
    </row>
    <row r="219" spans="1:7" x14ac:dyDescent="0.25">
      <c r="A219" s="42">
        <v>44256</v>
      </c>
      <c r="B219" t="s">
        <v>10</v>
      </c>
      <c r="C219" t="s">
        <v>24</v>
      </c>
      <c r="D219" t="s">
        <v>191</v>
      </c>
      <c r="E219" t="s">
        <v>14</v>
      </c>
      <c r="F219">
        <v>1039</v>
      </c>
      <c r="G219">
        <v>81052.240000000005</v>
      </c>
    </row>
    <row r="220" spans="1:7" x14ac:dyDescent="0.25">
      <c r="A220" s="42">
        <v>44256</v>
      </c>
      <c r="B220" t="s">
        <v>10</v>
      </c>
      <c r="C220" t="s">
        <v>24</v>
      </c>
      <c r="D220" t="s">
        <v>73</v>
      </c>
      <c r="E220" t="s">
        <v>12</v>
      </c>
      <c r="F220">
        <v>864</v>
      </c>
      <c r="G220">
        <v>123553.41</v>
      </c>
    </row>
    <row r="221" spans="1:7" x14ac:dyDescent="0.25">
      <c r="A221" s="42">
        <v>44256</v>
      </c>
      <c r="B221" t="s">
        <v>10</v>
      </c>
      <c r="C221" t="s">
        <v>24</v>
      </c>
      <c r="D221" t="s">
        <v>139</v>
      </c>
      <c r="E221" t="s">
        <v>14</v>
      </c>
      <c r="F221">
        <v>509</v>
      </c>
      <c r="G221">
        <v>165425.76999999999</v>
      </c>
    </row>
    <row r="222" spans="1:7" x14ac:dyDescent="0.25">
      <c r="A222" s="42">
        <v>44256</v>
      </c>
      <c r="B222" t="s">
        <v>10</v>
      </c>
      <c r="C222" t="s">
        <v>25</v>
      </c>
      <c r="D222" t="s">
        <v>60</v>
      </c>
      <c r="E222" t="s">
        <v>12</v>
      </c>
      <c r="F222">
        <v>542</v>
      </c>
      <c r="G222">
        <v>248830.00000000003</v>
      </c>
    </row>
    <row r="223" spans="1:7" x14ac:dyDescent="0.25">
      <c r="A223" s="42">
        <v>44256</v>
      </c>
      <c r="B223" t="s">
        <v>10</v>
      </c>
      <c r="C223" t="s">
        <v>25</v>
      </c>
      <c r="D223" t="s">
        <v>73</v>
      </c>
      <c r="E223" t="s">
        <v>12</v>
      </c>
      <c r="F223">
        <v>645</v>
      </c>
      <c r="G223">
        <v>140907</v>
      </c>
    </row>
    <row r="224" spans="1:7" x14ac:dyDescent="0.25">
      <c r="A224" s="42">
        <v>44256</v>
      </c>
      <c r="B224" t="s">
        <v>10</v>
      </c>
      <c r="C224" t="s">
        <v>25</v>
      </c>
      <c r="D224" t="s">
        <v>103</v>
      </c>
      <c r="E224" t="s">
        <v>12</v>
      </c>
      <c r="F224">
        <v>1242</v>
      </c>
      <c r="G224">
        <v>436043</v>
      </c>
    </row>
    <row r="225" spans="1:7" x14ac:dyDescent="0.25">
      <c r="A225" s="42">
        <v>44256</v>
      </c>
      <c r="B225" t="s">
        <v>10</v>
      </c>
      <c r="C225" t="s">
        <v>26</v>
      </c>
      <c r="D225" t="s">
        <v>205</v>
      </c>
      <c r="E225" t="s">
        <v>14</v>
      </c>
      <c r="F225">
        <v>971</v>
      </c>
      <c r="G225">
        <v>582600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5"/>
  <sheetViews>
    <sheetView topLeftCell="G1" workbookViewId="0">
      <selection activeCell="AF12" sqref="AF12"/>
    </sheetView>
  </sheetViews>
  <sheetFormatPr defaultRowHeight="15" x14ac:dyDescent="0.25"/>
  <cols>
    <col min="1" max="1" width="12" bestFit="1" customWidth="1"/>
    <col min="2" max="2" width="11.140625" bestFit="1" customWidth="1"/>
    <col min="3" max="3" width="10" bestFit="1" customWidth="1"/>
    <col min="4" max="4" width="10.140625" bestFit="1" customWidth="1"/>
    <col min="14" max="14" width="12" bestFit="1" customWidth="1"/>
    <col min="15" max="15" width="15.42578125" bestFit="1" customWidth="1"/>
    <col min="26" max="26" width="18.85546875" bestFit="1" customWidth="1"/>
  </cols>
  <sheetData>
    <row r="1" spans="1:30" x14ac:dyDescent="0.25">
      <c r="A1" t="s">
        <v>267</v>
      </c>
      <c r="N1" t="s">
        <v>268</v>
      </c>
      <c r="Z1" t="s">
        <v>270</v>
      </c>
    </row>
    <row r="3" spans="1:30" x14ac:dyDescent="0.25">
      <c r="A3" s="82" t="s">
        <v>2</v>
      </c>
      <c r="B3" s="87">
        <v>44166</v>
      </c>
      <c r="C3" s="87">
        <v>44197</v>
      </c>
      <c r="D3" s="87">
        <v>44228</v>
      </c>
      <c r="E3" s="87">
        <v>44256</v>
      </c>
      <c r="N3" s="82" t="s">
        <v>2</v>
      </c>
      <c r="O3" s="82" t="s">
        <v>40</v>
      </c>
      <c r="P3" s="87">
        <v>44166</v>
      </c>
      <c r="Q3" s="87">
        <v>44197</v>
      </c>
      <c r="R3" s="87">
        <v>44228</v>
      </c>
      <c r="S3" s="87">
        <v>44256</v>
      </c>
      <c r="Z3" s="82" t="s">
        <v>6</v>
      </c>
      <c r="AA3" s="87">
        <v>44166</v>
      </c>
      <c r="AB3" s="87">
        <v>44197</v>
      </c>
      <c r="AC3" s="87">
        <v>44228</v>
      </c>
      <c r="AD3" s="87">
        <v>44256</v>
      </c>
    </row>
    <row r="4" spans="1:30" x14ac:dyDescent="0.25">
      <c r="A4" t="s">
        <v>10</v>
      </c>
      <c r="B4">
        <f>SUMIFS('analysis table'!$G:$G,'analysis table'!$B:$B,work_from!$A4,'analysis table'!$A:$A,work_from!B$3)</f>
        <v>8192323.0299999984</v>
      </c>
      <c r="C4">
        <f>SUMIFS('analysis table'!$G:$G,'analysis table'!$B:$B,work_from!$A4,'analysis table'!$A:$A,work_from!C$3)</f>
        <v>12475709.630000003</v>
      </c>
      <c r="D4">
        <f>SUMIFS('analysis table'!$G:$G,'analysis table'!$B:$B,work_from!$A4,'analysis table'!$A:$A,work_from!D$3)</f>
        <v>9304703.2799999975</v>
      </c>
      <c r="E4">
        <f>SUMIFS('analysis table'!$G:$G,'analysis table'!$B:$B,work_from!$A4,'analysis table'!$A:$A,work_from!E$3)</f>
        <v>11194605.789999995</v>
      </c>
      <c r="N4" t="s">
        <v>10</v>
      </c>
      <c r="O4" t="s">
        <v>17</v>
      </c>
      <c r="P4">
        <f>SUMIFS('analysis table'!$G:$G,'analysis table'!$C:$C,work_from!$O4,'analysis table'!$B:$B,work_from!$N4,'analysis table'!$A:$A,work_from!P$3)</f>
        <v>7035271.5499999989</v>
      </c>
      <c r="Q4">
        <f>SUMIFS('analysis table'!$G:$G,'analysis table'!$C:$C,work_from!$O4,'analysis table'!$B:$B,work_from!$N4,'analysis table'!$A:$A,work_from!Q$3)</f>
        <v>11398447.990000002</v>
      </c>
      <c r="R4">
        <f>SUMIFS('analysis table'!$G:$G,'analysis table'!$C:$C,work_from!$O4,'analysis table'!$B:$B,work_from!$N4,'analysis table'!$A:$A,work_from!R$3)</f>
        <v>8059774.8599999985</v>
      </c>
      <c r="S4">
        <f>SUMIFS('analysis table'!$G:$G,'analysis table'!$C:$C,work_from!$O4,'analysis table'!$B:$B,work_from!$N4,'analysis table'!$A:$A,work_from!S$3)</f>
        <v>9113309.3099999949</v>
      </c>
      <c r="Z4" t="s">
        <v>12</v>
      </c>
      <c r="AA4">
        <f>SUMIFS('analysis table'!$G:$G,'analysis table'!$E:$E,work_from!$Z4,'analysis table'!$A:$A,work_from!AA$3)</f>
        <v>12158376.360000001</v>
      </c>
      <c r="AB4">
        <f>SUMIFS('analysis table'!$G:$G,'analysis table'!$E:$E,work_from!$Z4,'analysis table'!$A:$A,work_from!AB$3)</f>
        <v>13534959.479999999</v>
      </c>
      <c r="AC4">
        <f>SUMIFS('analysis table'!$G:$G,'analysis table'!$E:$E,work_from!$Z4,'analysis table'!$A:$A,work_from!AC$3)</f>
        <v>14740077.734903995</v>
      </c>
      <c r="AD4">
        <f>SUMIFS('analysis table'!$G:$G,'analysis table'!$E:$E,work_from!$Z4,'analysis table'!$A:$A,work_from!AD$3)</f>
        <v>15872976.159999995</v>
      </c>
    </row>
    <row r="5" spans="1:30" x14ac:dyDescent="0.25">
      <c r="A5" t="s">
        <v>27</v>
      </c>
      <c r="B5">
        <f>SUMIFS('analysis table'!$G:$G,'analysis table'!$B:$B,work_from!$A5,'analysis table'!$A:$A,work_from!B$3)</f>
        <v>4449510</v>
      </c>
      <c r="C5">
        <f>SUMIFS('analysis table'!$G:$G,'analysis table'!$B:$B,work_from!$A5,'analysis table'!$A:$A,work_from!C$3)</f>
        <v>5604245</v>
      </c>
      <c r="D5">
        <f>SUMIFS('analysis table'!$G:$G,'analysis table'!$B:$B,work_from!$A5,'analysis table'!$A:$A,work_from!D$3)</f>
        <v>7826607.1363340626</v>
      </c>
      <c r="E5">
        <f>SUMIFS('analysis table'!$G:$G,'analysis table'!$B:$B,work_from!$A5,'analysis table'!$A:$A,work_from!E$3)</f>
        <v>10167176</v>
      </c>
      <c r="N5" t="s">
        <v>10</v>
      </c>
      <c r="O5" t="s">
        <v>24</v>
      </c>
      <c r="P5">
        <f>SUMIFS('analysis table'!$G:$G,'analysis table'!$C:$C,work_from!$O5,'analysis table'!$B:$B,work_from!$N5,'analysis table'!$A:$A,work_from!P$3)</f>
        <v>259018.48000000007</v>
      </c>
      <c r="Q5">
        <f>SUMIFS('analysis table'!$G:$G,'analysis table'!$C:$C,work_from!$O5,'analysis table'!$B:$B,work_from!$N5,'analysis table'!$A:$A,work_from!Q$3)</f>
        <v>97324.64</v>
      </c>
      <c r="R5">
        <f>SUMIFS('analysis table'!$G:$G,'analysis table'!$C:$C,work_from!$O5,'analysis table'!$B:$B,work_from!$N5,'analysis table'!$A:$A,work_from!R$3)</f>
        <v>178263.41999999998</v>
      </c>
      <c r="S5">
        <f>SUMIFS('analysis table'!$G:$G,'analysis table'!$C:$C,work_from!$O5,'analysis table'!$B:$B,work_from!$N5,'analysis table'!$A:$A,work_from!S$3)</f>
        <v>672916.47999999998</v>
      </c>
      <c r="Z5" t="s">
        <v>14</v>
      </c>
      <c r="AA5">
        <f>SUMIFS('analysis table'!$G:$G,'analysis table'!$E:$E,work_from!$Z5,'analysis table'!$A:$A,work_from!AA$3)</f>
        <v>3061638.0599999996</v>
      </c>
      <c r="AB5">
        <f>SUMIFS('analysis table'!$G:$G,'analysis table'!$E:$E,work_from!$Z5,'analysis table'!$A:$A,work_from!AB$3)</f>
        <v>1541901.65</v>
      </c>
      <c r="AC5">
        <f>SUMIFS('analysis table'!$G:$G,'analysis table'!$E:$E,work_from!$Z5,'analysis table'!$A:$A,work_from!AC$3)</f>
        <v>2099938.9099999997</v>
      </c>
      <c r="AD5">
        <f>SUMIFS('analysis table'!$G:$G,'analysis table'!$E:$E,work_from!$Z5,'analysis table'!$A:$A,work_from!AD$3)</f>
        <v>3133037.15</v>
      </c>
    </row>
    <row r="6" spans="1:30" x14ac:dyDescent="0.25">
      <c r="A6" t="s">
        <v>28</v>
      </c>
      <c r="B6">
        <f>SUMIFS('analysis table'!$G:$G,'analysis table'!$B:$B,work_from!$A6,'analysis table'!$A:$A,work_from!B$3)</f>
        <v>7097010.0999999987</v>
      </c>
      <c r="C6">
        <f>SUMIFS('analysis table'!$G:$G,'analysis table'!$B:$B,work_from!$A6,'analysis table'!$A:$A,work_from!C$3)</f>
        <v>3314694.8100000005</v>
      </c>
      <c r="D6">
        <f>SUMIFS('analysis table'!$G:$G,'analysis table'!$B:$B,work_from!$A6,'analysis table'!$A:$A,work_from!D$3)</f>
        <v>4361058.28</v>
      </c>
      <c r="E6">
        <f>SUMIFS('analysis table'!$G:$G,'analysis table'!$B:$B,work_from!$A6,'analysis table'!$A:$A,work_from!E$3)</f>
        <v>3766048.28</v>
      </c>
      <c r="N6" t="s">
        <v>10</v>
      </c>
      <c r="O6" t="s">
        <v>25</v>
      </c>
      <c r="P6">
        <f>SUMIFS('analysis table'!$G:$G,'analysis table'!$C:$C,work_from!$O6,'analysis table'!$B:$B,work_from!$N6,'analysis table'!$A:$A,work_from!P$3)</f>
        <v>898033</v>
      </c>
      <c r="Q6">
        <f>SUMIFS('analysis table'!$G:$G,'analysis table'!$C:$C,work_from!$O6,'analysis table'!$B:$B,work_from!$N6,'analysis table'!$A:$A,work_from!Q$3)</f>
        <v>979937</v>
      </c>
      <c r="R6">
        <f>SUMIFS('analysis table'!$G:$G,'analysis table'!$C:$C,work_from!$O6,'analysis table'!$B:$B,work_from!$N6,'analysis table'!$A:$A,work_from!R$3)</f>
        <v>1066665</v>
      </c>
      <c r="S6">
        <f>SUMIFS('analysis table'!$G:$G,'analysis table'!$C:$C,work_from!$O6,'analysis table'!$B:$B,work_from!$N6,'analysis table'!$A:$A,work_from!S$3)</f>
        <v>825780</v>
      </c>
      <c r="Z6" t="s">
        <v>16</v>
      </c>
      <c r="AA6">
        <f>SUMIFS('analysis table'!$G:$G,'analysis table'!$E:$E,work_from!$Z6,'analysis table'!$A:$A,work_from!AA$3)</f>
        <v>4518828.71</v>
      </c>
      <c r="AB6">
        <f>SUMIFS('analysis table'!$G:$G,'analysis table'!$E:$E,work_from!$Z6,'analysis table'!$A:$A,work_from!AB$3)</f>
        <v>6317788.3099999996</v>
      </c>
      <c r="AC6">
        <f>SUMIFS('analysis table'!$G:$G,'analysis table'!$E:$E,work_from!$Z6,'analysis table'!$A:$A,work_from!AC$3)</f>
        <v>4652352.0514300643</v>
      </c>
      <c r="AD6">
        <f>SUMIFS('analysis table'!$G:$G,'analysis table'!$E:$E,work_from!$Z6,'analysis table'!$A:$A,work_from!AD$3)</f>
        <v>6121816.7599999998</v>
      </c>
    </row>
    <row r="7" spans="1:30" x14ac:dyDescent="0.25">
      <c r="A7" s="92" t="s">
        <v>1</v>
      </c>
      <c r="B7" s="93">
        <f>SUM(B4:B6)</f>
        <v>19738843.129999995</v>
      </c>
      <c r="C7" s="93">
        <f>SUM(C4:C6)</f>
        <v>21394649.440000005</v>
      </c>
      <c r="D7" s="93">
        <f>SUM(D4:D6)</f>
        <v>21492368.69633406</v>
      </c>
      <c r="E7" s="93">
        <f>SUM(E4:E6)</f>
        <v>25127830.069999997</v>
      </c>
      <c r="N7" t="s">
        <v>27</v>
      </c>
      <c r="O7" t="s">
        <v>27</v>
      </c>
      <c r="P7">
        <f>SUMIFS('analysis table'!$G:$G,'analysis table'!$C:$C,work_from!$O7,'analysis table'!$B:$B,work_from!$N7,'analysis table'!$A:$A,work_from!P$3)</f>
        <v>4449510</v>
      </c>
      <c r="Q7">
        <f>SUMIFS('analysis table'!$G:$G,'analysis table'!$C:$C,work_from!$O7,'analysis table'!$B:$B,work_from!$N7,'analysis table'!$A:$A,work_from!Q$3)</f>
        <v>5604245</v>
      </c>
      <c r="R7">
        <f>SUMIFS('analysis table'!$G:$G,'analysis table'!$C:$C,work_from!$O7,'analysis table'!$B:$B,work_from!$N7,'analysis table'!$A:$A,work_from!R$3)</f>
        <v>7826607.1363340626</v>
      </c>
      <c r="S7">
        <f>SUMIFS('analysis table'!$G:$G,'analysis table'!$C:$C,work_from!$O7,'analysis table'!$B:$B,work_from!$N7,'analysis table'!$A:$A,work_from!S$3)</f>
        <v>10167176</v>
      </c>
      <c r="Z7" s="91" t="s">
        <v>269</v>
      </c>
      <c r="AA7" s="91">
        <f>SUM(AA4:AA6)</f>
        <v>19738843.130000003</v>
      </c>
      <c r="AB7" s="91">
        <f>SUM(AB4:AB6)</f>
        <v>21394649.439999998</v>
      </c>
      <c r="AC7" s="91">
        <f>SUM(AC4:AC6)</f>
        <v>21492368.69633406</v>
      </c>
      <c r="AD7" s="91">
        <f>SUM(AD4:AD6)</f>
        <v>25127830.069999993</v>
      </c>
    </row>
    <row r="8" spans="1:30" x14ac:dyDescent="0.25">
      <c r="N8" t="s">
        <v>28</v>
      </c>
      <c r="O8" t="s">
        <v>29</v>
      </c>
      <c r="P8">
        <f>SUMIFS('analysis table'!$G:$G,'analysis table'!$C:$C,work_from!$O8,'analysis table'!$B:$B,work_from!$N8,'analysis table'!$A:$A,work_from!P$3)</f>
        <v>329797.44</v>
      </c>
      <c r="Q8">
        <f>SUMIFS('analysis table'!$G:$G,'analysis table'!$C:$C,work_from!$O8,'analysis table'!$B:$B,work_from!$N8,'analysis table'!$A:$A,work_from!Q$3)</f>
        <v>0</v>
      </c>
      <c r="R8">
        <f>SUMIFS('analysis table'!$G:$G,'analysis table'!$C:$C,work_from!$O8,'analysis table'!$B:$B,work_from!$N8,'analysis table'!$A:$A,work_from!R$3)</f>
        <v>0</v>
      </c>
      <c r="S8">
        <f>SUMIFS('analysis table'!$G:$G,'analysis table'!$C:$C,work_from!$O8,'analysis table'!$B:$B,work_from!$N8,'analysis table'!$A:$A,work_from!S$3)</f>
        <v>45535.22</v>
      </c>
    </row>
    <row r="9" spans="1:30" x14ac:dyDescent="0.25">
      <c r="N9" t="s">
        <v>28</v>
      </c>
      <c r="O9" t="s">
        <v>30</v>
      </c>
      <c r="P9">
        <f>SUMIFS('analysis table'!$G:$G,'analysis table'!$C:$C,work_from!$O9,'analysis table'!$B:$B,work_from!$N9,'analysis table'!$A:$A,work_from!P$3)</f>
        <v>430178.24</v>
      </c>
      <c r="Q9">
        <f>SUMIFS('analysis table'!$G:$G,'analysis table'!$C:$C,work_from!$O9,'analysis table'!$B:$B,work_from!$N9,'analysis table'!$A:$A,work_from!Q$3)</f>
        <v>42033.2</v>
      </c>
      <c r="R9">
        <f>SUMIFS('analysis table'!$G:$G,'analysis table'!$C:$C,work_from!$O9,'analysis table'!$B:$B,work_from!$N9,'analysis table'!$A:$A,work_from!R$3)</f>
        <v>99602.880000000005</v>
      </c>
      <c r="S9">
        <f>SUMIFS('analysis table'!$G:$G,'analysis table'!$C:$C,work_from!$O9,'analysis table'!$B:$B,work_from!$N9,'analysis table'!$A:$A,work_from!S$3)</f>
        <v>239331.46</v>
      </c>
    </row>
    <row r="10" spans="1:30" x14ac:dyDescent="0.25">
      <c r="N10" t="s">
        <v>28</v>
      </c>
      <c r="O10" t="s">
        <v>31</v>
      </c>
      <c r="P10">
        <f>SUMIFS('analysis table'!$G:$G,'analysis table'!$C:$C,work_from!$O10,'analysis table'!$B:$B,work_from!$N10,'analysis table'!$A:$A,work_from!P$3)</f>
        <v>2195576.1399999997</v>
      </c>
      <c r="Q10">
        <f>SUMIFS('analysis table'!$G:$G,'analysis table'!$C:$C,work_from!$O10,'analysis table'!$B:$B,work_from!$N10,'analysis table'!$A:$A,work_from!Q$3)</f>
        <v>1076288.7499999998</v>
      </c>
      <c r="R10">
        <f>SUMIFS('analysis table'!$G:$G,'analysis table'!$C:$C,work_from!$O10,'analysis table'!$B:$B,work_from!$N10,'analysis table'!$A:$A,work_from!R$3)</f>
        <v>1588403.5299999998</v>
      </c>
      <c r="S10">
        <f>SUMIFS('analysis table'!$G:$G,'analysis table'!$C:$C,work_from!$O10,'analysis table'!$B:$B,work_from!$N10,'analysis table'!$A:$A,work_from!S$3)</f>
        <v>1397677.92</v>
      </c>
    </row>
    <row r="11" spans="1:30" x14ac:dyDescent="0.25">
      <c r="N11" t="s">
        <v>28</v>
      </c>
      <c r="O11" t="s">
        <v>32</v>
      </c>
      <c r="P11">
        <f>SUMIFS('analysis table'!$G:$G,'analysis table'!$C:$C,work_from!$O11,'analysis table'!$B:$B,work_from!$N11,'analysis table'!$A:$A,work_from!P$3)</f>
        <v>118047.88</v>
      </c>
      <c r="Q11">
        <f>SUMIFS('analysis table'!$G:$G,'analysis table'!$C:$C,work_from!$O11,'analysis table'!$B:$B,work_from!$N11,'analysis table'!$A:$A,work_from!Q$3)</f>
        <v>434096.27999999991</v>
      </c>
      <c r="R11">
        <f>SUMIFS('analysis table'!$G:$G,'analysis table'!$C:$C,work_from!$O11,'analysis table'!$B:$B,work_from!$N11,'analysis table'!$A:$A,work_from!R$3)</f>
        <v>400690.67</v>
      </c>
      <c r="S11">
        <f>SUMIFS('analysis table'!$G:$G,'analysis table'!$C:$C,work_from!$O11,'analysis table'!$B:$B,work_from!$N11,'analysis table'!$A:$A,work_from!S$3)</f>
        <v>253728.71999999994</v>
      </c>
    </row>
    <row r="12" spans="1:30" x14ac:dyDescent="0.25">
      <c r="N12" t="s">
        <v>28</v>
      </c>
      <c r="O12" t="s">
        <v>33</v>
      </c>
      <c r="P12">
        <f>SUMIFS('analysis table'!$G:$G,'analysis table'!$C:$C,work_from!$O12,'analysis table'!$B:$B,work_from!$N12,'analysis table'!$A:$A,work_from!P$3)</f>
        <v>1275275.43</v>
      </c>
      <c r="Q12">
        <f>SUMIFS('analysis table'!$G:$G,'analysis table'!$C:$C,work_from!$O12,'analysis table'!$B:$B,work_from!$N12,'analysis table'!$A:$A,work_from!Q$3)</f>
        <v>496215.27999999997</v>
      </c>
      <c r="R12">
        <f>SUMIFS('analysis table'!$G:$G,'analysis table'!$C:$C,work_from!$O12,'analysis table'!$B:$B,work_from!$N12,'analysis table'!$A:$A,work_from!R$3)</f>
        <v>631255.0199999999</v>
      </c>
      <c r="S12">
        <f>SUMIFS('analysis table'!$G:$G,'analysis table'!$C:$C,work_from!$O12,'analysis table'!$B:$B,work_from!$N12,'analysis table'!$A:$A,work_from!S$3)</f>
        <v>1043650.8499999997</v>
      </c>
    </row>
    <row r="13" spans="1:30" x14ac:dyDescent="0.25">
      <c r="N13" t="s">
        <v>28</v>
      </c>
      <c r="O13" t="s">
        <v>34</v>
      </c>
      <c r="P13">
        <f>SUMIFS('analysis table'!$G:$G,'analysis table'!$C:$C,work_from!$O13,'analysis table'!$B:$B,work_from!$N13,'analysis table'!$A:$A,work_from!P$3)</f>
        <v>2748134.9699999997</v>
      </c>
      <c r="Q13">
        <f>SUMIFS('analysis table'!$G:$G,'analysis table'!$C:$C,work_from!$O13,'analysis table'!$B:$B,work_from!$N13,'analysis table'!$A:$A,work_from!Q$3)</f>
        <v>1266061.2999999998</v>
      </c>
      <c r="R13">
        <f>SUMIFS('analysis table'!$G:$G,'analysis table'!$C:$C,work_from!$O13,'analysis table'!$B:$B,work_from!$N13,'analysis table'!$A:$A,work_from!R$3)</f>
        <v>1641106.18</v>
      </c>
      <c r="S13">
        <f>SUMIFS('analysis table'!$G:$G,'analysis table'!$C:$C,work_from!$O13,'analysis table'!$B:$B,work_from!$N13,'analysis table'!$A:$A,work_from!S$3)</f>
        <v>786124.11</v>
      </c>
    </row>
    <row r="14" spans="1:30" x14ac:dyDescent="0.25">
      <c r="N14" t="s">
        <v>10</v>
      </c>
      <c r="O14" t="s">
        <v>26</v>
      </c>
      <c r="P14">
        <f>SUMIFS('analysis table'!$G:$G,'analysis table'!$C:$C,work_from!$O14,'analysis table'!$B:$B,work_from!$N14,'analysis table'!$A:$A,work_from!P$3)</f>
        <v>0</v>
      </c>
      <c r="Q14">
        <f>SUMIFS('analysis table'!$G:$G,'analysis table'!$C:$C,work_from!$O14,'analysis table'!$B:$B,work_from!$N14,'analysis table'!$A:$A,work_from!Q$3)</f>
        <v>0</v>
      </c>
      <c r="R14">
        <f>SUMIFS('analysis table'!$G:$G,'analysis table'!$C:$C,work_from!$O14,'analysis table'!$B:$B,work_from!$N14,'analysis table'!$A:$A,work_from!R$3)</f>
        <v>0</v>
      </c>
      <c r="S14">
        <f>SUMIFS('analysis table'!$G:$G,'analysis table'!$C:$C,work_from!$O14,'analysis table'!$B:$B,work_from!$N14,'analysis table'!$A:$A,work_from!S$3)</f>
        <v>582600</v>
      </c>
    </row>
    <row r="15" spans="1:30" x14ac:dyDescent="0.25">
      <c r="N15" s="95" t="s">
        <v>269</v>
      </c>
      <c r="O15" s="95"/>
      <c r="P15" s="91">
        <f>SUM(P4:P14)</f>
        <v>19738843.129999999</v>
      </c>
      <c r="Q15" s="91">
        <f>SUM(Q4:Q14)</f>
        <v>21394649.440000005</v>
      </c>
      <c r="R15" s="91">
        <f>SUM(R4:R14)</f>
        <v>21492368.69633406</v>
      </c>
      <c r="S15" s="91">
        <f>SUM(S4:S14)</f>
        <v>25127830.069999993</v>
      </c>
    </row>
  </sheetData>
  <mergeCells count="1">
    <mergeCell ref="N15:O15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54"/>
  <sheetViews>
    <sheetView workbookViewId="0">
      <selection activeCell="A25" sqref="A25"/>
    </sheetView>
  </sheetViews>
  <sheetFormatPr defaultRowHeight="15" x14ac:dyDescent="0.25"/>
  <cols>
    <col min="1" max="1" width="51.5703125" customWidth="1"/>
    <col min="2" max="2" width="18.85546875" customWidth="1"/>
    <col min="3" max="6" width="12" customWidth="1"/>
    <col min="7" max="7" width="12" bestFit="1" customWidth="1"/>
    <col min="11" max="11" width="12" customWidth="1"/>
    <col min="12" max="12" width="15.5703125" customWidth="1"/>
    <col min="13" max="16" width="10" customWidth="1"/>
    <col min="17" max="17" width="11.28515625" customWidth="1"/>
  </cols>
  <sheetData>
    <row r="2" spans="1:17" x14ac:dyDescent="0.25">
      <c r="K2" s="27" t="s">
        <v>230</v>
      </c>
      <c r="M2" s="27" t="s">
        <v>23</v>
      </c>
    </row>
    <row r="3" spans="1:17" x14ac:dyDescent="0.25">
      <c r="A3" s="27" t="s">
        <v>229</v>
      </c>
      <c r="C3" s="27" t="s">
        <v>23</v>
      </c>
      <c r="K3" s="27" t="s">
        <v>2</v>
      </c>
      <c r="L3" s="27" t="s">
        <v>40</v>
      </c>
      <c r="M3" s="20">
        <v>44166</v>
      </c>
      <c r="N3" s="20">
        <v>44197</v>
      </c>
      <c r="O3" s="20">
        <v>44228</v>
      </c>
      <c r="P3" s="20">
        <v>44256</v>
      </c>
      <c r="Q3" s="20" t="s">
        <v>208</v>
      </c>
    </row>
    <row r="4" spans="1:17" x14ac:dyDescent="0.25">
      <c r="A4" s="27" t="s">
        <v>2</v>
      </c>
      <c r="B4" s="27" t="s">
        <v>40</v>
      </c>
      <c r="C4" s="20">
        <v>44166</v>
      </c>
      <c r="D4" s="20">
        <v>44197</v>
      </c>
      <c r="E4" s="20">
        <v>44228</v>
      </c>
      <c r="F4" s="20">
        <v>44256</v>
      </c>
      <c r="G4" s="20" t="s">
        <v>208</v>
      </c>
      <c r="K4" t="s">
        <v>27</v>
      </c>
      <c r="L4" t="s">
        <v>27</v>
      </c>
      <c r="M4" s="29">
        <v>6548</v>
      </c>
      <c r="N4" s="29">
        <v>7980</v>
      </c>
      <c r="O4" s="29">
        <v>12695</v>
      </c>
      <c r="P4" s="29">
        <v>15557</v>
      </c>
      <c r="Q4" s="29">
        <v>42780</v>
      </c>
    </row>
    <row r="5" spans="1:17" x14ac:dyDescent="0.25">
      <c r="A5" t="s">
        <v>27</v>
      </c>
      <c r="B5" t="s">
        <v>27</v>
      </c>
      <c r="C5" s="29">
        <v>4449510</v>
      </c>
      <c r="D5" s="29">
        <v>5604245</v>
      </c>
      <c r="E5" s="29">
        <v>7826607.1363340626</v>
      </c>
      <c r="F5" s="29">
        <v>10167176</v>
      </c>
      <c r="G5" s="29">
        <v>28047538.136334062</v>
      </c>
      <c r="K5" t="s">
        <v>10</v>
      </c>
      <c r="L5" t="s">
        <v>17</v>
      </c>
      <c r="M5" s="29">
        <v>17031</v>
      </c>
      <c r="N5" s="29">
        <v>29273</v>
      </c>
      <c r="O5" s="29">
        <v>24560</v>
      </c>
      <c r="P5" s="29">
        <v>27266</v>
      </c>
      <c r="Q5" s="29">
        <v>98130</v>
      </c>
    </row>
    <row r="6" spans="1:17" x14ac:dyDescent="0.25">
      <c r="A6" t="s">
        <v>10</v>
      </c>
      <c r="B6" t="s">
        <v>17</v>
      </c>
      <c r="C6" s="29">
        <v>7035271.5499999989</v>
      </c>
      <c r="D6" s="29">
        <v>11398447.990000002</v>
      </c>
      <c r="E6" s="29">
        <v>8059774.8599999985</v>
      </c>
      <c r="F6" s="29">
        <v>9113309.3099999949</v>
      </c>
      <c r="G6" s="29">
        <v>35606803.709999993</v>
      </c>
      <c r="L6" t="s">
        <v>24</v>
      </c>
      <c r="M6" s="29">
        <v>1628</v>
      </c>
      <c r="N6" s="29">
        <v>565</v>
      </c>
      <c r="O6" s="29">
        <v>1522</v>
      </c>
      <c r="P6" s="29">
        <v>3625</v>
      </c>
      <c r="Q6" s="29">
        <v>7340</v>
      </c>
    </row>
    <row r="7" spans="1:17" x14ac:dyDescent="0.25">
      <c r="B7" t="s">
        <v>24</v>
      </c>
      <c r="C7" s="29">
        <v>259018.48000000007</v>
      </c>
      <c r="D7" s="29">
        <v>97324.64</v>
      </c>
      <c r="E7" s="29">
        <v>178263.41999999998</v>
      </c>
      <c r="F7" s="29">
        <v>672916.47999999998</v>
      </c>
      <c r="G7" s="29">
        <v>1207523.02</v>
      </c>
      <c r="L7" t="s">
        <v>25</v>
      </c>
      <c r="M7" s="29">
        <v>2562</v>
      </c>
      <c r="N7" s="29">
        <v>2787</v>
      </c>
      <c r="O7" s="29">
        <v>3343</v>
      </c>
      <c r="P7" s="29">
        <v>2429</v>
      </c>
      <c r="Q7" s="29">
        <v>11121</v>
      </c>
    </row>
    <row r="8" spans="1:17" x14ac:dyDescent="0.25">
      <c r="B8" t="s">
        <v>25</v>
      </c>
      <c r="C8" s="29">
        <v>898033</v>
      </c>
      <c r="D8" s="29">
        <v>979937</v>
      </c>
      <c r="E8" s="29">
        <v>1066665</v>
      </c>
      <c r="F8" s="29">
        <v>825780</v>
      </c>
      <c r="G8" s="29">
        <v>3770415</v>
      </c>
      <c r="L8" t="s">
        <v>26</v>
      </c>
      <c r="M8" s="29"/>
      <c r="N8" s="29"/>
      <c r="O8" s="29"/>
      <c r="P8" s="29">
        <v>971</v>
      </c>
      <c r="Q8" s="29">
        <v>971</v>
      </c>
    </row>
    <row r="9" spans="1:17" x14ac:dyDescent="0.25">
      <c r="B9" t="s">
        <v>26</v>
      </c>
      <c r="C9" s="29"/>
      <c r="D9" s="29"/>
      <c r="E9" s="29"/>
      <c r="F9" s="29">
        <v>582600</v>
      </c>
      <c r="G9" s="29">
        <v>582600</v>
      </c>
      <c r="K9" t="s">
        <v>28</v>
      </c>
      <c r="L9" t="s">
        <v>29</v>
      </c>
      <c r="M9" s="29">
        <v>5472</v>
      </c>
      <c r="N9" s="29"/>
      <c r="O9" s="29"/>
      <c r="P9" s="29">
        <v>624</v>
      </c>
      <c r="Q9" s="29">
        <v>6096</v>
      </c>
    </row>
    <row r="10" spans="1:17" x14ac:dyDescent="0.25">
      <c r="A10" t="s">
        <v>28</v>
      </c>
      <c r="B10" t="s">
        <v>29</v>
      </c>
      <c r="C10" s="29">
        <v>329797.44</v>
      </c>
      <c r="D10" s="29"/>
      <c r="E10" s="29"/>
      <c r="F10" s="29">
        <v>45535.22</v>
      </c>
      <c r="G10" s="29">
        <v>375332.66000000003</v>
      </c>
      <c r="L10" t="s">
        <v>30</v>
      </c>
      <c r="M10" s="29">
        <v>4852</v>
      </c>
      <c r="N10" s="29">
        <v>576</v>
      </c>
      <c r="O10" s="29">
        <v>576</v>
      </c>
      <c r="P10" s="29">
        <v>2448</v>
      </c>
      <c r="Q10" s="29">
        <v>8452</v>
      </c>
    </row>
    <row r="11" spans="1:17" x14ac:dyDescent="0.25">
      <c r="B11" t="s">
        <v>30</v>
      </c>
      <c r="C11" s="29">
        <v>430178.24</v>
      </c>
      <c r="D11" s="29">
        <v>42033.2</v>
      </c>
      <c r="E11" s="29">
        <v>99602.880000000005</v>
      </c>
      <c r="F11" s="29">
        <v>239331.46</v>
      </c>
      <c r="G11" s="29">
        <v>811145.78</v>
      </c>
      <c r="L11" t="s">
        <v>31</v>
      </c>
      <c r="M11" s="29">
        <v>13631</v>
      </c>
      <c r="N11" s="29">
        <v>6398</v>
      </c>
      <c r="O11" s="29">
        <v>10995</v>
      </c>
      <c r="P11" s="29">
        <v>9195</v>
      </c>
      <c r="Q11" s="29">
        <v>40219</v>
      </c>
    </row>
    <row r="12" spans="1:17" x14ac:dyDescent="0.25">
      <c r="B12" t="s">
        <v>31</v>
      </c>
      <c r="C12" s="29">
        <v>2195576.1399999997</v>
      </c>
      <c r="D12" s="29">
        <v>1076288.7499999998</v>
      </c>
      <c r="E12" s="29">
        <v>1588403.5299999998</v>
      </c>
      <c r="F12" s="29">
        <v>1397677.92</v>
      </c>
      <c r="G12" s="29">
        <v>6257946.3399999999</v>
      </c>
      <c r="L12" t="s">
        <v>33</v>
      </c>
      <c r="M12" s="29">
        <v>11811</v>
      </c>
      <c r="N12" s="29">
        <v>4501</v>
      </c>
      <c r="O12" s="29">
        <v>5348</v>
      </c>
      <c r="P12" s="29">
        <v>9204</v>
      </c>
      <c r="Q12" s="29">
        <v>30864</v>
      </c>
    </row>
    <row r="13" spans="1:17" x14ac:dyDescent="0.25">
      <c r="B13" t="s">
        <v>33</v>
      </c>
      <c r="C13" s="29">
        <v>1275275.43</v>
      </c>
      <c r="D13" s="29">
        <v>496215.27999999997</v>
      </c>
      <c r="E13" s="29">
        <v>631255.0199999999</v>
      </c>
      <c r="F13" s="29">
        <v>1043650.8499999997</v>
      </c>
      <c r="G13" s="29">
        <v>3446396.5799999996</v>
      </c>
      <c r="L13" t="s">
        <v>34</v>
      </c>
      <c r="M13" s="29">
        <v>20116</v>
      </c>
      <c r="N13" s="29">
        <v>11937</v>
      </c>
      <c r="O13" s="29">
        <v>13320</v>
      </c>
      <c r="P13" s="29">
        <v>6726</v>
      </c>
      <c r="Q13" s="29">
        <v>52099</v>
      </c>
    </row>
    <row r="14" spans="1:17" x14ac:dyDescent="0.25">
      <c r="B14" t="s">
        <v>34</v>
      </c>
      <c r="C14" s="29">
        <v>2748134.9699999997</v>
      </c>
      <c r="D14" s="29">
        <v>1266061.2999999998</v>
      </c>
      <c r="E14" s="29">
        <v>1641106.18</v>
      </c>
      <c r="F14" s="29">
        <v>786124.11</v>
      </c>
      <c r="G14" s="29">
        <v>6441426.5599999996</v>
      </c>
      <c r="L14" t="s">
        <v>32</v>
      </c>
      <c r="M14" s="29">
        <v>1776</v>
      </c>
      <c r="N14" s="29">
        <v>3715</v>
      </c>
      <c r="O14" s="29">
        <v>4034</v>
      </c>
      <c r="P14" s="29">
        <v>2184</v>
      </c>
      <c r="Q14" s="29">
        <v>11709</v>
      </c>
    </row>
    <row r="15" spans="1:17" x14ac:dyDescent="0.25">
      <c r="B15" t="s">
        <v>32</v>
      </c>
      <c r="C15" s="29">
        <v>118047.88</v>
      </c>
      <c r="D15" s="29">
        <v>434096.27999999991</v>
      </c>
      <c r="E15" s="29">
        <v>400690.67</v>
      </c>
      <c r="F15" s="29">
        <v>253728.71999999994</v>
      </c>
      <c r="G15" s="29">
        <v>1206563.5499999998</v>
      </c>
      <c r="K15" t="s">
        <v>208</v>
      </c>
      <c r="M15" s="29">
        <v>85427</v>
      </c>
      <c r="N15" s="29">
        <v>67732</v>
      </c>
      <c r="O15" s="29">
        <v>76393</v>
      </c>
      <c r="P15" s="29">
        <v>80229</v>
      </c>
      <c r="Q15" s="29">
        <v>309781</v>
      </c>
    </row>
    <row r="16" spans="1:17" x14ac:dyDescent="0.25">
      <c r="A16" t="s">
        <v>208</v>
      </c>
      <c r="C16" s="29">
        <v>19738843.129999995</v>
      </c>
      <c r="D16" s="29">
        <v>21394649.440000005</v>
      </c>
      <c r="E16" s="29">
        <v>21492368.696334064</v>
      </c>
      <c r="F16" s="29">
        <v>25127830.069999993</v>
      </c>
      <c r="G16" s="29">
        <v>87753691.33633405</v>
      </c>
    </row>
    <row r="22" spans="1:17" x14ac:dyDescent="0.25">
      <c r="A22" s="27" t="s">
        <v>229</v>
      </c>
      <c r="C22" s="27" t="s">
        <v>23</v>
      </c>
      <c r="K22" s="27" t="s">
        <v>229</v>
      </c>
      <c r="M22" s="27" t="s">
        <v>23</v>
      </c>
    </row>
    <row r="23" spans="1:17" x14ac:dyDescent="0.25">
      <c r="A23" s="27" t="s">
        <v>4</v>
      </c>
      <c r="B23" s="27" t="s">
        <v>6</v>
      </c>
      <c r="C23" s="20">
        <v>44166</v>
      </c>
      <c r="D23" s="20">
        <v>44197</v>
      </c>
      <c r="E23" s="20">
        <v>44228</v>
      </c>
      <c r="F23" s="20">
        <v>44256</v>
      </c>
      <c r="G23" s="20" t="s">
        <v>208</v>
      </c>
      <c r="K23" s="27" t="s">
        <v>2</v>
      </c>
      <c r="L23" s="27" t="s">
        <v>40</v>
      </c>
      <c r="M23" s="20">
        <v>44166</v>
      </c>
      <c r="N23" s="20">
        <v>44197</v>
      </c>
      <c r="O23" s="20">
        <v>44228</v>
      </c>
      <c r="P23" s="20">
        <v>44256</v>
      </c>
      <c r="Q23" s="20" t="s">
        <v>208</v>
      </c>
    </row>
    <row r="24" spans="1:17" x14ac:dyDescent="0.25">
      <c r="A24" t="s">
        <v>59</v>
      </c>
      <c r="B24" t="s">
        <v>12</v>
      </c>
      <c r="C24" s="29">
        <v>428699.63999999949</v>
      </c>
      <c r="D24" s="29">
        <v>473087.95999999973</v>
      </c>
      <c r="E24" s="29">
        <v>410012.89999999962</v>
      </c>
      <c r="F24" s="29">
        <v>652980.18999999925</v>
      </c>
      <c r="G24" s="29">
        <v>1964780.6899999981</v>
      </c>
      <c r="K24" t="s">
        <v>27</v>
      </c>
      <c r="L24" t="s">
        <v>27</v>
      </c>
      <c r="M24" s="29">
        <v>4449510</v>
      </c>
      <c r="N24" s="29">
        <v>5604245</v>
      </c>
      <c r="O24" s="29">
        <v>7826607.1363340626</v>
      </c>
      <c r="P24" s="29">
        <v>10167176</v>
      </c>
      <c r="Q24" s="29">
        <v>28047538.136334062</v>
      </c>
    </row>
    <row r="25" spans="1:17" x14ac:dyDescent="0.25">
      <c r="A25" t="s">
        <v>60</v>
      </c>
      <c r="B25" t="s">
        <v>12</v>
      </c>
      <c r="C25" s="29">
        <v>3541276.94</v>
      </c>
      <c r="D25" s="29">
        <v>2962744.3600000003</v>
      </c>
      <c r="E25" s="29">
        <v>2999600.2128689969</v>
      </c>
      <c r="F25" s="29">
        <v>2745631.1</v>
      </c>
      <c r="G25" s="29">
        <v>12249252.612868996</v>
      </c>
      <c r="K25" t="s">
        <v>10</v>
      </c>
      <c r="L25" t="s">
        <v>17</v>
      </c>
      <c r="M25" s="29">
        <v>7035271.5499999989</v>
      </c>
      <c r="N25" s="29">
        <v>11398447.990000002</v>
      </c>
      <c r="O25" s="29">
        <v>8059774.8599999985</v>
      </c>
      <c r="P25" s="29">
        <v>9113309.3099999949</v>
      </c>
      <c r="Q25" s="29">
        <v>35606803.709999993</v>
      </c>
    </row>
    <row r="26" spans="1:17" x14ac:dyDescent="0.25">
      <c r="A26" t="s">
        <v>67</v>
      </c>
      <c r="B26" t="s">
        <v>12</v>
      </c>
      <c r="C26" s="29">
        <v>1526775.0500000003</v>
      </c>
      <c r="D26" s="29">
        <v>1272831.19</v>
      </c>
      <c r="E26" s="29">
        <v>1566893.9311009997</v>
      </c>
      <c r="F26" s="29">
        <v>1658017.2799999986</v>
      </c>
      <c r="G26" s="29">
        <v>6024517.4511009986</v>
      </c>
      <c r="L26" t="s">
        <v>24</v>
      </c>
      <c r="M26" s="29">
        <v>259018.48000000007</v>
      </c>
      <c r="N26" s="29">
        <v>97324.64</v>
      </c>
      <c r="O26" s="29">
        <v>178263.41999999998</v>
      </c>
      <c r="P26" s="29">
        <v>672916.47999999998</v>
      </c>
      <c r="Q26" s="29">
        <v>1207523.02</v>
      </c>
    </row>
    <row r="27" spans="1:17" x14ac:dyDescent="0.25">
      <c r="A27" t="s">
        <v>191</v>
      </c>
      <c r="B27" t="s">
        <v>14</v>
      </c>
      <c r="C27" s="29">
        <v>900256.35999999987</v>
      </c>
      <c r="D27" s="29">
        <v>236075.71</v>
      </c>
      <c r="E27" s="29">
        <v>902694.07</v>
      </c>
      <c r="F27" s="29">
        <v>894253.58999999985</v>
      </c>
      <c r="G27" s="29">
        <v>2933279.7299999995</v>
      </c>
      <c r="L27" t="s">
        <v>25</v>
      </c>
      <c r="M27" s="29">
        <v>898033</v>
      </c>
      <c r="N27" s="29">
        <v>979937</v>
      </c>
      <c r="O27" s="29">
        <v>1066665</v>
      </c>
      <c r="P27" s="29">
        <v>825780</v>
      </c>
      <c r="Q27" s="29">
        <v>3770415</v>
      </c>
    </row>
    <row r="28" spans="1:17" x14ac:dyDescent="0.25">
      <c r="A28" t="s">
        <v>71</v>
      </c>
      <c r="B28" t="s">
        <v>14</v>
      </c>
      <c r="C28" s="29">
        <v>572472.12</v>
      </c>
      <c r="D28" s="29">
        <v>285258.78999999992</v>
      </c>
      <c r="E28" s="29">
        <v>317055.02</v>
      </c>
      <c r="F28" s="29">
        <v>632190.43999999994</v>
      </c>
      <c r="G28" s="29">
        <v>1806976.3699999999</v>
      </c>
      <c r="L28" t="s">
        <v>26</v>
      </c>
      <c r="M28" s="29"/>
      <c r="N28" s="29"/>
      <c r="O28" s="29"/>
      <c r="P28" s="29">
        <v>582600</v>
      </c>
      <c r="Q28" s="29">
        <v>582600</v>
      </c>
    </row>
    <row r="29" spans="1:17" x14ac:dyDescent="0.25">
      <c r="A29" t="s">
        <v>72</v>
      </c>
      <c r="B29" t="s">
        <v>12</v>
      </c>
      <c r="C29" s="29"/>
      <c r="D29" s="29">
        <v>217029.26</v>
      </c>
      <c r="E29" s="29"/>
      <c r="F29" s="29"/>
      <c r="G29" s="29">
        <v>217029.26</v>
      </c>
      <c r="K29" t="s">
        <v>28</v>
      </c>
      <c r="L29" t="s">
        <v>29</v>
      </c>
      <c r="M29" s="29">
        <v>329797.44</v>
      </c>
      <c r="N29" s="29"/>
      <c r="O29" s="29"/>
      <c r="P29" s="29">
        <v>45535.22</v>
      </c>
      <c r="Q29" s="29">
        <v>375332.66000000003</v>
      </c>
    </row>
    <row r="30" spans="1:17" x14ac:dyDescent="0.25">
      <c r="A30" t="s">
        <v>73</v>
      </c>
      <c r="B30" t="s">
        <v>12</v>
      </c>
      <c r="C30" s="29">
        <v>892157.80999999982</v>
      </c>
      <c r="D30" s="29">
        <v>1434547.5500000007</v>
      </c>
      <c r="E30" s="29">
        <v>1729292.9370899983</v>
      </c>
      <c r="F30" s="29">
        <v>1806742.429999995</v>
      </c>
      <c r="G30" s="29">
        <v>5862740.7270899937</v>
      </c>
      <c r="L30" t="s">
        <v>30</v>
      </c>
      <c r="M30" s="29">
        <v>430178.24</v>
      </c>
      <c r="N30" s="29">
        <v>42033.2</v>
      </c>
      <c r="O30" s="29">
        <v>99602.880000000005</v>
      </c>
      <c r="P30" s="29">
        <v>239331.46</v>
      </c>
      <c r="Q30" s="29">
        <v>811145.78</v>
      </c>
    </row>
    <row r="31" spans="1:17" x14ac:dyDescent="0.25">
      <c r="A31" t="s">
        <v>81</v>
      </c>
      <c r="B31" t="s">
        <v>16</v>
      </c>
      <c r="C31" s="29">
        <v>737111.9</v>
      </c>
      <c r="D31" s="29">
        <v>1045952.6199999996</v>
      </c>
      <c r="E31" s="29">
        <v>1409730.8022419992</v>
      </c>
      <c r="F31" s="29">
        <v>1322596.76</v>
      </c>
      <c r="G31" s="29">
        <v>4515392.082241999</v>
      </c>
      <c r="L31" t="s">
        <v>31</v>
      </c>
      <c r="M31" s="29">
        <v>2195576.1399999997</v>
      </c>
      <c r="N31" s="29">
        <v>1076288.7499999998</v>
      </c>
      <c r="O31" s="29">
        <v>1588403.5299999998</v>
      </c>
      <c r="P31" s="29">
        <v>1397677.92</v>
      </c>
      <c r="Q31" s="29">
        <v>6257946.3399999999</v>
      </c>
    </row>
    <row r="32" spans="1:17" x14ac:dyDescent="0.25">
      <c r="A32" t="s">
        <v>96</v>
      </c>
      <c r="B32" t="s">
        <v>12</v>
      </c>
      <c r="C32" s="29"/>
      <c r="D32" s="29">
        <v>484152.93000000011</v>
      </c>
      <c r="E32" s="29">
        <v>438139.4</v>
      </c>
      <c r="F32" s="29">
        <v>596788.46999999927</v>
      </c>
      <c r="G32" s="29">
        <v>1519080.7999999993</v>
      </c>
      <c r="L32" t="s">
        <v>33</v>
      </c>
      <c r="M32" s="29">
        <v>1275275.43</v>
      </c>
      <c r="N32" s="29">
        <v>496215.27999999997</v>
      </c>
      <c r="O32" s="29">
        <v>631255.0199999999</v>
      </c>
      <c r="P32" s="29">
        <v>1043650.8499999997</v>
      </c>
      <c r="Q32" s="29">
        <v>3446396.5799999996</v>
      </c>
    </row>
    <row r="33" spans="1:17" x14ac:dyDescent="0.25">
      <c r="A33" t="s">
        <v>101</v>
      </c>
      <c r="B33" t="s">
        <v>16</v>
      </c>
      <c r="C33" s="29"/>
      <c r="D33" s="29"/>
      <c r="E33" s="29"/>
      <c r="F33" s="29">
        <v>335580</v>
      </c>
      <c r="G33" s="29">
        <v>335580</v>
      </c>
      <c r="L33" t="s">
        <v>34</v>
      </c>
      <c r="M33" s="29">
        <v>2748134.9699999997</v>
      </c>
      <c r="N33" s="29">
        <v>1266061.2999999998</v>
      </c>
      <c r="O33" s="29">
        <v>1641106.18</v>
      </c>
      <c r="P33" s="29">
        <v>786124.11</v>
      </c>
      <c r="Q33" s="29">
        <v>6441426.5599999996</v>
      </c>
    </row>
    <row r="34" spans="1:17" x14ac:dyDescent="0.25">
      <c r="A34" t="s">
        <v>103</v>
      </c>
      <c r="B34" t="s">
        <v>12</v>
      </c>
      <c r="C34" s="29">
        <v>1301470.48</v>
      </c>
      <c r="D34" s="29">
        <v>2581430.3400000008</v>
      </c>
      <c r="E34" s="29">
        <v>2707088.1097990004</v>
      </c>
      <c r="F34" s="29">
        <v>2532564.0800000029</v>
      </c>
      <c r="G34" s="29">
        <v>9122553.0097990036</v>
      </c>
      <c r="L34" t="s">
        <v>32</v>
      </c>
      <c r="M34" s="29">
        <v>118047.88</v>
      </c>
      <c r="N34" s="29">
        <v>434096.27999999991</v>
      </c>
      <c r="O34" s="29">
        <v>400690.67</v>
      </c>
      <c r="P34" s="29">
        <v>253728.71999999994</v>
      </c>
      <c r="Q34" s="29">
        <v>1206563.5499999998</v>
      </c>
    </row>
    <row r="35" spans="1:17" x14ac:dyDescent="0.25">
      <c r="A35" t="s">
        <v>207</v>
      </c>
      <c r="B35" t="s">
        <v>16</v>
      </c>
      <c r="C35" s="29">
        <v>1762500</v>
      </c>
      <c r="D35" s="29">
        <v>2628000</v>
      </c>
      <c r="E35" s="29">
        <v>3219054.9171440657</v>
      </c>
      <c r="F35" s="29">
        <v>4390500</v>
      </c>
      <c r="G35" s="29">
        <v>12000054.917144066</v>
      </c>
      <c r="K35" t="s">
        <v>208</v>
      </c>
      <c r="M35" s="29">
        <v>19738843.129999995</v>
      </c>
      <c r="N35" s="29">
        <v>21394649.440000005</v>
      </c>
      <c r="O35" s="29">
        <v>21492368.696334064</v>
      </c>
      <c r="P35" s="29">
        <v>25127830.069999993</v>
      </c>
      <c r="Q35" s="29">
        <v>87753691.33633405</v>
      </c>
    </row>
    <row r="36" spans="1:17" x14ac:dyDescent="0.25">
      <c r="A36" t="s">
        <v>110</v>
      </c>
      <c r="B36" t="s">
        <v>12</v>
      </c>
      <c r="C36" s="29"/>
      <c r="D36" s="29">
        <v>349800.72999999992</v>
      </c>
      <c r="E36" s="29">
        <v>242875</v>
      </c>
      <c r="F36" s="29">
        <v>313491.67</v>
      </c>
      <c r="G36" s="29">
        <v>906167.39999999991</v>
      </c>
    </row>
    <row r="37" spans="1:17" x14ac:dyDescent="0.25">
      <c r="A37" t="s">
        <v>113</v>
      </c>
      <c r="B37" t="s">
        <v>12</v>
      </c>
      <c r="C37" s="29">
        <v>530099.29999999981</v>
      </c>
      <c r="D37" s="29">
        <v>551803.44999999995</v>
      </c>
      <c r="E37" s="29">
        <v>826430.59</v>
      </c>
      <c r="F37" s="29">
        <v>922697.87999999989</v>
      </c>
      <c r="G37" s="29">
        <v>2831031.2199999997</v>
      </c>
    </row>
    <row r="38" spans="1:17" x14ac:dyDescent="0.25">
      <c r="A38" t="s">
        <v>202</v>
      </c>
      <c r="B38" t="s">
        <v>16</v>
      </c>
      <c r="C38" s="29">
        <v>275046.64999999997</v>
      </c>
      <c r="D38" s="29"/>
      <c r="E38" s="29"/>
      <c r="F38" s="29"/>
      <c r="G38" s="29">
        <v>275046.64999999997</v>
      </c>
    </row>
    <row r="39" spans="1:17" x14ac:dyDescent="0.25">
      <c r="A39" t="s">
        <v>204</v>
      </c>
      <c r="B39" t="s">
        <v>16</v>
      </c>
      <c r="C39" s="29"/>
      <c r="D39" s="29">
        <v>413631.2</v>
      </c>
      <c r="E39" s="29">
        <v>23566.332043999988</v>
      </c>
      <c r="F39" s="29">
        <v>73140</v>
      </c>
      <c r="G39" s="29">
        <v>510337.53204399999</v>
      </c>
    </row>
    <row r="40" spans="1:17" x14ac:dyDescent="0.25">
      <c r="A40" t="s">
        <v>203</v>
      </c>
      <c r="B40" t="s">
        <v>16</v>
      </c>
      <c r="C40" s="29">
        <v>270815.64</v>
      </c>
      <c r="D40" s="29"/>
      <c r="E40" s="29"/>
      <c r="F40" s="29"/>
      <c r="G40" s="29">
        <v>270815.64</v>
      </c>
    </row>
    <row r="41" spans="1:17" x14ac:dyDescent="0.25">
      <c r="A41" t="s">
        <v>131</v>
      </c>
      <c r="B41" t="s">
        <v>12</v>
      </c>
      <c r="C41" s="29">
        <v>152286.68000000002</v>
      </c>
      <c r="D41" s="29">
        <v>184869.50999999998</v>
      </c>
      <c r="E41" s="29">
        <v>176555.02</v>
      </c>
      <c r="F41" s="29">
        <v>190394.41999999993</v>
      </c>
      <c r="G41" s="29">
        <v>704105.62999999989</v>
      </c>
    </row>
    <row r="42" spans="1:17" x14ac:dyDescent="0.25">
      <c r="A42" t="s">
        <v>133</v>
      </c>
      <c r="B42" t="s">
        <v>12</v>
      </c>
      <c r="C42" s="29">
        <v>402630.56</v>
      </c>
      <c r="D42" s="29">
        <v>996226.71</v>
      </c>
      <c r="E42" s="29">
        <v>1819555.284045001</v>
      </c>
      <c r="F42" s="29">
        <v>1567650.0800000003</v>
      </c>
      <c r="G42" s="29">
        <v>4786062.6340450011</v>
      </c>
    </row>
    <row r="43" spans="1:17" x14ac:dyDescent="0.25">
      <c r="A43" t="s">
        <v>139</v>
      </c>
      <c r="B43" t="s">
        <v>14</v>
      </c>
      <c r="C43" s="29"/>
      <c r="D43" s="29">
        <v>213946.97000000003</v>
      </c>
      <c r="E43" s="29">
        <v>299222.51</v>
      </c>
      <c r="F43" s="29">
        <v>540801.78</v>
      </c>
      <c r="G43" s="29">
        <v>1053971.26</v>
      </c>
    </row>
    <row r="44" spans="1:17" x14ac:dyDescent="0.25">
      <c r="A44" t="s">
        <v>200</v>
      </c>
      <c r="B44" t="s">
        <v>14</v>
      </c>
      <c r="C44" s="29">
        <v>968791.44</v>
      </c>
      <c r="D44" s="29">
        <v>533271.84000000008</v>
      </c>
      <c r="E44" s="29">
        <v>110498.87999999999</v>
      </c>
      <c r="F44" s="29">
        <v>129463.20000000001</v>
      </c>
      <c r="G44" s="29">
        <v>1742025.3599999999</v>
      </c>
    </row>
    <row r="45" spans="1:17" x14ac:dyDescent="0.25">
      <c r="A45" t="s">
        <v>205</v>
      </c>
      <c r="B45" t="s">
        <v>14</v>
      </c>
      <c r="C45" s="29"/>
      <c r="D45" s="29"/>
      <c r="E45" s="29"/>
      <c r="F45" s="29">
        <v>582600</v>
      </c>
      <c r="G45" s="29">
        <v>582600</v>
      </c>
    </row>
    <row r="46" spans="1:17" x14ac:dyDescent="0.25">
      <c r="A46" t="s">
        <v>156</v>
      </c>
      <c r="B46" t="s">
        <v>16</v>
      </c>
      <c r="C46" s="29">
        <v>758233.52</v>
      </c>
      <c r="D46" s="29">
        <v>776177.17999999993</v>
      </c>
      <c r="E46" s="29"/>
      <c r="F46" s="29"/>
      <c r="G46" s="29">
        <v>1534410.7</v>
      </c>
    </row>
    <row r="47" spans="1:17" x14ac:dyDescent="0.25">
      <c r="A47" t="s">
        <v>159</v>
      </c>
      <c r="B47" t="s">
        <v>16</v>
      </c>
      <c r="C47" s="29">
        <v>715121</v>
      </c>
      <c r="D47" s="29">
        <v>602205.66999999993</v>
      </c>
      <c r="E47" s="29"/>
      <c r="F47" s="29"/>
      <c r="G47" s="29">
        <v>1317326.67</v>
      </c>
    </row>
    <row r="48" spans="1:17" x14ac:dyDescent="0.25">
      <c r="A48" t="s">
        <v>169</v>
      </c>
      <c r="B48" t="s">
        <v>12</v>
      </c>
      <c r="C48" s="29">
        <v>221416.65999999995</v>
      </c>
      <c r="D48" s="29">
        <v>193326.06000000003</v>
      </c>
      <c r="E48" s="29">
        <v>184848.79999999987</v>
      </c>
      <c r="F48" s="29">
        <v>199156.99999999968</v>
      </c>
      <c r="G48" s="29">
        <v>798748.51999999944</v>
      </c>
    </row>
    <row r="49" spans="1:7" x14ac:dyDescent="0.25">
      <c r="A49" t="s">
        <v>170</v>
      </c>
      <c r="B49" t="s">
        <v>12</v>
      </c>
      <c r="C49" s="29">
        <v>1568994.7499999998</v>
      </c>
      <c r="D49" s="29">
        <v>803756.10999999964</v>
      </c>
      <c r="E49" s="29">
        <v>809983.2699999999</v>
      </c>
      <c r="F49" s="29">
        <v>960503.17000000051</v>
      </c>
      <c r="G49" s="29">
        <v>4143237.3</v>
      </c>
    </row>
    <row r="50" spans="1:7" x14ac:dyDescent="0.25">
      <c r="A50" t="s">
        <v>174</v>
      </c>
      <c r="B50" t="s">
        <v>16</v>
      </c>
      <c r="C50" s="29"/>
      <c r="D50" s="29">
        <v>851821.64</v>
      </c>
      <c r="E50" s="29"/>
      <c r="F50" s="29"/>
      <c r="G50" s="29">
        <v>851821.64</v>
      </c>
    </row>
    <row r="51" spans="1:7" x14ac:dyDescent="0.25">
      <c r="A51" t="s">
        <v>179</v>
      </c>
      <c r="B51" t="s">
        <v>12</v>
      </c>
      <c r="C51" s="29">
        <v>344000</v>
      </c>
      <c r="D51" s="29"/>
      <c r="E51" s="29"/>
      <c r="F51" s="29">
        <v>308500</v>
      </c>
      <c r="G51" s="29">
        <v>652500</v>
      </c>
    </row>
    <row r="52" spans="1:7" x14ac:dyDescent="0.25">
      <c r="A52" t="s">
        <v>201</v>
      </c>
      <c r="B52" t="s">
        <v>14</v>
      </c>
      <c r="C52" s="29">
        <v>620118.1399999999</v>
      </c>
      <c r="D52" s="29">
        <v>273348.33999999997</v>
      </c>
      <c r="E52" s="29">
        <v>470468.43</v>
      </c>
      <c r="F52" s="29">
        <v>353728.1399999999</v>
      </c>
      <c r="G52" s="29">
        <v>1717663.0499999998</v>
      </c>
    </row>
    <row r="53" spans="1:7" x14ac:dyDescent="0.25">
      <c r="A53" t="s">
        <v>183</v>
      </c>
      <c r="B53" t="s">
        <v>12</v>
      </c>
      <c r="C53" s="29">
        <v>1248568.4900000005</v>
      </c>
      <c r="D53" s="29">
        <v>1029353.32</v>
      </c>
      <c r="E53" s="29">
        <v>828802.28000000061</v>
      </c>
      <c r="F53" s="29">
        <v>1417858.3900000004</v>
      </c>
      <c r="G53" s="29">
        <v>4524582.4800000014</v>
      </c>
    </row>
    <row r="54" spans="1:7" x14ac:dyDescent="0.25">
      <c r="A54" t="s">
        <v>208</v>
      </c>
      <c r="C54" s="29">
        <v>19738843.130000003</v>
      </c>
      <c r="D54" s="29">
        <v>21394649.439999998</v>
      </c>
      <c r="E54" s="29">
        <v>21492368.69633406</v>
      </c>
      <c r="F54" s="29">
        <v>25127830.07</v>
      </c>
      <c r="G54" s="29">
        <v>87753691.336334065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5"/>
  <sheetViews>
    <sheetView topLeftCell="A183" workbookViewId="0">
      <selection sqref="A1:G225"/>
    </sheetView>
  </sheetViews>
  <sheetFormatPr defaultRowHeight="15" x14ac:dyDescent="0.25"/>
  <cols>
    <col min="1" max="1" width="9.7109375" bestFit="1" customWidth="1"/>
    <col min="2" max="2" width="11.28515625" bestFit="1" customWidth="1"/>
    <col min="3" max="3" width="14.7109375" bestFit="1" customWidth="1"/>
    <col min="4" max="4" width="48.7109375" bestFit="1" customWidth="1"/>
    <col min="5" max="5" width="17" bestFit="1" customWidth="1"/>
    <col min="6" max="6" width="6.28515625" bestFit="1" customWidth="1"/>
    <col min="7" max="7" width="12.7109375" bestFit="1" customWidth="1"/>
  </cols>
  <sheetData>
    <row r="1" spans="1:7" x14ac:dyDescent="0.25">
      <c r="A1" s="23" t="s">
        <v>23</v>
      </c>
      <c r="B1" s="23" t="s">
        <v>2</v>
      </c>
      <c r="C1" s="23" t="s">
        <v>40</v>
      </c>
      <c r="D1" s="23" t="s">
        <v>4</v>
      </c>
      <c r="E1" s="23" t="s">
        <v>6</v>
      </c>
      <c r="F1" s="23" t="s">
        <v>8</v>
      </c>
      <c r="G1" s="23" t="s">
        <v>223</v>
      </c>
    </row>
    <row r="2" spans="1:7" x14ac:dyDescent="0.25">
      <c r="A2" s="20">
        <v>44166</v>
      </c>
      <c r="B2" t="s">
        <v>10</v>
      </c>
      <c r="C2" t="s">
        <v>17</v>
      </c>
      <c r="D2" t="s">
        <v>59</v>
      </c>
      <c r="E2" t="s">
        <v>12</v>
      </c>
      <c r="F2" s="24">
        <v>1116</v>
      </c>
      <c r="G2" s="24">
        <v>428699.63999999949</v>
      </c>
    </row>
    <row r="3" spans="1:7" x14ac:dyDescent="0.25">
      <c r="A3" s="20">
        <v>44166</v>
      </c>
      <c r="B3" t="s">
        <v>10</v>
      </c>
      <c r="C3" t="s">
        <v>17</v>
      </c>
      <c r="D3" t="s">
        <v>60</v>
      </c>
      <c r="E3" t="s">
        <v>12</v>
      </c>
      <c r="F3" s="24">
        <v>3003</v>
      </c>
      <c r="G3" s="24">
        <v>1374831.2199999997</v>
      </c>
    </row>
    <row r="4" spans="1:7" x14ac:dyDescent="0.25">
      <c r="A4" s="20">
        <v>44166</v>
      </c>
      <c r="B4" t="s">
        <v>10</v>
      </c>
      <c r="C4" t="s">
        <v>17</v>
      </c>
      <c r="D4" t="s">
        <v>67</v>
      </c>
      <c r="E4" t="s">
        <v>12</v>
      </c>
      <c r="F4" s="24">
        <v>2962</v>
      </c>
      <c r="G4" s="24">
        <v>732167.08000000007</v>
      </c>
    </row>
    <row r="5" spans="1:7" x14ac:dyDescent="0.25">
      <c r="A5" s="20">
        <v>44166</v>
      </c>
      <c r="B5" t="s">
        <v>10</v>
      </c>
      <c r="C5" t="s">
        <v>17</v>
      </c>
      <c r="D5" t="s">
        <v>71</v>
      </c>
      <c r="E5" t="s">
        <v>14</v>
      </c>
      <c r="F5" s="24">
        <v>1004</v>
      </c>
      <c r="G5" s="24">
        <v>377100.01</v>
      </c>
    </row>
    <row r="6" spans="1:7" x14ac:dyDescent="0.25">
      <c r="A6" s="20">
        <v>44166</v>
      </c>
      <c r="B6" t="s">
        <v>10</v>
      </c>
      <c r="C6" t="s">
        <v>17</v>
      </c>
      <c r="D6" t="s">
        <v>131</v>
      </c>
      <c r="E6" t="s">
        <v>12</v>
      </c>
      <c r="F6" s="24">
        <v>555</v>
      </c>
      <c r="G6" s="24">
        <v>152286.68000000002</v>
      </c>
    </row>
    <row r="7" spans="1:7" x14ac:dyDescent="0.25">
      <c r="A7" s="20">
        <v>44166</v>
      </c>
      <c r="B7" t="s">
        <v>10</v>
      </c>
      <c r="C7" t="s">
        <v>17</v>
      </c>
      <c r="D7" t="s">
        <v>133</v>
      </c>
      <c r="E7" t="s">
        <v>12</v>
      </c>
      <c r="F7" s="24">
        <v>874</v>
      </c>
      <c r="G7" s="24">
        <v>402630.56</v>
      </c>
    </row>
    <row r="8" spans="1:7" x14ac:dyDescent="0.25">
      <c r="A8" s="20">
        <v>44166</v>
      </c>
      <c r="B8" t="s">
        <v>10</v>
      </c>
      <c r="C8" t="s">
        <v>17</v>
      </c>
      <c r="D8" t="s">
        <v>156</v>
      </c>
      <c r="E8" t="s">
        <v>16</v>
      </c>
      <c r="F8" s="24">
        <v>658</v>
      </c>
      <c r="G8" s="24">
        <v>758233.52</v>
      </c>
    </row>
    <row r="9" spans="1:7" x14ac:dyDescent="0.25">
      <c r="A9" s="20">
        <v>44166</v>
      </c>
      <c r="B9" t="s">
        <v>10</v>
      </c>
      <c r="C9" t="s">
        <v>17</v>
      </c>
      <c r="D9" t="s">
        <v>159</v>
      </c>
      <c r="E9" t="s">
        <v>16</v>
      </c>
      <c r="F9" s="24">
        <v>649</v>
      </c>
      <c r="G9" s="24">
        <v>715121</v>
      </c>
    </row>
    <row r="10" spans="1:7" x14ac:dyDescent="0.25">
      <c r="A10" s="20">
        <v>44166</v>
      </c>
      <c r="B10" t="s">
        <v>10</v>
      </c>
      <c r="C10" t="s">
        <v>17</v>
      </c>
      <c r="D10" t="s">
        <v>169</v>
      </c>
      <c r="E10" t="s">
        <v>12</v>
      </c>
      <c r="F10" s="24">
        <v>910</v>
      </c>
      <c r="G10" s="24">
        <v>221416.65999999995</v>
      </c>
    </row>
    <row r="11" spans="1:7" x14ac:dyDescent="0.25">
      <c r="A11" s="20">
        <v>44166</v>
      </c>
      <c r="B11" t="s">
        <v>10</v>
      </c>
      <c r="C11" t="s">
        <v>17</v>
      </c>
      <c r="D11" t="s">
        <v>170</v>
      </c>
      <c r="E11" t="s">
        <v>12</v>
      </c>
      <c r="F11" s="24">
        <v>3410</v>
      </c>
      <c r="G11" s="24">
        <v>1106203.3099999998</v>
      </c>
    </row>
    <row r="12" spans="1:7" x14ac:dyDescent="0.25">
      <c r="A12" s="20">
        <v>44166</v>
      </c>
      <c r="B12" t="s">
        <v>10</v>
      </c>
      <c r="C12" t="s">
        <v>17</v>
      </c>
      <c r="D12" t="s">
        <v>183</v>
      </c>
      <c r="E12" t="s">
        <v>12</v>
      </c>
      <c r="F12" s="24">
        <v>1890</v>
      </c>
      <c r="G12" s="24">
        <v>766581.87000000034</v>
      </c>
    </row>
    <row r="13" spans="1:7" x14ac:dyDescent="0.25">
      <c r="A13" s="20">
        <v>44166</v>
      </c>
      <c r="B13" t="s">
        <v>10</v>
      </c>
      <c r="C13" t="s">
        <v>24</v>
      </c>
      <c r="D13" t="s">
        <v>67</v>
      </c>
      <c r="E13" t="s">
        <v>12</v>
      </c>
      <c r="F13" s="24">
        <v>896</v>
      </c>
      <c r="G13" s="24">
        <v>154341.34000000008</v>
      </c>
    </row>
    <row r="14" spans="1:7" x14ac:dyDescent="0.25">
      <c r="A14" s="20">
        <v>44166</v>
      </c>
      <c r="B14" t="s">
        <v>10</v>
      </c>
      <c r="C14" t="s">
        <v>24</v>
      </c>
      <c r="D14" t="s">
        <v>73</v>
      </c>
      <c r="E14" t="s">
        <v>12</v>
      </c>
      <c r="F14" s="24">
        <v>732</v>
      </c>
      <c r="G14" s="24">
        <v>104677.13999999998</v>
      </c>
    </row>
    <row r="15" spans="1:7" x14ac:dyDescent="0.25">
      <c r="A15" s="20">
        <v>44166</v>
      </c>
      <c r="B15" t="s">
        <v>10</v>
      </c>
      <c r="C15" t="s">
        <v>25</v>
      </c>
      <c r="D15" t="s">
        <v>60</v>
      </c>
      <c r="E15" t="s">
        <v>12</v>
      </c>
      <c r="F15" s="24">
        <v>828</v>
      </c>
      <c r="G15" s="24">
        <v>368314</v>
      </c>
    </row>
    <row r="16" spans="1:7" x14ac:dyDescent="0.25">
      <c r="A16" s="20">
        <v>44166</v>
      </c>
      <c r="B16" t="s">
        <v>10</v>
      </c>
      <c r="C16" t="s">
        <v>25</v>
      </c>
      <c r="D16" t="s">
        <v>73</v>
      </c>
      <c r="E16" t="s">
        <v>12</v>
      </c>
      <c r="F16" s="24">
        <v>532</v>
      </c>
      <c r="G16" s="24">
        <v>109846</v>
      </c>
    </row>
    <row r="17" spans="1:7" x14ac:dyDescent="0.25">
      <c r="A17" s="20">
        <v>44166</v>
      </c>
      <c r="B17" t="s">
        <v>10</v>
      </c>
      <c r="C17" t="s">
        <v>25</v>
      </c>
      <c r="D17" t="s">
        <v>103</v>
      </c>
      <c r="E17" t="s">
        <v>12</v>
      </c>
      <c r="F17" s="24">
        <v>1202</v>
      </c>
      <c r="G17" s="24">
        <v>419873.00000000006</v>
      </c>
    </row>
    <row r="18" spans="1:7" x14ac:dyDescent="0.25">
      <c r="A18" s="20">
        <v>44166</v>
      </c>
      <c r="B18" t="s">
        <v>27</v>
      </c>
      <c r="C18" t="s">
        <v>27</v>
      </c>
      <c r="D18" t="s">
        <v>60</v>
      </c>
      <c r="E18" t="s">
        <v>12</v>
      </c>
      <c r="F18" s="24">
        <v>2887</v>
      </c>
      <c r="G18" s="24">
        <v>1587850</v>
      </c>
    </row>
    <row r="19" spans="1:7" x14ac:dyDescent="0.25">
      <c r="A19" s="20">
        <v>44166</v>
      </c>
      <c r="B19" t="s">
        <v>27</v>
      </c>
      <c r="C19" t="s">
        <v>27</v>
      </c>
      <c r="D19" t="s">
        <v>103</v>
      </c>
      <c r="E19" t="s">
        <v>12</v>
      </c>
      <c r="F19" s="24">
        <v>1798</v>
      </c>
      <c r="G19" s="24">
        <v>755160</v>
      </c>
    </row>
    <row r="20" spans="1:7" x14ac:dyDescent="0.25">
      <c r="A20" s="20">
        <v>44166</v>
      </c>
      <c r="B20" t="s">
        <v>27</v>
      </c>
      <c r="C20" t="s">
        <v>27</v>
      </c>
      <c r="D20" t="s">
        <v>207</v>
      </c>
      <c r="E20" t="s">
        <v>16</v>
      </c>
      <c r="F20" s="24">
        <v>1175</v>
      </c>
      <c r="G20" s="24">
        <v>1762500</v>
      </c>
    </row>
    <row r="21" spans="1:7" x14ac:dyDescent="0.25">
      <c r="A21" s="20">
        <v>44166</v>
      </c>
      <c r="B21" t="s">
        <v>27</v>
      </c>
      <c r="C21" t="s">
        <v>27</v>
      </c>
      <c r="D21" t="s">
        <v>179</v>
      </c>
      <c r="E21" t="s">
        <v>12</v>
      </c>
      <c r="F21" s="24">
        <v>688</v>
      </c>
      <c r="G21" s="24">
        <v>344000</v>
      </c>
    </row>
    <row r="22" spans="1:7" x14ac:dyDescent="0.25">
      <c r="A22" s="20">
        <v>44166</v>
      </c>
      <c r="B22" t="s">
        <v>28</v>
      </c>
      <c r="C22" t="s">
        <v>29</v>
      </c>
      <c r="D22" t="s">
        <v>200</v>
      </c>
      <c r="E22" t="s">
        <v>14</v>
      </c>
      <c r="F22" s="24">
        <v>5472</v>
      </c>
      <c r="G22" s="24">
        <v>329797.44</v>
      </c>
    </row>
    <row r="23" spans="1:7" x14ac:dyDescent="0.25">
      <c r="A23" s="20">
        <v>44166</v>
      </c>
      <c r="B23" t="s">
        <v>28</v>
      </c>
      <c r="C23" t="s">
        <v>30</v>
      </c>
      <c r="D23" t="s">
        <v>191</v>
      </c>
      <c r="E23" t="s">
        <v>14</v>
      </c>
      <c r="F23" s="24">
        <v>1444</v>
      </c>
      <c r="G23" s="24">
        <v>105382.28</v>
      </c>
    </row>
    <row r="24" spans="1:7" x14ac:dyDescent="0.25">
      <c r="A24" s="20">
        <v>44166</v>
      </c>
      <c r="B24" t="s">
        <v>28</v>
      </c>
      <c r="C24" t="s">
        <v>30</v>
      </c>
      <c r="D24" t="s">
        <v>81</v>
      </c>
      <c r="E24" t="s">
        <v>16</v>
      </c>
      <c r="F24" s="24">
        <v>624</v>
      </c>
      <c r="G24" s="24">
        <v>110079.84000000001</v>
      </c>
    </row>
    <row r="25" spans="1:7" x14ac:dyDescent="0.25">
      <c r="A25" s="20">
        <v>44166</v>
      </c>
      <c r="B25" t="s">
        <v>28</v>
      </c>
      <c r="C25" t="s">
        <v>30</v>
      </c>
      <c r="D25" t="s">
        <v>200</v>
      </c>
      <c r="E25" t="s">
        <v>14</v>
      </c>
      <c r="F25" s="24">
        <v>2256</v>
      </c>
      <c r="G25" s="24">
        <v>135969.12</v>
      </c>
    </row>
    <row r="26" spans="1:7" x14ac:dyDescent="0.25">
      <c r="A26" s="20">
        <v>44166</v>
      </c>
      <c r="B26" t="s">
        <v>28</v>
      </c>
      <c r="C26" t="s">
        <v>30</v>
      </c>
      <c r="D26" t="s">
        <v>201</v>
      </c>
      <c r="E26" t="s">
        <v>14</v>
      </c>
      <c r="F26" s="24">
        <v>528</v>
      </c>
      <c r="G26" s="24">
        <v>78747</v>
      </c>
    </row>
    <row r="27" spans="1:7" x14ac:dyDescent="0.25">
      <c r="A27" s="20">
        <v>44166</v>
      </c>
      <c r="B27" t="s">
        <v>28</v>
      </c>
      <c r="C27" t="s">
        <v>31</v>
      </c>
      <c r="D27" t="s">
        <v>67</v>
      </c>
      <c r="E27" t="s">
        <v>12</v>
      </c>
      <c r="F27" s="24">
        <v>2369</v>
      </c>
      <c r="G27" s="24">
        <v>368624.83999999997</v>
      </c>
    </row>
    <row r="28" spans="1:7" x14ac:dyDescent="0.25">
      <c r="A28" s="20">
        <v>44166</v>
      </c>
      <c r="B28" t="s">
        <v>28</v>
      </c>
      <c r="C28" t="s">
        <v>31</v>
      </c>
      <c r="D28" t="s">
        <v>191</v>
      </c>
      <c r="E28" t="s">
        <v>14</v>
      </c>
      <c r="F28" s="24">
        <v>1548</v>
      </c>
      <c r="G28" s="24">
        <v>108296.57</v>
      </c>
    </row>
    <row r="29" spans="1:7" x14ac:dyDescent="0.25">
      <c r="A29" s="20">
        <v>44166</v>
      </c>
      <c r="B29" t="s">
        <v>28</v>
      </c>
      <c r="C29" t="s">
        <v>31</v>
      </c>
      <c r="D29" t="s">
        <v>73</v>
      </c>
      <c r="E29" t="s">
        <v>12</v>
      </c>
      <c r="F29" s="24">
        <v>3150</v>
      </c>
      <c r="G29" s="24">
        <v>409922.18999999989</v>
      </c>
    </row>
    <row r="30" spans="1:7" x14ac:dyDescent="0.25">
      <c r="A30" s="20">
        <v>44166</v>
      </c>
      <c r="B30" t="s">
        <v>28</v>
      </c>
      <c r="C30" t="s">
        <v>31</v>
      </c>
      <c r="D30" t="s">
        <v>81</v>
      </c>
      <c r="E30" t="s">
        <v>16</v>
      </c>
      <c r="F30" s="24">
        <v>1152</v>
      </c>
      <c r="G30" s="24">
        <v>199428.38000000003</v>
      </c>
    </row>
    <row r="31" spans="1:7" x14ac:dyDescent="0.25">
      <c r="A31" s="20">
        <v>44166</v>
      </c>
      <c r="B31" t="s">
        <v>28</v>
      </c>
      <c r="C31" t="s">
        <v>31</v>
      </c>
      <c r="D31" t="s">
        <v>113</v>
      </c>
      <c r="E31" t="s">
        <v>12</v>
      </c>
      <c r="F31" s="24">
        <v>1500</v>
      </c>
      <c r="G31" s="24">
        <v>270367.00999999995</v>
      </c>
    </row>
    <row r="32" spans="1:7" x14ac:dyDescent="0.25">
      <c r="A32" s="20">
        <v>44166</v>
      </c>
      <c r="B32" t="s">
        <v>28</v>
      </c>
      <c r="C32" t="s">
        <v>31</v>
      </c>
      <c r="D32" t="s">
        <v>200</v>
      </c>
      <c r="E32" t="s">
        <v>14</v>
      </c>
      <c r="F32" s="24">
        <v>918</v>
      </c>
      <c r="G32" s="24">
        <v>55580.399999999994</v>
      </c>
    </row>
    <row r="33" spans="1:7" x14ac:dyDescent="0.25">
      <c r="A33" s="20">
        <v>44166</v>
      </c>
      <c r="B33" t="s">
        <v>28</v>
      </c>
      <c r="C33" t="s">
        <v>31</v>
      </c>
      <c r="D33" t="s">
        <v>170</v>
      </c>
      <c r="E33" t="s">
        <v>12</v>
      </c>
      <c r="F33" s="24">
        <v>1314</v>
      </c>
      <c r="G33" s="24">
        <v>301370.12999999995</v>
      </c>
    </row>
    <row r="34" spans="1:7" x14ac:dyDescent="0.25">
      <c r="A34" s="20">
        <v>44166</v>
      </c>
      <c r="B34" t="s">
        <v>28</v>
      </c>
      <c r="C34" t="s">
        <v>31</v>
      </c>
      <c r="D34" t="s">
        <v>183</v>
      </c>
      <c r="E34" t="s">
        <v>12</v>
      </c>
      <c r="F34" s="24">
        <v>1680</v>
      </c>
      <c r="G34" s="24">
        <v>481986.62000000005</v>
      </c>
    </row>
    <row r="35" spans="1:7" x14ac:dyDescent="0.25">
      <c r="A35" s="20">
        <v>44166</v>
      </c>
      <c r="B35" t="s">
        <v>28</v>
      </c>
      <c r="C35" t="s">
        <v>32</v>
      </c>
      <c r="D35" t="s">
        <v>191</v>
      </c>
      <c r="E35" t="s">
        <v>14</v>
      </c>
      <c r="F35" s="24">
        <v>864</v>
      </c>
      <c r="G35" s="24">
        <v>63081.639999999992</v>
      </c>
    </row>
    <row r="36" spans="1:7" x14ac:dyDescent="0.25">
      <c r="A36" s="20">
        <v>44166</v>
      </c>
      <c r="B36" t="s">
        <v>28</v>
      </c>
      <c r="C36" t="s">
        <v>32</v>
      </c>
      <c r="D36" t="s">
        <v>200</v>
      </c>
      <c r="E36" t="s">
        <v>14</v>
      </c>
      <c r="F36" s="24">
        <v>912</v>
      </c>
      <c r="G36" s="24">
        <v>54966.240000000013</v>
      </c>
    </row>
    <row r="37" spans="1:7" x14ac:dyDescent="0.25">
      <c r="A37" s="20">
        <v>44166</v>
      </c>
      <c r="B37" t="s">
        <v>28</v>
      </c>
      <c r="C37" t="s">
        <v>33</v>
      </c>
      <c r="D37" t="s">
        <v>67</v>
      </c>
      <c r="E37" t="s">
        <v>12</v>
      </c>
      <c r="F37" s="24">
        <v>852</v>
      </c>
      <c r="G37" s="24">
        <v>132957.6</v>
      </c>
    </row>
    <row r="38" spans="1:7" x14ac:dyDescent="0.25">
      <c r="A38" s="20">
        <v>44166</v>
      </c>
      <c r="B38" t="s">
        <v>28</v>
      </c>
      <c r="C38" t="s">
        <v>33</v>
      </c>
      <c r="D38" t="s">
        <v>191</v>
      </c>
      <c r="E38" t="s">
        <v>14</v>
      </c>
      <c r="F38" s="24">
        <v>3871</v>
      </c>
      <c r="G38" s="24">
        <v>283524.46999999997</v>
      </c>
    </row>
    <row r="39" spans="1:7" x14ac:dyDescent="0.25">
      <c r="A39" s="20">
        <v>44166</v>
      </c>
      <c r="B39" t="s">
        <v>28</v>
      </c>
      <c r="C39" t="s">
        <v>33</v>
      </c>
      <c r="D39" t="s">
        <v>73</v>
      </c>
      <c r="E39" t="s">
        <v>12</v>
      </c>
      <c r="F39" s="24">
        <v>636</v>
      </c>
      <c r="G39" s="24">
        <v>82346.62999999999</v>
      </c>
    </row>
    <row r="40" spans="1:7" x14ac:dyDescent="0.25">
      <c r="A40" s="20">
        <v>44166</v>
      </c>
      <c r="B40" t="s">
        <v>28</v>
      </c>
      <c r="C40" t="s">
        <v>33</v>
      </c>
      <c r="D40" t="s">
        <v>113</v>
      </c>
      <c r="E40" t="s">
        <v>12</v>
      </c>
      <c r="F40" s="24">
        <v>672</v>
      </c>
      <c r="G40" s="24">
        <v>118659.37999999998</v>
      </c>
    </row>
    <row r="41" spans="1:7" x14ac:dyDescent="0.25">
      <c r="A41" s="20">
        <v>44166</v>
      </c>
      <c r="B41" t="s">
        <v>28</v>
      </c>
      <c r="C41" t="s">
        <v>33</v>
      </c>
      <c r="D41" t="s">
        <v>202</v>
      </c>
      <c r="E41" t="s">
        <v>16</v>
      </c>
      <c r="F41" s="24">
        <v>864</v>
      </c>
      <c r="G41" s="24">
        <v>152347.43999999997</v>
      </c>
    </row>
    <row r="42" spans="1:7" x14ac:dyDescent="0.25">
      <c r="A42" s="20">
        <v>44166</v>
      </c>
      <c r="B42" t="s">
        <v>28</v>
      </c>
      <c r="C42" t="s">
        <v>33</v>
      </c>
      <c r="D42" t="s">
        <v>203</v>
      </c>
      <c r="E42" t="s">
        <v>16</v>
      </c>
      <c r="F42" s="24">
        <v>840</v>
      </c>
      <c r="G42" s="24">
        <v>148116.43</v>
      </c>
    </row>
    <row r="43" spans="1:7" x14ac:dyDescent="0.25">
      <c r="A43" s="20">
        <v>44166</v>
      </c>
      <c r="B43" t="s">
        <v>28</v>
      </c>
      <c r="C43" t="s">
        <v>33</v>
      </c>
      <c r="D43" t="s">
        <v>200</v>
      </c>
      <c r="E43" t="s">
        <v>14</v>
      </c>
      <c r="F43" s="24">
        <v>2816</v>
      </c>
      <c r="G43" s="24">
        <v>169720.32000000001</v>
      </c>
    </row>
    <row r="44" spans="1:7" x14ac:dyDescent="0.25">
      <c r="A44" s="20">
        <v>44166</v>
      </c>
      <c r="B44" t="s">
        <v>28</v>
      </c>
      <c r="C44" t="s">
        <v>33</v>
      </c>
      <c r="D44" t="s">
        <v>201</v>
      </c>
      <c r="E44" t="s">
        <v>14</v>
      </c>
      <c r="F44" s="24">
        <v>1260</v>
      </c>
      <c r="G44" s="24">
        <v>187603.15999999997</v>
      </c>
    </row>
    <row r="45" spans="1:7" x14ac:dyDescent="0.25">
      <c r="A45" s="20">
        <v>44166</v>
      </c>
      <c r="B45" t="s">
        <v>28</v>
      </c>
      <c r="C45" t="s">
        <v>34</v>
      </c>
      <c r="D45" t="s">
        <v>60</v>
      </c>
      <c r="E45" t="s">
        <v>12</v>
      </c>
      <c r="F45" s="24">
        <v>648</v>
      </c>
      <c r="G45" s="24">
        <v>210281.72000000006</v>
      </c>
    </row>
    <row r="46" spans="1:7" x14ac:dyDescent="0.25">
      <c r="A46" s="20">
        <v>44166</v>
      </c>
      <c r="B46" t="s">
        <v>28</v>
      </c>
      <c r="C46" t="s">
        <v>34</v>
      </c>
      <c r="D46" t="s">
        <v>67</v>
      </c>
      <c r="E46" t="s">
        <v>12</v>
      </c>
      <c r="F46" s="24">
        <v>887</v>
      </c>
      <c r="G46" s="24">
        <v>138684.18999999997</v>
      </c>
    </row>
    <row r="47" spans="1:7" x14ac:dyDescent="0.25">
      <c r="A47" s="20">
        <v>44166</v>
      </c>
      <c r="B47" t="s">
        <v>28</v>
      </c>
      <c r="C47" t="s">
        <v>34</v>
      </c>
      <c r="D47" t="s">
        <v>191</v>
      </c>
      <c r="E47" t="s">
        <v>14</v>
      </c>
      <c r="F47" s="24">
        <v>4656</v>
      </c>
      <c r="G47" s="24">
        <v>339971.39999999991</v>
      </c>
    </row>
    <row r="48" spans="1:7" x14ac:dyDescent="0.25">
      <c r="A48" s="20">
        <v>44166</v>
      </c>
      <c r="B48" t="s">
        <v>28</v>
      </c>
      <c r="C48" t="s">
        <v>34</v>
      </c>
      <c r="D48" t="s">
        <v>71</v>
      </c>
      <c r="E48" t="s">
        <v>14</v>
      </c>
      <c r="F48" s="24">
        <v>612</v>
      </c>
      <c r="G48" s="24">
        <v>195372.11000000002</v>
      </c>
    </row>
    <row r="49" spans="1:7" x14ac:dyDescent="0.25">
      <c r="A49" s="20">
        <v>44166</v>
      </c>
      <c r="B49" t="s">
        <v>28</v>
      </c>
      <c r="C49" t="s">
        <v>34</v>
      </c>
      <c r="D49" t="s">
        <v>73</v>
      </c>
      <c r="E49" t="s">
        <v>12</v>
      </c>
      <c r="F49" s="24">
        <v>1428</v>
      </c>
      <c r="G49" s="24">
        <v>185365.84999999998</v>
      </c>
    </row>
    <row r="50" spans="1:7" x14ac:dyDescent="0.25">
      <c r="A50" s="20">
        <v>44166</v>
      </c>
      <c r="B50" t="s">
        <v>28</v>
      </c>
      <c r="C50" t="s">
        <v>34</v>
      </c>
      <c r="D50" t="s">
        <v>81</v>
      </c>
      <c r="E50" t="s">
        <v>16</v>
      </c>
      <c r="F50" s="24">
        <v>2424</v>
      </c>
      <c r="G50" s="24">
        <v>427603.68</v>
      </c>
    </row>
    <row r="51" spans="1:7" x14ac:dyDescent="0.25">
      <c r="A51" s="20">
        <v>44166</v>
      </c>
      <c r="B51" t="s">
        <v>28</v>
      </c>
      <c r="C51" t="s">
        <v>34</v>
      </c>
      <c r="D51" t="s">
        <v>103</v>
      </c>
      <c r="E51" t="s">
        <v>12</v>
      </c>
      <c r="F51" s="24">
        <v>516</v>
      </c>
      <c r="G51" s="24">
        <v>126437.48</v>
      </c>
    </row>
    <row r="52" spans="1:7" x14ac:dyDescent="0.25">
      <c r="A52" s="20">
        <v>44166</v>
      </c>
      <c r="B52" t="s">
        <v>28</v>
      </c>
      <c r="C52" t="s">
        <v>34</v>
      </c>
      <c r="D52" t="s">
        <v>113</v>
      </c>
      <c r="E52" t="s">
        <v>12</v>
      </c>
      <c r="F52" s="24">
        <v>797</v>
      </c>
      <c r="G52" s="24">
        <v>141072.90999999995</v>
      </c>
    </row>
    <row r="53" spans="1:7" x14ac:dyDescent="0.25">
      <c r="A53" s="20">
        <v>44166</v>
      </c>
      <c r="B53" t="s">
        <v>28</v>
      </c>
      <c r="C53" t="s">
        <v>34</v>
      </c>
      <c r="D53" t="s">
        <v>202</v>
      </c>
      <c r="E53" t="s">
        <v>16</v>
      </c>
      <c r="F53" s="24">
        <v>696</v>
      </c>
      <c r="G53" s="24">
        <v>122699.20999999999</v>
      </c>
    </row>
    <row r="54" spans="1:7" x14ac:dyDescent="0.25">
      <c r="A54" s="20">
        <v>44166</v>
      </c>
      <c r="B54" t="s">
        <v>28</v>
      </c>
      <c r="C54" t="s">
        <v>34</v>
      </c>
      <c r="D54" t="s">
        <v>203</v>
      </c>
      <c r="E54" t="s">
        <v>16</v>
      </c>
      <c r="F54" s="24">
        <v>696</v>
      </c>
      <c r="G54" s="24">
        <v>122699.20999999999</v>
      </c>
    </row>
    <row r="55" spans="1:7" x14ac:dyDescent="0.25">
      <c r="A55" s="20">
        <v>44166</v>
      </c>
      <c r="B55" t="s">
        <v>28</v>
      </c>
      <c r="C55" t="s">
        <v>34</v>
      </c>
      <c r="D55" t="s">
        <v>200</v>
      </c>
      <c r="E55" t="s">
        <v>14</v>
      </c>
      <c r="F55" s="24">
        <v>3696</v>
      </c>
      <c r="G55" s="24">
        <v>222757.91999999995</v>
      </c>
    </row>
    <row r="56" spans="1:7" x14ac:dyDescent="0.25">
      <c r="A56" s="20">
        <v>44166</v>
      </c>
      <c r="B56" t="s">
        <v>28</v>
      </c>
      <c r="C56" t="s">
        <v>34</v>
      </c>
      <c r="D56" t="s">
        <v>170</v>
      </c>
      <c r="E56" t="s">
        <v>12</v>
      </c>
      <c r="F56" s="24">
        <v>684</v>
      </c>
      <c r="G56" s="24">
        <v>161421.31000000003</v>
      </c>
    </row>
    <row r="57" spans="1:7" x14ac:dyDescent="0.25">
      <c r="A57" s="20">
        <v>44166</v>
      </c>
      <c r="B57" t="s">
        <v>28</v>
      </c>
      <c r="C57" t="s">
        <v>34</v>
      </c>
      <c r="D57" t="s">
        <v>201</v>
      </c>
      <c r="E57" t="s">
        <v>14</v>
      </c>
      <c r="F57" s="24">
        <v>2376</v>
      </c>
      <c r="G57" s="24">
        <v>353767.97999999992</v>
      </c>
    </row>
    <row r="58" spans="1:7" x14ac:dyDescent="0.25">
      <c r="A58" s="20">
        <v>44197</v>
      </c>
      <c r="B58" t="s">
        <v>10</v>
      </c>
      <c r="C58" t="s">
        <v>17</v>
      </c>
      <c r="D58" t="s">
        <v>59</v>
      </c>
      <c r="E58" t="s">
        <v>12</v>
      </c>
      <c r="F58" s="24">
        <v>1224</v>
      </c>
      <c r="G58" s="24">
        <v>473087.95999999973</v>
      </c>
    </row>
    <row r="59" spans="1:7" x14ac:dyDescent="0.25">
      <c r="A59" s="20">
        <v>44197</v>
      </c>
      <c r="B59" t="s">
        <v>10</v>
      </c>
      <c r="C59" t="s">
        <v>17</v>
      </c>
      <c r="D59" t="s">
        <v>60</v>
      </c>
      <c r="E59" t="s">
        <v>12</v>
      </c>
      <c r="F59" s="24">
        <v>2556</v>
      </c>
      <c r="G59" s="24">
        <v>1224751.3600000003</v>
      </c>
    </row>
    <row r="60" spans="1:7" x14ac:dyDescent="0.25">
      <c r="A60" s="20">
        <v>44197</v>
      </c>
      <c r="B60" t="s">
        <v>10</v>
      </c>
      <c r="C60" t="s">
        <v>17</v>
      </c>
      <c r="D60" t="s">
        <v>67</v>
      </c>
      <c r="E60" t="s">
        <v>12</v>
      </c>
      <c r="F60" s="24">
        <v>2756</v>
      </c>
      <c r="G60" s="24">
        <v>682529.63000000012</v>
      </c>
    </row>
    <row r="61" spans="1:7" x14ac:dyDescent="0.25">
      <c r="A61" s="20">
        <v>44197</v>
      </c>
      <c r="B61" t="s">
        <v>10</v>
      </c>
      <c r="C61" t="s">
        <v>17</v>
      </c>
      <c r="D61" t="s">
        <v>71</v>
      </c>
      <c r="E61" t="s">
        <v>14</v>
      </c>
      <c r="F61" s="24">
        <v>738</v>
      </c>
      <c r="G61" s="24">
        <v>285258.78999999992</v>
      </c>
    </row>
    <row r="62" spans="1:7" x14ac:dyDescent="0.25">
      <c r="A62" s="20">
        <v>44197</v>
      </c>
      <c r="B62" t="s">
        <v>10</v>
      </c>
      <c r="C62" t="s">
        <v>17</v>
      </c>
      <c r="D62" t="s">
        <v>72</v>
      </c>
      <c r="E62" t="s">
        <v>12</v>
      </c>
      <c r="F62" s="24">
        <v>502</v>
      </c>
      <c r="G62" s="24">
        <v>217029.26</v>
      </c>
    </row>
    <row r="63" spans="1:7" x14ac:dyDescent="0.25">
      <c r="A63" s="20">
        <v>44197</v>
      </c>
      <c r="B63" t="s">
        <v>10</v>
      </c>
      <c r="C63" t="s">
        <v>17</v>
      </c>
      <c r="D63" t="s">
        <v>73</v>
      </c>
      <c r="E63" t="s">
        <v>12</v>
      </c>
      <c r="F63" s="24">
        <v>3933</v>
      </c>
      <c r="G63" s="24">
        <v>803370.64000000071</v>
      </c>
    </row>
    <row r="64" spans="1:7" x14ac:dyDescent="0.25">
      <c r="A64" s="20">
        <v>44197</v>
      </c>
      <c r="B64" t="s">
        <v>10</v>
      </c>
      <c r="C64" t="s">
        <v>17</v>
      </c>
      <c r="D64" t="s">
        <v>81</v>
      </c>
      <c r="E64" t="s">
        <v>16</v>
      </c>
      <c r="F64" s="24">
        <v>1030</v>
      </c>
      <c r="G64" s="24">
        <v>261057.56999999986</v>
      </c>
    </row>
    <row r="65" spans="1:7" x14ac:dyDescent="0.25">
      <c r="A65" s="20">
        <v>44197</v>
      </c>
      <c r="B65" t="s">
        <v>10</v>
      </c>
      <c r="C65" t="s">
        <v>17</v>
      </c>
      <c r="D65" t="s">
        <v>96</v>
      </c>
      <c r="E65" t="s">
        <v>12</v>
      </c>
      <c r="F65" s="24">
        <v>1250</v>
      </c>
      <c r="G65" s="24">
        <v>484152.93000000011</v>
      </c>
    </row>
    <row r="66" spans="1:7" x14ac:dyDescent="0.25">
      <c r="A66" s="20">
        <v>44197</v>
      </c>
      <c r="B66" t="s">
        <v>10</v>
      </c>
      <c r="C66" t="s">
        <v>17</v>
      </c>
      <c r="D66" t="s">
        <v>103</v>
      </c>
      <c r="E66" t="s">
        <v>12</v>
      </c>
      <c r="F66" s="24">
        <v>3317</v>
      </c>
      <c r="G66" s="24">
        <v>1235007.1400000004</v>
      </c>
    </row>
    <row r="67" spans="1:7" x14ac:dyDescent="0.25">
      <c r="A67" s="20">
        <v>44197</v>
      </c>
      <c r="B67" t="s">
        <v>10</v>
      </c>
      <c r="C67" t="s">
        <v>17</v>
      </c>
      <c r="D67" t="s">
        <v>110</v>
      </c>
      <c r="E67" t="s">
        <v>12</v>
      </c>
      <c r="F67" s="24">
        <v>879</v>
      </c>
      <c r="G67" s="24">
        <v>349800.72999999992</v>
      </c>
    </row>
    <row r="68" spans="1:7" x14ac:dyDescent="0.25">
      <c r="A68" s="20">
        <v>44197</v>
      </c>
      <c r="B68" t="s">
        <v>10</v>
      </c>
      <c r="C68" t="s">
        <v>17</v>
      </c>
      <c r="D68" t="s">
        <v>113</v>
      </c>
      <c r="E68" t="s">
        <v>12</v>
      </c>
      <c r="F68" s="24">
        <v>1459</v>
      </c>
      <c r="G68" s="24">
        <v>407860.20999999996</v>
      </c>
    </row>
    <row r="69" spans="1:7" x14ac:dyDescent="0.25">
      <c r="A69" s="20">
        <v>44197</v>
      </c>
      <c r="B69" t="s">
        <v>10</v>
      </c>
      <c r="C69" t="s">
        <v>17</v>
      </c>
      <c r="D69" t="s">
        <v>204</v>
      </c>
      <c r="E69" t="s">
        <v>16</v>
      </c>
      <c r="F69" s="24">
        <v>710</v>
      </c>
      <c r="G69" s="24">
        <v>159496.20000000001</v>
      </c>
    </row>
    <row r="70" spans="1:7" x14ac:dyDescent="0.25">
      <c r="A70" s="20">
        <v>44197</v>
      </c>
      <c r="B70" t="s">
        <v>10</v>
      </c>
      <c r="C70" t="s">
        <v>17</v>
      </c>
      <c r="D70" t="s">
        <v>131</v>
      </c>
      <c r="E70" t="s">
        <v>12</v>
      </c>
      <c r="F70" s="24">
        <v>713</v>
      </c>
      <c r="G70" s="24">
        <v>184869.50999999998</v>
      </c>
    </row>
    <row r="71" spans="1:7" x14ac:dyDescent="0.25">
      <c r="A71" s="20">
        <v>44197</v>
      </c>
      <c r="B71" t="s">
        <v>10</v>
      </c>
      <c r="C71" t="s">
        <v>17</v>
      </c>
      <c r="D71" t="s">
        <v>133</v>
      </c>
      <c r="E71" t="s">
        <v>12</v>
      </c>
      <c r="F71" s="24">
        <v>770</v>
      </c>
      <c r="G71" s="24">
        <v>418426.71</v>
      </c>
    </row>
    <row r="72" spans="1:7" x14ac:dyDescent="0.25">
      <c r="A72" s="20">
        <v>44197</v>
      </c>
      <c r="B72" t="s">
        <v>10</v>
      </c>
      <c r="C72" t="s">
        <v>17</v>
      </c>
      <c r="D72" t="s">
        <v>139</v>
      </c>
      <c r="E72" t="s">
        <v>14</v>
      </c>
      <c r="F72" s="24">
        <v>613</v>
      </c>
      <c r="G72" s="24">
        <v>213946.97000000003</v>
      </c>
    </row>
    <row r="73" spans="1:7" x14ac:dyDescent="0.25">
      <c r="A73" s="20">
        <v>44197</v>
      </c>
      <c r="B73" t="s">
        <v>10</v>
      </c>
      <c r="C73" t="s">
        <v>17</v>
      </c>
      <c r="D73" t="s">
        <v>156</v>
      </c>
      <c r="E73" t="s">
        <v>16</v>
      </c>
      <c r="F73" s="24">
        <v>680</v>
      </c>
      <c r="G73" s="24">
        <v>776177.17999999993</v>
      </c>
    </row>
    <row r="74" spans="1:7" x14ac:dyDescent="0.25">
      <c r="A74" s="20">
        <v>44197</v>
      </c>
      <c r="B74" t="s">
        <v>10</v>
      </c>
      <c r="C74" t="s">
        <v>17</v>
      </c>
      <c r="D74" t="s">
        <v>159</v>
      </c>
      <c r="E74" t="s">
        <v>16</v>
      </c>
      <c r="F74" s="24">
        <v>530</v>
      </c>
      <c r="G74" s="24">
        <v>602205.66999999993</v>
      </c>
    </row>
    <row r="75" spans="1:7" x14ac:dyDescent="0.25">
      <c r="A75" s="20">
        <v>44197</v>
      </c>
      <c r="B75" t="s">
        <v>10</v>
      </c>
      <c r="C75" t="s">
        <v>17</v>
      </c>
      <c r="D75" t="s">
        <v>169</v>
      </c>
      <c r="E75" t="s">
        <v>12</v>
      </c>
      <c r="F75" s="24">
        <v>746</v>
      </c>
      <c r="G75" s="24">
        <v>193326.06000000003</v>
      </c>
    </row>
    <row r="76" spans="1:7" x14ac:dyDescent="0.25">
      <c r="A76" s="20">
        <v>44197</v>
      </c>
      <c r="B76" t="s">
        <v>10</v>
      </c>
      <c r="C76" t="s">
        <v>17</v>
      </c>
      <c r="D76" t="s">
        <v>170</v>
      </c>
      <c r="E76" t="s">
        <v>12</v>
      </c>
      <c r="F76" s="24">
        <v>2493</v>
      </c>
      <c r="G76" s="24">
        <v>803756.10999999964</v>
      </c>
    </row>
    <row r="77" spans="1:7" x14ac:dyDescent="0.25">
      <c r="A77" s="20">
        <v>44197</v>
      </c>
      <c r="B77" t="s">
        <v>10</v>
      </c>
      <c r="C77" t="s">
        <v>17</v>
      </c>
      <c r="D77" t="s">
        <v>174</v>
      </c>
      <c r="E77" t="s">
        <v>16</v>
      </c>
      <c r="F77" s="24">
        <v>551</v>
      </c>
      <c r="G77" s="24">
        <v>851821.64</v>
      </c>
    </row>
    <row r="78" spans="1:7" x14ac:dyDescent="0.25">
      <c r="A78" s="20">
        <v>44197</v>
      </c>
      <c r="B78" t="s">
        <v>10</v>
      </c>
      <c r="C78" t="s">
        <v>17</v>
      </c>
      <c r="D78" t="s">
        <v>183</v>
      </c>
      <c r="E78" t="s">
        <v>12</v>
      </c>
      <c r="F78" s="24">
        <v>1823</v>
      </c>
      <c r="G78" s="24">
        <v>770515.72</v>
      </c>
    </row>
    <row r="79" spans="1:7" x14ac:dyDescent="0.25">
      <c r="A79" s="20">
        <v>44197</v>
      </c>
      <c r="B79" t="s">
        <v>10</v>
      </c>
      <c r="C79" t="s">
        <v>24</v>
      </c>
      <c r="D79" t="s">
        <v>67</v>
      </c>
      <c r="E79" t="s">
        <v>12</v>
      </c>
      <c r="F79" s="24">
        <v>565</v>
      </c>
      <c r="G79" s="24">
        <v>97324.64</v>
      </c>
    </row>
    <row r="80" spans="1:7" x14ac:dyDescent="0.25">
      <c r="A80" s="20">
        <v>44197</v>
      </c>
      <c r="B80" t="s">
        <v>10</v>
      </c>
      <c r="C80" t="s">
        <v>25</v>
      </c>
      <c r="D80" t="s">
        <v>60</v>
      </c>
      <c r="E80" t="s">
        <v>12</v>
      </c>
      <c r="F80" s="24">
        <v>662</v>
      </c>
      <c r="G80" s="24">
        <v>317343</v>
      </c>
    </row>
    <row r="81" spans="1:7" x14ac:dyDescent="0.25">
      <c r="A81" s="20">
        <v>44197</v>
      </c>
      <c r="B81" t="s">
        <v>10</v>
      </c>
      <c r="C81" t="s">
        <v>25</v>
      </c>
      <c r="D81" t="s">
        <v>73</v>
      </c>
      <c r="E81" t="s">
        <v>12</v>
      </c>
      <c r="F81" s="24">
        <v>850</v>
      </c>
      <c r="G81" s="24">
        <v>179590</v>
      </c>
    </row>
    <row r="82" spans="1:7" x14ac:dyDescent="0.25">
      <c r="A82" s="20">
        <v>44197</v>
      </c>
      <c r="B82" t="s">
        <v>10</v>
      </c>
      <c r="C82" t="s">
        <v>25</v>
      </c>
      <c r="D82" t="s">
        <v>103</v>
      </c>
      <c r="E82" t="s">
        <v>12</v>
      </c>
      <c r="F82" s="24">
        <v>1275</v>
      </c>
      <c r="G82" s="24">
        <v>483004.00000000006</v>
      </c>
    </row>
    <row r="83" spans="1:7" x14ac:dyDescent="0.25">
      <c r="A83" s="20">
        <v>44197</v>
      </c>
      <c r="B83" t="s">
        <v>27</v>
      </c>
      <c r="C83" t="s">
        <v>27</v>
      </c>
      <c r="D83" t="s">
        <v>60</v>
      </c>
      <c r="E83" t="s">
        <v>12</v>
      </c>
      <c r="F83" s="24">
        <v>2583</v>
      </c>
      <c r="G83" s="24">
        <v>1420650</v>
      </c>
    </row>
    <row r="84" spans="1:7" x14ac:dyDescent="0.25">
      <c r="A84" s="20">
        <v>44197</v>
      </c>
      <c r="B84" t="s">
        <v>27</v>
      </c>
      <c r="C84" t="s">
        <v>27</v>
      </c>
      <c r="D84" t="s">
        <v>103</v>
      </c>
      <c r="E84" t="s">
        <v>12</v>
      </c>
      <c r="F84" s="24">
        <v>1723</v>
      </c>
      <c r="G84" s="24">
        <v>723660</v>
      </c>
    </row>
    <row r="85" spans="1:7" x14ac:dyDescent="0.25">
      <c r="A85" s="20">
        <v>44197</v>
      </c>
      <c r="B85" t="s">
        <v>27</v>
      </c>
      <c r="C85" t="s">
        <v>27</v>
      </c>
      <c r="D85" t="s">
        <v>207</v>
      </c>
      <c r="E85" t="s">
        <v>16</v>
      </c>
      <c r="F85" s="24">
        <v>1752</v>
      </c>
      <c r="G85" s="24">
        <v>2628000</v>
      </c>
    </row>
    <row r="86" spans="1:7" x14ac:dyDescent="0.25">
      <c r="A86" s="20">
        <v>44197</v>
      </c>
      <c r="B86" t="s">
        <v>27</v>
      </c>
      <c r="C86" t="s">
        <v>27</v>
      </c>
      <c r="D86" t="s">
        <v>204</v>
      </c>
      <c r="E86" t="s">
        <v>16</v>
      </c>
      <c r="F86" s="24">
        <v>959</v>
      </c>
      <c r="G86" s="24">
        <v>254135</v>
      </c>
    </row>
    <row r="87" spans="1:7" x14ac:dyDescent="0.25">
      <c r="A87" s="20">
        <v>44197</v>
      </c>
      <c r="B87" t="s">
        <v>27</v>
      </c>
      <c r="C87" t="s">
        <v>27</v>
      </c>
      <c r="D87" t="s">
        <v>133</v>
      </c>
      <c r="E87" t="s">
        <v>12</v>
      </c>
      <c r="F87" s="24">
        <v>963</v>
      </c>
      <c r="G87" s="24">
        <v>577800</v>
      </c>
    </row>
    <row r="88" spans="1:7" x14ac:dyDescent="0.25">
      <c r="A88" s="20">
        <v>44197</v>
      </c>
      <c r="B88" t="s">
        <v>28</v>
      </c>
      <c r="C88" t="s">
        <v>30</v>
      </c>
      <c r="D88" t="s">
        <v>191</v>
      </c>
      <c r="E88" t="s">
        <v>14</v>
      </c>
      <c r="F88" s="24">
        <v>576</v>
      </c>
      <c r="G88" s="24">
        <v>42033.2</v>
      </c>
    </row>
    <row r="89" spans="1:7" x14ac:dyDescent="0.25">
      <c r="A89" s="20">
        <v>44197</v>
      </c>
      <c r="B89" t="s">
        <v>28</v>
      </c>
      <c r="C89" t="s">
        <v>31</v>
      </c>
      <c r="D89" t="s">
        <v>67</v>
      </c>
      <c r="E89" t="s">
        <v>12</v>
      </c>
      <c r="F89" s="24">
        <v>1470</v>
      </c>
      <c r="G89" s="24">
        <v>232181.75999999989</v>
      </c>
    </row>
    <row r="90" spans="1:7" x14ac:dyDescent="0.25">
      <c r="A90" s="20">
        <v>44197</v>
      </c>
      <c r="B90" t="s">
        <v>28</v>
      </c>
      <c r="C90" t="s">
        <v>31</v>
      </c>
      <c r="D90" t="s">
        <v>191</v>
      </c>
      <c r="E90" t="s">
        <v>14</v>
      </c>
      <c r="F90" s="24">
        <v>720</v>
      </c>
      <c r="G90" s="24">
        <v>51842.61</v>
      </c>
    </row>
    <row r="91" spans="1:7" x14ac:dyDescent="0.25">
      <c r="A91" s="20">
        <v>44197</v>
      </c>
      <c r="B91" t="s">
        <v>28</v>
      </c>
      <c r="C91" t="s">
        <v>31</v>
      </c>
      <c r="D91" t="s">
        <v>73</v>
      </c>
      <c r="E91" t="s">
        <v>12</v>
      </c>
      <c r="F91" s="24">
        <v>1570</v>
      </c>
      <c r="G91" s="24">
        <v>207028.64</v>
      </c>
    </row>
    <row r="92" spans="1:7" x14ac:dyDescent="0.25">
      <c r="A92" s="20">
        <v>44197</v>
      </c>
      <c r="B92" t="s">
        <v>28</v>
      </c>
      <c r="C92" t="s">
        <v>31</v>
      </c>
      <c r="D92" t="s">
        <v>81</v>
      </c>
      <c r="E92" t="s">
        <v>16</v>
      </c>
      <c r="F92" s="24">
        <v>996</v>
      </c>
      <c r="G92" s="24">
        <v>182454.9</v>
      </c>
    </row>
    <row r="93" spans="1:7" x14ac:dyDescent="0.25">
      <c r="A93" s="20">
        <v>44197</v>
      </c>
      <c r="B93" t="s">
        <v>28</v>
      </c>
      <c r="C93" t="s">
        <v>31</v>
      </c>
      <c r="D93" t="s">
        <v>113</v>
      </c>
      <c r="E93" t="s">
        <v>12</v>
      </c>
      <c r="F93" s="24">
        <v>778</v>
      </c>
      <c r="G93" s="24">
        <v>143943.24</v>
      </c>
    </row>
    <row r="94" spans="1:7" x14ac:dyDescent="0.25">
      <c r="A94" s="20">
        <v>44197</v>
      </c>
      <c r="B94" t="s">
        <v>28</v>
      </c>
      <c r="C94" t="s">
        <v>31</v>
      </c>
      <c r="D94" t="s">
        <v>183</v>
      </c>
      <c r="E94" t="s">
        <v>12</v>
      </c>
      <c r="F94" s="24">
        <v>864</v>
      </c>
      <c r="G94" s="24">
        <v>258837.59999999995</v>
      </c>
    </row>
    <row r="95" spans="1:7" x14ac:dyDescent="0.25">
      <c r="A95" s="20">
        <v>44197</v>
      </c>
      <c r="B95" t="s">
        <v>28</v>
      </c>
      <c r="C95" t="s">
        <v>32</v>
      </c>
      <c r="D95" t="s">
        <v>67</v>
      </c>
      <c r="E95" t="s">
        <v>12</v>
      </c>
      <c r="F95" s="24">
        <v>576</v>
      </c>
      <c r="G95" s="24">
        <v>90058.76</v>
      </c>
    </row>
    <row r="96" spans="1:7" x14ac:dyDescent="0.25">
      <c r="A96" s="20">
        <v>44197</v>
      </c>
      <c r="B96" t="s">
        <v>28</v>
      </c>
      <c r="C96" t="s">
        <v>32</v>
      </c>
      <c r="D96" t="s">
        <v>73</v>
      </c>
      <c r="E96" t="s">
        <v>12</v>
      </c>
      <c r="F96" s="24">
        <v>732</v>
      </c>
      <c r="G96" s="24">
        <v>95019.449999999983</v>
      </c>
    </row>
    <row r="97" spans="1:7" x14ac:dyDescent="0.25">
      <c r="A97" s="20">
        <v>44197</v>
      </c>
      <c r="B97" t="s">
        <v>28</v>
      </c>
      <c r="C97" t="s">
        <v>32</v>
      </c>
      <c r="D97" t="s">
        <v>81</v>
      </c>
      <c r="E97" t="s">
        <v>16</v>
      </c>
      <c r="F97" s="24">
        <v>895</v>
      </c>
      <c r="G97" s="24">
        <v>157886.94999999998</v>
      </c>
    </row>
    <row r="98" spans="1:7" x14ac:dyDescent="0.25">
      <c r="A98" s="20">
        <v>44197</v>
      </c>
      <c r="B98" t="s">
        <v>28</v>
      </c>
      <c r="C98" t="s">
        <v>32</v>
      </c>
      <c r="D98" t="s">
        <v>200</v>
      </c>
      <c r="E98" t="s">
        <v>14</v>
      </c>
      <c r="F98" s="24">
        <v>1512</v>
      </c>
      <c r="G98" s="24">
        <v>91131.12</v>
      </c>
    </row>
    <row r="99" spans="1:7" x14ac:dyDescent="0.25">
      <c r="A99" s="20">
        <v>44197</v>
      </c>
      <c r="B99" t="s">
        <v>28</v>
      </c>
      <c r="C99" t="s">
        <v>33</v>
      </c>
      <c r="D99" t="s">
        <v>191</v>
      </c>
      <c r="E99" t="s">
        <v>14</v>
      </c>
      <c r="F99" s="24">
        <v>1405</v>
      </c>
      <c r="G99" s="24">
        <v>103442.28</v>
      </c>
    </row>
    <row r="100" spans="1:7" x14ac:dyDescent="0.25">
      <c r="A100" s="20">
        <v>44197</v>
      </c>
      <c r="B100" t="s">
        <v>28</v>
      </c>
      <c r="C100" t="s">
        <v>33</v>
      </c>
      <c r="D100" t="s">
        <v>73</v>
      </c>
      <c r="E100" t="s">
        <v>12</v>
      </c>
      <c r="F100" s="24">
        <v>600</v>
      </c>
      <c r="G100" s="24">
        <v>77884.84</v>
      </c>
    </row>
    <row r="101" spans="1:7" x14ac:dyDescent="0.25">
      <c r="A101" s="20">
        <v>44197</v>
      </c>
      <c r="B101" t="s">
        <v>28</v>
      </c>
      <c r="C101" t="s">
        <v>33</v>
      </c>
      <c r="D101" t="s">
        <v>81</v>
      </c>
      <c r="E101" t="s">
        <v>16</v>
      </c>
      <c r="F101" s="24">
        <v>1416</v>
      </c>
      <c r="G101" s="24">
        <v>249796.56</v>
      </c>
    </row>
    <row r="102" spans="1:7" x14ac:dyDescent="0.25">
      <c r="A102" s="20">
        <v>44197</v>
      </c>
      <c r="B102" t="s">
        <v>28</v>
      </c>
      <c r="C102" t="s">
        <v>33</v>
      </c>
      <c r="D102" t="s">
        <v>200</v>
      </c>
      <c r="E102" t="s">
        <v>14</v>
      </c>
      <c r="F102" s="24">
        <v>1080</v>
      </c>
      <c r="G102" s="24">
        <v>65091.599999999991</v>
      </c>
    </row>
    <row r="103" spans="1:7" x14ac:dyDescent="0.25">
      <c r="A103" s="20">
        <v>44197</v>
      </c>
      <c r="B103" t="s">
        <v>28</v>
      </c>
      <c r="C103" t="s">
        <v>34</v>
      </c>
      <c r="D103" t="s">
        <v>67</v>
      </c>
      <c r="E103" t="s">
        <v>12</v>
      </c>
      <c r="F103" s="24">
        <v>1093</v>
      </c>
      <c r="G103" s="24">
        <v>170736.39999999997</v>
      </c>
    </row>
    <row r="104" spans="1:7" x14ac:dyDescent="0.25">
      <c r="A104" s="20">
        <v>44197</v>
      </c>
      <c r="B104" t="s">
        <v>28</v>
      </c>
      <c r="C104" t="s">
        <v>34</v>
      </c>
      <c r="D104" t="s">
        <v>191</v>
      </c>
      <c r="E104" t="s">
        <v>14</v>
      </c>
      <c r="F104" s="24">
        <v>529</v>
      </c>
      <c r="G104" s="24">
        <v>38757.620000000003</v>
      </c>
    </row>
    <row r="105" spans="1:7" x14ac:dyDescent="0.25">
      <c r="A105" s="20">
        <v>44197</v>
      </c>
      <c r="B105" t="s">
        <v>28</v>
      </c>
      <c r="C105" t="s">
        <v>34</v>
      </c>
      <c r="D105" t="s">
        <v>73</v>
      </c>
      <c r="E105" t="s">
        <v>12</v>
      </c>
      <c r="F105" s="24">
        <v>553</v>
      </c>
      <c r="G105" s="24">
        <v>71653.98</v>
      </c>
    </row>
    <row r="106" spans="1:7" x14ac:dyDescent="0.25">
      <c r="A106" s="20">
        <v>44197</v>
      </c>
      <c r="B106" t="s">
        <v>28</v>
      </c>
      <c r="C106" t="s">
        <v>34</v>
      </c>
      <c r="D106" t="s">
        <v>81</v>
      </c>
      <c r="E106" t="s">
        <v>16</v>
      </c>
      <c r="F106" s="24">
        <v>1104</v>
      </c>
      <c r="G106" s="24">
        <v>194756.63999999996</v>
      </c>
    </row>
    <row r="107" spans="1:7" x14ac:dyDescent="0.25">
      <c r="A107" s="20">
        <v>44197</v>
      </c>
      <c r="B107" t="s">
        <v>28</v>
      </c>
      <c r="C107" t="s">
        <v>34</v>
      </c>
      <c r="D107" t="s">
        <v>103</v>
      </c>
      <c r="E107" t="s">
        <v>12</v>
      </c>
      <c r="F107" s="24">
        <v>565</v>
      </c>
      <c r="G107" s="24">
        <v>139759.20000000001</v>
      </c>
    </row>
    <row r="108" spans="1:7" x14ac:dyDescent="0.25">
      <c r="A108" s="20">
        <v>44197</v>
      </c>
      <c r="B108" t="s">
        <v>28</v>
      </c>
      <c r="C108" t="s">
        <v>34</v>
      </c>
      <c r="D108" t="s">
        <v>200</v>
      </c>
      <c r="E108" t="s">
        <v>14</v>
      </c>
      <c r="F108" s="24">
        <v>6257</v>
      </c>
      <c r="G108" s="24">
        <v>377049.12000000005</v>
      </c>
    </row>
    <row r="109" spans="1:7" x14ac:dyDescent="0.25">
      <c r="A109" s="20">
        <v>44197</v>
      </c>
      <c r="B109" t="s">
        <v>28</v>
      </c>
      <c r="C109" t="s">
        <v>34</v>
      </c>
      <c r="D109" t="s">
        <v>201</v>
      </c>
      <c r="E109" t="s">
        <v>14</v>
      </c>
      <c r="F109" s="24">
        <v>1836</v>
      </c>
      <c r="G109" s="24">
        <v>273348.33999999997</v>
      </c>
    </row>
    <row r="110" spans="1:7" x14ac:dyDescent="0.25">
      <c r="A110" s="20">
        <v>44228</v>
      </c>
      <c r="B110" t="s">
        <v>10</v>
      </c>
      <c r="C110" t="s">
        <v>17</v>
      </c>
      <c r="D110" t="s">
        <v>59</v>
      </c>
      <c r="E110" t="s">
        <v>12</v>
      </c>
      <c r="F110" s="24">
        <v>1049</v>
      </c>
      <c r="G110" s="24">
        <v>410012.89999999962</v>
      </c>
    </row>
    <row r="111" spans="1:7" x14ac:dyDescent="0.25">
      <c r="A111" s="20">
        <v>44228</v>
      </c>
      <c r="B111" t="s">
        <v>10</v>
      </c>
      <c r="C111" t="s">
        <v>17</v>
      </c>
      <c r="D111" t="s">
        <v>60</v>
      </c>
      <c r="E111" t="s">
        <v>12</v>
      </c>
      <c r="F111" s="24">
        <v>1914</v>
      </c>
      <c r="G111" s="24">
        <v>911715.13</v>
      </c>
    </row>
    <row r="112" spans="1:7" x14ac:dyDescent="0.25">
      <c r="A112" s="20">
        <v>44228</v>
      </c>
      <c r="B112" t="s">
        <v>10</v>
      </c>
      <c r="C112" t="s">
        <v>17</v>
      </c>
      <c r="D112" t="s">
        <v>67</v>
      </c>
      <c r="E112" t="s">
        <v>12</v>
      </c>
      <c r="F112" s="24">
        <v>2534</v>
      </c>
      <c r="G112" s="24">
        <v>609708.12999999954</v>
      </c>
    </row>
    <row r="113" spans="1:7" x14ac:dyDescent="0.25">
      <c r="A113" s="20">
        <v>44228</v>
      </c>
      <c r="B113" t="s">
        <v>10</v>
      </c>
      <c r="C113" t="s">
        <v>17</v>
      </c>
      <c r="D113" t="s">
        <v>71</v>
      </c>
      <c r="E113" t="s">
        <v>14</v>
      </c>
      <c r="F113" s="24">
        <v>829</v>
      </c>
      <c r="G113" s="24">
        <v>317055.02</v>
      </c>
    </row>
    <row r="114" spans="1:7" x14ac:dyDescent="0.25">
      <c r="A114" s="20">
        <v>44228</v>
      </c>
      <c r="B114" t="s">
        <v>10</v>
      </c>
      <c r="C114" t="s">
        <v>17</v>
      </c>
      <c r="D114" t="s">
        <v>73</v>
      </c>
      <c r="E114" t="s">
        <v>12</v>
      </c>
      <c r="F114" s="24">
        <v>3345</v>
      </c>
      <c r="G114" s="24">
        <v>659609.06999999855</v>
      </c>
    </row>
    <row r="115" spans="1:7" x14ac:dyDescent="0.25">
      <c r="A115" s="20">
        <v>44228</v>
      </c>
      <c r="B115" t="s">
        <v>10</v>
      </c>
      <c r="C115" t="s">
        <v>17</v>
      </c>
      <c r="D115" t="s">
        <v>81</v>
      </c>
      <c r="E115" t="s">
        <v>16</v>
      </c>
      <c r="F115" s="24">
        <v>823</v>
      </c>
      <c r="G115" s="24">
        <v>211105.04999999996</v>
      </c>
    </row>
    <row r="116" spans="1:7" x14ac:dyDescent="0.25">
      <c r="A116" s="20">
        <v>44228</v>
      </c>
      <c r="B116" t="s">
        <v>10</v>
      </c>
      <c r="C116" t="s">
        <v>17</v>
      </c>
      <c r="D116" t="s">
        <v>96</v>
      </c>
      <c r="E116" t="s">
        <v>12</v>
      </c>
      <c r="F116" s="24">
        <v>1227</v>
      </c>
      <c r="G116" s="24">
        <v>438139.4</v>
      </c>
    </row>
    <row r="117" spans="1:7" x14ac:dyDescent="0.25">
      <c r="A117" s="20">
        <v>44228</v>
      </c>
      <c r="B117" t="s">
        <v>10</v>
      </c>
      <c r="C117" t="s">
        <v>17</v>
      </c>
      <c r="D117" t="s">
        <v>103</v>
      </c>
      <c r="E117" t="s">
        <v>12</v>
      </c>
      <c r="F117" s="24">
        <v>3378</v>
      </c>
      <c r="G117" s="24">
        <v>1212206.1700000018</v>
      </c>
    </row>
    <row r="118" spans="1:7" x14ac:dyDescent="0.25">
      <c r="A118" s="20">
        <v>44228</v>
      </c>
      <c r="B118" t="s">
        <v>10</v>
      </c>
      <c r="C118" t="s">
        <v>17</v>
      </c>
      <c r="D118" t="s">
        <v>110</v>
      </c>
      <c r="E118" t="s">
        <v>12</v>
      </c>
      <c r="F118" s="24">
        <v>639</v>
      </c>
      <c r="G118" s="24">
        <v>242875</v>
      </c>
    </row>
    <row r="119" spans="1:7" x14ac:dyDescent="0.25">
      <c r="A119" s="20">
        <v>44228</v>
      </c>
      <c r="B119" t="s">
        <v>10</v>
      </c>
      <c r="C119" t="s">
        <v>17</v>
      </c>
      <c r="D119" t="s">
        <v>113</v>
      </c>
      <c r="E119" t="s">
        <v>12</v>
      </c>
      <c r="F119" s="24">
        <v>1353</v>
      </c>
      <c r="G119" s="24">
        <v>365337.32999999996</v>
      </c>
    </row>
    <row r="120" spans="1:7" x14ac:dyDescent="0.25">
      <c r="A120" s="20">
        <v>44228</v>
      </c>
      <c r="B120" t="s">
        <v>10</v>
      </c>
      <c r="C120" t="s">
        <v>17</v>
      </c>
      <c r="D120" t="s">
        <v>131</v>
      </c>
      <c r="E120" t="s">
        <v>12</v>
      </c>
      <c r="F120" s="24">
        <v>685</v>
      </c>
      <c r="G120" s="24">
        <v>176555.02</v>
      </c>
    </row>
    <row r="121" spans="1:7" x14ac:dyDescent="0.25">
      <c r="A121" s="20">
        <v>44228</v>
      </c>
      <c r="B121" t="s">
        <v>10</v>
      </c>
      <c r="C121" t="s">
        <v>17</v>
      </c>
      <c r="D121" t="s">
        <v>133</v>
      </c>
      <c r="E121" t="s">
        <v>12</v>
      </c>
      <c r="F121" s="24">
        <v>1329</v>
      </c>
      <c r="G121" s="24">
        <v>611008.78</v>
      </c>
    </row>
    <row r="122" spans="1:7" x14ac:dyDescent="0.25">
      <c r="A122" s="20">
        <v>44228</v>
      </c>
      <c r="B122" t="s">
        <v>10</v>
      </c>
      <c r="C122" t="s">
        <v>17</v>
      </c>
      <c r="D122" t="s">
        <v>139</v>
      </c>
      <c r="E122" t="s">
        <v>14</v>
      </c>
      <c r="F122" s="24">
        <v>854</v>
      </c>
      <c r="G122" s="24">
        <v>299222.51</v>
      </c>
    </row>
    <row r="123" spans="1:7" x14ac:dyDescent="0.25">
      <c r="A123" s="20">
        <v>44228</v>
      </c>
      <c r="B123" t="s">
        <v>10</v>
      </c>
      <c r="C123" t="s">
        <v>17</v>
      </c>
      <c r="D123" t="s">
        <v>169</v>
      </c>
      <c r="E123" t="s">
        <v>12</v>
      </c>
      <c r="F123" s="24">
        <v>731</v>
      </c>
      <c r="G123" s="24">
        <v>184848.79999999987</v>
      </c>
    </row>
    <row r="124" spans="1:7" x14ac:dyDescent="0.25">
      <c r="A124" s="20">
        <v>44228</v>
      </c>
      <c r="B124" t="s">
        <v>10</v>
      </c>
      <c r="C124" t="s">
        <v>17</v>
      </c>
      <c r="D124" t="s">
        <v>170</v>
      </c>
      <c r="E124" t="s">
        <v>12</v>
      </c>
      <c r="F124" s="24">
        <v>1788</v>
      </c>
      <c r="G124" s="24">
        <v>581574.2699999999</v>
      </c>
    </row>
    <row r="125" spans="1:7" x14ac:dyDescent="0.25">
      <c r="A125" s="20">
        <v>44228</v>
      </c>
      <c r="B125" t="s">
        <v>10</v>
      </c>
      <c r="C125" t="s">
        <v>17</v>
      </c>
      <c r="D125" t="s">
        <v>183</v>
      </c>
      <c r="E125" t="s">
        <v>12</v>
      </c>
      <c r="F125" s="24">
        <v>2082</v>
      </c>
      <c r="G125" s="24">
        <v>828802.28000000061</v>
      </c>
    </row>
    <row r="126" spans="1:7" x14ac:dyDescent="0.25">
      <c r="A126" s="20">
        <v>44228</v>
      </c>
      <c r="B126" t="s">
        <v>10</v>
      </c>
      <c r="C126" t="s">
        <v>24</v>
      </c>
      <c r="D126" t="s">
        <v>191</v>
      </c>
      <c r="E126" t="s">
        <v>14</v>
      </c>
      <c r="F126" s="24">
        <v>606</v>
      </c>
      <c r="G126" s="24">
        <v>47273.950000000004</v>
      </c>
    </row>
    <row r="127" spans="1:7" x14ac:dyDescent="0.25">
      <c r="A127" s="20">
        <v>44228</v>
      </c>
      <c r="B127" t="s">
        <v>10</v>
      </c>
      <c r="C127" t="s">
        <v>24</v>
      </c>
      <c r="D127" t="s">
        <v>73</v>
      </c>
      <c r="E127" t="s">
        <v>12</v>
      </c>
      <c r="F127" s="24">
        <v>916</v>
      </c>
      <c r="G127" s="24">
        <v>130989.46999999999</v>
      </c>
    </row>
    <row r="128" spans="1:7" x14ac:dyDescent="0.25">
      <c r="A128" s="20">
        <v>44228</v>
      </c>
      <c r="B128" t="s">
        <v>10</v>
      </c>
      <c r="C128" t="s">
        <v>25</v>
      </c>
      <c r="D128" t="s">
        <v>60</v>
      </c>
      <c r="E128" t="s">
        <v>12</v>
      </c>
      <c r="F128" s="24">
        <v>834</v>
      </c>
      <c r="G128" s="24">
        <v>356240</v>
      </c>
    </row>
    <row r="129" spans="1:7" x14ac:dyDescent="0.25">
      <c r="A129" s="20">
        <v>44228</v>
      </c>
      <c r="B129" t="s">
        <v>10</v>
      </c>
      <c r="C129" t="s">
        <v>25</v>
      </c>
      <c r="D129" t="s">
        <v>67</v>
      </c>
      <c r="E129" t="s">
        <v>12</v>
      </c>
      <c r="F129" s="24">
        <v>597</v>
      </c>
      <c r="G129" s="24">
        <v>146380</v>
      </c>
    </row>
    <row r="130" spans="1:7" x14ac:dyDescent="0.25">
      <c r="A130" s="20">
        <v>44228</v>
      </c>
      <c r="B130" t="s">
        <v>10</v>
      </c>
      <c r="C130" t="s">
        <v>25</v>
      </c>
      <c r="D130" t="s">
        <v>73</v>
      </c>
      <c r="E130" t="s">
        <v>12</v>
      </c>
      <c r="F130" s="24">
        <v>790</v>
      </c>
      <c r="G130" s="24">
        <v>162323</v>
      </c>
    </row>
    <row r="131" spans="1:7" x14ac:dyDescent="0.25">
      <c r="A131" s="20">
        <v>44228</v>
      </c>
      <c r="B131" t="s">
        <v>10</v>
      </c>
      <c r="C131" t="s">
        <v>25</v>
      </c>
      <c r="D131" t="s">
        <v>103</v>
      </c>
      <c r="E131" t="s">
        <v>12</v>
      </c>
      <c r="F131" s="24">
        <v>1122</v>
      </c>
      <c r="G131" s="24">
        <v>401722</v>
      </c>
    </row>
    <row r="132" spans="1:7" x14ac:dyDescent="0.25">
      <c r="A132" s="20">
        <v>44228</v>
      </c>
      <c r="B132" t="s">
        <v>27</v>
      </c>
      <c r="C132" t="s">
        <v>27</v>
      </c>
      <c r="D132" t="s">
        <v>60</v>
      </c>
      <c r="E132" t="s">
        <v>12</v>
      </c>
      <c r="F132" s="24">
        <v>2646</v>
      </c>
      <c r="G132" s="24">
        <v>1731645.082868997</v>
      </c>
    </row>
    <row r="133" spans="1:7" x14ac:dyDescent="0.25">
      <c r="A133" s="20">
        <v>44228</v>
      </c>
      <c r="B133" t="s">
        <v>27</v>
      </c>
      <c r="C133" t="s">
        <v>27</v>
      </c>
      <c r="D133" t="s">
        <v>67</v>
      </c>
      <c r="E133" t="s">
        <v>12</v>
      </c>
      <c r="F133" s="24">
        <v>736</v>
      </c>
      <c r="G133" s="24">
        <v>342165.19110100024</v>
      </c>
    </row>
    <row r="134" spans="1:7" x14ac:dyDescent="0.25">
      <c r="A134" s="20">
        <v>44228</v>
      </c>
      <c r="B134" t="s">
        <v>27</v>
      </c>
      <c r="C134" t="s">
        <v>27</v>
      </c>
      <c r="D134" t="s">
        <v>73</v>
      </c>
      <c r="E134" t="s">
        <v>12</v>
      </c>
      <c r="F134" s="24">
        <v>744</v>
      </c>
      <c r="G134" s="24">
        <v>232245.11708999964</v>
      </c>
    </row>
    <row r="135" spans="1:7" x14ac:dyDescent="0.25">
      <c r="A135" s="20">
        <v>44228</v>
      </c>
      <c r="B135" t="s">
        <v>27</v>
      </c>
      <c r="C135" t="s">
        <v>27</v>
      </c>
      <c r="D135" t="s">
        <v>81</v>
      </c>
      <c r="E135" t="s">
        <v>16</v>
      </c>
      <c r="F135" s="24">
        <v>519</v>
      </c>
      <c r="G135" s="24">
        <v>154640.05224199951</v>
      </c>
    </row>
    <row r="136" spans="1:7" x14ac:dyDescent="0.25">
      <c r="A136" s="20">
        <v>44228</v>
      </c>
      <c r="B136" t="s">
        <v>27</v>
      </c>
      <c r="C136" t="s">
        <v>27</v>
      </c>
      <c r="D136" t="s">
        <v>103</v>
      </c>
      <c r="E136" t="s">
        <v>12</v>
      </c>
      <c r="F136" s="24">
        <v>2299</v>
      </c>
      <c r="G136" s="24">
        <v>914743.93979899865</v>
      </c>
    </row>
    <row r="137" spans="1:7" x14ac:dyDescent="0.25">
      <c r="A137" s="20">
        <v>44228</v>
      </c>
      <c r="B137" t="s">
        <v>27</v>
      </c>
      <c r="C137" t="s">
        <v>27</v>
      </c>
      <c r="D137" t="s">
        <v>207</v>
      </c>
      <c r="E137" t="s">
        <v>16</v>
      </c>
      <c r="F137" s="24">
        <v>2150</v>
      </c>
      <c r="G137" s="24">
        <v>3219054.9171440657</v>
      </c>
    </row>
    <row r="138" spans="1:7" x14ac:dyDescent="0.25">
      <c r="A138" s="20">
        <v>44228</v>
      </c>
      <c r="B138" t="s">
        <v>27</v>
      </c>
      <c r="C138" t="s">
        <v>27</v>
      </c>
      <c r="D138" t="s">
        <v>204</v>
      </c>
      <c r="E138" t="s">
        <v>16</v>
      </c>
      <c r="F138" s="24">
        <v>1585</v>
      </c>
      <c r="G138" s="24">
        <v>23566.332043999988</v>
      </c>
    </row>
    <row r="139" spans="1:7" x14ac:dyDescent="0.25">
      <c r="A139" s="20">
        <v>44228</v>
      </c>
      <c r="B139" t="s">
        <v>27</v>
      </c>
      <c r="C139" t="s">
        <v>27</v>
      </c>
      <c r="D139" t="s">
        <v>133</v>
      </c>
      <c r="E139" t="s">
        <v>12</v>
      </c>
      <c r="F139" s="24">
        <v>2016</v>
      </c>
      <c r="G139" s="24">
        <v>1208546.504045001</v>
      </c>
    </row>
    <row r="140" spans="1:7" x14ac:dyDescent="0.25">
      <c r="A140" s="20">
        <v>44228</v>
      </c>
      <c r="B140" t="s">
        <v>28</v>
      </c>
      <c r="C140" t="s">
        <v>30</v>
      </c>
      <c r="D140" t="s">
        <v>81</v>
      </c>
      <c r="E140" t="s">
        <v>16</v>
      </c>
      <c r="F140" s="24">
        <v>576</v>
      </c>
      <c r="G140" s="24">
        <v>99602.880000000005</v>
      </c>
    </row>
    <row r="141" spans="1:7" x14ac:dyDescent="0.25">
      <c r="A141" s="20">
        <v>44228</v>
      </c>
      <c r="B141" t="s">
        <v>28</v>
      </c>
      <c r="C141" t="s">
        <v>31</v>
      </c>
      <c r="D141" t="s">
        <v>67</v>
      </c>
      <c r="E141" t="s">
        <v>12</v>
      </c>
      <c r="F141" s="24">
        <v>1920</v>
      </c>
      <c r="G141" s="24">
        <v>301052.80999999988</v>
      </c>
    </row>
    <row r="142" spans="1:7" x14ac:dyDescent="0.25">
      <c r="A142" s="20">
        <v>44228</v>
      </c>
      <c r="B142" t="s">
        <v>28</v>
      </c>
      <c r="C142" t="s">
        <v>31</v>
      </c>
      <c r="D142" t="s">
        <v>191</v>
      </c>
      <c r="E142" t="s">
        <v>14</v>
      </c>
      <c r="F142" s="24">
        <v>1780</v>
      </c>
      <c r="G142" s="24">
        <v>124425.95999999996</v>
      </c>
    </row>
    <row r="143" spans="1:7" x14ac:dyDescent="0.25">
      <c r="A143" s="20">
        <v>44228</v>
      </c>
      <c r="B143" t="s">
        <v>28</v>
      </c>
      <c r="C143" t="s">
        <v>31</v>
      </c>
      <c r="D143" t="s">
        <v>73</v>
      </c>
      <c r="E143" t="s">
        <v>12</v>
      </c>
      <c r="F143" s="24">
        <v>2426</v>
      </c>
      <c r="G143" s="24">
        <v>316202.25</v>
      </c>
    </row>
    <row r="144" spans="1:7" x14ac:dyDescent="0.25">
      <c r="A144" s="20">
        <v>44228</v>
      </c>
      <c r="B144" t="s">
        <v>28</v>
      </c>
      <c r="C144" t="s">
        <v>31</v>
      </c>
      <c r="D144" t="s">
        <v>81</v>
      </c>
      <c r="E144" t="s">
        <v>16</v>
      </c>
      <c r="F144" s="24">
        <v>1317</v>
      </c>
      <c r="G144" s="24">
        <v>233674.76999999996</v>
      </c>
    </row>
    <row r="145" spans="1:7" x14ac:dyDescent="0.25">
      <c r="A145" s="20">
        <v>44228</v>
      </c>
      <c r="B145" t="s">
        <v>28</v>
      </c>
      <c r="C145" t="s">
        <v>31</v>
      </c>
      <c r="D145" t="s">
        <v>113</v>
      </c>
      <c r="E145" t="s">
        <v>12</v>
      </c>
      <c r="F145" s="24">
        <v>1992</v>
      </c>
      <c r="G145" s="24">
        <v>349958.74</v>
      </c>
    </row>
    <row r="146" spans="1:7" x14ac:dyDescent="0.25">
      <c r="A146" s="20">
        <v>44228</v>
      </c>
      <c r="B146" t="s">
        <v>28</v>
      </c>
      <c r="C146" t="s">
        <v>31</v>
      </c>
      <c r="D146" t="s">
        <v>200</v>
      </c>
      <c r="E146" t="s">
        <v>14</v>
      </c>
      <c r="F146" s="24">
        <v>576</v>
      </c>
      <c r="G146" s="24">
        <v>34680</v>
      </c>
    </row>
    <row r="147" spans="1:7" x14ac:dyDescent="0.25">
      <c r="A147" s="20">
        <v>44228</v>
      </c>
      <c r="B147" t="s">
        <v>28</v>
      </c>
      <c r="C147" t="s">
        <v>31</v>
      </c>
      <c r="D147" t="s">
        <v>170</v>
      </c>
      <c r="E147" t="s">
        <v>12</v>
      </c>
      <c r="F147" s="24">
        <v>984</v>
      </c>
      <c r="G147" s="24">
        <v>228409.00000000003</v>
      </c>
    </row>
    <row r="148" spans="1:7" x14ac:dyDescent="0.25">
      <c r="A148" s="20">
        <v>44228</v>
      </c>
      <c r="B148" t="s">
        <v>28</v>
      </c>
      <c r="C148" t="s">
        <v>32</v>
      </c>
      <c r="D148" t="s">
        <v>191</v>
      </c>
      <c r="E148" t="s">
        <v>14</v>
      </c>
      <c r="F148" s="24">
        <v>2865</v>
      </c>
      <c r="G148" s="24">
        <v>209106.51</v>
      </c>
    </row>
    <row r="149" spans="1:7" x14ac:dyDescent="0.25">
      <c r="A149" s="20">
        <v>44228</v>
      </c>
      <c r="B149" t="s">
        <v>28</v>
      </c>
      <c r="C149" t="s">
        <v>32</v>
      </c>
      <c r="D149" t="s">
        <v>81</v>
      </c>
      <c r="E149" t="s">
        <v>16</v>
      </c>
      <c r="F149" s="24">
        <v>637</v>
      </c>
      <c r="G149" s="24">
        <v>112373.16999999998</v>
      </c>
    </row>
    <row r="150" spans="1:7" x14ac:dyDescent="0.25">
      <c r="A150" s="20">
        <v>44228</v>
      </c>
      <c r="B150" t="s">
        <v>28</v>
      </c>
      <c r="C150" t="s">
        <v>32</v>
      </c>
      <c r="D150" t="s">
        <v>201</v>
      </c>
      <c r="E150" t="s">
        <v>14</v>
      </c>
      <c r="F150" s="24">
        <v>532</v>
      </c>
      <c r="G150" s="24">
        <v>79210.990000000005</v>
      </c>
    </row>
    <row r="151" spans="1:7" x14ac:dyDescent="0.25">
      <c r="A151" s="20">
        <v>44228</v>
      </c>
      <c r="B151" t="s">
        <v>28</v>
      </c>
      <c r="C151" t="s">
        <v>33</v>
      </c>
      <c r="D151" t="s">
        <v>191</v>
      </c>
      <c r="E151" t="s">
        <v>14</v>
      </c>
      <c r="F151" s="24">
        <v>2544</v>
      </c>
      <c r="G151" s="24">
        <v>187770.12999999998</v>
      </c>
    </row>
    <row r="152" spans="1:7" x14ac:dyDescent="0.25">
      <c r="A152" s="20">
        <v>44228</v>
      </c>
      <c r="B152" t="s">
        <v>28</v>
      </c>
      <c r="C152" t="s">
        <v>33</v>
      </c>
      <c r="D152" t="s">
        <v>73</v>
      </c>
      <c r="E152" t="s">
        <v>12</v>
      </c>
      <c r="F152" s="24">
        <v>576</v>
      </c>
      <c r="G152" s="24">
        <v>74769.329999999987</v>
      </c>
    </row>
    <row r="153" spans="1:7" x14ac:dyDescent="0.25">
      <c r="A153" s="20">
        <v>44228</v>
      </c>
      <c r="B153" t="s">
        <v>28</v>
      </c>
      <c r="C153" t="s">
        <v>33</v>
      </c>
      <c r="D153" t="s">
        <v>81</v>
      </c>
      <c r="E153" t="s">
        <v>16</v>
      </c>
      <c r="F153" s="24">
        <v>1344</v>
      </c>
      <c r="G153" s="24">
        <v>237095.03999999995</v>
      </c>
    </row>
    <row r="154" spans="1:7" x14ac:dyDescent="0.25">
      <c r="A154" s="20">
        <v>44228</v>
      </c>
      <c r="B154" t="s">
        <v>28</v>
      </c>
      <c r="C154" t="s">
        <v>33</v>
      </c>
      <c r="D154" t="s">
        <v>201</v>
      </c>
      <c r="E154" t="s">
        <v>14</v>
      </c>
      <c r="F154" s="24">
        <v>884</v>
      </c>
      <c r="G154" s="24">
        <v>131620.51999999999</v>
      </c>
    </row>
    <row r="155" spans="1:7" x14ac:dyDescent="0.25">
      <c r="A155" s="20">
        <v>44228</v>
      </c>
      <c r="B155" t="s">
        <v>28</v>
      </c>
      <c r="C155" t="s">
        <v>34</v>
      </c>
      <c r="D155" t="s">
        <v>67</v>
      </c>
      <c r="E155" t="s">
        <v>12</v>
      </c>
      <c r="F155" s="24">
        <v>1080</v>
      </c>
      <c r="G155" s="24">
        <v>167587.80000000002</v>
      </c>
    </row>
    <row r="156" spans="1:7" x14ac:dyDescent="0.25">
      <c r="A156" s="20">
        <v>44228</v>
      </c>
      <c r="B156" t="s">
        <v>28</v>
      </c>
      <c r="C156" t="s">
        <v>34</v>
      </c>
      <c r="D156" t="s">
        <v>191</v>
      </c>
      <c r="E156" t="s">
        <v>14</v>
      </c>
      <c r="F156" s="24">
        <v>4608</v>
      </c>
      <c r="G156" s="24">
        <v>334117.52</v>
      </c>
    </row>
    <row r="157" spans="1:7" x14ac:dyDescent="0.25">
      <c r="A157" s="20">
        <v>44228</v>
      </c>
      <c r="B157" t="s">
        <v>28</v>
      </c>
      <c r="C157" t="s">
        <v>34</v>
      </c>
      <c r="D157" t="s">
        <v>73</v>
      </c>
      <c r="E157" t="s">
        <v>12</v>
      </c>
      <c r="F157" s="24">
        <v>1188</v>
      </c>
      <c r="G157" s="24">
        <v>153154.70000000004</v>
      </c>
    </row>
    <row r="158" spans="1:7" x14ac:dyDescent="0.25">
      <c r="A158" s="20">
        <v>44228</v>
      </c>
      <c r="B158" t="s">
        <v>28</v>
      </c>
      <c r="C158" t="s">
        <v>34</v>
      </c>
      <c r="D158" t="s">
        <v>81</v>
      </c>
      <c r="E158" t="s">
        <v>16</v>
      </c>
      <c r="F158" s="24">
        <v>2064</v>
      </c>
      <c r="G158" s="24">
        <v>361239.83999999997</v>
      </c>
    </row>
    <row r="159" spans="1:7" x14ac:dyDescent="0.25">
      <c r="A159" s="20">
        <v>44228</v>
      </c>
      <c r="B159" t="s">
        <v>28</v>
      </c>
      <c r="C159" t="s">
        <v>34</v>
      </c>
      <c r="D159" t="s">
        <v>103</v>
      </c>
      <c r="E159" t="s">
        <v>12</v>
      </c>
      <c r="F159" s="24">
        <v>720</v>
      </c>
      <c r="G159" s="24">
        <v>178416</v>
      </c>
    </row>
    <row r="160" spans="1:7" x14ac:dyDescent="0.25">
      <c r="A160" s="20">
        <v>44228</v>
      </c>
      <c r="B160" t="s">
        <v>28</v>
      </c>
      <c r="C160" t="s">
        <v>34</v>
      </c>
      <c r="D160" t="s">
        <v>113</v>
      </c>
      <c r="E160" t="s">
        <v>12</v>
      </c>
      <c r="F160" s="24">
        <v>636</v>
      </c>
      <c r="G160" s="24">
        <v>111134.51999999997</v>
      </c>
    </row>
    <row r="161" spans="1:7" x14ac:dyDescent="0.25">
      <c r="A161" s="20">
        <v>44228</v>
      </c>
      <c r="B161" t="s">
        <v>28</v>
      </c>
      <c r="C161" t="s">
        <v>34</v>
      </c>
      <c r="D161" t="s">
        <v>200</v>
      </c>
      <c r="E161" t="s">
        <v>14</v>
      </c>
      <c r="F161" s="24">
        <v>1272</v>
      </c>
      <c r="G161" s="24">
        <v>75818.87999999999</v>
      </c>
    </row>
    <row r="162" spans="1:7" x14ac:dyDescent="0.25">
      <c r="A162" s="20">
        <v>44228</v>
      </c>
      <c r="B162" t="s">
        <v>28</v>
      </c>
      <c r="C162" t="s">
        <v>34</v>
      </c>
      <c r="D162" t="s">
        <v>201</v>
      </c>
      <c r="E162" t="s">
        <v>14</v>
      </c>
      <c r="F162" s="24">
        <v>1752</v>
      </c>
      <c r="G162" s="24">
        <v>259636.91999999998</v>
      </c>
    </row>
    <row r="163" spans="1:7" x14ac:dyDescent="0.25">
      <c r="A163" s="20">
        <v>44256</v>
      </c>
      <c r="B163" t="s">
        <v>27</v>
      </c>
      <c r="C163" t="s">
        <v>27</v>
      </c>
      <c r="D163" t="s">
        <v>60</v>
      </c>
      <c r="E163" t="s">
        <v>12</v>
      </c>
      <c r="F163" s="24">
        <v>2584</v>
      </c>
      <c r="G163" s="24">
        <v>1615350</v>
      </c>
    </row>
    <row r="164" spans="1:7" x14ac:dyDescent="0.25">
      <c r="A164" s="20">
        <v>44256</v>
      </c>
      <c r="B164" t="s">
        <v>27</v>
      </c>
      <c r="C164" t="s">
        <v>27</v>
      </c>
      <c r="D164" t="s">
        <v>67</v>
      </c>
      <c r="E164" t="s">
        <v>12</v>
      </c>
      <c r="F164" s="24">
        <v>857</v>
      </c>
      <c r="G164" s="24">
        <v>336285</v>
      </c>
    </row>
    <row r="165" spans="1:7" x14ac:dyDescent="0.25">
      <c r="A165" s="20">
        <v>44256</v>
      </c>
      <c r="B165" t="s">
        <v>27</v>
      </c>
      <c r="C165" t="s">
        <v>27</v>
      </c>
      <c r="D165" t="s">
        <v>71</v>
      </c>
      <c r="E165" t="s">
        <v>14</v>
      </c>
      <c r="F165" s="24">
        <v>531</v>
      </c>
      <c r="G165" s="24">
        <v>263700</v>
      </c>
    </row>
    <row r="166" spans="1:7" x14ac:dyDescent="0.25">
      <c r="A166" s="20">
        <v>44256</v>
      </c>
      <c r="B166" t="s">
        <v>27</v>
      </c>
      <c r="C166" t="s">
        <v>27</v>
      </c>
      <c r="D166" t="s">
        <v>73</v>
      </c>
      <c r="E166" t="s">
        <v>12</v>
      </c>
      <c r="F166" s="24">
        <v>1139</v>
      </c>
      <c r="G166" s="24">
        <v>341000</v>
      </c>
    </row>
    <row r="167" spans="1:7" x14ac:dyDescent="0.25">
      <c r="A167" s="20">
        <v>44256</v>
      </c>
      <c r="B167" t="s">
        <v>27</v>
      </c>
      <c r="C167" t="s">
        <v>27</v>
      </c>
      <c r="D167" t="s">
        <v>81</v>
      </c>
      <c r="E167" t="s">
        <v>16</v>
      </c>
      <c r="F167" s="24">
        <v>549</v>
      </c>
      <c r="G167" s="24">
        <v>164151</v>
      </c>
    </row>
    <row r="168" spans="1:7" x14ac:dyDescent="0.25">
      <c r="A168" s="20">
        <v>44256</v>
      </c>
      <c r="B168" t="s">
        <v>27</v>
      </c>
      <c r="C168" t="s">
        <v>27</v>
      </c>
      <c r="D168" t="s">
        <v>101</v>
      </c>
      <c r="E168" t="s">
        <v>16</v>
      </c>
      <c r="F168" s="24">
        <v>715</v>
      </c>
      <c r="G168" s="24">
        <v>335580</v>
      </c>
    </row>
    <row r="169" spans="1:7" x14ac:dyDescent="0.25">
      <c r="A169" s="20">
        <v>44256</v>
      </c>
      <c r="B169" t="s">
        <v>27</v>
      </c>
      <c r="C169" t="s">
        <v>27</v>
      </c>
      <c r="D169" t="s">
        <v>103</v>
      </c>
      <c r="E169" t="s">
        <v>12</v>
      </c>
      <c r="F169" s="24">
        <v>2213</v>
      </c>
      <c r="G169" s="24">
        <v>909300</v>
      </c>
    </row>
    <row r="170" spans="1:7" x14ac:dyDescent="0.25">
      <c r="A170" s="20">
        <v>44256</v>
      </c>
      <c r="B170" t="s">
        <v>27</v>
      </c>
      <c r="C170" t="s">
        <v>27</v>
      </c>
      <c r="D170" t="s">
        <v>207</v>
      </c>
      <c r="E170" t="s">
        <v>16</v>
      </c>
      <c r="F170" s="24">
        <v>2932</v>
      </c>
      <c r="G170" s="24">
        <v>4390500</v>
      </c>
    </row>
    <row r="171" spans="1:7" x14ac:dyDescent="0.25">
      <c r="A171" s="20">
        <v>44256</v>
      </c>
      <c r="B171" t="s">
        <v>27</v>
      </c>
      <c r="C171" t="s">
        <v>27</v>
      </c>
      <c r="D171" t="s">
        <v>113</v>
      </c>
      <c r="E171" t="s">
        <v>12</v>
      </c>
      <c r="F171" s="24">
        <v>522</v>
      </c>
      <c r="G171" s="24">
        <v>193800</v>
      </c>
    </row>
    <row r="172" spans="1:7" x14ac:dyDescent="0.25">
      <c r="A172" s="20">
        <v>44256</v>
      </c>
      <c r="B172" t="s">
        <v>27</v>
      </c>
      <c r="C172" t="s">
        <v>27</v>
      </c>
      <c r="D172" t="s">
        <v>204</v>
      </c>
      <c r="E172" t="s">
        <v>16</v>
      </c>
      <c r="F172" s="24">
        <v>711</v>
      </c>
      <c r="G172" s="24">
        <v>73140</v>
      </c>
    </row>
    <row r="173" spans="1:7" x14ac:dyDescent="0.25">
      <c r="A173" s="20">
        <v>44256</v>
      </c>
      <c r="B173" t="s">
        <v>27</v>
      </c>
      <c r="C173" t="s">
        <v>27</v>
      </c>
      <c r="D173" t="s">
        <v>133</v>
      </c>
      <c r="E173" t="s">
        <v>12</v>
      </c>
      <c r="F173" s="24">
        <v>1503</v>
      </c>
      <c r="G173" s="24">
        <v>901200</v>
      </c>
    </row>
    <row r="174" spans="1:7" x14ac:dyDescent="0.25">
      <c r="A174" s="20">
        <v>44256</v>
      </c>
      <c r="B174" t="s">
        <v>27</v>
      </c>
      <c r="C174" t="s">
        <v>27</v>
      </c>
      <c r="D174" t="s">
        <v>179</v>
      </c>
      <c r="E174" t="s">
        <v>12</v>
      </c>
      <c r="F174" s="24">
        <v>617</v>
      </c>
      <c r="G174" s="24">
        <v>308500</v>
      </c>
    </row>
    <row r="175" spans="1:7" x14ac:dyDescent="0.25">
      <c r="A175" s="20">
        <v>44256</v>
      </c>
      <c r="B175" t="s">
        <v>27</v>
      </c>
      <c r="C175" t="s">
        <v>27</v>
      </c>
      <c r="D175" t="s">
        <v>183</v>
      </c>
      <c r="E175" t="s">
        <v>12</v>
      </c>
      <c r="F175" s="24">
        <v>684</v>
      </c>
      <c r="G175" s="24">
        <v>334670</v>
      </c>
    </row>
    <row r="176" spans="1:7" x14ac:dyDescent="0.25">
      <c r="A176" s="20">
        <v>44256</v>
      </c>
      <c r="B176" t="s">
        <v>28</v>
      </c>
      <c r="C176" t="s">
        <v>31</v>
      </c>
      <c r="D176" t="s">
        <v>67</v>
      </c>
      <c r="E176" t="s">
        <v>12</v>
      </c>
      <c r="F176" s="24">
        <v>1776</v>
      </c>
      <c r="G176" s="24">
        <v>276988.44999999995</v>
      </c>
    </row>
    <row r="177" spans="1:7" x14ac:dyDescent="0.25">
      <c r="A177" s="20">
        <v>44256</v>
      </c>
      <c r="B177" t="s">
        <v>28</v>
      </c>
      <c r="C177" t="s">
        <v>31</v>
      </c>
      <c r="D177" t="s">
        <v>191</v>
      </c>
      <c r="E177" t="s">
        <v>14</v>
      </c>
      <c r="F177" s="24">
        <v>1912</v>
      </c>
      <c r="G177" s="24">
        <v>134262.51999999996</v>
      </c>
    </row>
    <row r="178" spans="1:7" x14ac:dyDescent="0.25">
      <c r="A178" s="20">
        <v>44256</v>
      </c>
      <c r="B178" t="s">
        <v>28</v>
      </c>
      <c r="C178" t="s">
        <v>31</v>
      </c>
      <c r="D178" t="s">
        <v>73</v>
      </c>
      <c r="E178" t="s">
        <v>12</v>
      </c>
      <c r="F178" s="24">
        <v>1878</v>
      </c>
      <c r="G178" s="24">
        <v>244402.68</v>
      </c>
    </row>
    <row r="179" spans="1:7" x14ac:dyDescent="0.25">
      <c r="A179" s="20">
        <v>44256</v>
      </c>
      <c r="B179" t="s">
        <v>28</v>
      </c>
      <c r="C179" t="s">
        <v>31</v>
      </c>
      <c r="D179" t="s">
        <v>81</v>
      </c>
      <c r="E179" t="s">
        <v>16</v>
      </c>
      <c r="F179" s="24">
        <v>1247</v>
      </c>
      <c r="G179" s="24">
        <v>222289.45999999996</v>
      </c>
    </row>
    <row r="180" spans="1:7" x14ac:dyDescent="0.25">
      <c r="A180" s="20">
        <v>44256</v>
      </c>
      <c r="B180" t="s">
        <v>28</v>
      </c>
      <c r="C180" t="s">
        <v>31</v>
      </c>
      <c r="D180" t="s">
        <v>113</v>
      </c>
      <c r="E180" t="s">
        <v>12</v>
      </c>
      <c r="F180" s="24">
        <v>1176</v>
      </c>
      <c r="G180" s="24">
        <v>208120.25999999992</v>
      </c>
    </row>
    <row r="181" spans="1:7" x14ac:dyDescent="0.25">
      <c r="A181" s="20">
        <v>44256</v>
      </c>
      <c r="B181" t="s">
        <v>28</v>
      </c>
      <c r="C181" t="s">
        <v>31</v>
      </c>
      <c r="D181" t="s">
        <v>170</v>
      </c>
      <c r="E181" t="s">
        <v>12</v>
      </c>
      <c r="F181" s="24">
        <v>654</v>
      </c>
      <c r="G181" s="24">
        <v>152736.81000000003</v>
      </c>
    </row>
    <row r="182" spans="1:7" x14ac:dyDescent="0.25">
      <c r="A182" s="20">
        <v>44256</v>
      </c>
      <c r="B182" t="s">
        <v>28</v>
      </c>
      <c r="C182" t="s">
        <v>31</v>
      </c>
      <c r="D182" t="s">
        <v>183</v>
      </c>
      <c r="E182" t="s">
        <v>12</v>
      </c>
      <c r="F182" s="24">
        <v>552</v>
      </c>
      <c r="G182" s="24">
        <v>158877.74</v>
      </c>
    </row>
    <row r="183" spans="1:7" x14ac:dyDescent="0.25">
      <c r="A183" s="20">
        <v>44256</v>
      </c>
      <c r="B183" t="s">
        <v>28</v>
      </c>
      <c r="C183" t="s">
        <v>32</v>
      </c>
      <c r="D183" t="s">
        <v>191</v>
      </c>
      <c r="E183" t="s">
        <v>14</v>
      </c>
      <c r="F183" s="24">
        <v>1272</v>
      </c>
      <c r="G183" s="24">
        <v>92842.799999999988</v>
      </c>
    </row>
    <row r="184" spans="1:7" x14ac:dyDescent="0.25">
      <c r="A184" s="20">
        <v>44256</v>
      </c>
      <c r="B184" t="s">
        <v>28</v>
      </c>
      <c r="C184" t="s">
        <v>32</v>
      </c>
      <c r="D184" t="s">
        <v>81</v>
      </c>
      <c r="E184" t="s">
        <v>16</v>
      </c>
      <c r="F184" s="24">
        <v>912</v>
      </c>
      <c r="G184" s="24">
        <v>160885.91999999995</v>
      </c>
    </row>
    <row r="185" spans="1:7" x14ac:dyDescent="0.25">
      <c r="A185" s="20">
        <v>44256</v>
      </c>
      <c r="B185" t="s">
        <v>28</v>
      </c>
      <c r="C185" t="s">
        <v>33</v>
      </c>
      <c r="D185" t="s">
        <v>67</v>
      </c>
      <c r="E185" t="s">
        <v>12</v>
      </c>
      <c r="F185" s="24">
        <v>564</v>
      </c>
      <c r="G185" s="24">
        <v>88182.420000000013</v>
      </c>
    </row>
    <row r="186" spans="1:7" x14ac:dyDescent="0.25">
      <c r="A186" s="20">
        <v>44256</v>
      </c>
      <c r="B186" t="s">
        <v>28</v>
      </c>
      <c r="C186" t="s">
        <v>33</v>
      </c>
      <c r="D186" t="s">
        <v>191</v>
      </c>
      <c r="E186" t="s">
        <v>14</v>
      </c>
      <c r="F186" s="24">
        <v>3168</v>
      </c>
      <c r="G186" s="24">
        <v>233531.90000000002</v>
      </c>
    </row>
    <row r="187" spans="1:7" x14ac:dyDescent="0.25">
      <c r="A187" s="20">
        <v>44256</v>
      </c>
      <c r="B187" t="s">
        <v>28</v>
      </c>
      <c r="C187" t="s">
        <v>33</v>
      </c>
      <c r="D187" t="s">
        <v>73</v>
      </c>
      <c r="E187" t="s">
        <v>12</v>
      </c>
      <c r="F187" s="24">
        <v>840</v>
      </c>
      <c r="G187" s="24">
        <v>109038.19999999997</v>
      </c>
    </row>
    <row r="188" spans="1:7" x14ac:dyDescent="0.25">
      <c r="A188" s="20">
        <v>44256</v>
      </c>
      <c r="B188" t="s">
        <v>28</v>
      </c>
      <c r="C188" t="s">
        <v>33</v>
      </c>
      <c r="D188" t="s">
        <v>81</v>
      </c>
      <c r="E188" t="s">
        <v>16</v>
      </c>
      <c r="F188" s="24">
        <v>1440</v>
      </c>
      <c r="G188" s="24">
        <v>254030.39999999994</v>
      </c>
    </row>
    <row r="189" spans="1:7" x14ac:dyDescent="0.25">
      <c r="A189" s="20">
        <v>44256</v>
      </c>
      <c r="B189" t="s">
        <v>28</v>
      </c>
      <c r="C189" t="s">
        <v>33</v>
      </c>
      <c r="D189" t="s">
        <v>113</v>
      </c>
      <c r="E189" t="s">
        <v>12</v>
      </c>
      <c r="F189" s="24">
        <v>588</v>
      </c>
      <c r="G189" s="24">
        <v>104082.66999999998</v>
      </c>
    </row>
    <row r="190" spans="1:7" x14ac:dyDescent="0.25">
      <c r="A190" s="20">
        <v>44256</v>
      </c>
      <c r="B190" t="s">
        <v>28</v>
      </c>
      <c r="C190" t="s">
        <v>33</v>
      </c>
      <c r="D190" t="s">
        <v>200</v>
      </c>
      <c r="E190" t="s">
        <v>14</v>
      </c>
      <c r="F190" s="24">
        <v>1500</v>
      </c>
      <c r="G190" s="24">
        <v>90409.44</v>
      </c>
    </row>
    <row r="191" spans="1:7" x14ac:dyDescent="0.25">
      <c r="A191" s="20">
        <v>44256</v>
      </c>
      <c r="B191" t="s">
        <v>28</v>
      </c>
      <c r="C191" t="s">
        <v>33</v>
      </c>
      <c r="D191" t="s">
        <v>201</v>
      </c>
      <c r="E191" t="s">
        <v>14</v>
      </c>
      <c r="F191" s="24">
        <v>1104</v>
      </c>
      <c r="G191" s="24">
        <v>164375.81999999995</v>
      </c>
    </row>
    <row r="192" spans="1:7" x14ac:dyDescent="0.25">
      <c r="A192" s="20">
        <v>44256</v>
      </c>
      <c r="B192" t="s">
        <v>28</v>
      </c>
      <c r="C192" t="s">
        <v>34</v>
      </c>
      <c r="D192" t="s">
        <v>67</v>
      </c>
      <c r="E192" t="s">
        <v>12</v>
      </c>
      <c r="F192" s="24">
        <v>876</v>
      </c>
      <c r="G192" s="24">
        <v>136964.01999999999</v>
      </c>
    </row>
    <row r="193" spans="1:7" x14ac:dyDescent="0.25">
      <c r="A193" s="20">
        <v>44256</v>
      </c>
      <c r="B193" t="s">
        <v>28</v>
      </c>
      <c r="C193" t="s">
        <v>34</v>
      </c>
      <c r="D193" t="s">
        <v>191</v>
      </c>
      <c r="E193" t="s">
        <v>14</v>
      </c>
      <c r="F193" s="24">
        <v>2304</v>
      </c>
      <c r="G193" s="24">
        <v>168304.97</v>
      </c>
    </row>
    <row r="194" spans="1:7" x14ac:dyDescent="0.25">
      <c r="A194" s="20">
        <v>44256</v>
      </c>
      <c r="B194" t="s">
        <v>28</v>
      </c>
      <c r="C194" t="s">
        <v>34</v>
      </c>
      <c r="D194" t="s">
        <v>73</v>
      </c>
      <c r="E194" t="s">
        <v>12</v>
      </c>
      <c r="F194" s="24">
        <v>738</v>
      </c>
      <c r="G194" s="24">
        <v>95796.959999999977</v>
      </c>
    </row>
    <row r="195" spans="1:7" x14ac:dyDescent="0.25">
      <c r="A195" s="20">
        <v>44256</v>
      </c>
      <c r="B195" t="s">
        <v>28</v>
      </c>
      <c r="C195" t="s">
        <v>34</v>
      </c>
      <c r="D195" t="s">
        <v>81</v>
      </c>
      <c r="E195" t="s">
        <v>16</v>
      </c>
      <c r="F195" s="24">
        <v>888</v>
      </c>
      <c r="G195" s="24">
        <v>156652.08000000002</v>
      </c>
    </row>
    <row r="196" spans="1:7" x14ac:dyDescent="0.25">
      <c r="A196" s="20">
        <v>44256</v>
      </c>
      <c r="B196" t="s">
        <v>28</v>
      </c>
      <c r="C196" t="s">
        <v>34</v>
      </c>
      <c r="D196" t="s">
        <v>200</v>
      </c>
      <c r="E196" t="s">
        <v>14</v>
      </c>
      <c r="F196" s="24">
        <v>648</v>
      </c>
      <c r="G196" s="24">
        <v>39053.760000000002</v>
      </c>
    </row>
    <row r="197" spans="1:7" x14ac:dyDescent="0.25">
      <c r="A197" s="20">
        <v>44256</v>
      </c>
      <c r="B197" t="s">
        <v>28</v>
      </c>
      <c r="C197" t="s">
        <v>34</v>
      </c>
      <c r="D197" t="s">
        <v>201</v>
      </c>
      <c r="E197" t="s">
        <v>14</v>
      </c>
      <c r="F197" s="24">
        <v>1272</v>
      </c>
      <c r="G197" s="24">
        <v>189352.31999999998</v>
      </c>
    </row>
    <row r="198" spans="1:7" x14ac:dyDescent="0.25">
      <c r="A198" s="20">
        <v>44256</v>
      </c>
      <c r="B198" t="s">
        <v>28</v>
      </c>
      <c r="C198" t="s">
        <v>30</v>
      </c>
      <c r="D198" t="s">
        <v>191</v>
      </c>
      <c r="E198" t="s">
        <v>14</v>
      </c>
      <c r="F198" s="24">
        <v>1872</v>
      </c>
      <c r="G198" s="24">
        <v>138723.94</v>
      </c>
    </row>
    <row r="199" spans="1:7" x14ac:dyDescent="0.25">
      <c r="A199" s="20">
        <v>44256</v>
      </c>
      <c r="B199" t="s">
        <v>28</v>
      </c>
      <c r="C199" t="s">
        <v>30</v>
      </c>
      <c r="D199" t="s">
        <v>81</v>
      </c>
      <c r="E199" t="s">
        <v>16</v>
      </c>
      <c r="F199" s="24">
        <v>576</v>
      </c>
      <c r="G199" s="24">
        <v>100607.51999999999</v>
      </c>
    </row>
    <row r="200" spans="1:7" x14ac:dyDescent="0.25">
      <c r="A200" s="20">
        <v>44256</v>
      </c>
      <c r="B200" t="s">
        <v>28</v>
      </c>
      <c r="C200" t="s">
        <v>29</v>
      </c>
      <c r="D200" t="s">
        <v>191</v>
      </c>
      <c r="E200" t="s">
        <v>14</v>
      </c>
      <c r="F200" s="24">
        <v>624</v>
      </c>
      <c r="G200" s="24">
        <v>45535.22</v>
      </c>
    </row>
    <row r="201" spans="1:7" x14ac:dyDescent="0.25">
      <c r="A201" s="20">
        <v>44256</v>
      </c>
      <c r="B201" t="s">
        <v>10</v>
      </c>
      <c r="C201" t="s">
        <v>17</v>
      </c>
      <c r="D201" t="s">
        <v>59</v>
      </c>
      <c r="E201" t="s">
        <v>12</v>
      </c>
      <c r="F201" s="24">
        <v>1059</v>
      </c>
      <c r="G201" s="24">
        <v>453104.21999999927</v>
      </c>
    </row>
    <row r="202" spans="1:7" x14ac:dyDescent="0.25">
      <c r="A202" s="20">
        <v>44256</v>
      </c>
      <c r="B202" t="s">
        <v>10</v>
      </c>
      <c r="C202" t="s">
        <v>17</v>
      </c>
      <c r="D202" t="s">
        <v>60</v>
      </c>
      <c r="E202" t="s">
        <v>12</v>
      </c>
      <c r="F202" s="24">
        <v>1898</v>
      </c>
      <c r="G202" s="24">
        <v>881451.1</v>
      </c>
    </row>
    <row r="203" spans="1:7" x14ac:dyDescent="0.25">
      <c r="A203" s="20">
        <v>44256</v>
      </c>
      <c r="B203" t="s">
        <v>10</v>
      </c>
      <c r="C203" t="s">
        <v>17</v>
      </c>
      <c r="D203" t="s">
        <v>67</v>
      </c>
      <c r="E203" t="s">
        <v>12</v>
      </c>
      <c r="F203" s="24">
        <v>2824</v>
      </c>
      <c r="G203" s="24">
        <v>716588.29999999865</v>
      </c>
    </row>
    <row r="204" spans="1:7" x14ac:dyDescent="0.25">
      <c r="A204" s="20">
        <v>44256</v>
      </c>
      <c r="B204" t="s">
        <v>10</v>
      </c>
      <c r="C204" t="s">
        <v>17</v>
      </c>
      <c r="D204" t="s">
        <v>71</v>
      </c>
      <c r="E204" t="s">
        <v>14</v>
      </c>
      <c r="F204" s="24">
        <v>969</v>
      </c>
      <c r="G204" s="24">
        <v>368490.43999999989</v>
      </c>
    </row>
    <row r="205" spans="1:7" x14ac:dyDescent="0.25">
      <c r="A205" s="20">
        <v>44256</v>
      </c>
      <c r="B205" t="s">
        <v>10</v>
      </c>
      <c r="C205" t="s">
        <v>17</v>
      </c>
      <c r="D205" t="s">
        <v>73</v>
      </c>
      <c r="E205" t="s">
        <v>12</v>
      </c>
      <c r="F205" s="24">
        <v>3573</v>
      </c>
      <c r="G205" s="24">
        <v>752044.17999999528</v>
      </c>
    </row>
    <row r="206" spans="1:7" x14ac:dyDescent="0.25">
      <c r="A206" s="20">
        <v>44256</v>
      </c>
      <c r="B206" t="s">
        <v>10</v>
      </c>
      <c r="C206" t="s">
        <v>17</v>
      </c>
      <c r="D206" t="s">
        <v>81</v>
      </c>
      <c r="E206" t="s">
        <v>16</v>
      </c>
      <c r="F206" s="24">
        <v>968</v>
      </c>
      <c r="G206" s="24">
        <v>263980.38000000006</v>
      </c>
    </row>
    <row r="207" spans="1:7" x14ac:dyDescent="0.25">
      <c r="A207" s="20">
        <v>44256</v>
      </c>
      <c r="B207" t="s">
        <v>10</v>
      </c>
      <c r="C207" t="s">
        <v>17</v>
      </c>
      <c r="D207" t="s">
        <v>96</v>
      </c>
      <c r="E207" t="s">
        <v>12</v>
      </c>
      <c r="F207" s="24">
        <v>1642</v>
      </c>
      <c r="G207" s="24">
        <v>596788.46999999927</v>
      </c>
    </row>
    <row r="208" spans="1:7" x14ac:dyDescent="0.25">
      <c r="A208" s="20">
        <v>44256</v>
      </c>
      <c r="B208" t="s">
        <v>10</v>
      </c>
      <c r="C208" t="s">
        <v>17</v>
      </c>
      <c r="D208" t="s">
        <v>103</v>
      </c>
      <c r="E208" t="s">
        <v>12</v>
      </c>
      <c r="F208" s="24">
        <v>3361</v>
      </c>
      <c r="G208" s="24">
        <v>1187221.0800000026</v>
      </c>
    </row>
    <row r="209" spans="1:7" x14ac:dyDescent="0.25">
      <c r="A209" s="20">
        <v>44256</v>
      </c>
      <c r="B209" t="s">
        <v>10</v>
      </c>
      <c r="C209" t="s">
        <v>17</v>
      </c>
      <c r="D209" t="s">
        <v>110</v>
      </c>
      <c r="E209" t="s">
        <v>12</v>
      </c>
      <c r="F209" s="24">
        <v>783</v>
      </c>
      <c r="G209" s="24">
        <v>313491.67</v>
      </c>
    </row>
    <row r="210" spans="1:7" x14ac:dyDescent="0.25">
      <c r="A210" s="20">
        <v>44256</v>
      </c>
      <c r="B210" t="s">
        <v>10</v>
      </c>
      <c r="C210" t="s">
        <v>17</v>
      </c>
      <c r="D210" t="s">
        <v>113</v>
      </c>
      <c r="E210" t="s">
        <v>12</v>
      </c>
      <c r="F210" s="24">
        <v>1550</v>
      </c>
      <c r="G210" s="24">
        <v>416694.94999999995</v>
      </c>
    </row>
    <row r="211" spans="1:7" x14ac:dyDescent="0.25">
      <c r="A211" s="20">
        <v>44256</v>
      </c>
      <c r="B211" t="s">
        <v>10</v>
      </c>
      <c r="C211" t="s">
        <v>17</v>
      </c>
      <c r="D211" t="s">
        <v>131</v>
      </c>
      <c r="E211" t="s">
        <v>12</v>
      </c>
      <c r="F211" s="24">
        <v>744</v>
      </c>
      <c r="G211" s="24">
        <v>190394.41999999993</v>
      </c>
    </row>
    <row r="212" spans="1:7" x14ac:dyDescent="0.25">
      <c r="A212" s="20">
        <v>44256</v>
      </c>
      <c r="B212" t="s">
        <v>10</v>
      </c>
      <c r="C212" t="s">
        <v>17</v>
      </c>
      <c r="D212" t="s">
        <v>133</v>
      </c>
      <c r="E212" t="s">
        <v>12</v>
      </c>
      <c r="F212" s="24">
        <v>1481</v>
      </c>
      <c r="G212" s="24">
        <v>666450.08000000031</v>
      </c>
    </row>
    <row r="213" spans="1:7" x14ac:dyDescent="0.25">
      <c r="A213" s="20">
        <v>44256</v>
      </c>
      <c r="B213" t="s">
        <v>10</v>
      </c>
      <c r="C213" t="s">
        <v>17</v>
      </c>
      <c r="D213" t="s">
        <v>139</v>
      </c>
      <c r="E213" t="s">
        <v>14</v>
      </c>
      <c r="F213" s="24">
        <v>983</v>
      </c>
      <c r="G213" s="24">
        <v>375376.01</v>
      </c>
    </row>
    <row r="214" spans="1:7" x14ac:dyDescent="0.25">
      <c r="A214" s="20">
        <v>44256</v>
      </c>
      <c r="B214" t="s">
        <v>10</v>
      </c>
      <c r="C214" t="s">
        <v>17</v>
      </c>
      <c r="D214" t="s">
        <v>169</v>
      </c>
      <c r="E214" t="s">
        <v>12</v>
      </c>
      <c r="F214" s="24">
        <v>796</v>
      </c>
      <c r="G214" s="24">
        <v>199156.99999999968</v>
      </c>
    </row>
    <row r="215" spans="1:7" x14ac:dyDescent="0.25">
      <c r="A215" s="20">
        <v>44256</v>
      </c>
      <c r="B215" t="s">
        <v>10</v>
      </c>
      <c r="C215" t="s">
        <v>17</v>
      </c>
      <c r="D215" t="s">
        <v>170</v>
      </c>
      <c r="E215" t="s">
        <v>12</v>
      </c>
      <c r="F215" s="24">
        <v>2352</v>
      </c>
      <c r="G215" s="24">
        <v>807766.36000000045</v>
      </c>
    </row>
    <row r="216" spans="1:7" x14ac:dyDescent="0.25">
      <c r="A216" s="20">
        <v>44256</v>
      </c>
      <c r="B216" t="s">
        <v>10</v>
      </c>
      <c r="C216" t="s">
        <v>17</v>
      </c>
      <c r="D216" t="s">
        <v>183</v>
      </c>
      <c r="E216" t="s">
        <v>12</v>
      </c>
      <c r="F216" s="24">
        <v>2283</v>
      </c>
      <c r="G216" s="24">
        <v>924310.65000000037</v>
      </c>
    </row>
    <row r="217" spans="1:7" x14ac:dyDescent="0.25">
      <c r="A217" s="20">
        <v>44256</v>
      </c>
      <c r="B217" t="s">
        <v>10</v>
      </c>
      <c r="C217" t="s">
        <v>24</v>
      </c>
      <c r="D217" t="s">
        <v>59</v>
      </c>
      <c r="E217" t="s">
        <v>12</v>
      </c>
      <c r="F217" s="24">
        <v>615</v>
      </c>
      <c r="G217" s="24">
        <v>199875.96999999997</v>
      </c>
    </row>
    <row r="218" spans="1:7" x14ac:dyDescent="0.25">
      <c r="A218" s="20">
        <v>44256</v>
      </c>
      <c r="B218" t="s">
        <v>10</v>
      </c>
      <c r="C218" t="s">
        <v>24</v>
      </c>
      <c r="D218" t="s">
        <v>67</v>
      </c>
      <c r="E218" t="s">
        <v>12</v>
      </c>
      <c r="F218" s="24">
        <v>598</v>
      </c>
      <c r="G218" s="24">
        <v>103009.09</v>
      </c>
    </row>
    <row r="219" spans="1:7" x14ac:dyDescent="0.25">
      <c r="A219" s="20">
        <v>44256</v>
      </c>
      <c r="B219" t="s">
        <v>10</v>
      </c>
      <c r="C219" t="s">
        <v>24</v>
      </c>
      <c r="D219" t="s">
        <v>191</v>
      </c>
      <c r="E219" t="s">
        <v>14</v>
      </c>
      <c r="F219" s="24">
        <v>1039</v>
      </c>
      <c r="G219" s="24">
        <v>81052.240000000005</v>
      </c>
    </row>
    <row r="220" spans="1:7" x14ac:dyDescent="0.25">
      <c r="A220" s="20">
        <v>44256</v>
      </c>
      <c r="B220" t="s">
        <v>10</v>
      </c>
      <c r="C220" t="s">
        <v>24</v>
      </c>
      <c r="D220" t="s">
        <v>73</v>
      </c>
      <c r="E220" t="s">
        <v>12</v>
      </c>
      <c r="F220" s="24">
        <v>864</v>
      </c>
      <c r="G220" s="24">
        <v>123553.41</v>
      </c>
    </row>
    <row r="221" spans="1:7" x14ac:dyDescent="0.25">
      <c r="A221" s="20">
        <v>44256</v>
      </c>
      <c r="B221" t="s">
        <v>10</v>
      </c>
      <c r="C221" t="s">
        <v>24</v>
      </c>
      <c r="D221" t="s">
        <v>139</v>
      </c>
      <c r="E221" t="s">
        <v>14</v>
      </c>
      <c r="F221" s="24">
        <v>509</v>
      </c>
      <c r="G221" s="24">
        <v>165425.76999999999</v>
      </c>
    </row>
    <row r="222" spans="1:7" x14ac:dyDescent="0.25">
      <c r="A222" s="20">
        <v>44256</v>
      </c>
      <c r="B222" t="s">
        <v>10</v>
      </c>
      <c r="C222" t="s">
        <v>25</v>
      </c>
      <c r="D222" t="s">
        <v>60</v>
      </c>
      <c r="E222" t="s">
        <v>12</v>
      </c>
      <c r="F222" s="24">
        <v>542</v>
      </c>
      <c r="G222" s="24">
        <v>248830.00000000003</v>
      </c>
    </row>
    <row r="223" spans="1:7" x14ac:dyDescent="0.25">
      <c r="A223" s="20">
        <v>44256</v>
      </c>
      <c r="B223" t="s">
        <v>10</v>
      </c>
      <c r="C223" t="s">
        <v>25</v>
      </c>
      <c r="D223" t="s">
        <v>73</v>
      </c>
      <c r="E223" t="s">
        <v>12</v>
      </c>
      <c r="F223" s="24">
        <v>645</v>
      </c>
      <c r="G223" s="24">
        <v>140907</v>
      </c>
    </row>
    <row r="224" spans="1:7" x14ac:dyDescent="0.25">
      <c r="A224" s="20">
        <v>44256</v>
      </c>
      <c r="B224" t="s">
        <v>10</v>
      </c>
      <c r="C224" t="s">
        <v>25</v>
      </c>
      <c r="D224" t="s">
        <v>103</v>
      </c>
      <c r="E224" t="s">
        <v>12</v>
      </c>
      <c r="F224" s="24">
        <v>1242</v>
      </c>
      <c r="G224" s="24">
        <v>436043</v>
      </c>
    </row>
    <row r="225" spans="1:7" x14ac:dyDescent="0.25">
      <c r="A225" s="20">
        <v>44256</v>
      </c>
      <c r="B225" t="s">
        <v>10</v>
      </c>
      <c r="C225" t="s">
        <v>26</v>
      </c>
      <c r="D225" t="s">
        <v>205</v>
      </c>
      <c r="E225" t="s">
        <v>14</v>
      </c>
      <c r="F225" s="24">
        <v>971</v>
      </c>
      <c r="G225" s="24">
        <v>582600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4"/>
  <sheetViews>
    <sheetView workbookViewId="0">
      <selection activeCell="B4" sqref="B4"/>
    </sheetView>
  </sheetViews>
  <sheetFormatPr defaultRowHeight="15" x14ac:dyDescent="0.25"/>
  <cols>
    <col min="1" max="1" width="14.140625" customWidth="1"/>
    <col min="2" max="2" width="17" bestFit="1" customWidth="1"/>
    <col min="3" max="3" width="10.42578125" bestFit="1" customWidth="1"/>
  </cols>
  <sheetData>
    <row r="2" spans="1:3" x14ac:dyDescent="0.25">
      <c r="A2" s="27" t="s">
        <v>228</v>
      </c>
      <c r="B2" t="s">
        <v>229</v>
      </c>
      <c r="C2" t="s">
        <v>230</v>
      </c>
    </row>
    <row r="3" spans="1:3" x14ac:dyDescent="0.25">
      <c r="A3" s="28" t="s">
        <v>17</v>
      </c>
      <c r="B3" s="29">
        <v>35606803.709999993</v>
      </c>
      <c r="C3" s="29">
        <v>98130</v>
      </c>
    </row>
    <row r="4" spans="1:3" x14ac:dyDescent="0.25">
      <c r="A4" s="28" t="s">
        <v>24</v>
      </c>
      <c r="B4" s="29">
        <v>1207523.02</v>
      </c>
      <c r="C4" s="29">
        <v>7340</v>
      </c>
    </row>
    <row r="5" spans="1:3" x14ac:dyDescent="0.25">
      <c r="A5" s="28" t="s">
        <v>27</v>
      </c>
      <c r="B5" s="29">
        <v>28047538.136334062</v>
      </c>
      <c r="C5" s="29">
        <v>42780</v>
      </c>
    </row>
    <row r="6" spans="1:3" x14ac:dyDescent="0.25">
      <c r="A6" s="28" t="s">
        <v>25</v>
      </c>
      <c r="B6" s="29">
        <v>3770415</v>
      </c>
      <c r="C6" s="29">
        <v>11121</v>
      </c>
    </row>
    <row r="7" spans="1:3" x14ac:dyDescent="0.25">
      <c r="A7" s="28" t="s">
        <v>26</v>
      </c>
      <c r="B7" s="29">
        <v>582600</v>
      </c>
      <c r="C7" s="29">
        <v>971</v>
      </c>
    </row>
    <row r="8" spans="1:3" x14ac:dyDescent="0.25">
      <c r="A8" s="28" t="s">
        <v>29</v>
      </c>
      <c r="B8" s="29">
        <v>375332.66000000003</v>
      </c>
      <c r="C8" s="29">
        <v>6096</v>
      </c>
    </row>
    <row r="9" spans="1:3" x14ac:dyDescent="0.25">
      <c r="A9" s="28" t="s">
        <v>30</v>
      </c>
      <c r="B9" s="29">
        <v>811145.78</v>
      </c>
      <c r="C9" s="29">
        <v>8452</v>
      </c>
    </row>
    <row r="10" spans="1:3" x14ac:dyDescent="0.25">
      <c r="A10" s="28" t="s">
        <v>31</v>
      </c>
      <c r="B10" s="29">
        <v>6257946.339999998</v>
      </c>
      <c r="C10" s="29">
        <v>40219</v>
      </c>
    </row>
    <row r="11" spans="1:3" x14ac:dyDescent="0.25">
      <c r="A11" s="28" t="s">
        <v>33</v>
      </c>
      <c r="B11" s="29">
        <v>3446396.5799999996</v>
      </c>
      <c r="C11" s="29">
        <v>30864</v>
      </c>
    </row>
    <row r="12" spans="1:3" x14ac:dyDescent="0.25">
      <c r="A12" s="28" t="s">
        <v>34</v>
      </c>
      <c r="B12" s="29">
        <v>6441426.5599999987</v>
      </c>
      <c r="C12" s="29">
        <v>52099</v>
      </c>
    </row>
    <row r="13" spans="1:3" x14ac:dyDescent="0.25">
      <c r="A13" s="28" t="s">
        <v>32</v>
      </c>
      <c r="B13" s="29">
        <v>1206563.5499999998</v>
      </c>
      <c r="C13" s="29">
        <v>11709</v>
      </c>
    </row>
    <row r="14" spans="1:3" x14ac:dyDescent="0.25">
      <c r="A14" s="28" t="s">
        <v>208</v>
      </c>
      <c r="B14" s="29">
        <v>87753691.33633408</v>
      </c>
      <c r="C14" s="29">
        <v>309781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activeCell="G11" sqref="G11"/>
    </sheetView>
  </sheetViews>
  <sheetFormatPr defaultRowHeight="15" x14ac:dyDescent="0.25"/>
  <cols>
    <col min="2" max="2" width="9.7109375" customWidth="1"/>
    <col min="3" max="3" width="14.42578125" customWidth="1"/>
    <col min="4" max="4" width="15" customWidth="1"/>
    <col min="5" max="5" width="10.42578125" customWidth="1"/>
    <col min="7" max="7" width="12.28515625" customWidth="1"/>
  </cols>
  <sheetData>
    <row r="1" spans="1:7" x14ac:dyDescent="0.25">
      <c r="A1" t="s">
        <v>23</v>
      </c>
      <c r="B1" t="s">
        <v>2</v>
      </c>
      <c r="C1" t="s">
        <v>40</v>
      </c>
      <c r="D1" t="s">
        <v>4</v>
      </c>
      <c r="E1" t="s">
        <v>6</v>
      </c>
      <c r="F1" t="s">
        <v>8</v>
      </c>
      <c r="G1" t="s">
        <v>223</v>
      </c>
    </row>
    <row r="2" spans="1:7" x14ac:dyDescent="0.25">
      <c r="A2" s="42">
        <v>44256</v>
      </c>
      <c r="B2" t="s">
        <v>10</v>
      </c>
      <c r="C2" t="s">
        <v>17</v>
      </c>
      <c r="D2" t="s">
        <v>183</v>
      </c>
      <c r="E2" t="s">
        <v>12</v>
      </c>
      <c r="F2">
        <v>2283</v>
      </c>
      <c r="G2">
        <v>924310.65000000037</v>
      </c>
    </row>
    <row r="3" spans="1:7" x14ac:dyDescent="0.25">
      <c r="A3" s="42">
        <v>44256</v>
      </c>
      <c r="B3" t="s">
        <v>28</v>
      </c>
      <c r="C3" t="s">
        <v>31</v>
      </c>
      <c r="D3" t="s">
        <v>183</v>
      </c>
      <c r="E3" t="s">
        <v>12</v>
      </c>
      <c r="F3">
        <v>552</v>
      </c>
      <c r="G3">
        <v>158877.74</v>
      </c>
    </row>
    <row r="4" spans="1:7" x14ac:dyDescent="0.25">
      <c r="A4" s="42">
        <v>44256</v>
      </c>
      <c r="B4" t="s">
        <v>27</v>
      </c>
      <c r="C4" t="s">
        <v>27</v>
      </c>
      <c r="D4" t="s">
        <v>183</v>
      </c>
      <c r="E4" t="s">
        <v>12</v>
      </c>
      <c r="F4">
        <v>684</v>
      </c>
      <c r="G4">
        <v>334670</v>
      </c>
    </row>
  </sheetData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"/>
  <sheetViews>
    <sheetView zoomScale="110" zoomScaleNormal="110" workbookViewId="0">
      <selection activeCell="A27" sqref="A27"/>
    </sheetView>
  </sheetViews>
  <sheetFormatPr defaultRowHeight="15" x14ac:dyDescent="0.25"/>
  <cols>
    <col min="1" max="1" width="53.28515625" bestFit="1" customWidth="1"/>
    <col min="2" max="2" width="18.140625" customWidth="1"/>
    <col min="3" max="6" width="17" customWidth="1"/>
    <col min="7" max="10" width="17" bestFit="1" customWidth="1"/>
    <col min="11" max="11" width="22" bestFit="1" customWidth="1"/>
    <col min="12" max="12" width="15.28515625" bestFit="1" customWidth="1"/>
  </cols>
  <sheetData>
    <row r="1" spans="1:6" x14ac:dyDescent="0.25">
      <c r="A1" s="27" t="s">
        <v>229</v>
      </c>
      <c r="C1" s="27" t="s">
        <v>23</v>
      </c>
    </row>
    <row r="2" spans="1:6" x14ac:dyDescent="0.25">
      <c r="A2" s="27" t="s">
        <v>2</v>
      </c>
      <c r="B2" s="27" t="s">
        <v>40</v>
      </c>
      <c r="C2" s="20">
        <v>44166</v>
      </c>
      <c r="D2" s="20">
        <v>44197</v>
      </c>
      <c r="E2" s="20">
        <v>44228</v>
      </c>
      <c r="F2" s="20">
        <v>44256</v>
      </c>
    </row>
    <row r="3" spans="1:6" x14ac:dyDescent="0.25">
      <c r="A3" t="s">
        <v>27</v>
      </c>
      <c r="B3" t="s">
        <v>27</v>
      </c>
      <c r="C3" s="11">
        <v>4449510</v>
      </c>
      <c r="D3" s="11">
        <v>5604245</v>
      </c>
      <c r="E3" s="11">
        <v>7826607.1363340626</v>
      </c>
      <c r="F3" s="11">
        <v>10167176</v>
      </c>
    </row>
    <row r="4" spans="1:6" x14ac:dyDescent="0.25">
      <c r="A4" t="s">
        <v>10</v>
      </c>
      <c r="B4" t="s">
        <v>17</v>
      </c>
      <c r="C4" s="11">
        <v>7035271.5499999989</v>
      </c>
      <c r="D4" s="11">
        <v>11398447.990000002</v>
      </c>
      <c r="E4" s="11">
        <v>8059774.8599999985</v>
      </c>
      <c r="F4" s="11">
        <v>9113309.3099999949</v>
      </c>
    </row>
    <row r="5" spans="1:6" x14ac:dyDescent="0.25">
      <c r="B5" t="s">
        <v>24</v>
      </c>
      <c r="C5" s="11">
        <v>259018.48000000007</v>
      </c>
      <c r="D5" s="11">
        <v>97324.64</v>
      </c>
      <c r="E5" s="11">
        <v>178263.41999999998</v>
      </c>
      <c r="F5" s="11">
        <v>672916.47999999998</v>
      </c>
    </row>
    <row r="6" spans="1:6" x14ac:dyDescent="0.25">
      <c r="B6" t="s">
        <v>25</v>
      </c>
      <c r="C6" s="11">
        <v>898033</v>
      </c>
      <c r="D6" s="11">
        <v>979937</v>
      </c>
      <c r="E6" s="11">
        <v>1066665</v>
      </c>
      <c r="F6" s="11">
        <v>825780</v>
      </c>
    </row>
    <row r="7" spans="1:6" x14ac:dyDescent="0.25">
      <c r="B7" t="s">
        <v>26</v>
      </c>
      <c r="C7" s="11"/>
      <c r="D7" s="11"/>
      <c r="E7" s="11"/>
      <c r="F7" s="11">
        <v>582600</v>
      </c>
    </row>
    <row r="8" spans="1:6" x14ac:dyDescent="0.25">
      <c r="A8" t="s">
        <v>28</v>
      </c>
      <c r="B8" t="s">
        <v>29</v>
      </c>
      <c r="C8" s="11">
        <v>329797.44</v>
      </c>
      <c r="D8" s="11"/>
      <c r="E8" s="11"/>
      <c r="F8" s="11">
        <v>45535.22</v>
      </c>
    </row>
    <row r="9" spans="1:6" x14ac:dyDescent="0.25">
      <c r="B9" t="s">
        <v>30</v>
      </c>
      <c r="C9" s="11">
        <v>430178.24</v>
      </c>
      <c r="D9" s="11">
        <v>42033.2</v>
      </c>
      <c r="E9" s="11">
        <v>99602.880000000005</v>
      </c>
      <c r="F9" s="11">
        <v>239331.46</v>
      </c>
    </row>
    <row r="10" spans="1:6" x14ac:dyDescent="0.25">
      <c r="B10" t="s">
        <v>31</v>
      </c>
      <c r="C10" s="11">
        <v>2195576.1399999997</v>
      </c>
      <c r="D10" s="11">
        <v>1076288.7499999998</v>
      </c>
      <c r="E10" s="11">
        <v>1588403.5299999998</v>
      </c>
      <c r="F10" s="11">
        <v>1397677.92</v>
      </c>
    </row>
    <row r="11" spans="1:6" x14ac:dyDescent="0.25">
      <c r="B11" t="s">
        <v>33</v>
      </c>
      <c r="C11" s="11">
        <v>1275275.43</v>
      </c>
      <c r="D11" s="11">
        <v>496215.27999999997</v>
      </c>
      <c r="E11" s="11">
        <v>631255.0199999999</v>
      </c>
      <c r="F11" s="11">
        <v>1043650.8499999997</v>
      </c>
    </row>
    <row r="12" spans="1:6" x14ac:dyDescent="0.25">
      <c r="B12" t="s">
        <v>34</v>
      </c>
      <c r="C12" s="11">
        <v>2748134.9699999997</v>
      </c>
      <c r="D12" s="11">
        <v>1266061.2999999998</v>
      </c>
      <c r="E12" s="11">
        <v>1641106.18</v>
      </c>
      <c r="F12" s="11">
        <v>786124.11</v>
      </c>
    </row>
    <row r="13" spans="1:6" x14ac:dyDescent="0.25">
      <c r="B13" t="s">
        <v>32</v>
      </c>
      <c r="C13" s="11">
        <v>118047.88</v>
      </c>
      <c r="D13" s="11">
        <v>434096.27999999991</v>
      </c>
      <c r="E13" s="11">
        <v>400690.67</v>
      </c>
      <c r="F13" s="11">
        <v>253728.71999999994</v>
      </c>
    </row>
    <row r="14" spans="1:6" x14ac:dyDescent="0.25">
      <c r="A14" t="s">
        <v>208</v>
      </c>
      <c r="C14" s="11">
        <v>19738843.129999995</v>
      </c>
      <c r="D14" s="11">
        <v>21394649.440000005</v>
      </c>
      <c r="E14" s="11">
        <v>21492368.696334064</v>
      </c>
      <c r="F14" s="11">
        <v>25127830.069999993</v>
      </c>
    </row>
    <row r="17" spans="1:10" x14ac:dyDescent="0.25">
      <c r="C17" s="27" t="s">
        <v>23</v>
      </c>
      <c r="D17" s="27" t="s">
        <v>231</v>
      </c>
    </row>
    <row r="18" spans="1:10" x14ac:dyDescent="0.25">
      <c r="C18" s="40">
        <v>44166</v>
      </c>
      <c r="D18" s="41"/>
      <c r="E18" s="40">
        <v>44197</v>
      </c>
      <c r="F18" s="41"/>
      <c r="G18" s="40">
        <v>44228</v>
      </c>
      <c r="H18" s="41"/>
      <c r="I18" s="40">
        <v>44256</v>
      </c>
      <c r="J18" s="41"/>
    </row>
    <row r="19" spans="1:10" x14ac:dyDescent="0.25">
      <c r="A19" s="27" t="s">
        <v>4</v>
      </c>
      <c r="B19" s="27" t="s">
        <v>6</v>
      </c>
      <c r="C19" s="39" t="s">
        <v>229</v>
      </c>
      <c r="D19" s="39" t="s">
        <v>230</v>
      </c>
      <c r="E19" s="39" t="s">
        <v>229</v>
      </c>
      <c r="F19" s="39" t="s">
        <v>230</v>
      </c>
      <c r="G19" s="39" t="s">
        <v>229</v>
      </c>
      <c r="H19" s="39" t="s">
        <v>230</v>
      </c>
      <c r="I19" s="39" t="s">
        <v>229</v>
      </c>
      <c r="J19" s="39" t="s">
        <v>230</v>
      </c>
    </row>
    <row r="20" spans="1:10" x14ac:dyDescent="0.25">
      <c r="A20" t="s">
        <v>59</v>
      </c>
      <c r="B20" t="s">
        <v>12</v>
      </c>
      <c r="C20" s="11">
        <v>428699.63999999949</v>
      </c>
      <c r="D20" s="11">
        <v>1116</v>
      </c>
      <c r="E20" s="11">
        <v>473087.95999999973</v>
      </c>
      <c r="F20" s="11">
        <v>1224</v>
      </c>
      <c r="G20" s="11">
        <v>410012.89999999962</v>
      </c>
      <c r="H20" s="11">
        <v>1049</v>
      </c>
      <c r="I20" s="11">
        <v>652980.18999999925</v>
      </c>
      <c r="J20" s="11">
        <v>1674</v>
      </c>
    </row>
    <row r="21" spans="1:10" x14ac:dyDescent="0.25">
      <c r="A21" t="s">
        <v>60</v>
      </c>
      <c r="B21" t="s">
        <v>12</v>
      </c>
      <c r="C21" s="11">
        <v>3541276.94</v>
      </c>
      <c r="D21" s="11">
        <v>7366</v>
      </c>
      <c r="E21" s="11">
        <v>2962744.3600000003</v>
      </c>
      <c r="F21" s="11">
        <v>5801</v>
      </c>
      <c r="G21" s="11">
        <v>2999600.2128689969</v>
      </c>
      <c r="H21" s="11">
        <v>5394</v>
      </c>
      <c r="I21" s="11">
        <v>2745631.1</v>
      </c>
      <c r="J21" s="11">
        <v>5024</v>
      </c>
    </row>
    <row r="22" spans="1:10" x14ac:dyDescent="0.25">
      <c r="A22" t="s">
        <v>67</v>
      </c>
      <c r="B22" t="s">
        <v>12</v>
      </c>
      <c r="C22" s="11">
        <v>1526775.0500000003</v>
      </c>
      <c r="D22" s="11">
        <v>7966</v>
      </c>
      <c r="E22" s="11">
        <v>1272831.19</v>
      </c>
      <c r="F22" s="11">
        <v>6460</v>
      </c>
      <c r="G22" s="11">
        <v>1566893.9311009997</v>
      </c>
      <c r="H22" s="11">
        <v>6867</v>
      </c>
      <c r="I22" s="11">
        <v>1658017.2799999986</v>
      </c>
      <c r="J22" s="11">
        <v>7495</v>
      </c>
    </row>
    <row r="23" spans="1:10" x14ac:dyDescent="0.25">
      <c r="A23" t="s">
        <v>191</v>
      </c>
      <c r="B23" t="s">
        <v>14</v>
      </c>
      <c r="C23" s="11">
        <v>900256.35999999987</v>
      </c>
      <c r="D23" s="11">
        <v>12383</v>
      </c>
      <c r="E23" s="11">
        <v>236075.71</v>
      </c>
      <c r="F23" s="11">
        <v>3230</v>
      </c>
      <c r="G23" s="11">
        <v>902694.07</v>
      </c>
      <c r="H23" s="11">
        <v>12403</v>
      </c>
      <c r="I23" s="11">
        <v>894253.58999999985</v>
      </c>
      <c r="J23" s="11">
        <v>12191</v>
      </c>
    </row>
    <row r="24" spans="1:10" x14ac:dyDescent="0.25">
      <c r="A24" t="s">
        <v>71</v>
      </c>
      <c r="B24" t="s">
        <v>14</v>
      </c>
      <c r="C24" s="11">
        <v>572472.12</v>
      </c>
      <c r="D24" s="11">
        <v>1616</v>
      </c>
      <c r="E24" s="11">
        <v>285258.78999999992</v>
      </c>
      <c r="F24" s="11">
        <v>738</v>
      </c>
      <c r="G24" s="11">
        <v>317055.02</v>
      </c>
      <c r="H24" s="11">
        <v>829</v>
      </c>
      <c r="I24" s="11">
        <v>632190.43999999994</v>
      </c>
      <c r="J24" s="11">
        <v>1500</v>
      </c>
    </row>
    <row r="25" spans="1:10" x14ac:dyDescent="0.25">
      <c r="A25" t="s">
        <v>72</v>
      </c>
      <c r="B25" t="s">
        <v>12</v>
      </c>
      <c r="C25" s="11"/>
      <c r="D25" s="11"/>
      <c r="E25" s="11">
        <v>217029.26</v>
      </c>
      <c r="F25" s="11">
        <v>502</v>
      </c>
      <c r="G25" s="11"/>
      <c r="H25" s="11"/>
      <c r="I25" s="11"/>
      <c r="J25" s="11"/>
    </row>
    <row r="26" spans="1:10" x14ac:dyDescent="0.25">
      <c r="A26" t="s">
        <v>73</v>
      </c>
      <c r="B26" t="s">
        <v>12</v>
      </c>
      <c r="C26" s="11">
        <v>892157.80999999982</v>
      </c>
      <c r="D26" s="11">
        <v>6478</v>
      </c>
      <c r="E26" s="11">
        <v>1434547.5500000007</v>
      </c>
      <c r="F26" s="11">
        <v>8238</v>
      </c>
      <c r="G26" s="11">
        <v>1729292.9370899983</v>
      </c>
      <c r="H26" s="11">
        <v>9985</v>
      </c>
      <c r="I26" s="11">
        <v>1806742.429999995</v>
      </c>
      <c r="J26" s="11">
        <v>9677</v>
      </c>
    </row>
    <row r="27" spans="1:10" x14ac:dyDescent="0.25">
      <c r="A27" t="s">
        <v>81</v>
      </c>
      <c r="B27" t="s">
        <v>16</v>
      </c>
      <c r="C27" s="11">
        <v>737111.9</v>
      </c>
      <c r="D27" s="11">
        <v>4200</v>
      </c>
      <c r="E27" s="11">
        <v>1045952.6199999996</v>
      </c>
      <c r="F27" s="11">
        <v>5441</v>
      </c>
      <c r="G27" s="11">
        <v>1409730.8022419992</v>
      </c>
      <c r="H27" s="11">
        <v>7280</v>
      </c>
      <c r="I27" s="11">
        <v>1322596.76</v>
      </c>
      <c r="J27" s="11">
        <v>6580</v>
      </c>
    </row>
    <row r="28" spans="1:10" x14ac:dyDescent="0.25">
      <c r="A28" t="s">
        <v>96</v>
      </c>
      <c r="B28" t="s">
        <v>12</v>
      </c>
      <c r="C28" s="11"/>
      <c r="D28" s="11"/>
      <c r="E28" s="11">
        <v>484152.93000000011</v>
      </c>
      <c r="F28" s="11">
        <v>1250</v>
      </c>
      <c r="G28" s="11">
        <v>438139.4</v>
      </c>
      <c r="H28" s="11">
        <v>1227</v>
      </c>
      <c r="I28" s="11">
        <v>596788.46999999927</v>
      </c>
      <c r="J28" s="11">
        <v>1642</v>
      </c>
    </row>
    <row r="29" spans="1:10" x14ac:dyDescent="0.25">
      <c r="A29" t="s">
        <v>101</v>
      </c>
      <c r="B29" t="s">
        <v>16</v>
      </c>
      <c r="C29" s="11"/>
      <c r="D29" s="11"/>
      <c r="E29" s="11"/>
      <c r="F29" s="11"/>
      <c r="G29" s="11"/>
      <c r="H29" s="11"/>
      <c r="I29" s="11">
        <v>335580</v>
      </c>
      <c r="J29" s="11">
        <v>715</v>
      </c>
    </row>
    <row r="30" spans="1:10" x14ac:dyDescent="0.25">
      <c r="A30" t="s">
        <v>103</v>
      </c>
      <c r="B30" t="s">
        <v>12</v>
      </c>
      <c r="C30" s="11">
        <v>1301470.48</v>
      </c>
      <c r="D30" s="11">
        <v>3516</v>
      </c>
      <c r="E30" s="11">
        <v>2581430.3400000008</v>
      </c>
      <c r="F30" s="11">
        <v>6880</v>
      </c>
      <c r="G30" s="11">
        <v>2707088.1097990004</v>
      </c>
      <c r="H30" s="11">
        <v>7519</v>
      </c>
      <c r="I30" s="11">
        <v>2532564.0800000029</v>
      </c>
      <c r="J30" s="11">
        <v>6816</v>
      </c>
    </row>
    <row r="31" spans="1:10" x14ac:dyDescent="0.25">
      <c r="A31" t="s">
        <v>207</v>
      </c>
      <c r="B31" t="s">
        <v>16</v>
      </c>
      <c r="C31" s="11">
        <v>1762500</v>
      </c>
      <c r="D31" s="11">
        <v>1175</v>
      </c>
      <c r="E31" s="11">
        <v>2628000</v>
      </c>
      <c r="F31" s="11">
        <v>1752</v>
      </c>
      <c r="G31" s="11">
        <v>3219054.9171440657</v>
      </c>
      <c r="H31" s="11">
        <v>2150</v>
      </c>
      <c r="I31" s="11">
        <v>4390500</v>
      </c>
      <c r="J31" s="11">
        <v>2932</v>
      </c>
    </row>
    <row r="32" spans="1:10" x14ac:dyDescent="0.25">
      <c r="A32" t="s">
        <v>110</v>
      </c>
      <c r="B32" t="s">
        <v>12</v>
      </c>
      <c r="C32" s="11"/>
      <c r="D32" s="11"/>
      <c r="E32" s="11">
        <v>349800.72999999992</v>
      </c>
      <c r="F32" s="11">
        <v>879</v>
      </c>
      <c r="G32" s="11">
        <v>242875</v>
      </c>
      <c r="H32" s="11">
        <v>639</v>
      </c>
      <c r="I32" s="11">
        <v>313491.67</v>
      </c>
      <c r="J32" s="11">
        <v>783</v>
      </c>
    </row>
    <row r="33" spans="1:10" x14ac:dyDescent="0.25">
      <c r="A33" t="s">
        <v>113</v>
      </c>
      <c r="B33" t="s">
        <v>12</v>
      </c>
      <c r="C33" s="11">
        <v>530099.29999999981</v>
      </c>
      <c r="D33" s="11">
        <v>2969</v>
      </c>
      <c r="E33" s="11">
        <v>551803.44999999995</v>
      </c>
      <c r="F33" s="11">
        <v>2237</v>
      </c>
      <c r="G33" s="11">
        <v>826430.59</v>
      </c>
      <c r="H33" s="11">
        <v>3981</v>
      </c>
      <c r="I33" s="11">
        <v>922697.87999999989</v>
      </c>
      <c r="J33" s="11">
        <v>3836</v>
      </c>
    </row>
    <row r="34" spans="1:10" x14ac:dyDescent="0.25">
      <c r="A34" t="s">
        <v>202</v>
      </c>
      <c r="B34" t="s">
        <v>16</v>
      </c>
      <c r="C34" s="11">
        <v>275046.64999999997</v>
      </c>
      <c r="D34" s="11">
        <v>1560</v>
      </c>
      <c r="E34" s="11"/>
      <c r="F34" s="11"/>
      <c r="G34" s="11"/>
      <c r="H34" s="11"/>
      <c r="I34" s="11"/>
      <c r="J34" s="11"/>
    </row>
    <row r="35" spans="1:10" x14ac:dyDescent="0.25">
      <c r="A35" t="s">
        <v>204</v>
      </c>
      <c r="B35" t="s">
        <v>16</v>
      </c>
      <c r="C35" s="11"/>
      <c r="D35" s="11"/>
      <c r="E35" s="11">
        <v>413631.2</v>
      </c>
      <c r="F35" s="11">
        <v>1669</v>
      </c>
      <c r="G35" s="11">
        <v>23566.332043999988</v>
      </c>
      <c r="H35" s="11">
        <v>1585</v>
      </c>
      <c r="I35" s="11">
        <v>73140</v>
      </c>
      <c r="J35" s="11">
        <v>711</v>
      </c>
    </row>
    <row r="36" spans="1:10" x14ac:dyDescent="0.25">
      <c r="A36" t="s">
        <v>203</v>
      </c>
      <c r="B36" t="s">
        <v>16</v>
      </c>
      <c r="C36" s="11">
        <v>270815.64</v>
      </c>
      <c r="D36" s="11">
        <v>1536</v>
      </c>
      <c r="E36" s="11"/>
      <c r="F36" s="11"/>
      <c r="G36" s="11"/>
      <c r="H36" s="11"/>
      <c r="I36" s="11"/>
      <c r="J36" s="11"/>
    </row>
    <row r="37" spans="1:10" x14ac:dyDescent="0.25">
      <c r="A37" t="s">
        <v>131</v>
      </c>
      <c r="B37" t="s">
        <v>12</v>
      </c>
      <c r="C37" s="11">
        <v>152286.68000000002</v>
      </c>
      <c r="D37" s="11">
        <v>555</v>
      </c>
      <c r="E37" s="11">
        <v>184869.50999999998</v>
      </c>
      <c r="F37" s="11">
        <v>713</v>
      </c>
      <c r="G37" s="11">
        <v>176555.02</v>
      </c>
      <c r="H37" s="11">
        <v>685</v>
      </c>
      <c r="I37" s="11">
        <v>190394.41999999993</v>
      </c>
      <c r="J37" s="11">
        <v>744</v>
      </c>
    </row>
    <row r="38" spans="1:10" x14ac:dyDescent="0.25">
      <c r="A38" t="s">
        <v>133</v>
      </c>
      <c r="B38" t="s">
        <v>12</v>
      </c>
      <c r="C38" s="11">
        <v>402630.56</v>
      </c>
      <c r="D38" s="11">
        <v>874</v>
      </c>
      <c r="E38" s="11">
        <v>996226.71</v>
      </c>
      <c r="F38" s="11">
        <v>1733</v>
      </c>
      <c r="G38" s="11">
        <v>1819555.284045001</v>
      </c>
      <c r="H38" s="11">
        <v>3345</v>
      </c>
      <c r="I38" s="11">
        <v>1567650.0800000003</v>
      </c>
      <c r="J38" s="11">
        <v>2984</v>
      </c>
    </row>
    <row r="39" spans="1:10" x14ac:dyDescent="0.25">
      <c r="A39" t="s">
        <v>139</v>
      </c>
      <c r="B39" t="s">
        <v>14</v>
      </c>
      <c r="C39" s="11"/>
      <c r="D39" s="11"/>
      <c r="E39" s="11">
        <v>213946.97000000003</v>
      </c>
      <c r="F39" s="11">
        <v>613</v>
      </c>
      <c r="G39" s="11">
        <v>299222.51</v>
      </c>
      <c r="H39" s="11">
        <v>854</v>
      </c>
      <c r="I39" s="11">
        <v>540801.78</v>
      </c>
      <c r="J39" s="11">
        <v>1492</v>
      </c>
    </row>
    <row r="40" spans="1:10" x14ac:dyDescent="0.25">
      <c r="A40" t="s">
        <v>200</v>
      </c>
      <c r="B40" t="s">
        <v>14</v>
      </c>
      <c r="C40" s="11">
        <v>968791.44</v>
      </c>
      <c r="D40" s="11">
        <v>16070</v>
      </c>
      <c r="E40" s="11">
        <v>533271.84000000008</v>
      </c>
      <c r="F40" s="11">
        <v>8849</v>
      </c>
      <c r="G40" s="11">
        <v>110498.87999999999</v>
      </c>
      <c r="H40" s="11">
        <v>1848</v>
      </c>
      <c r="I40" s="11">
        <v>129463.20000000001</v>
      </c>
      <c r="J40" s="11">
        <v>2148</v>
      </c>
    </row>
    <row r="41" spans="1:10" x14ac:dyDescent="0.25">
      <c r="A41" t="s">
        <v>205</v>
      </c>
      <c r="B41" t="s">
        <v>14</v>
      </c>
      <c r="C41" s="11"/>
      <c r="D41" s="11"/>
      <c r="E41" s="11"/>
      <c r="F41" s="11"/>
      <c r="G41" s="11"/>
      <c r="H41" s="11"/>
      <c r="I41" s="11">
        <v>582600</v>
      </c>
      <c r="J41" s="11">
        <v>971</v>
      </c>
    </row>
    <row r="42" spans="1:10" x14ac:dyDescent="0.25">
      <c r="A42" t="s">
        <v>156</v>
      </c>
      <c r="B42" t="s">
        <v>16</v>
      </c>
      <c r="C42" s="11">
        <v>758233.52</v>
      </c>
      <c r="D42" s="11">
        <v>658</v>
      </c>
      <c r="E42" s="11">
        <v>776177.17999999993</v>
      </c>
      <c r="F42" s="11">
        <v>680</v>
      </c>
      <c r="G42" s="11"/>
      <c r="H42" s="11"/>
      <c r="I42" s="11"/>
      <c r="J42" s="11"/>
    </row>
    <row r="43" spans="1:10" x14ac:dyDescent="0.25">
      <c r="A43" t="s">
        <v>159</v>
      </c>
      <c r="B43" t="s">
        <v>16</v>
      </c>
      <c r="C43" s="11">
        <v>715121</v>
      </c>
      <c r="D43" s="11">
        <v>649</v>
      </c>
      <c r="E43" s="11">
        <v>602205.66999999993</v>
      </c>
      <c r="F43" s="11">
        <v>530</v>
      </c>
      <c r="G43" s="11"/>
      <c r="H43" s="11"/>
      <c r="I43" s="11"/>
      <c r="J43" s="11"/>
    </row>
    <row r="44" spans="1:10" x14ac:dyDescent="0.25">
      <c r="A44" t="s">
        <v>169</v>
      </c>
      <c r="B44" t="s">
        <v>12</v>
      </c>
      <c r="C44" s="11">
        <v>221416.65999999995</v>
      </c>
      <c r="D44" s="11">
        <v>910</v>
      </c>
      <c r="E44" s="11">
        <v>193326.06000000003</v>
      </c>
      <c r="F44" s="11">
        <v>746</v>
      </c>
      <c r="G44" s="11">
        <v>184848.79999999987</v>
      </c>
      <c r="H44" s="11">
        <v>731</v>
      </c>
      <c r="I44" s="11">
        <v>199156.99999999968</v>
      </c>
      <c r="J44" s="11">
        <v>796</v>
      </c>
    </row>
    <row r="45" spans="1:10" x14ac:dyDescent="0.25">
      <c r="A45" t="s">
        <v>170</v>
      </c>
      <c r="B45" t="s">
        <v>12</v>
      </c>
      <c r="C45" s="11">
        <v>1568994.7499999998</v>
      </c>
      <c r="D45" s="11">
        <v>5408</v>
      </c>
      <c r="E45" s="11">
        <v>803756.10999999964</v>
      </c>
      <c r="F45" s="11">
        <v>2493</v>
      </c>
      <c r="G45" s="11">
        <v>809983.2699999999</v>
      </c>
      <c r="H45" s="11">
        <v>2772</v>
      </c>
      <c r="I45" s="11">
        <v>960503.17000000051</v>
      </c>
      <c r="J45" s="11">
        <v>3006</v>
      </c>
    </row>
    <row r="46" spans="1:10" x14ac:dyDescent="0.25">
      <c r="A46" t="s">
        <v>174</v>
      </c>
      <c r="B46" t="s">
        <v>16</v>
      </c>
      <c r="C46" s="11"/>
      <c r="D46" s="11"/>
      <c r="E46" s="11">
        <v>851821.64</v>
      </c>
      <c r="F46" s="11">
        <v>551</v>
      </c>
      <c r="G46" s="11"/>
      <c r="H46" s="11"/>
      <c r="I46" s="11"/>
      <c r="J46" s="11"/>
    </row>
    <row r="47" spans="1:10" x14ac:dyDescent="0.25">
      <c r="A47" t="s">
        <v>179</v>
      </c>
      <c r="B47" t="s">
        <v>12</v>
      </c>
      <c r="C47" s="11">
        <v>344000</v>
      </c>
      <c r="D47" s="11">
        <v>688</v>
      </c>
      <c r="E47" s="11"/>
      <c r="F47" s="11"/>
      <c r="G47" s="11"/>
      <c r="H47" s="11"/>
      <c r="I47" s="11">
        <v>308500</v>
      </c>
      <c r="J47" s="11">
        <v>617</v>
      </c>
    </row>
    <row r="48" spans="1:10" x14ac:dyDescent="0.25">
      <c r="A48" t="s">
        <v>201</v>
      </c>
      <c r="B48" t="s">
        <v>14</v>
      </c>
      <c r="C48" s="11">
        <v>620118.1399999999</v>
      </c>
      <c r="D48" s="11">
        <v>4164</v>
      </c>
      <c r="E48" s="11">
        <v>273348.33999999997</v>
      </c>
      <c r="F48" s="11">
        <v>1836</v>
      </c>
      <c r="G48" s="11">
        <v>470468.43</v>
      </c>
      <c r="H48" s="11">
        <v>3168</v>
      </c>
      <c r="I48" s="11">
        <v>353728.1399999999</v>
      </c>
      <c r="J48" s="11">
        <v>2376</v>
      </c>
    </row>
    <row r="49" spans="1:10" x14ac:dyDescent="0.25">
      <c r="A49" t="s">
        <v>183</v>
      </c>
      <c r="B49" t="s">
        <v>12</v>
      </c>
      <c r="C49" s="11">
        <v>1248568.4900000005</v>
      </c>
      <c r="D49" s="11">
        <v>3570</v>
      </c>
      <c r="E49" s="11">
        <v>1029353.32</v>
      </c>
      <c r="F49" s="11">
        <v>2687</v>
      </c>
      <c r="G49" s="11">
        <v>828802.28000000061</v>
      </c>
      <c r="H49" s="11">
        <v>2082</v>
      </c>
      <c r="I49" s="11">
        <v>1417858.3900000004</v>
      </c>
      <c r="J49" s="11">
        <v>3519</v>
      </c>
    </row>
    <row r="50" spans="1:10" x14ac:dyDescent="0.25">
      <c r="A50" t="s">
        <v>208</v>
      </c>
      <c r="C50" s="11">
        <v>19738843.130000003</v>
      </c>
      <c r="D50" s="11">
        <v>85427</v>
      </c>
      <c r="E50" s="11">
        <v>21394649.439999998</v>
      </c>
      <c r="F50" s="11">
        <v>67732</v>
      </c>
      <c r="G50" s="11">
        <v>21492368.69633406</v>
      </c>
      <c r="H50" s="11">
        <v>76393</v>
      </c>
      <c r="I50" s="11">
        <v>25127830.07</v>
      </c>
      <c r="J50" s="11">
        <v>80229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zoomScale="124" zoomScaleNormal="124" workbookViewId="0">
      <selection activeCell="B44" sqref="B44"/>
    </sheetView>
  </sheetViews>
  <sheetFormatPr defaultRowHeight="15" x14ac:dyDescent="0.25"/>
  <cols>
    <col min="1" max="1" width="16.7109375" bestFit="1" customWidth="1"/>
    <col min="2" max="2" width="17.28515625" bestFit="1" customWidth="1"/>
    <col min="3" max="3" width="77" bestFit="1" customWidth="1"/>
    <col min="4" max="4" width="18.85546875" bestFit="1" customWidth="1"/>
    <col min="5" max="5" width="146.5703125" bestFit="1" customWidth="1"/>
  </cols>
  <sheetData>
    <row r="1" spans="1:5" x14ac:dyDescent="0.25">
      <c r="A1" s="44" t="s">
        <v>2</v>
      </c>
      <c r="B1" s="44" t="s">
        <v>3</v>
      </c>
      <c r="C1" s="44" t="s">
        <v>4</v>
      </c>
      <c r="D1" s="44" t="s">
        <v>198</v>
      </c>
      <c r="E1" s="44" t="s">
        <v>7</v>
      </c>
    </row>
    <row r="2" spans="1:5" x14ac:dyDescent="0.25">
      <c r="A2" s="47" t="s">
        <v>240</v>
      </c>
      <c r="B2" s="47" t="s">
        <v>11</v>
      </c>
      <c r="C2" s="47" t="s">
        <v>67</v>
      </c>
      <c r="D2" s="47" t="s">
        <v>12</v>
      </c>
      <c r="E2" s="47" t="s">
        <v>13</v>
      </c>
    </row>
    <row r="3" spans="1:5" x14ac:dyDescent="0.25">
      <c r="B3" s="5" t="s">
        <v>17</v>
      </c>
      <c r="C3" s="5" t="s">
        <v>191</v>
      </c>
      <c r="D3" s="5" t="s">
        <v>14</v>
      </c>
      <c r="E3" s="5" t="s">
        <v>15</v>
      </c>
    </row>
    <row r="4" spans="1:5" x14ac:dyDescent="0.25">
      <c r="C4" s="5" t="s">
        <v>73</v>
      </c>
      <c r="D4" s="5" t="s">
        <v>16</v>
      </c>
    </row>
    <row r="5" spans="1:5" x14ac:dyDescent="0.25">
      <c r="C5" s="5" t="s">
        <v>95</v>
      </c>
      <c r="D5" s="5" t="s">
        <v>5</v>
      </c>
    </row>
    <row r="6" spans="1:5" x14ac:dyDescent="0.25">
      <c r="C6" s="5" t="s">
        <v>96</v>
      </c>
    </row>
    <row r="7" spans="1:5" x14ac:dyDescent="0.25">
      <c r="C7" s="5" t="s">
        <v>186</v>
      </c>
    </row>
    <row r="8" spans="1:5" x14ac:dyDescent="0.25">
      <c r="C8" s="5" t="s">
        <v>113</v>
      </c>
    </row>
    <row r="9" spans="1:5" x14ac:dyDescent="0.25">
      <c r="C9" s="5" t="s">
        <v>133</v>
      </c>
    </row>
    <row r="10" spans="1:5" x14ac:dyDescent="0.25">
      <c r="C10" s="5" t="s">
        <v>136</v>
      </c>
    </row>
    <row r="11" spans="1:5" x14ac:dyDescent="0.25">
      <c r="C11" s="5" t="s">
        <v>170</v>
      </c>
    </row>
    <row r="12" spans="1:5" x14ac:dyDescent="0.25">
      <c r="C12" s="5" t="s">
        <v>173</v>
      </c>
    </row>
    <row r="13" spans="1:5" x14ac:dyDescent="0.25">
      <c r="C13" s="5" t="s">
        <v>179</v>
      </c>
    </row>
    <row r="14" spans="1:5" x14ac:dyDescent="0.25">
      <c r="C14" s="5" t="s">
        <v>180</v>
      </c>
    </row>
    <row r="15" spans="1:5" x14ac:dyDescent="0.25">
      <c r="C15" s="5" t="s">
        <v>183</v>
      </c>
    </row>
    <row r="16" spans="1:5" x14ac:dyDescent="0.25">
      <c r="C16" s="5" t="s">
        <v>184</v>
      </c>
    </row>
    <row r="17" spans="3:3" x14ac:dyDescent="0.25">
      <c r="C17" s="5" t="s">
        <v>192</v>
      </c>
    </row>
    <row r="18" spans="3:3" x14ac:dyDescent="0.25">
      <c r="C18" s="5" t="s">
        <v>18</v>
      </c>
    </row>
    <row r="19" spans="3:3" x14ac:dyDescent="0.25">
      <c r="C19" s="5" t="s">
        <v>71</v>
      </c>
    </row>
    <row r="20" spans="3:3" x14ac:dyDescent="0.25">
      <c r="C20" s="5" t="s">
        <v>72</v>
      </c>
    </row>
    <row r="21" spans="3:3" x14ac:dyDescent="0.25">
      <c r="C21" s="5" t="s">
        <v>53</v>
      </c>
    </row>
    <row r="22" spans="3:3" x14ac:dyDescent="0.25">
      <c r="C22" s="5" t="s">
        <v>56</v>
      </c>
    </row>
    <row r="23" spans="3:3" x14ac:dyDescent="0.25">
      <c r="C23" s="5" t="s">
        <v>59</v>
      </c>
    </row>
    <row r="24" spans="3:3" x14ac:dyDescent="0.25">
      <c r="C24" s="5" t="s">
        <v>60</v>
      </c>
    </row>
    <row r="25" spans="3:3" x14ac:dyDescent="0.25">
      <c r="C25" s="5" t="s">
        <v>62</v>
      </c>
    </row>
    <row r="26" spans="3:3" x14ac:dyDescent="0.25">
      <c r="C26" s="5" t="s">
        <v>193</v>
      </c>
    </row>
    <row r="27" spans="3:3" x14ac:dyDescent="0.25">
      <c r="C27" s="5" t="s">
        <v>63</v>
      </c>
    </row>
    <row r="28" spans="3:3" x14ac:dyDescent="0.25">
      <c r="C28" s="5" t="s">
        <v>64</v>
      </c>
    </row>
    <row r="29" spans="3:3" x14ac:dyDescent="0.25">
      <c r="C29" s="5" t="s">
        <v>65</v>
      </c>
    </row>
    <row r="30" spans="3:3" x14ac:dyDescent="0.25">
      <c r="C30" s="5" t="s">
        <v>66</v>
      </c>
    </row>
    <row r="31" spans="3:3" x14ac:dyDescent="0.25">
      <c r="C31" s="5" t="s">
        <v>194</v>
      </c>
    </row>
    <row r="32" spans="3:3" x14ac:dyDescent="0.25">
      <c r="C32" s="5" t="s">
        <v>195</v>
      </c>
    </row>
    <row r="33" spans="1:5" x14ac:dyDescent="0.25">
      <c r="C33" s="5" t="s">
        <v>196</v>
      </c>
    </row>
    <row r="34" spans="1:5" x14ac:dyDescent="0.25">
      <c r="C34" s="5" t="s">
        <v>187</v>
      </c>
    </row>
    <row r="35" spans="1:5" x14ac:dyDescent="0.25">
      <c r="C35" s="5" t="s">
        <v>197</v>
      </c>
    </row>
    <row r="37" spans="1:5" x14ac:dyDescent="0.25">
      <c r="B37" t="s">
        <v>233</v>
      </c>
      <c r="C37" t="s">
        <v>237</v>
      </c>
      <c r="D37" t="s">
        <v>238</v>
      </c>
      <c r="E37" t="s">
        <v>239</v>
      </c>
    </row>
    <row r="39" spans="1:5" x14ac:dyDescent="0.25">
      <c r="A39" s="52" t="s">
        <v>233</v>
      </c>
      <c r="B39" s="52" t="s">
        <v>234</v>
      </c>
    </row>
    <row r="40" spans="1:5" x14ac:dyDescent="0.25">
      <c r="A40" s="5" t="s">
        <v>2</v>
      </c>
      <c r="B40" s="5">
        <f>COUNTA(A2)</f>
        <v>1</v>
      </c>
    </row>
    <row r="41" spans="1:5" x14ac:dyDescent="0.25">
      <c r="A41" s="5" t="s">
        <v>235</v>
      </c>
      <c r="B41" s="5">
        <f>COUNTA(B2:B3)</f>
        <v>2</v>
      </c>
    </row>
    <row r="42" spans="1:5" x14ac:dyDescent="0.25">
      <c r="A42" s="5" t="s">
        <v>4</v>
      </c>
      <c r="B42" s="5">
        <v>34</v>
      </c>
    </row>
    <row r="43" spans="1:5" x14ac:dyDescent="0.25">
      <c r="A43" s="5" t="s">
        <v>198</v>
      </c>
      <c r="B43" s="5">
        <v>4</v>
      </c>
    </row>
    <row r="44" spans="1:5" x14ac:dyDescent="0.25">
      <c r="A44" s="5" t="s">
        <v>236</v>
      </c>
      <c r="B44" s="5">
        <v>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0"/>
  <sheetViews>
    <sheetView workbookViewId="0">
      <selection activeCell="H5" sqref="H5"/>
    </sheetView>
  </sheetViews>
  <sheetFormatPr defaultRowHeight="15" x14ac:dyDescent="0.25"/>
  <cols>
    <col min="1" max="1" width="13.140625" customWidth="1"/>
    <col min="2" max="2" width="16.42578125" customWidth="1"/>
    <col min="3" max="3" width="10.7109375" customWidth="1"/>
    <col min="4" max="4" width="22" customWidth="1"/>
    <col min="5" max="5" width="17" customWidth="1"/>
    <col min="6" max="6" width="17.28515625" bestFit="1" customWidth="1"/>
    <col min="7" max="7" width="15.5703125" bestFit="1" customWidth="1"/>
    <col min="8" max="8" width="10.7109375" bestFit="1" customWidth="1"/>
    <col min="9" max="9" width="25" bestFit="1" customWidth="1"/>
    <col min="10" max="10" width="24.5703125" bestFit="1" customWidth="1"/>
    <col min="11" max="11" width="25.140625" bestFit="1" customWidth="1"/>
    <col min="12" max="12" width="28.85546875" bestFit="1" customWidth="1"/>
    <col min="13" max="13" width="19" bestFit="1" customWidth="1"/>
    <col min="14" max="14" width="30.28515625" bestFit="1" customWidth="1"/>
    <col min="15" max="15" width="42.5703125" bestFit="1" customWidth="1"/>
    <col min="16" max="17" width="26.7109375" bestFit="1" customWidth="1"/>
    <col min="18" max="18" width="50.140625" bestFit="1" customWidth="1"/>
    <col min="19" max="19" width="22" bestFit="1" customWidth="1"/>
    <col min="20" max="20" width="21.85546875" bestFit="1" customWidth="1"/>
    <col min="21" max="21" width="14.42578125" bestFit="1" customWidth="1"/>
    <col min="22" max="22" width="25.7109375" bestFit="1" customWidth="1"/>
    <col min="23" max="23" width="33" bestFit="1" customWidth="1"/>
    <col min="24" max="24" width="26" bestFit="1" customWidth="1"/>
    <col min="25" max="25" width="16.85546875" bestFit="1" customWidth="1"/>
    <col min="26" max="26" width="28.140625" bestFit="1" customWidth="1"/>
    <col min="27" max="27" width="23.28515625" bestFit="1" customWidth="1"/>
    <col min="28" max="28" width="14" bestFit="1" customWidth="1"/>
    <col min="29" max="29" width="36.85546875" bestFit="1" customWidth="1"/>
    <col min="30" max="30" width="20" bestFit="1" customWidth="1"/>
    <col min="31" max="31" width="26.7109375" bestFit="1" customWidth="1"/>
    <col min="32" max="32" width="19.85546875" bestFit="1" customWidth="1"/>
    <col min="33" max="33" width="27.28515625" bestFit="1" customWidth="1"/>
    <col min="34" max="34" width="22.28515625" bestFit="1" customWidth="1"/>
    <col min="35" max="35" width="19.85546875" bestFit="1" customWidth="1"/>
    <col min="36" max="36" width="10.42578125" customWidth="1"/>
    <col min="37" max="37" width="36" bestFit="1" customWidth="1"/>
    <col min="38" max="38" width="20.7109375" bestFit="1" customWidth="1"/>
    <col min="39" max="39" width="12.7109375" bestFit="1" customWidth="1"/>
    <col min="40" max="40" width="21" bestFit="1" customWidth="1"/>
    <col min="41" max="41" width="24.7109375" bestFit="1" customWidth="1"/>
    <col min="42" max="42" width="51.7109375" customWidth="1"/>
    <col min="43" max="43" width="59.28515625" bestFit="1" customWidth="1"/>
    <col min="44" max="44" width="25" bestFit="1" customWidth="1"/>
    <col min="45" max="45" width="24.5703125" customWidth="1"/>
    <col min="46" max="46" width="25.140625" customWidth="1"/>
    <col min="47" max="47" width="28.85546875" bestFit="1" customWidth="1"/>
    <col min="48" max="48" width="19" customWidth="1"/>
    <col min="49" max="49" width="30.28515625" customWidth="1"/>
    <col min="50" max="50" width="26.7109375" bestFit="1" customWidth="1"/>
    <col min="51" max="51" width="50.140625" bestFit="1" customWidth="1"/>
    <col min="52" max="52" width="22" customWidth="1"/>
    <col min="53" max="53" width="14.42578125" customWidth="1"/>
    <col min="54" max="54" width="25.7109375" bestFit="1" customWidth="1"/>
    <col min="55" max="55" width="17" bestFit="1" customWidth="1"/>
    <col min="56" max="56" width="11.28515625" customWidth="1"/>
    <col min="57" max="57" width="33" bestFit="1" customWidth="1"/>
    <col min="58" max="58" width="26" bestFit="1" customWidth="1"/>
    <col min="59" max="59" width="16.85546875" bestFit="1" customWidth="1"/>
    <col min="60" max="60" width="28.140625" bestFit="1" customWidth="1"/>
    <col min="61" max="61" width="23.28515625" bestFit="1" customWidth="1"/>
    <col min="62" max="62" width="14" bestFit="1" customWidth="1"/>
    <col min="63" max="63" width="36.85546875" bestFit="1" customWidth="1"/>
    <col min="64" max="64" width="20" bestFit="1" customWidth="1"/>
    <col min="65" max="65" width="26.7109375" bestFit="1" customWidth="1"/>
    <col min="66" max="66" width="19.85546875" bestFit="1" customWidth="1"/>
    <col min="67" max="67" width="27.28515625" bestFit="1" customWidth="1"/>
    <col min="68" max="68" width="22.28515625" bestFit="1" customWidth="1"/>
    <col min="69" max="69" width="19.85546875" bestFit="1" customWidth="1"/>
    <col min="70" max="70" width="36" bestFit="1" customWidth="1"/>
    <col min="71" max="71" width="20.7109375" bestFit="1" customWidth="1"/>
    <col min="72" max="72" width="12.7109375" bestFit="1" customWidth="1"/>
    <col min="73" max="73" width="21" bestFit="1" customWidth="1"/>
    <col min="74" max="74" width="24.7109375" bestFit="1" customWidth="1"/>
    <col min="75" max="75" width="51.7109375" bestFit="1" customWidth="1"/>
    <col min="76" max="76" width="59.28515625" bestFit="1" customWidth="1"/>
    <col min="77" max="77" width="25" bestFit="1" customWidth="1"/>
    <col min="78" max="78" width="24.5703125" bestFit="1" customWidth="1"/>
    <col min="79" max="79" width="25.140625" bestFit="1" customWidth="1"/>
    <col min="80" max="80" width="28.85546875" bestFit="1" customWidth="1"/>
    <col min="81" max="81" width="19" bestFit="1" customWidth="1"/>
    <col min="82" max="82" width="30.28515625" bestFit="1" customWidth="1"/>
    <col min="83" max="83" width="42.5703125" bestFit="1" customWidth="1"/>
    <col min="84" max="85" width="26.7109375" bestFit="1" customWidth="1"/>
    <col min="86" max="86" width="50.140625" bestFit="1" customWidth="1"/>
    <col min="87" max="87" width="22" bestFit="1" customWidth="1"/>
    <col min="88" max="88" width="21.85546875" bestFit="1" customWidth="1"/>
    <col min="89" max="89" width="14.42578125" bestFit="1" customWidth="1"/>
    <col min="90" max="90" width="25.7109375" bestFit="1" customWidth="1"/>
    <col min="91" max="91" width="33" bestFit="1" customWidth="1"/>
    <col min="92" max="92" width="26" bestFit="1" customWidth="1"/>
    <col min="93" max="93" width="16.85546875" bestFit="1" customWidth="1"/>
    <col min="94" max="94" width="28.140625" bestFit="1" customWidth="1"/>
    <col min="95" max="95" width="23.28515625" bestFit="1" customWidth="1"/>
    <col min="96" max="96" width="14" bestFit="1" customWidth="1"/>
    <col min="97" max="97" width="36.85546875" bestFit="1" customWidth="1"/>
    <col min="98" max="98" width="20" bestFit="1" customWidth="1"/>
    <col min="99" max="99" width="26.7109375" bestFit="1" customWidth="1"/>
    <col min="100" max="100" width="19.85546875" bestFit="1" customWidth="1"/>
    <col min="101" max="101" width="27.28515625" bestFit="1" customWidth="1"/>
    <col min="102" max="102" width="22.28515625" bestFit="1" customWidth="1"/>
    <col min="103" max="103" width="19.85546875" bestFit="1" customWidth="1"/>
    <col min="104" max="104" width="15.7109375" bestFit="1" customWidth="1"/>
    <col min="105" max="105" width="21.5703125" bestFit="1" customWidth="1"/>
    <col min="106" max="106" width="23.140625" bestFit="1" customWidth="1"/>
  </cols>
  <sheetData>
    <row r="1" spans="1:14" x14ac:dyDescent="0.25">
      <c r="N1" s="44" t="s">
        <v>3</v>
      </c>
    </row>
    <row r="2" spans="1:14" x14ac:dyDescent="0.25">
      <c r="N2" s="47" t="s">
        <v>11</v>
      </c>
    </row>
    <row r="3" spans="1:14" x14ac:dyDescent="0.25">
      <c r="N3" s="5" t="s">
        <v>11</v>
      </c>
    </row>
    <row r="4" spans="1:14" x14ac:dyDescent="0.25">
      <c r="A4" s="27" t="s">
        <v>228</v>
      </c>
      <c r="B4" t="s">
        <v>257</v>
      </c>
      <c r="C4" t="s">
        <v>230</v>
      </c>
      <c r="D4" t="s">
        <v>258</v>
      </c>
      <c r="F4" t="s">
        <v>228</v>
      </c>
      <c r="G4" t="s">
        <v>259</v>
      </c>
      <c r="H4" t="s">
        <v>230</v>
      </c>
      <c r="I4" t="s">
        <v>260</v>
      </c>
      <c r="N4" s="5" t="s">
        <v>11</v>
      </c>
    </row>
    <row r="5" spans="1:14" x14ac:dyDescent="0.25">
      <c r="A5" s="28" t="s">
        <v>11</v>
      </c>
      <c r="B5" s="29">
        <v>146253.88999999998</v>
      </c>
      <c r="C5" s="29">
        <v>669</v>
      </c>
      <c r="D5" s="29">
        <v>18</v>
      </c>
      <c r="F5" s="47" t="s">
        <v>11</v>
      </c>
      <c r="G5">
        <f>SUMIFS(Formatting!$G$1:$G$58,Formatting!$B$1:$B$58,Sheet8!F5)</f>
        <v>146253.88999999998</v>
      </c>
      <c r="H5">
        <f>COUNTIFS(Formatting!B1:B58,Sheet8!F5)</f>
        <v>18</v>
      </c>
      <c r="I5">
        <f>COUNTIFS(Formatting!C1:C58,Sheet8!G5)</f>
        <v>0</v>
      </c>
      <c r="N5" s="5" t="s">
        <v>11</v>
      </c>
    </row>
    <row r="6" spans="1:14" x14ac:dyDescent="0.25">
      <c r="A6" s="28" t="s">
        <v>17</v>
      </c>
      <c r="B6" s="29">
        <v>5057202.0439209975</v>
      </c>
      <c r="C6" s="29">
        <v>13118</v>
      </c>
      <c r="D6" s="29">
        <v>39</v>
      </c>
      <c r="F6" s="5" t="s">
        <v>17</v>
      </c>
      <c r="G6">
        <f>SUMIFS(Formatting!$G$1:$G$58,Formatting!$B$1:$B$58,Sheet8!F6)</f>
        <v>5057202.0439209975</v>
      </c>
      <c r="H6">
        <f>COUNTIFS(Formatting!B2:B59,Sheet8!F6)</f>
        <v>39</v>
      </c>
      <c r="N6" s="5" t="s">
        <v>11</v>
      </c>
    </row>
    <row r="7" spans="1:14" x14ac:dyDescent="0.25">
      <c r="A7" s="28" t="s">
        <v>208</v>
      </c>
      <c r="B7" s="29">
        <v>5203455.9339209981</v>
      </c>
      <c r="C7" s="29">
        <v>13787</v>
      </c>
      <c r="D7" s="29">
        <v>57</v>
      </c>
      <c r="N7" s="5" t="s">
        <v>11</v>
      </c>
    </row>
    <row r="8" spans="1:14" x14ac:dyDescent="0.25">
      <c r="N8" s="5" t="s">
        <v>11</v>
      </c>
    </row>
    <row r="9" spans="1:14" x14ac:dyDescent="0.25">
      <c r="N9" s="5" t="s">
        <v>11</v>
      </c>
    </row>
    <row r="10" spans="1:14" x14ac:dyDescent="0.25">
      <c r="N10" s="5" t="s">
        <v>11</v>
      </c>
    </row>
    <row r="11" spans="1:14" x14ac:dyDescent="0.25">
      <c r="N11" s="5" t="s">
        <v>11</v>
      </c>
    </row>
    <row r="12" spans="1:14" x14ac:dyDescent="0.25">
      <c r="N12" s="5" t="s">
        <v>11</v>
      </c>
    </row>
    <row r="13" spans="1:14" x14ac:dyDescent="0.25">
      <c r="N13" s="5" t="s">
        <v>11</v>
      </c>
    </row>
    <row r="14" spans="1:14" x14ac:dyDescent="0.25">
      <c r="N14" s="5" t="s">
        <v>11</v>
      </c>
    </row>
    <row r="15" spans="1:14" x14ac:dyDescent="0.25">
      <c r="N15" s="5" t="s">
        <v>11</v>
      </c>
    </row>
    <row r="16" spans="1:14" x14ac:dyDescent="0.25">
      <c r="N16" s="5" t="s">
        <v>11</v>
      </c>
    </row>
    <row r="17" spans="14:14" x14ac:dyDescent="0.25">
      <c r="N17" s="5" t="s">
        <v>17</v>
      </c>
    </row>
    <row r="18" spans="14:14" x14ac:dyDescent="0.25">
      <c r="N18" s="5" t="s">
        <v>17</v>
      </c>
    </row>
    <row r="19" spans="14:14" x14ac:dyDescent="0.25">
      <c r="N19" s="5" t="s">
        <v>17</v>
      </c>
    </row>
    <row r="20" spans="14:14" x14ac:dyDescent="0.25">
      <c r="N20" s="5" t="s">
        <v>11</v>
      </c>
    </row>
    <row r="21" spans="14:14" x14ac:dyDescent="0.25">
      <c r="N21" s="5" t="s">
        <v>11</v>
      </c>
    </row>
    <row r="22" spans="14:14" x14ac:dyDescent="0.25">
      <c r="N22" s="5" t="s">
        <v>11</v>
      </c>
    </row>
    <row r="23" spans="14:14" x14ac:dyDescent="0.25">
      <c r="N23" s="5" t="s">
        <v>17</v>
      </c>
    </row>
    <row r="24" spans="14:14" x14ac:dyDescent="0.25">
      <c r="N24" s="5" t="s">
        <v>17</v>
      </c>
    </row>
    <row r="25" spans="14:14" x14ac:dyDescent="0.25">
      <c r="N25" s="5" t="s">
        <v>17</v>
      </c>
    </row>
    <row r="26" spans="14:14" x14ac:dyDescent="0.25">
      <c r="N26" s="5" t="s">
        <v>17</v>
      </c>
    </row>
    <row r="27" spans="14:14" x14ac:dyDescent="0.25">
      <c r="N27" s="5" t="s">
        <v>17</v>
      </c>
    </row>
    <row r="28" spans="14:14" x14ac:dyDescent="0.25">
      <c r="N28" s="5" t="s">
        <v>17</v>
      </c>
    </row>
    <row r="29" spans="14:14" x14ac:dyDescent="0.25">
      <c r="N29" s="5" t="s">
        <v>17</v>
      </c>
    </row>
    <row r="30" spans="14:14" x14ac:dyDescent="0.25">
      <c r="N30" s="5" t="s">
        <v>17</v>
      </c>
    </row>
    <row r="31" spans="14:14" x14ac:dyDescent="0.25">
      <c r="N31" s="5" t="s">
        <v>17</v>
      </c>
    </row>
    <row r="32" spans="14:14" x14ac:dyDescent="0.25">
      <c r="N32" s="5" t="s">
        <v>17</v>
      </c>
    </row>
    <row r="33" spans="14:14" x14ac:dyDescent="0.25">
      <c r="N33" s="5" t="s">
        <v>17</v>
      </c>
    </row>
    <row r="34" spans="14:14" x14ac:dyDescent="0.25">
      <c r="N34" s="5" t="s">
        <v>17</v>
      </c>
    </row>
    <row r="35" spans="14:14" x14ac:dyDescent="0.25">
      <c r="N35" s="5" t="s">
        <v>17</v>
      </c>
    </row>
    <row r="36" spans="14:14" x14ac:dyDescent="0.25">
      <c r="N36" s="5" t="s">
        <v>17</v>
      </c>
    </row>
    <row r="37" spans="14:14" x14ac:dyDescent="0.25">
      <c r="N37" s="5" t="s">
        <v>17</v>
      </c>
    </row>
    <row r="38" spans="14:14" x14ac:dyDescent="0.25">
      <c r="N38" s="5" t="s">
        <v>17</v>
      </c>
    </row>
    <row r="39" spans="14:14" x14ac:dyDescent="0.25">
      <c r="N39" s="5" t="s">
        <v>17</v>
      </c>
    </row>
    <row r="40" spans="14:14" x14ac:dyDescent="0.25">
      <c r="N40" s="5" t="s">
        <v>17</v>
      </c>
    </row>
    <row r="41" spans="14:14" x14ac:dyDescent="0.25">
      <c r="N41" s="5" t="s">
        <v>17</v>
      </c>
    </row>
    <row r="42" spans="14:14" x14ac:dyDescent="0.25">
      <c r="N42" s="5" t="s">
        <v>17</v>
      </c>
    </row>
    <row r="43" spans="14:14" x14ac:dyDescent="0.25">
      <c r="N43" s="5" t="s">
        <v>17</v>
      </c>
    </row>
    <row r="44" spans="14:14" x14ac:dyDescent="0.25">
      <c r="N44" s="5" t="s">
        <v>17</v>
      </c>
    </row>
    <row r="45" spans="14:14" x14ac:dyDescent="0.25">
      <c r="N45" s="5" t="s">
        <v>17</v>
      </c>
    </row>
    <row r="46" spans="14:14" x14ac:dyDescent="0.25">
      <c r="N46" s="5" t="s">
        <v>17</v>
      </c>
    </row>
    <row r="47" spans="14:14" x14ac:dyDescent="0.25">
      <c r="N47" s="5" t="s">
        <v>17</v>
      </c>
    </row>
    <row r="48" spans="14:14" x14ac:dyDescent="0.25">
      <c r="N48" s="5" t="s">
        <v>17</v>
      </c>
    </row>
    <row r="49" spans="14:14" x14ac:dyDescent="0.25">
      <c r="N49" s="5" t="s">
        <v>17</v>
      </c>
    </row>
    <row r="50" spans="14:14" x14ac:dyDescent="0.25">
      <c r="N50" s="5" t="s">
        <v>17</v>
      </c>
    </row>
    <row r="51" spans="14:14" x14ac:dyDescent="0.25">
      <c r="N51" s="5" t="s">
        <v>17</v>
      </c>
    </row>
    <row r="52" spans="14:14" x14ac:dyDescent="0.25">
      <c r="N52" s="5" t="s">
        <v>17</v>
      </c>
    </row>
    <row r="53" spans="14:14" x14ac:dyDescent="0.25">
      <c r="N53" s="5" t="s">
        <v>17</v>
      </c>
    </row>
    <row r="54" spans="14:14" x14ac:dyDescent="0.25">
      <c r="N54" s="5" t="s">
        <v>17</v>
      </c>
    </row>
    <row r="55" spans="14:14" x14ac:dyDescent="0.25">
      <c r="N55" s="5" t="s">
        <v>17</v>
      </c>
    </row>
    <row r="56" spans="14:14" x14ac:dyDescent="0.25">
      <c r="N56" s="5" t="s">
        <v>17</v>
      </c>
    </row>
    <row r="57" spans="14:14" x14ac:dyDescent="0.25">
      <c r="N57" s="5" t="s">
        <v>17</v>
      </c>
    </row>
    <row r="58" spans="14:14" x14ac:dyDescent="0.25">
      <c r="N58" s="5" t="s">
        <v>17</v>
      </c>
    </row>
    <row r="59" spans="14:14" x14ac:dyDescent="0.25">
      <c r="N59" s="5" t="s">
        <v>17</v>
      </c>
    </row>
    <row r="60" spans="14:14" x14ac:dyDescent="0.25">
      <c r="N60" s="5" t="s">
        <v>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2"/>
  <sheetViews>
    <sheetView showGridLines="0" topLeftCell="A38" zoomScale="120" zoomScaleNormal="120" workbookViewId="0">
      <selection activeCell="B1" sqref="B1:B1048576"/>
    </sheetView>
  </sheetViews>
  <sheetFormatPr defaultRowHeight="15" x14ac:dyDescent="0.25"/>
  <cols>
    <col min="1" max="1" width="12" bestFit="1" customWidth="1"/>
    <col min="2" max="2" width="17" bestFit="1" customWidth="1"/>
    <col min="3" max="3" width="58.85546875" bestFit="1" customWidth="1"/>
    <col min="4" max="4" width="18.85546875" bestFit="1" customWidth="1"/>
    <col min="5" max="5" width="15.7109375" bestFit="1" customWidth="1"/>
    <col min="6" max="6" width="9.42578125" style="29" bestFit="1" customWidth="1"/>
    <col min="7" max="7" width="14.85546875" style="43" bestFit="1" customWidth="1"/>
    <col min="8" max="8" width="11.140625" style="42" bestFit="1" customWidth="1"/>
    <col min="9" max="9" width="18.140625" bestFit="1" customWidth="1"/>
    <col min="10" max="10" width="17" bestFit="1" customWidth="1"/>
    <col min="11" max="11" width="16.28515625" bestFit="1" customWidth="1"/>
    <col min="13" max="13" width="20.140625" bestFit="1" customWidth="1"/>
    <col min="16" max="16" width="20.140625" bestFit="1" customWidth="1"/>
  </cols>
  <sheetData>
    <row r="1" spans="1:16" x14ac:dyDescent="0.25">
      <c r="A1" s="44" t="s">
        <v>2</v>
      </c>
      <c r="B1" s="44" t="s">
        <v>3</v>
      </c>
      <c r="C1" s="44" t="s">
        <v>4</v>
      </c>
      <c r="D1" s="44" t="s">
        <v>198</v>
      </c>
      <c r="E1" s="44" t="s">
        <v>7</v>
      </c>
      <c r="F1" s="49" t="s">
        <v>8</v>
      </c>
      <c r="G1" s="45" t="s">
        <v>9</v>
      </c>
      <c r="H1" s="46" t="s">
        <v>232</v>
      </c>
      <c r="I1" s="54" t="s">
        <v>241</v>
      </c>
      <c r="J1" s="54" t="s">
        <v>242</v>
      </c>
      <c r="K1" s="56"/>
      <c r="P1">
        <f>IFERROR(11/0,0)</f>
        <v>0</v>
      </c>
    </row>
    <row r="2" spans="1:16" x14ac:dyDescent="0.25">
      <c r="A2" s="47" t="s">
        <v>10</v>
      </c>
      <c r="B2" s="47" t="s">
        <v>11</v>
      </c>
      <c r="C2" s="47" t="s">
        <v>67</v>
      </c>
      <c r="D2" s="47" t="s">
        <v>12</v>
      </c>
      <c r="E2" s="47" t="s">
        <v>13</v>
      </c>
      <c r="F2" s="50">
        <v>65</v>
      </c>
      <c r="G2" s="48">
        <v>11196.64</v>
      </c>
      <c r="H2" s="53">
        <f>IFERROR(G2/F2,0)</f>
        <v>172.256</v>
      </c>
      <c r="I2" s="55" t="str">
        <f>IF(G2&gt;AVERAGE(G2:G58),"High Performance","Low Performance")</f>
        <v>Low Performance</v>
      </c>
      <c r="J2" s="57" t="str">
        <f>IF(F2&gt;AVERAGE(F2:F58),"High Performance","low Performance")</f>
        <v>low Performance</v>
      </c>
      <c r="K2" s="5" t="str">
        <f>IF(H2&gt;AVERAGE(H2:H58),"High Performance","Low Performance")</f>
        <v>Low Performance</v>
      </c>
    </row>
    <row r="3" spans="1:16" x14ac:dyDescent="0.25">
      <c r="A3" s="5" t="s">
        <v>10</v>
      </c>
      <c r="B3" s="5" t="s">
        <v>11</v>
      </c>
      <c r="C3" s="5" t="s">
        <v>191</v>
      </c>
      <c r="D3" s="5" t="s">
        <v>14</v>
      </c>
      <c r="E3" s="5" t="s">
        <v>13</v>
      </c>
      <c r="F3" s="51">
        <v>45</v>
      </c>
      <c r="G3" s="43">
        <v>3510.45</v>
      </c>
      <c r="H3" s="53">
        <f t="shared" ref="H3:H58" si="0">IFERROR(G3/F3,0)</f>
        <v>78.009999999999991</v>
      </c>
      <c r="I3" s="55" t="str">
        <f t="shared" ref="I3:I58" si="1">IF(G3&gt;AVERAGE(G3:G59),"High Performance","Low Performance")</f>
        <v>Low Performance</v>
      </c>
      <c r="J3" s="57" t="str">
        <f t="shared" ref="J3:J59" si="2">IF(F3&gt;AVERAGE(F3:F59),"High Performance","low Performance")</f>
        <v>low Performance</v>
      </c>
      <c r="K3" s="5" t="str">
        <f t="shared" ref="K3:K62" si="3">IF(H3&gt;AVERAGE(H3:H59),"High Performance","Low Performance")</f>
        <v>Low Performance</v>
      </c>
    </row>
    <row r="4" spans="1:16" x14ac:dyDescent="0.25">
      <c r="A4" s="5" t="s">
        <v>10</v>
      </c>
      <c r="B4" s="5" t="s">
        <v>11</v>
      </c>
      <c r="C4" s="5" t="s">
        <v>73</v>
      </c>
      <c r="D4" s="5" t="s">
        <v>12</v>
      </c>
      <c r="E4" s="5" t="s">
        <v>13</v>
      </c>
      <c r="F4" s="51">
        <v>75</v>
      </c>
      <c r="G4" s="43">
        <v>10725.1</v>
      </c>
      <c r="H4" s="53">
        <f t="shared" si="0"/>
        <v>143.00133333333335</v>
      </c>
      <c r="I4" s="55" t="str">
        <f t="shared" si="1"/>
        <v>Low Performance</v>
      </c>
      <c r="J4" s="57" t="str">
        <f t="shared" si="2"/>
        <v>low Performance</v>
      </c>
      <c r="K4" s="5" t="str">
        <f t="shared" si="3"/>
        <v>Low Performance</v>
      </c>
    </row>
    <row r="5" spans="1:16" x14ac:dyDescent="0.25">
      <c r="A5" s="5" t="s">
        <v>10</v>
      </c>
      <c r="B5" s="5" t="s">
        <v>11</v>
      </c>
      <c r="C5" s="5" t="s">
        <v>95</v>
      </c>
      <c r="D5" s="5" t="s">
        <v>16</v>
      </c>
      <c r="E5" s="5" t="s">
        <v>13</v>
      </c>
      <c r="F5" s="51">
        <v>16</v>
      </c>
      <c r="G5" s="43">
        <v>2912</v>
      </c>
      <c r="H5" s="53">
        <f t="shared" si="0"/>
        <v>182</v>
      </c>
      <c r="I5" s="55" t="str">
        <f t="shared" si="1"/>
        <v>Low Performance</v>
      </c>
      <c r="J5" s="57" t="str">
        <f t="shared" si="2"/>
        <v>low Performance</v>
      </c>
      <c r="K5" s="5" t="str">
        <f t="shared" si="3"/>
        <v>Low Performance</v>
      </c>
    </row>
    <row r="6" spans="1:16" x14ac:dyDescent="0.25">
      <c r="A6" s="5" t="s">
        <v>10</v>
      </c>
      <c r="B6" s="5" t="s">
        <v>11</v>
      </c>
      <c r="C6" s="5" t="s">
        <v>96</v>
      </c>
      <c r="D6" s="5" t="s">
        <v>12</v>
      </c>
      <c r="E6" s="5" t="s">
        <v>13</v>
      </c>
      <c r="F6" s="51">
        <v>28</v>
      </c>
      <c r="G6" s="43">
        <v>7644</v>
      </c>
      <c r="H6" s="53">
        <f t="shared" si="0"/>
        <v>273</v>
      </c>
      <c r="I6" s="55" t="str">
        <f t="shared" si="1"/>
        <v>Low Performance</v>
      </c>
      <c r="J6" s="57" t="str">
        <f t="shared" si="2"/>
        <v>low Performance</v>
      </c>
      <c r="K6" s="5" t="str">
        <f t="shared" si="3"/>
        <v>Low Performance</v>
      </c>
    </row>
    <row r="7" spans="1:16" x14ac:dyDescent="0.25">
      <c r="A7" s="5" t="s">
        <v>10</v>
      </c>
      <c r="B7" s="5" t="s">
        <v>11</v>
      </c>
      <c r="C7" s="5" t="s">
        <v>186</v>
      </c>
      <c r="D7" s="5" t="s">
        <v>14</v>
      </c>
      <c r="E7" s="5" t="s">
        <v>13</v>
      </c>
      <c r="F7" s="51">
        <v>28</v>
      </c>
      <c r="G7" s="43">
        <v>5441.9599999999991</v>
      </c>
      <c r="H7" s="53">
        <f t="shared" si="0"/>
        <v>194.35571428571424</v>
      </c>
      <c r="I7" s="55" t="str">
        <f t="shared" si="1"/>
        <v>Low Performance</v>
      </c>
      <c r="J7" s="57" t="str">
        <f t="shared" si="2"/>
        <v>low Performance</v>
      </c>
      <c r="K7" s="5" t="str">
        <f t="shared" si="3"/>
        <v>Low Performance</v>
      </c>
    </row>
    <row r="8" spans="1:16" x14ac:dyDescent="0.25">
      <c r="A8" s="5" t="s">
        <v>10</v>
      </c>
      <c r="B8" s="5" t="s">
        <v>11</v>
      </c>
      <c r="C8" s="5" t="s">
        <v>113</v>
      </c>
      <c r="D8" s="5" t="s">
        <v>12</v>
      </c>
      <c r="E8" s="5" t="s">
        <v>13</v>
      </c>
      <c r="F8" s="51">
        <v>144</v>
      </c>
      <c r="G8" s="43">
        <v>28080.48</v>
      </c>
      <c r="H8" s="53">
        <f t="shared" si="0"/>
        <v>195.00333333333333</v>
      </c>
      <c r="I8" s="55" t="str">
        <f t="shared" si="1"/>
        <v>Low Performance</v>
      </c>
      <c r="J8" s="57" t="str">
        <f t="shared" si="2"/>
        <v>low Performance</v>
      </c>
      <c r="K8" s="5" t="str">
        <f t="shared" si="3"/>
        <v>Low Performance</v>
      </c>
    </row>
    <row r="9" spans="1:16" x14ac:dyDescent="0.25">
      <c r="A9" s="5" t="s">
        <v>10</v>
      </c>
      <c r="B9" s="5" t="s">
        <v>11</v>
      </c>
      <c r="C9" s="5" t="s">
        <v>133</v>
      </c>
      <c r="D9" s="5" t="s">
        <v>12</v>
      </c>
      <c r="E9" s="5" t="s">
        <v>13</v>
      </c>
      <c r="F9" s="51">
        <v>18</v>
      </c>
      <c r="G9" s="43">
        <v>7020.1200000000008</v>
      </c>
      <c r="H9" s="53">
        <f t="shared" si="0"/>
        <v>390.00666666666672</v>
      </c>
      <c r="I9" s="55" t="str">
        <f t="shared" si="1"/>
        <v>Low Performance</v>
      </c>
      <c r="J9" s="57" t="str">
        <f t="shared" si="2"/>
        <v>low Performance</v>
      </c>
      <c r="K9" s="5" t="str">
        <f t="shared" si="3"/>
        <v>High Performance</v>
      </c>
    </row>
    <row r="10" spans="1:16" x14ac:dyDescent="0.25">
      <c r="A10" s="5" t="s">
        <v>10</v>
      </c>
      <c r="B10" s="5" t="s">
        <v>11</v>
      </c>
      <c r="C10" s="5" t="s">
        <v>136</v>
      </c>
      <c r="D10" s="5" t="s">
        <v>16</v>
      </c>
      <c r="E10" s="5" t="s">
        <v>13</v>
      </c>
      <c r="F10" s="51">
        <v>6</v>
      </c>
      <c r="G10" s="43">
        <v>2336.12</v>
      </c>
      <c r="H10" s="53">
        <f t="shared" si="0"/>
        <v>389.3533333333333</v>
      </c>
      <c r="I10" s="55" t="str">
        <f t="shared" si="1"/>
        <v>Low Performance</v>
      </c>
      <c r="J10" s="57" t="str">
        <f t="shared" si="2"/>
        <v>low Performance</v>
      </c>
      <c r="K10" s="5" t="str">
        <f t="shared" si="3"/>
        <v>High Performance</v>
      </c>
    </row>
    <row r="11" spans="1:16" x14ac:dyDescent="0.25">
      <c r="A11" s="5" t="s">
        <v>10</v>
      </c>
      <c r="B11" s="5" t="s">
        <v>11</v>
      </c>
      <c r="C11" s="5" t="s">
        <v>170</v>
      </c>
      <c r="D11" s="5" t="s">
        <v>12</v>
      </c>
      <c r="E11" s="5" t="s">
        <v>13</v>
      </c>
      <c r="F11" s="51">
        <v>122</v>
      </c>
      <c r="G11" s="43">
        <v>31720.999999999996</v>
      </c>
      <c r="H11" s="53">
        <f t="shared" si="0"/>
        <v>260.00819672131144</v>
      </c>
      <c r="I11" s="55" t="str">
        <f t="shared" si="1"/>
        <v>Low Performance</v>
      </c>
      <c r="J11" s="57" t="str">
        <f t="shared" si="2"/>
        <v>low Performance</v>
      </c>
      <c r="K11" s="5" t="str">
        <f t="shared" si="3"/>
        <v>Low Performance</v>
      </c>
    </row>
    <row r="12" spans="1:16" x14ac:dyDescent="0.25">
      <c r="A12" s="5" t="s">
        <v>10</v>
      </c>
      <c r="B12" s="5" t="s">
        <v>11</v>
      </c>
      <c r="C12" s="5" t="s">
        <v>173</v>
      </c>
      <c r="D12" s="5" t="s">
        <v>16</v>
      </c>
      <c r="E12" s="5" t="s">
        <v>13</v>
      </c>
      <c r="F12" s="51">
        <v>6</v>
      </c>
      <c r="G12" s="43">
        <v>1248.04</v>
      </c>
      <c r="H12" s="53">
        <f t="shared" si="0"/>
        <v>208.00666666666666</v>
      </c>
      <c r="I12" s="55" t="str">
        <f t="shared" si="1"/>
        <v>Low Performance</v>
      </c>
      <c r="J12" s="57" t="str">
        <f t="shared" si="2"/>
        <v>low Performance</v>
      </c>
      <c r="K12" s="5" t="str">
        <f t="shared" si="3"/>
        <v>Low Performance</v>
      </c>
    </row>
    <row r="13" spans="1:16" x14ac:dyDescent="0.25">
      <c r="A13" s="5" t="s">
        <v>10</v>
      </c>
      <c r="B13" s="5" t="s">
        <v>11</v>
      </c>
      <c r="C13" s="5" t="s">
        <v>179</v>
      </c>
      <c r="D13" s="5" t="s">
        <v>12</v>
      </c>
      <c r="E13" s="5" t="s">
        <v>13</v>
      </c>
      <c r="F13" s="51">
        <v>30</v>
      </c>
      <c r="G13" s="43">
        <v>9750.0400000000009</v>
      </c>
      <c r="H13" s="53">
        <f t="shared" si="0"/>
        <v>325.00133333333338</v>
      </c>
      <c r="I13" s="55" t="str">
        <f t="shared" si="1"/>
        <v>Low Performance</v>
      </c>
      <c r="J13" s="57" t="str">
        <f t="shared" si="2"/>
        <v>low Performance</v>
      </c>
      <c r="K13" s="5" t="str">
        <f t="shared" si="3"/>
        <v>High Performance</v>
      </c>
    </row>
    <row r="14" spans="1:16" x14ac:dyDescent="0.25">
      <c r="A14" s="5" t="s">
        <v>10</v>
      </c>
      <c r="B14" s="5" t="s">
        <v>11</v>
      </c>
      <c r="C14" s="5" t="s">
        <v>180</v>
      </c>
      <c r="D14" s="5" t="s">
        <v>14</v>
      </c>
      <c r="E14" s="5" t="s">
        <v>13</v>
      </c>
      <c r="F14" s="51">
        <v>30</v>
      </c>
      <c r="G14" s="43">
        <v>7410.08</v>
      </c>
      <c r="H14" s="53">
        <f t="shared" si="0"/>
        <v>247.00266666666667</v>
      </c>
      <c r="I14" s="55" t="str">
        <f t="shared" si="1"/>
        <v>Low Performance</v>
      </c>
      <c r="J14" s="57" t="str">
        <f t="shared" si="2"/>
        <v>low Performance</v>
      </c>
      <c r="K14" s="5" t="str">
        <f t="shared" si="3"/>
        <v>Low Performance</v>
      </c>
    </row>
    <row r="15" spans="1:16" x14ac:dyDescent="0.25">
      <c r="A15" s="5" t="s">
        <v>10</v>
      </c>
      <c r="B15" s="5" t="s">
        <v>11</v>
      </c>
      <c r="C15" s="5" t="s">
        <v>183</v>
      </c>
      <c r="D15" s="5" t="s">
        <v>12</v>
      </c>
      <c r="E15" s="5" t="s">
        <v>13</v>
      </c>
      <c r="F15" s="51">
        <v>25</v>
      </c>
      <c r="G15" s="43">
        <v>7962.619999999999</v>
      </c>
      <c r="H15" s="53">
        <f t="shared" si="0"/>
        <v>318.50479999999993</v>
      </c>
      <c r="I15" s="55" t="str">
        <f t="shared" si="1"/>
        <v>Low Performance</v>
      </c>
      <c r="J15" s="57" t="str">
        <f t="shared" si="2"/>
        <v>low Performance</v>
      </c>
      <c r="K15" s="5" t="str">
        <f t="shared" si="3"/>
        <v>High Performance</v>
      </c>
    </row>
    <row r="16" spans="1:16" x14ac:dyDescent="0.25">
      <c r="A16" s="5" t="s">
        <v>10</v>
      </c>
      <c r="B16" s="5" t="s">
        <v>11</v>
      </c>
      <c r="C16" s="5" t="s">
        <v>184</v>
      </c>
      <c r="D16" s="5" t="s">
        <v>12</v>
      </c>
      <c r="E16" s="5" t="s">
        <v>13</v>
      </c>
      <c r="F16" s="51">
        <v>2</v>
      </c>
      <c r="G16" s="43">
        <v>650</v>
      </c>
      <c r="H16" s="53">
        <f t="shared" si="0"/>
        <v>325</v>
      </c>
      <c r="I16" s="55" t="str">
        <f t="shared" si="1"/>
        <v>Low Performance</v>
      </c>
      <c r="J16" s="57" t="str">
        <f t="shared" si="2"/>
        <v>low Performance</v>
      </c>
      <c r="K16" s="5" t="str">
        <f t="shared" si="3"/>
        <v>High Performance</v>
      </c>
    </row>
    <row r="17" spans="1:11" x14ac:dyDescent="0.25">
      <c r="A17" s="5" t="s">
        <v>10</v>
      </c>
      <c r="B17" s="5" t="s">
        <v>17</v>
      </c>
      <c r="C17" s="5" t="s">
        <v>192</v>
      </c>
      <c r="D17" s="5" t="s">
        <v>12</v>
      </c>
      <c r="E17" s="5" t="s">
        <v>13</v>
      </c>
      <c r="F17" s="51">
        <v>60</v>
      </c>
      <c r="G17" s="43">
        <v>28005.739999999998</v>
      </c>
      <c r="H17" s="53">
        <f t="shared" si="0"/>
        <v>466.76233333333329</v>
      </c>
      <c r="I17" s="55" t="str">
        <f t="shared" si="1"/>
        <v>Low Performance</v>
      </c>
      <c r="J17" s="57" t="str">
        <f t="shared" si="2"/>
        <v>low Performance</v>
      </c>
      <c r="K17" s="5" t="str">
        <f t="shared" si="3"/>
        <v>High Performance</v>
      </c>
    </row>
    <row r="18" spans="1:11" x14ac:dyDescent="0.25">
      <c r="A18" s="5" t="s">
        <v>10</v>
      </c>
      <c r="B18" s="5" t="s">
        <v>17</v>
      </c>
      <c r="C18" s="5" t="s">
        <v>192</v>
      </c>
      <c r="D18" s="5" t="s">
        <v>12</v>
      </c>
      <c r="E18" s="5" t="s">
        <v>15</v>
      </c>
      <c r="F18" s="51">
        <v>0</v>
      </c>
      <c r="G18" s="43">
        <v>0</v>
      </c>
      <c r="H18" s="53">
        <f t="shared" si="0"/>
        <v>0</v>
      </c>
      <c r="I18" s="55" t="str">
        <f t="shared" si="1"/>
        <v>Low Performance</v>
      </c>
      <c r="J18" s="57" t="str">
        <f t="shared" si="2"/>
        <v>low Performance</v>
      </c>
      <c r="K18" s="5" t="str">
        <f t="shared" si="3"/>
        <v>Low Performance</v>
      </c>
    </row>
    <row r="19" spans="1:11" x14ac:dyDescent="0.25">
      <c r="A19" s="5" t="s">
        <v>10</v>
      </c>
      <c r="B19" s="5" t="s">
        <v>17</v>
      </c>
      <c r="C19" s="5" t="s">
        <v>18</v>
      </c>
      <c r="D19" s="5" t="s">
        <v>16</v>
      </c>
      <c r="E19" s="5" t="s">
        <v>13</v>
      </c>
      <c r="F19" s="51">
        <v>4</v>
      </c>
      <c r="G19" s="43">
        <v>4307.8839209999996</v>
      </c>
      <c r="H19" s="53">
        <f t="shared" si="0"/>
        <v>1076.9709802499999</v>
      </c>
      <c r="I19" s="55" t="str">
        <f t="shared" si="1"/>
        <v>Low Performance</v>
      </c>
      <c r="J19" s="57" t="str">
        <f t="shared" si="2"/>
        <v>low Performance</v>
      </c>
      <c r="K19" s="5" t="str">
        <f t="shared" si="3"/>
        <v>High Performance</v>
      </c>
    </row>
    <row r="20" spans="1:11" x14ac:dyDescent="0.25">
      <c r="A20" s="5" t="s">
        <v>10</v>
      </c>
      <c r="B20" s="5" t="s">
        <v>11</v>
      </c>
      <c r="C20" s="5" t="s">
        <v>71</v>
      </c>
      <c r="D20" s="5" t="s">
        <v>14</v>
      </c>
      <c r="E20" s="5" t="s">
        <v>13</v>
      </c>
      <c r="F20" s="51">
        <v>24</v>
      </c>
      <c r="G20" s="43">
        <v>7020.24</v>
      </c>
      <c r="H20" s="53">
        <f t="shared" si="0"/>
        <v>292.51</v>
      </c>
      <c r="I20" s="55" t="str">
        <f t="shared" si="1"/>
        <v>Low Performance</v>
      </c>
      <c r="J20" s="57" t="str">
        <f t="shared" si="2"/>
        <v>low Performance</v>
      </c>
      <c r="K20" s="5" t="str">
        <f t="shared" si="3"/>
        <v>High Performance</v>
      </c>
    </row>
    <row r="21" spans="1:11" x14ac:dyDescent="0.25">
      <c r="A21" s="5" t="s">
        <v>10</v>
      </c>
      <c r="B21" s="5" t="s">
        <v>11</v>
      </c>
      <c r="C21" s="5" t="s">
        <v>72</v>
      </c>
      <c r="D21" s="5" t="s">
        <v>12</v>
      </c>
      <c r="E21" s="5" t="s">
        <v>13</v>
      </c>
      <c r="F21" s="51">
        <v>5</v>
      </c>
      <c r="G21" s="43">
        <v>1625</v>
      </c>
      <c r="H21" s="53">
        <f t="shared" si="0"/>
        <v>325</v>
      </c>
      <c r="I21" s="55" t="str">
        <f t="shared" si="1"/>
        <v>Low Performance</v>
      </c>
      <c r="J21" s="57" t="str">
        <f t="shared" si="2"/>
        <v>low Performance</v>
      </c>
      <c r="K21" s="5" t="str">
        <f t="shared" si="3"/>
        <v>High Performance</v>
      </c>
    </row>
    <row r="22" spans="1:11" x14ac:dyDescent="0.25">
      <c r="A22" s="5" t="s">
        <v>10</v>
      </c>
      <c r="B22" s="5" t="s">
        <v>11</v>
      </c>
      <c r="C22" s="5" t="s">
        <v>72</v>
      </c>
      <c r="D22" s="5" t="s">
        <v>12</v>
      </c>
      <c r="E22" s="5" t="s">
        <v>15</v>
      </c>
      <c r="F22" s="51">
        <v>0</v>
      </c>
      <c r="G22" s="43">
        <v>0</v>
      </c>
      <c r="H22" s="53">
        <f t="shared" si="0"/>
        <v>0</v>
      </c>
      <c r="I22" s="55" t="str">
        <f t="shared" si="1"/>
        <v>Low Performance</v>
      </c>
      <c r="J22" s="57" t="str">
        <f t="shared" si="2"/>
        <v>low Performance</v>
      </c>
      <c r="K22" s="5" t="str">
        <f t="shared" si="3"/>
        <v>Low Performance</v>
      </c>
    </row>
    <row r="23" spans="1:11" x14ac:dyDescent="0.25">
      <c r="A23" s="5" t="s">
        <v>10</v>
      </c>
      <c r="B23" s="5" t="s">
        <v>17</v>
      </c>
      <c r="C23" s="5" t="s">
        <v>53</v>
      </c>
      <c r="D23" s="5" t="s">
        <v>16</v>
      </c>
      <c r="E23" s="5" t="s">
        <v>13</v>
      </c>
      <c r="F23" s="51">
        <v>231</v>
      </c>
      <c r="G23" s="43">
        <v>268281.40999999997</v>
      </c>
      <c r="H23" s="53">
        <f t="shared" si="0"/>
        <v>1161.3913852813853</v>
      </c>
      <c r="I23" s="55" t="str">
        <f t="shared" si="1"/>
        <v>High Performance</v>
      </c>
      <c r="J23" s="57" t="str">
        <f t="shared" si="2"/>
        <v>low Performance</v>
      </c>
      <c r="K23" s="5" t="str">
        <f t="shared" si="3"/>
        <v>High Performance</v>
      </c>
    </row>
    <row r="24" spans="1:11" x14ac:dyDescent="0.25">
      <c r="A24" s="5" t="s">
        <v>10</v>
      </c>
      <c r="B24" s="5" t="s">
        <v>17</v>
      </c>
      <c r="C24" s="5" t="s">
        <v>53</v>
      </c>
      <c r="D24" s="5" t="s">
        <v>16</v>
      </c>
      <c r="E24" s="5" t="s">
        <v>15</v>
      </c>
      <c r="F24" s="51">
        <v>-11</v>
      </c>
      <c r="G24" s="43">
        <v>0</v>
      </c>
      <c r="H24" s="53">
        <f t="shared" si="0"/>
        <v>0</v>
      </c>
      <c r="I24" s="55" t="str">
        <f t="shared" si="1"/>
        <v>Low Performance</v>
      </c>
      <c r="J24" s="57" t="str">
        <f t="shared" si="2"/>
        <v>low Performance</v>
      </c>
      <c r="K24" s="5" t="str">
        <f t="shared" si="3"/>
        <v>Low Performance</v>
      </c>
    </row>
    <row r="25" spans="1:11" x14ac:dyDescent="0.25">
      <c r="A25" s="5" t="s">
        <v>10</v>
      </c>
      <c r="B25" s="5" t="s">
        <v>17</v>
      </c>
      <c r="C25" s="5" t="s">
        <v>56</v>
      </c>
      <c r="D25" s="5" t="s">
        <v>14</v>
      </c>
      <c r="E25" s="5" t="s">
        <v>13</v>
      </c>
      <c r="F25" s="51">
        <v>331</v>
      </c>
      <c r="G25" s="43">
        <v>426840.33</v>
      </c>
      <c r="H25" s="53">
        <f t="shared" si="0"/>
        <v>1289.547824773414</v>
      </c>
      <c r="I25" s="55" t="str">
        <f t="shared" si="1"/>
        <v>High Performance</v>
      </c>
      <c r="J25" s="57" t="str">
        <f t="shared" si="2"/>
        <v>low Performance</v>
      </c>
      <c r="K25" s="5" t="str">
        <f t="shared" si="3"/>
        <v>High Performance</v>
      </c>
    </row>
    <row r="26" spans="1:11" x14ac:dyDescent="0.25">
      <c r="A26" s="5" t="s">
        <v>10</v>
      </c>
      <c r="B26" s="5" t="s">
        <v>17</v>
      </c>
      <c r="C26" s="5" t="s">
        <v>56</v>
      </c>
      <c r="D26" s="5" t="s">
        <v>14</v>
      </c>
      <c r="E26" s="5" t="s">
        <v>15</v>
      </c>
      <c r="F26" s="51">
        <v>-11</v>
      </c>
      <c r="G26" s="43">
        <v>0</v>
      </c>
      <c r="H26" s="53">
        <f t="shared" si="0"/>
        <v>0</v>
      </c>
      <c r="I26" s="55" t="str">
        <f t="shared" si="1"/>
        <v>Low Performance</v>
      </c>
      <c r="J26" s="57" t="str">
        <f t="shared" si="2"/>
        <v>low Performance</v>
      </c>
      <c r="K26" s="5" t="str">
        <f t="shared" si="3"/>
        <v>Low Performance</v>
      </c>
    </row>
    <row r="27" spans="1:11" x14ac:dyDescent="0.25">
      <c r="A27" s="5" t="s">
        <v>10</v>
      </c>
      <c r="B27" s="5" t="s">
        <v>17</v>
      </c>
      <c r="C27" s="5" t="s">
        <v>59</v>
      </c>
      <c r="D27" s="5" t="s">
        <v>12</v>
      </c>
      <c r="E27" s="5" t="s">
        <v>13</v>
      </c>
      <c r="F27" s="51">
        <v>1116</v>
      </c>
      <c r="G27" s="43">
        <v>428699.63999999949</v>
      </c>
      <c r="H27" s="53">
        <f t="shared" si="0"/>
        <v>384.13946236559093</v>
      </c>
      <c r="I27" s="55" t="str">
        <f t="shared" si="1"/>
        <v>High Performance</v>
      </c>
      <c r="J27" s="57" t="str">
        <f t="shared" si="2"/>
        <v>High Performance</v>
      </c>
      <c r="K27" s="5" t="str">
        <f t="shared" si="3"/>
        <v>High Performance</v>
      </c>
    </row>
    <row r="28" spans="1:11" x14ac:dyDescent="0.25">
      <c r="A28" s="5" t="s">
        <v>10</v>
      </c>
      <c r="B28" s="5" t="s">
        <v>17</v>
      </c>
      <c r="C28" s="5" t="s">
        <v>59</v>
      </c>
      <c r="D28" s="5" t="s">
        <v>12</v>
      </c>
      <c r="E28" s="5" t="s">
        <v>15</v>
      </c>
      <c r="F28" s="51">
        <v>-34</v>
      </c>
      <c r="G28" s="43">
        <v>0</v>
      </c>
      <c r="H28" s="53">
        <f t="shared" si="0"/>
        <v>0</v>
      </c>
      <c r="I28" s="55" t="str">
        <f t="shared" si="1"/>
        <v>Low Performance</v>
      </c>
      <c r="J28" s="57" t="str">
        <f t="shared" si="2"/>
        <v>low Performance</v>
      </c>
      <c r="K28" s="5" t="str">
        <f t="shared" si="3"/>
        <v>Low Performance</v>
      </c>
    </row>
    <row r="29" spans="1:11" x14ac:dyDescent="0.25">
      <c r="A29" s="5" t="s">
        <v>10</v>
      </c>
      <c r="B29" s="5" t="s">
        <v>17</v>
      </c>
      <c r="C29" s="5" t="s">
        <v>60</v>
      </c>
      <c r="D29" s="5" t="s">
        <v>12</v>
      </c>
      <c r="E29" s="5" t="s">
        <v>13</v>
      </c>
      <c r="F29" s="51">
        <v>3003</v>
      </c>
      <c r="G29" s="43">
        <v>1374831.2199999997</v>
      </c>
      <c r="H29" s="53">
        <f t="shared" si="0"/>
        <v>457.81925407925399</v>
      </c>
      <c r="I29" s="55" t="str">
        <f t="shared" si="1"/>
        <v>High Performance</v>
      </c>
      <c r="J29" s="57" t="str">
        <f t="shared" si="2"/>
        <v>High Performance</v>
      </c>
      <c r="K29" s="5" t="str">
        <f t="shared" si="3"/>
        <v>High Performance</v>
      </c>
    </row>
    <row r="30" spans="1:11" x14ac:dyDescent="0.25">
      <c r="A30" s="5" t="s">
        <v>10</v>
      </c>
      <c r="B30" s="5" t="s">
        <v>17</v>
      </c>
      <c r="C30" s="5" t="s">
        <v>60</v>
      </c>
      <c r="D30" s="5" t="s">
        <v>12</v>
      </c>
      <c r="E30" s="5" t="s">
        <v>15</v>
      </c>
      <c r="F30" s="51">
        <v>-121</v>
      </c>
      <c r="G30" s="43">
        <v>0</v>
      </c>
      <c r="H30" s="53">
        <f t="shared" si="0"/>
        <v>0</v>
      </c>
      <c r="I30" s="55" t="str">
        <f t="shared" si="1"/>
        <v>Low Performance</v>
      </c>
      <c r="J30" s="57" t="str">
        <f t="shared" si="2"/>
        <v>low Performance</v>
      </c>
      <c r="K30" s="5" t="str">
        <f t="shared" si="3"/>
        <v>Low Performance</v>
      </c>
    </row>
    <row r="31" spans="1:11" x14ac:dyDescent="0.25">
      <c r="A31" s="5" t="s">
        <v>10</v>
      </c>
      <c r="B31" s="5" t="s">
        <v>17</v>
      </c>
      <c r="C31" s="5" t="s">
        <v>62</v>
      </c>
      <c r="D31" s="5" t="s">
        <v>12</v>
      </c>
      <c r="E31" s="5" t="s">
        <v>13</v>
      </c>
      <c r="F31" s="51">
        <v>267</v>
      </c>
      <c r="G31" s="43">
        <v>179342.76999999996</v>
      </c>
      <c r="H31" s="53">
        <f t="shared" si="0"/>
        <v>671.69576779026204</v>
      </c>
      <c r="I31" s="55" t="str">
        <f t="shared" si="1"/>
        <v>Low Performance</v>
      </c>
      <c r="J31" s="57" t="str">
        <f t="shared" si="2"/>
        <v>low Performance</v>
      </c>
      <c r="K31" s="5" t="str">
        <f t="shared" si="3"/>
        <v>High Performance</v>
      </c>
    </row>
    <row r="32" spans="1:11" x14ac:dyDescent="0.25">
      <c r="A32" s="5" t="s">
        <v>10</v>
      </c>
      <c r="B32" s="5" t="s">
        <v>17</v>
      </c>
      <c r="C32" s="5" t="s">
        <v>62</v>
      </c>
      <c r="D32" s="5" t="s">
        <v>12</v>
      </c>
      <c r="E32" s="5" t="s">
        <v>15</v>
      </c>
      <c r="F32" s="51">
        <v>-14</v>
      </c>
      <c r="G32" s="43">
        <v>0</v>
      </c>
      <c r="H32" s="53">
        <f t="shared" si="0"/>
        <v>0</v>
      </c>
      <c r="I32" s="55" t="str">
        <f t="shared" si="1"/>
        <v>Low Performance</v>
      </c>
      <c r="J32" s="57" t="str">
        <f t="shared" si="2"/>
        <v>low Performance</v>
      </c>
      <c r="K32" s="5" t="str">
        <f t="shared" si="3"/>
        <v>Low Performance</v>
      </c>
    </row>
    <row r="33" spans="1:11" x14ac:dyDescent="0.25">
      <c r="A33" s="5" t="s">
        <v>10</v>
      </c>
      <c r="B33" s="5" t="s">
        <v>17</v>
      </c>
      <c r="C33" s="5" t="s">
        <v>193</v>
      </c>
      <c r="D33" s="5" t="s">
        <v>12</v>
      </c>
      <c r="E33" s="5" t="s">
        <v>13</v>
      </c>
      <c r="F33" s="51">
        <v>14</v>
      </c>
      <c r="G33" s="43">
        <v>8662.9500000000007</v>
      </c>
      <c r="H33" s="53">
        <f t="shared" si="0"/>
        <v>618.78214285714296</v>
      </c>
      <c r="I33" s="55" t="str">
        <f t="shared" si="1"/>
        <v>Low Performance</v>
      </c>
      <c r="J33" s="57" t="str">
        <f t="shared" si="2"/>
        <v>low Performance</v>
      </c>
      <c r="K33" s="5" t="str">
        <f t="shared" si="3"/>
        <v>High Performance</v>
      </c>
    </row>
    <row r="34" spans="1:11" x14ac:dyDescent="0.25">
      <c r="A34" s="5" t="s">
        <v>10</v>
      </c>
      <c r="B34" s="5" t="s">
        <v>17</v>
      </c>
      <c r="C34" s="5" t="s">
        <v>193</v>
      </c>
      <c r="D34" s="5" t="s">
        <v>12</v>
      </c>
      <c r="E34" s="5" t="s">
        <v>15</v>
      </c>
      <c r="F34" s="51">
        <v>-1</v>
      </c>
      <c r="G34" s="43">
        <v>0</v>
      </c>
      <c r="H34" s="53">
        <f t="shared" si="0"/>
        <v>0</v>
      </c>
      <c r="I34" s="55" t="str">
        <f t="shared" si="1"/>
        <v>Low Performance</v>
      </c>
      <c r="J34" s="57" t="str">
        <f t="shared" si="2"/>
        <v>low Performance</v>
      </c>
      <c r="K34" s="5" t="str">
        <f t="shared" si="3"/>
        <v>Low Performance</v>
      </c>
    </row>
    <row r="35" spans="1:11" x14ac:dyDescent="0.25">
      <c r="A35" s="5" t="s">
        <v>10</v>
      </c>
      <c r="B35" s="5" t="s">
        <v>17</v>
      </c>
      <c r="C35" s="5" t="s">
        <v>63</v>
      </c>
      <c r="D35" s="5" t="s">
        <v>12</v>
      </c>
      <c r="E35" s="5" t="s">
        <v>13</v>
      </c>
      <c r="F35" s="51">
        <v>92</v>
      </c>
      <c r="G35" s="43">
        <v>41462.409999999996</v>
      </c>
      <c r="H35" s="53">
        <f t="shared" si="0"/>
        <v>450.67836956521734</v>
      </c>
      <c r="I35" s="55" t="str">
        <f t="shared" si="1"/>
        <v>Low Performance</v>
      </c>
      <c r="J35" s="57" t="str">
        <f t="shared" si="2"/>
        <v>low Performance</v>
      </c>
      <c r="K35" s="5" t="str">
        <f t="shared" si="3"/>
        <v>High Performance</v>
      </c>
    </row>
    <row r="36" spans="1:11" x14ac:dyDescent="0.25">
      <c r="A36" s="5" t="s">
        <v>10</v>
      </c>
      <c r="B36" s="5" t="s">
        <v>17</v>
      </c>
      <c r="C36" s="5" t="s">
        <v>63</v>
      </c>
      <c r="D36" s="5" t="s">
        <v>12</v>
      </c>
      <c r="E36" s="5" t="s">
        <v>15</v>
      </c>
      <c r="F36" s="51">
        <v>-1</v>
      </c>
      <c r="G36" s="43">
        <v>0</v>
      </c>
      <c r="H36" s="53">
        <f t="shared" si="0"/>
        <v>0</v>
      </c>
      <c r="I36" s="55" t="str">
        <f t="shared" si="1"/>
        <v>Low Performance</v>
      </c>
      <c r="J36" s="57" t="str">
        <f t="shared" si="2"/>
        <v>low Performance</v>
      </c>
      <c r="K36" s="5" t="str">
        <f t="shared" si="3"/>
        <v>Low Performance</v>
      </c>
    </row>
    <row r="37" spans="1:11" x14ac:dyDescent="0.25">
      <c r="A37" s="5" t="s">
        <v>10</v>
      </c>
      <c r="B37" s="5" t="s">
        <v>17</v>
      </c>
      <c r="C37" s="5" t="s">
        <v>64</v>
      </c>
      <c r="D37" s="5" t="s">
        <v>12</v>
      </c>
      <c r="E37" s="5" t="s">
        <v>13</v>
      </c>
      <c r="F37" s="51">
        <v>127</v>
      </c>
      <c r="G37" s="43">
        <v>60902.95</v>
      </c>
      <c r="H37" s="53">
        <f t="shared" si="0"/>
        <v>479.55078740157478</v>
      </c>
      <c r="I37" s="55" t="str">
        <f t="shared" si="1"/>
        <v>Low Performance</v>
      </c>
      <c r="J37" s="57" t="str">
        <f t="shared" si="2"/>
        <v>low Performance</v>
      </c>
      <c r="K37" s="5" t="str">
        <f t="shared" si="3"/>
        <v>High Performance</v>
      </c>
    </row>
    <row r="38" spans="1:11" x14ac:dyDescent="0.25">
      <c r="A38" s="5" t="s">
        <v>10</v>
      </c>
      <c r="B38" s="5" t="s">
        <v>17</v>
      </c>
      <c r="C38" s="5" t="s">
        <v>64</v>
      </c>
      <c r="D38" s="5" t="s">
        <v>12</v>
      </c>
      <c r="E38" s="5" t="s">
        <v>15</v>
      </c>
      <c r="F38" s="51">
        <v>-6</v>
      </c>
      <c r="G38" s="43">
        <v>0</v>
      </c>
      <c r="H38" s="53">
        <f t="shared" si="0"/>
        <v>0</v>
      </c>
      <c r="I38" s="55" t="str">
        <f t="shared" si="1"/>
        <v>Low Performance</v>
      </c>
      <c r="J38" s="57" t="str">
        <f t="shared" si="2"/>
        <v>low Performance</v>
      </c>
      <c r="K38" s="5" t="str">
        <f t="shared" si="3"/>
        <v>Low Performance</v>
      </c>
    </row>
    <row r="39" spans="1:11" x14ac:dyDescent="0.25">
      <c r="A39" s="5" t="s">
        <v>10</v>
      </c>
      <c r="B39" s="5" t="s">
        <v>17</v>
      </c>
      <c r="C39" s="5" t="s">
        <v>65</v>
      </c>
      <c r="D39" s="5" t="s">
        <v>12</v>
      </c>
      <c r="E39" s="5" t="s">
        <v>13</v>
      </c>
      <c r="F39" s="51">
        <v>102</v>
      </c>
      <c r="G39" s="43">
        <v>41389.259999999995</v>
      </c>
      <c r="H39" s="53">
        <f t="shared" si="0"/>
        <v>405.77705882352939</v>
      </c>
      <c r="I39" s="55" t="str">
        <f t="shared" si="1"/>
        <v>Low Performance</v>
      </c>
      <c r="J39" s="57" t="str">
        <f t="shared" si="2"/>
        <v>low Performance</v>
      </c>
      <c r="K39" s="5" t="str">
        <f t="shared" si="3"/>
        <v>High Performance</v>
      </c>
    </row>
    <row r="40" spans="1:11" x14ac:dyDescent="0.25">
      <c r="A40" s="5" t="s">
        <v>10</v>
      </c>
      <c r="B40" s="5" t="s">
        <v>17</v>
      </c>
      <c r="C40" s="5" t="s">
        <v>65</v>
      </c>
      <c r="D40" s="5" t="s">
        <v>12</v>
      </c>
      <c r="E40" s="5" t="s">
        <v>15</v>
      </c>
      <c r="F40" s="51">
        <v>-3</v>
      </c>
      <c r="G40" s="43">
        <v>0</v>
      </c>
      <c r="H40" s="53">
        <f t="shared" si="0"/>
        <v>0</v>
      </c>
      <c r="I40" s="55" t="str">
        <f t="shared" si="1"/>
        <v>Low Performance</v>
      </c>
      <c r="J40" s="57" t="str">
        <f t="shared" si="2"/>
        <v>low Performance</v>
      </c>
      <c r="K40" s="5" t="str">
        <f t="shared" si="3"/>
        <v>Low Performance</v>
      </c>
    </row>
    <row r="41" spans="1:11" x14ac:dyDescent="0.25">
      <c r="A41" s="5" t="s">
        <v>10</v>
      </c>
      <c r="B41" s="5" t="s">
        <v>17</v>
      </c>
      <c r="C41" s="5" t="s">
        <v>66</v>
      </c>
      <c r="D41" s="5" t="s">
        <v>12</v>
      </c>
      <c r="E41" s="5" t="s">
        <v>13</v>
      </c>
      <c r="F41" s="51">
        <v>294</v>
      </c>
      <c r="G41" s="43">
        <v>106989.73999999999</v>
      </c>
      <c r="H41" s="53">
        <f t="shared" si="0"/>
        <v>363.91068027210883</v>
      </c>
      <c r="I41" s="55" t="str">
        <f t="shared" si="1"/>
        <v>Low Performance</v>
      </c>
      <c r="J41" s="57" t="str">
        <f t="shared" si="2"/>
        <v>low Performance</v>
      </c>
      <c r="K41" s="5" t="str">
        <f t="shared" si="3"/>
        <v>High Performance</v>
      </c>
    </row>
    <row r="42" spans="1:11" x14ac:dyDescent="0.25">
      <c r="A42" s="5" t="s">
        <v>10</v>
      </c>
      <c r="B42" s="5" t="s">
        <v>17</v>
      </c>
      <c r="C42" s="5" t="s">
        <v>66</v>
      </c>
      <c r="D42" s="5" t="s">
        <v>12</v>
      </c>
      <c r="E42" s="5" t="s">
        <v>15</v>
      </c>
      <c r="F42" s="51">
        <v>-12</v>
      </c>
      <c r="G42" s="43">
        <v>0</v>
      </c>
      <c r="H42" s="53">
        <f t="shared" si="0"/>
        <v>0</v>
      </c>
      <c r="I42" s="55" t="str">
        <f t="shared" si="1"/>
        <v>Low Performance</v>
      </c>
      <c r="J42" s="57" t="str">
        <f t="shared" si="2"/>
        <v>low Performance</v>
      </c>
      <c r="K42" s="5" t="str">
        <f t="shared" si="3"/>
        <v>Low Performance</v>
      </c>
    </row>
    <row r="43" spans="1:11" x14ac:dyDescent="0.25">
      <c r="A43" s="5" t="s">
        <v>10</v>
      </c>
      <c r="B43" s="5" t="s">
        <v>17</v>
      </c>
      <c r="C43" s="5" t="s">
        <v>67</v>
      </c>
      <c r="D43" s="5" t="s">
        <v>12</v>
      </c>
      <c r="E43" s="5" t="s">
        <v>13</v>
      </c>
      <c r="F43" s="51">
        <v>2962</v>
      </c>
      <c r="G43" s="43">
        <v>732167.08000000007</v>
      </c>
      <c r="H43" s="53">
        <f t="shared" si="0"/>
        <v>247.18672518568536</v>
      </c>
      <c r="I43" s="55" t="str">
        <f t="shared" si="1"/>
        <v>High Performance</v>
      </c>
      <c r="J43" s="57" t="str">
        <f t="shared" si="2"/>
        <v>High Performance</v>
      </c>
      <c r="K43" s="5" t="str">
        <f t="shared" si="3"/>
        <v>High Performance</v>
      </c>
    </row>
    <row r="44" spans="1:11" x14ac:dyDescent="0.25">
      <c r="A44" s="5" t="s">
        <v>10</v>
      </c>
      <c r="B44" s="5" t="s">
        <v>17</v>
      </c>
      <c r="C44" s="5" t="s">
        <v>67</v>
      </c>
      <c r="D44" s="5" t="s">
        <v>12</v>
      </c>
      <c r="E44" s="5" t="s">
        <v>15</v>
      </c>
      <c r="F44" s="51">
        <v>-113</v>
      </c>
      <c r="G44" s="43">
        <v>0</v>
      </c>
      <c r="H44" s="53">
        <f t="shared" si="0"/>
        <v>0</v>
      </c>
      <c r="I44" s="55" t="str">
        <f t="shared" si="1"/>
        <v>Low Performance</v>
      </c>
      <c r="J44" s="57" t="str">
        <f t="shared" si="2"/>
        <v>low Performance</v>
      </c>
      <c r="K44" s="5" t="str">
        <f t="shared" si="3"/>
        <v>Low Performance</v>
      </c>
    </row>
    <row r="45" spans="1:11" x14ac:dyDescent="0.25">
      <c r="A45" s="5" t="s">
        <v>10</v>
      </c>
      <c r="B45" s="5" t="s">
        <v>17</v>
      </c>
      <c r="C45" s="5" t="s">
        <v>194</v>
      </c>
      <c r="D45" s="5" t="s">
        <v>12</v>
      </c>
      <c r="E45" s="5" t="s">
        <v>13</v>
      </c>
      <c r="F45" s="51">
        <v>65</v>
      </c>
      <c r="G45" s="43">
        <v>28786.91</v>
      </c>
      <c r="H45" s="53">
        <f t="shared" si="0"/>
        <v>442.87553846153844</v>
      </c>
      <c r="I45" s="55" t="str">
        <f t="shared" si="1"/>
        <v>Low Performance</v>
      </c>
      <c r="J45" s="57" t="str">
        <f t="shared" si="2"/>
        <v>low Performance</v>
      </c>
      <c r="K45" s="5" t="str">
        <f t="shared" si="3"/>
        <v>High Performance</v>
      </c>
    </row>
    <row r="46" spans="1:11" x14ac:dyDescent="0.25">
      <c r="A46" s="5" t="s">
        <v>10</v>
      </c>
      <c r="B46" s="5" t="s">
        <v>17</v>
      </c>
      <c r="C46" s="5" t="s">
        <v>194</v>
      </c>
      <c r="D46" s="5" t="s">
        <v>12</v>
      </c>
      <c r="E46" s="5" t="s">
        <v>15</v>
      </c>
      <c r="F46" s="51">
        <v>-4</v>
      </c>
      <c r="G46" s="43">
        <v>0</v>
      </c>
      <c r="H46" s="53">
        <f t="shared" si="0"/>
        <v>0</v>
      </c>
      <c r="I46" s="55" t="str">
        <f t="shared" si="1"/>
        <v>Low Performance</v>
      </c>
      <c r="J46" s="57" t="str">
        <f t="shared" si="2"/>
        <v>low Performance</v>
      </c>
      <c r="K46" s="5" t="str">
        <f t="shared" si="3"/>
        <v>Low Performance</v>
      </c>
    </row>
    <row r="47" spans="1:11" x14ac:dyDescent="0.25">
      <c r="A47" s="5" t="s">
        <v>10</v>
      </c>
      <c r="B47" s="5" t="s">
        <v>17</v>
      </c>
      <c r="C47" s="5" t="s">
        <v>195</v>
      </c>
      <c r="D47" s="5" t="s">
        <v>12</v>
      </c>
      <c r="E47" s="5" t="s">
        <v>13</v>
      </c>
      <c r="F47" s="51">
        <v>14</v>
      </c>
      <c r="G47" s="43">
        <v>6604</v>
      </c>
      <c r="H47" s="53">
        <f t="shared" si="0"/>
        <v>471.71428571428572</v>
      </c>
      <c r="I47" s="55" t="str">
        <f t="shared" si="1"/>
        <v>Low Performance</v>
      </c>
      <c r="J47" s="57" t="str">
        <f t="shared" si="2"/>
        <v>low Performance</v>
      </c>
      <c r="K47" s="5" t="str">
        <f t="shared" si="3"/>
        <v>High Performance</v>
      </c>
    </row>
    <row r="48" spans="1:11" x14ac:dyDescent="0.25">
      <c r="A48" s="5" t="s">
        <v>10</v>
      </c>
      <c r="B48" s="5" t="s">
        <v>17</v>
      </c>
      <c r="C48" s="5" t="s">
        <v>71</v>
      </c>
      <c r="D48" s="5" t="s">
        <v>14</v>
      </c>
      <c r="E48" s="5" t="s">
        <v>13</v>
      </c>
      <c r="F48" s="51">
        <v>1004</v>
      </c>
      <c r="G48" s="43">
        <v>377100.01</v>
      </c>
      <c r="H48" s="53">
        <f t="shared" si="0"/>
        <v>375.59761952191235</v>
      </c>
      <c r="I48" s="55" t="str">
        <f t="shared" si="1"/>
        <v>Low Performance</v>
      </c>
      <c r="J48" s="57" t="str">
        <f t="shared" si="2"/>
        <v>low Performance</v>
      </c>
      <c r="K48" s="5" t="str">
        <f t="shared" si="3"/>
        <v>High Performance</v>
      </c>
    </row>
    <row r="49" spans="1:11" x14ac:dyDescent="0.25">
      <c r="A49" s="5" t="s">
        <v>10</v>
      </c>
      <c r="B49" s="5" t="s">
        <v>17</v>
      </c>
      <c r="C49" s="5" t="s">
        <v>71</v>
      </c>
      <c r="D49" s="5" t="s">
        <v>14</v>
      </c>
      <c r="E49" s="5" t="s">
        <v>15</v>
      </c>
      <c r="F49" s="51">
        <v>-96</v>
      </c>
      <c r="G49" s="43">
        <v>0</v>
      </c>
      <c r="H49" s="53">
        <f t="shared" si="0"/>
        <v>0</v>
      </c>
      <c r="I49" s="55" t="str">
        <f t="shared" si="1"/>
        <v>Low Performance</v>
      </c>
      <c r="J49" s="57" t="str">
        <f t="shared" si="2"/>
        <v>low Performance</v>
      </c>
      <c r="K49" s="5" t="str">
        <f t="shared" si="3"/>
        <v>Low Performance</v>
      </c>
    </row>
    <row r="50" spans="1:11" x14ac:dyDescent="0.25">
      <c r="A50" s="5" t="s">
        <v>10</v>
      </c>
      <c r="B50" s="5" t="s">
        <v>17</v>
      </c>
      <c r="C50" s="5" t="s">
        <v>196</v>
      </c>
      <c r="D50" s="5" t="s">
        <v>5</v>
      </c>
      <c r="E50" s="5" t="s">
        <v>13</v>
      </c>
      <c r="F50" s="51">
        <v>8</v>
      </c>
      <c r="G50" s="43">
        <v>4491.75</v>
      </c>
      <c r="H50" s="53">
        <f t="shared" si="0"/>
        <v>561.46875</v>
      </c>
      <c r="I50" s="55" t="str">
        <f t="shared" si="1"/>
        <v>Low Performance</v>
      </c>
      <c r="J50" s="57" t="str">
        <f t="shared" si="2"/>
        <v>low Performance</v>
      </c>
      <c r="K50" s="5" t="str">
        <f t="shared" si="3"/>
        <v>High Performance</v>
      </c>
    </row>
    <row r="51" spans="1:11" x14ac:dyDescent="0.25">
      <c r="A51" s="5" t="s">
        <v>10</v>
      </c>
      <c r="B51" s="5" t="s">
        <v>17</v>
      </c>
      <c r="C51" s="5" t="s">
        <v>196</v>
      </c>
      <c r="D51" s="5" t="s">
        <v>5</v>
      </c>
      <c r="E51" s="5" t="s">
        <v>15</v>
      </c>
      <c r="F51" s="51">
        <v>-3</v>
      </c>
      <c r="G51" s="43">
        <v>0</v>
      </c>
      <c r="H51" s="53">
        <f t="shared" si="0"/>
        <v>0</v>
      </c>
      <c r="I51" s="55" t="str">
        <f t="shared" si="1"/>
        <v>Low Performance</v>
      </c>
      <c r="J51" s="57" t="str">
        <f t="shared" si="2"/>
        <v>low Performance</v>
      </c>
      <c r="K51" s="5" t="str">
        <f t="shared" si="3"/>
        <v>Low Performance</v>
      </c>
    </row>
    <row r="52" spans="1:11" x14ac:dyDescent="0.25">
      <c r="A52" s="5" t="s">
        <v>10</v>
      </c>
      <c r="B52" s="5" t="s">
        <v>17</v>
      </c>
      <c r="C52" s="5" t="s">
        <v>72</v>
      </c>
      <c r="D52" s="5" t="s">
        <v>12</v>
      </c>
      <c r="E52" s="5" t="s">
        <v>13</v>
      </c>
      <c r="F52" s="51">
        <v>603</v>
      </c>
      <c r="G52" s="43">
        <v>238586</v>
      </c>
      <c r="H52" s="53">
        <f t="shared" si="0"/>
        <v>395.66500829187396</v>
      </c>
      <c r="I52" s="55" t="str">
        <f t="shared" si="1"/>
        <v>Low Performance</v>
      </c>
      <c r="J52" s="57" t="str">
        <f t="shared" si="2"/>
        <v>low Performance</v>
      </c>
      <c r="K52" s="5" t="str">
        <f t="shared" si="3"/>
        <v>High Performance</v>
      </c>
    </row>
    <row r="53" spans="1:11" x14ac:dyDescent="0.25">
      <c r="A53" s="5" t="s">
        <v>10</v>
      </c>
      <c r="B53" s="5" t="s">
        <v>17</v>
      </c>
      <c r="C53" s="5" t="s">
        <v>72</v>
      </c>
      <c r="D53" s="5" t="s">
        <v>12</v>
      </c>
      <c r="E53" s="5" t="s">
        <v>15</v>
      </c>
      <c r="F53" s="51">
        <v>-14</v>
      </c>
      <c r="G53" s="43">
        <v>0</v>
      </c>
      <c r="H53" s="53">
        <f t="shared" si="0"/>
        <v>0</v>
      </c>
      <c r="I53" s="55" t="str">
        <f t="shared" si="1"/>
        <v>Low Performance</v>
      </c>
      <c r="J53" s="57" t="str">
        <f t="shared" si="2"/>
        <v>low Performance</v>
      </c>
      <c r="K53" s="5" t="str">
        <f t="shared" si="3"/>
        <v>Low Performance</v>
      </c>
    </row>
    <row r="54" spans="1:11" x14ac:dyDescent="0.25">
      <c r="A54" s="5" t="s">
        <v>10</v>
      </c>
      <c r="B54" s="5" t="s">
        <v>17</v>
      </c>
      <c r="C54" s="5" t="s">
        <v>187</v>
      </c>
      <c r="D54" s="5" t="s">
        <v>12</v>
      </c>
      <c r="E54" s="5" t="s">
        <v>13</v>
      </c>
      <c r="F54" s="51">
        <v>1</v>
      </c>
      <c r="G54" s="43">
        <v>450</v>
      </c>
      <c r="H54" s="53">
        <f t="shared" si="0"/>
        <v>450</v>
      </c>
      <c r="I54" s="55" t="str">
        <f t="shared" si="1"/>
        <v>Low Performance</v>
      </c>
      <c r="J54" s="57" t="str">
        <f t="shared" si="2"/>
        <v>low Performance</v>
      </c>
      <c r="K54" s="5" t="str">
        <f t="shared" si="3"/>
        <v>High Performance</v>
      </c>
    </row>
    <row r="55" spans="1:11" x14ac:dyDescent="0.25">
      <c r="A55" s="5" t="s">
        <v>10</v>
      </c>
      <c r="B55" s="5" t="s">
        <v>17</v>
      </c>
      <c r="C55" s="5" t="s">
        <v>73</v>
      </c>
      <c r="D55" s="5" t="s">
        <v>12</v>
      </c>
      <c r="E55" s="5" t="s">
        <v>13</v>
      </c>
      <c r="F55" s="51">
        <v>3356</v>
      </c>
      <c r="G55" s="43">
        <v>686886.09999999835</v>
      </c>
      <c r="H55" s="53">
        <f t="shared" si="0"/>
        <v>204.67404648390891</v>
      </c>
      <c r="I55" s="55" t="str">
        <f t="shared" si="1"/>
        <v>Low Performance</v>
      </c>
      <c r="J55" s="57" t="str">
        <f t="shared" si="2"/>
        <v>low Performance</v>
      </c>
      <c r="K55" s="5" t="str">
        <f t="shared" si="3"/>
        <v>High Performance</v>
      </c>
    </row>
    <row r="56" spans="1:11" x14ac:dyDescent="0.25">
      <c r="A56" s="5" t="s">
        <v>10</v>
      </c>
      <c r="B56" s="5" t="s">
        <v>17</v>
      </c>
      <c r="C56" s="5" t="s">
        <v>73</v>
      </c>
      <c r="D56" s="5" t="s">
        <v>12</v>
      </c>
      <c r="E56" s="5" t="s">
        <v>15</v>
      </c>
      <c r="F56" s="51">
        <v>-124</v>
      </c>
      <c r="G56" s="43">
        <v>0</v>
      </c>
      <c r="H56" s="53">
        <f t="shared" si="0"/>
        <v>0</v>
      </c>
      <c r="I56" s="55" t="str">
        <f t="shared" si="1"/>
        <v>Low Performance</v>
      </c>
      <c r="J56" s="57" t="str">
        <f t="shared" si="2"/>
        <v>low Performance</v>
      </c>
      <c r="K56" s="5" t="str">
        <f t="shared" si="3"/>
        <v>Low Performance</v>
      </c>
    </row>
    <row r="57" spans="1:11" x14ac:dyDescent="0.25">
      <c r="A57" s="5" t="s">
        <v>10</v>
      </c>
      <c r="B57" s="5" t="s">
        <v>17</v>
      </c>
      <c r="C57" s="5" t="s">
        <v>197</v>
      </c>
      <c r="D57" s="5" t="s">
        <v>12</v>
      </c>
      <c r="E57" s="5" t="s">
        <v>13</v>
      </c>
      <c r="F57" s="51">
        <v>36</v>
      </c>
      <c r="G57" s="43">
        <v>12413.890000000001</v>
      </c>
      <c r="H57" s="53">
        <f t="shared" si="0"/>
        <v>344.83027777777784</v>
      </c>
      <c r="I57" s="55" t="str">
        <f t="shared" si="1"/>
        <v>Low Performance</v>
      </c>
      <c r="J57" s="57" t="str">
        <f t="shared" si="2"/>
        <v>low Performance</v>
      </c>
      <c r="K57" s="5" t="str">
        <f t="shared" si="3"/>
        <v>High Performance</v>
      </c>
    </row>
    <row r="58" spans="1:11" x14ac:dyDescent="0.25">
      <c r="A58" s="5" t="s">
        <v>10</v>
      </c>
      <c r="B58" s="5" t="s">
        <v>17</v>
      </c>
      <c r="C58" s="5" t="s">
        <v>197</v>
      </c>
      <c r="D58" s="5" t="s">
        <v>12</v>
      </c>
      <c r="E58" s="5" t="s">
        <v>15</v>
      </c>
      <c r="F58" s="51">
        <v>-4</v>
      </c>
      <c r="G58" s="43">
        <v>0</v>
      </c>
      <c r="H58" s="53">
        <f t="shared" si="0"/>
        <v>0</v>
      </c>
      <c r="I58" s="55" t="str">
        <f t="shared" si="1"/>
        <v>Low Performance</v>
      </c>
      <c r="J58" s="57" t="str">
        <f t="shared" si="2"/>
        <v>low Performance</v>
      </c>
      <c r="K58" s="5" t="str">
        <f t="shared" si="3"/>
        <v>Low Performance</v>
      </c>
    </row>
    <row r="59" spans="1:11" x14ac:dyDescent="0.25">
      <c r="F59" s="51">
        <f>SUM(F2:F58)</f>
        <v>13787</v>
      </c>
      <c r="G59" s="43">
        <f>SUM(G2:G58)</f>
        <v>5203455.9339209981</v>
      </c>
      <c r="I59" s="55"/>
      <c r="J59" s="57" t="str">
        <f t="shared" si="2"/>
        <v>low Performance</v>
      </c>
      <c r="K59" s="5" t="e">
        <f t="shared" si="3"/>
        <v>#DIV/0!</v>
      </c>
    </row>
    <row r="60" spans="1:11" x14ac:dyDescent="0.25">
      <c r="G60" s="43">
        <f>AVERAGE(G2:G58)</f>
        <v>91288.700595105227</v>
      </c>
      <c r="I60" s="55"/>
      <c r="K60" s="5" t="e">
        <f t="shared" si="3"/>
        <v>#DIV/0!</v>
      </c>
    </row>
    <row r="61" spans="1:11" x14ac:dyDescent="0.25">
      <c r="G61" s="43">
        <f>MEDIAN(G2:G58)</f>
        <v>5441.9599999999991</v>
      </c>
      <c r="I61" s="55"/>
      <c r="K61" s="5" t="e">
        <f t="shared" si="3"/>
        <v>#DIV/0!</v>
      </c>
    </row>
    <row r="62" spans="1:11" x14ac:dyDescent="0.25">
      <c r="G62" s="43">
        <f>MODE(G2:G58)</f>
        <v>0</v>
      </c>
      <c r="I62" s="55"/>
      <c r="K62" s="5" t="e">
        <f t="shared" si="3"/>
        <v>#DIV/0!</v>
      </c>
    </row>
  </sheetData>
  <autoFilter ref="A1:H58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zoomScale="130" zoomScaleNormal="130" workbookViewId="0">
      <selection activeCell="O14" sqref="O14"/>
    </sheetView>
  </sheetViews>
  <sheetFormatPr defaultRowHeight="15" x14ac:dyDescent="0.25"/>
  <cols>
    <col min="1" max="1" width="36.28515625" customWidth="1"/>
    <col min="2" max="2" width="12.28515625" customWidth="1"/>
    <col min="3" max="3" width="20.140625" customWidth="1"/>
    <col min="4" max="4" width="15.42578125" hidden="1" customWidth="1"/>
    <col min="5" max="5" width="12.28515625" hidden="1" customWidth="1"/>
    <col min="6" max="6" width="12.42578125" hidden="1" customWidth="1"/>
    <col min="7" max="7" width="10.7109375" hidden="1" customWidth="1"/>
    <col min="8" max="8" width="0" hidden="1" customWidth="1"/>
  </cols>
  <sheetData>
    <row r="1" spans="1:9" ht="17.25" x14ac:dyDescent="0.4">
      <c r="A1" s="66" t="s">
        <v>4</v>
      </c>
      <c r="B1" s="64" t="s">
        <v>199</v>
      </c>
      <c r="C1" s="67" t="s">
        <v>22</v>
      </c>
      <c r="D1" s="67" t="s">
        <v>20</v>
      </c>
      <c r="E1" s="64" t="s">
        <v>21</v>
      </c>
      <c r="F1" s="64" t="s">
        <v>206</v>
      </c>
      <c r="G1" s="64" t="s">
        <v>208</v>
      </c>
      <c r="H1" s="68"/>
      <c r="I1" s="64" t="s">
        <v>244</v>
      </c>
    </row>
    <row r="2" spans="1:9" x14ac:dyDescent="0.25">
      <c r="A2" s="5" t="s">
        <v>73</v>
      </c>
      <c r="B2" s="69">
        <v>72</v>
      </c>
      <c r="C2" s="69">
        <v>4</v>
      </c>
      <c r="D2" s="5"/>
      <c r="E2" s="5"/>
      <c r="F2" s="5"/>
      <c r="G2" s="5"/>
      <c r="H2" s="5"/>
      <c r="I2" s="5">
        <f>IFERROR(VLOOKUP(A2,Functions!$N$2:$P$43,2,),0)</f>
        <v>84</v>
      </c>
    </row>
    <row r="3" spans="1:9" x14ac:dyDescent="0.25">
      <c r="A3" s="5" t="s">
        <v>186</v>
      </c>
      <c r="B3" s="69">
        <v>82</v>
      </c>
      <c r="C3" s="69">
        <v>7</v>
      </c>
      <c r="D3" s="5"/>
      <c r="E3" s="5"/>
      <c r="F3" s="5"/>
      <c r="G3" s="5"/>
      <c r="H3" s="5"/>
      <c r="I3" s="5">
        <f>IFERROR(VLOOKUP(A3,Functions!$N$2:$P$43,2,),0)</f>
        <v>28</v>
      </c>
    </row>
    <row r="4" spans="1:9" x14ac:dyDescent="0.25">
      <c r="A4" s="5" t="s">
        <v>113</v>
      </c>
      <c r="B4" s="69">
        <v>87</v>
      </c>
      <c r="C4" s="69">
        <v>4</v>
      </c>
      <c r="D4" s="5"/>
      <c r="E4" s="5"/>
      <c r="F4" s="5"/>
      <c r="G4" s="5"/>
      <c r="H4" s="5"/>
      <c r="I4" s="5">
        <f>IFERROR(VLOOKUP(A4,Functions!$N$2:$P$43,2,),0)</f>
        <v>0</v>
      </c>
    </row>
    <row r="5" spans="1:9" x14ac:dyDescent="0.25">
      <c r="A5" s="5" t="s">
        <v>133</v>
      </c>
      <c r="B5" s="69">
        <v>99</v>
      </c>
      <c r="C5" s="69">
        <v>6</v>
      </c>
      <c r="D5" s="5"/>
      <c r="E5" s="5"/>
      <c r="F5" s="5"/>
      <c r="G5" s="5"/>
      <c r="H5" s="5"/>
      <c r="I5" s="5">
        <f>IFERROR(VLOOKUP(A5,Functions!$N$2:$P$43,2,),0)</f>
        <v>32</v>
      </c>
    </row>
    <row r="6" spans="1:9" x14ac:dyDescent="0.25">
      <c r="A6" s="5" t="s">
        <v>136</v>
      </c>
      <c r="B6" s="69">
        <v>53</v>
      </c>
      <c r="C6" s="69">
        <v>4</v>
      </c>
      <c r="D6" s="5"/>
      <c r="E6" s="5"/>
      <c r="F6" s="5"/>
      <c r="G6" s="5"/>
      <c r="H6" s="5"/>
      <c r="I6" s="5">
        <f>IFERROR(VLOOKUP(A6,Functions!$N$2:$P$43,2,),0)</f>
        <v>36</v>
      </c>
    </row>
    <row r="7" spans="1:9" x14ac:dyDescent="0.25">
      <c r="A7" s="5" t="s">
        <v>170</v>
      </c>
      <c r="B7" s="69">
        <v>96</v>
      </c>
      <c r="C7" s="69">
        <v>7</v>
      </c>
      <c r="D7" s="5"/>
      <c r="E7" s="5"/>
      <c r="F7" s="5"/>
      <c r="G7" s="5"/>
      <c r="H7" s="5"/>
      <c r="I7" s="5">
        <f>IFERROR(VLOOKUP(A7,Functions!$N$2:$P$43,2,),0)</f>
        <v>40</v>
      </c>
    </row>
    <row r="8" spans="1:9" x14ac:dyDescent="0.25">
      <c r="A8" s="5" t="s">
        <v>113</v>
      </c>
      <c r="B8" s="69">
        <v>95</v>
      </c>
      <c r="C8" s="69">
        <v>3</v>
      </c>
      <c r="D8" s="5"/>
      <c r="E8" s="5"/>
      <c r="F8" s="5"/>
      <c r="G8" s="5"/>
      <c r="H8" s="5"/>
      <c r="I8" s="5">
        <f>IFERROR(VLOOKUP(A8,Functions!$N$2:$P$43,2,),0)</f>
        <v>0</v>
      </c>
    </row>
    <row r="9" spans="1:9" x14ac:dyDescent="0.25">
      <c r="A9" s="5" t="s">
        <v>180</v>
      </c>
      <c r="B9" s="69">
        <v>97</v>
      </c>
      <c r="C9" s="69">
        <v>4</v>
      </c>
      <c r="D9" s="5"/>
      <c r="E9" s="5"/>
      <c r="F9" s="5"/>
      <c r="G9" s="5"/>
      <c r="H9" s="5"/>
      <c r="I9" s="5">
        <f>IFERROR(VLOOKUP(A9,Functions!$N$2:$P$43,2,),0)</f>
        <v>48</v>
      </c>
    </row>
    <row r="10" spans="1:9" x14ac:dyDescent="0.25">
      <c r="A10" s="5" t="s">
        <v>183</v>
      </c>
      <c r="B10" s="69">
        <v>100</v>
      </c>
      <c r="C10" s="69">
        <v>3</v>
      </c>
      <c r="D10" s="5"/>
      <c r="E10" s="5"/>
      <c r="F10" s="5"/>
      <c r="G10" s="5"/>
      <c r="H10" s="5"/>
      <c r="I10" s="5">
        <f>IFERROR(VLOOKUP(A10,Functions!$N$2:$P$43,2,),0)</f>
        <v>52</v>
      </c>
    </row>
    <row r="11" spans="1:9" x14ac:dyDescent="0.25">
      <c r="A11" s="5" t="s">
        <v>184</v>
      </c>
      <c r="B11" s="69">
        <v>51</v>
      </c>
      <c r="C11" s="69">
        <v>6</v>
      </c>
      <c r="D11" s="5"/>
      <c r="E11" s="5"/>
      <c r="F11" s="5"/>
      <c r="G11" s="5"/>
      <c r="H11" s="5"/>
      <c r="I11" s="5">
        <f>IFERROR(VLOOKUP(A11,Functions!$N$2:$P$43,2,),0)</f>
        <v>0</v>
      </c>
    </row>
    <row r="12" spans="1:9" s="1" customFormat="1" x14ac:dyDescent="0.25">
      <c r="A12" s="70" t="s">
        <v>1</v>
      </c>
      <c r="B12" s="71">
        <f>SUM(B2:B11)</f>
        <v>832</v>
      </c>
      <c r="C12" s="72">
        <f>SUM(C2:C11)</f>
        <v>48</v>
      </c>
      <c r="D12" s="72"/>
      <c r="E12" s="72"/>
      <c r="F12" s="72"/>
      <c r="G12" s="72"/>
      <c r="H12" s="70"/>
      <c r="I12" s="70"/>
    </row>
    <row r="13" spans="1:9" x14ac:dyDescent="0.25">
      <c r="C13" s="11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1"/>
  <sheetViews>
    <sheetView showGridLines="0" topLeftCell="C9" zoomScale="110" zoomScaleNormal="110" workbookViewId="0">
      <selection activeCell="F6" sqref="F6"/>
    </sheetView>
  </sheetViews>
  <sheetFormatPr defaultRowHeight="15" x14ac:dyDescent="0.25"/>
  <cols>
    <col min="1" max="1" width="48.28515625" customWidth="1"/>
    <col min="2" max="2" width="8.5703125" bestFit="1" customWidth="1"/>
    <col min="3" max="3" width="9.7109375" bestFit="1" customWidth="1"/>
    <col min="4" max="4" width="12.140625" bestFit="1" customWidth="1"/>
    <col min="5" max="5" width="12.140625" customWidth="1"/>
    <col min="6" max="6" width="10.140625" bestFit="1" customWidth="1"/>
    <col min="9" max="9" width="32.28515625" bestFit="1" customWidth="1"/>
    <col min="14" max="14" width="48.140625" bestFit="1" customWidth="1"/>
    <col min="15" max="15" width="18" bestFit="1" customWidth="1"/>
    <col min="16" max="16" width="10" bestFit="1" customWidth="1"/>
  </cols>
  <sheetData>
    <row r="1" spans="1:16" x14ac:dyDescent="0.25">
      <c r="A1" t="s">
        <v>243</v>
      </c>
      <c r="B1" s="3"/>
      <c r="N1" s="63" t="s">
        <v>38</v>
      </c>
      <c r="O1" s="5"/>
      <c r="P1" s="5"/>
    </row>
    <row r="2" spans="1:16" ht="17.25" x14ac:dyDescent="0.4">
      <c r="A2" s="58" t="s">
        <v>4</v>
      </c>
      <c r="B2" s="58" t="s">
        <v>22</v>
      </c>
      <c r="C2" s="58" t="s">
        <v>42</v>
      </c>
      <c r="D2" s="58" t="s">
        <v>41</v>
      </c>
      <c r="E2" s="58" t="s">
        <v>45</v>
      </c>
      <c r="F2" s="58" t="s">
        <v>46</v>
      </c>
      <c r="G2" s="59" t="s">
        <v>209</v>
      </c>
      <c r="I2" s="4" t="s">
        <v>35</v>
      </c>
      <c r="N2" s="64" t="s">
        <v>4</v>
      </c>
      <c r="O2" s="64" t="s">
        <v>43</v>
      </c>
      <c r="P2" s="52" t="s">
        <v>44</v>
      </c>
    </row>
    <row r="3" spans="1:16" x14ac:dyDescent="0.25">
      <c r="A3" s="5" t="s">
        <v>95</v>
      </c>
      <c r="B3" s="60">
        <v>2</v>
      </c>
      <c r="C3" s="5">
        <f>VLOOKUP(A3,$N$2:$P$43,2,FALSE)</f>
        <v>20</v>
      </c>
      <c r="D3" s="5">
        <f>VLOOKUP($A3,$N$2:$P$43,3,FALSE)</f>
        <v>30</v>
      </c>
      <c r="E3" s="5">
        <f>C3*$B3</f>
        <v>40</v>
      </c>
      <c r="F3" s="5">
        <f>$B3*D3</f>
        <v>60</v>
      </c>
      <c r="G3" s="5">
        <f>F3-E3</f>
        <v>20</v>
      </c>
      <c r="I3" t="s">
        <v>36</v>
      </c>
      <c r="J3">
        <f>SUM(B3:B80)</f>
        <v>297</v>
      </c>
      <c r="N3" s="5" t="s">
        <v>95</v>
      </c>
      <c r="O3" s="5">
        <v>20</v>
      </c>
      <c r="P3" s="5">
        <f>O3+10</f>
        <v>30</v>
      </c>
    </row>
    <row r="4" spans="1:16" x14ac:dyDescent="0.25">
      <c r="A4" s="5" t="s">
        <v>96</v>
      </c>
      <c r="B4" s="60">
        <v>5</v>
      </c>
      <c r="C4" s="5">
        <f t="shared" ref="C4:C43" si="0">VLOOKUP(A4,$N$2:$P$43,2,FALSE)</f>
        <v>24</v>
      </c>
      <c r="D4" s="5">
        <f t="shared" ref="D4:D43" si="1">VLOOKUP($A4,$N$2:$P$43,3,FALSE)</f>
        <v>34</v>
      </c>
      <c r="E4" s="5">
        <f t="shared" ref="E4:E67" si="2">C4*$B4</f>
        <v>120</v>
      </c>
      <c r="F4" s="5">
        <f t="shared" ref="F4:F67" si="3">$B4*D4</f>
        <v>170</v>
      </c>
      <c r="G4" s="5">
        <f t="shared" ref="G4:G67" si="4">F4-E4</f>
        <v>50</v>
      </c>
      <c r="N4" s="5" t="s">
        <v>96</v>
      </c>
      <c r="O4" s="5">
        <v>24</v>
      </c>
      <c r="P4" s="5">
        <f t="shared" ref="P4:P43" si="5">O4+10</f>
        <v>34</v>
      </c>
    </row>
    <row r="5" spans="1:16" x14ac:dyDescent="0.25">
      <c r="A5" s="5" t="s">
        <v>186</v>
      </c>
      <c r="B5" s="60">
        <v>4</v>
      </c>
      <c r="C5" s="5">
        <f t="shared" si="0"/>
        <v>28</v>
      </c>
      <c r="D5" s="5">
        <f t="shared" si="1"/>
        <v>38</v>
      </c>
      <c r="E5" s="5">
        <f t="shared" si="2"/>
        <v>112</v>
      </c>
      <c r="F5" s="5">
        <f t="shared" si="3"/>
        <v>152</v>
      </c>
      <c r="G5" s="5">
        <f t="shared" si="4"/>
        <v>40</v>
      </c>
      <c r="I5" t="s">
        <v>37</v>
      </c>
      <c r="J5" s="3">
        <f>AVERAGE(B3:B80)</f>
        <v>3.8076923076923075</v>
      </c>
      <c r="N5" s="5" t="s">
        <v>186</v>
      </c>
      <c r="O5" s="5">
        <v>28</v>
      </c>
      <c r="P5" s="5">
        <f t="shared" si="5"/>
        <v>38</v>
      </c>
    </row>
    <row r="6" spans="1:16" x14ac:dyDescent="0.25">
      <c r="A6" s="5" t="s">
        <v>133</v>
      </c>
      <c r="B6" s="60">
        <v>2</v>
      </c>
      <c r="C6" s="5">
        <f t="shared" si="0"/>
        <v>32</v>
      </c>
      <c r="D6" s="5">
        <f t="shared" si="1"/>
        <v>42</v>
      </c>
      <c r="E6" s="5">
        <f t="shared" si="2"/>
        <v>64</v>
      </c>
      <c r="F6" s="5">
        <f t="shared" si="3"/>
        <v>84</v>
      </c>
      <c r="G6" s="5">
        <f t="shared" si="4"/>
        <v>20</v>
      </c>
      <c r="N6" s="5" t="s">
        <v>133</v>
      </c>
      <c r="O6" s="5">
        <v>32</v>
      </c>
      <c r="P6" s="5">
        <f t="shared" si="5"/>
        <v>42</v>
      </c>
    </row>
    <row r="7" spans="1:16" x14ac:dyDescent="0.25">
      <c r="A7" s="5" t="s">
        <v>136</v>
      </c>
      <c r="B7" s="60">
        <v>2</v>
      </c>
      <c r="C7" s="5">
        <f t="shared" si="0"/>
        <v>36</v>
      </c>
      <c r="D7" s="5">
        <f t="shared" si="1"/>
        <v>46</v>
      </c>
      <c r="E7" s="5">
        <f t="shared" si="2"/>
        <v>72</v>
      </c>
      <c r="F7" s="5">
        <f t="shared" si="3"/>
        <v>92</v>
      </c>
      <c r="G7" s="5">
        <f t="shared" si="4"/>
        <v>20</v>
      </c>
      <c r="I7" s="7" t="s">
        <v>39</v>
      </c>
      <c r="N7" s="5" t="s">
        <v>136</v>
      </c>
      <c r="O7" s="5">
        <v>36</v>
      </c>
      <c r="P7" s="5">
        <f t="shared" si="5"/>
        <v>46</v>
      </c>
    </row>
    <row r="8" spans="1:16" x14ac:dyDescent="0.25">
      <c r="A8" s="5" t="s">
        <v>170</v>
      </c>
      <c r="B8" s="60">
        <v>5</v>
      </c>
      <c r="C8" s="5">
        <f t="shared" si="0"/>
        <v>40</v>
      </c>
      <c r="D8" s="5">
        <f t="shared" si="1"/>
        <v>50</v>
      </c>
      <c r="E8" s="5">
        <f t="shared" si="2"/>
        <v>200</v>
      </c>
      <c r="F8" s="5">
        <f t="shared" si="3"/>
        <v>250</v>
      </c>
      <c r="G8" s="5">
        <f t="shared" si="4"/>
        <v>50</v>
      </c>
      <c r="I8" s="5"/>
      <c r="J8" s="6" t="s">
        <v>211</v>
      </c>
      <c r="K8" s="6" t="s">
        <v>212</v>
      </c>
      <c r="L8" s="6" t="s">
        <v>19</v>
      </c>
      <c r="N8" s="5" t="s">
        <v>170</v>
      </c>
      <c r="O8" s="5">
        <v>40</v>
      </c>
      <c r="P8" s="5">
        <f t="shared" si="5"/>
        <v>50</v>
      </c>
    </row>
    <row r="9" spans="1:16" x14ac:dyDescent="0.25">
      <c r="A9" s="5" t="s">
        <v>179</v>
      </c>
      <c r="B9" s="60">
        <v>7</v>
      </c>
      <c r="C9" s="5">
        <f t="shared" si="0"/>
        <v>44</v>
      </c>
      <c r="D9" s="5">
        <f t="shared" si="1"/>
        <v>54</v>
      </c>
      <c r="E9" s="5">
        <f t="shared" si="2"/>
        <v>308</v>
      </c>
      <c r="F9" s="5">
        <f t="shared" si="3"/>
        <v>378</v>
      </c>
      <c r="G9" s="5">
        <f t="shared" si="4"/>
        <v>70</v>
      </c>
      <c r="I9" s="5" t="s">
        <v>53</v>
      </c>
      <c r="J9" s="5">
        <f>VLOOKUP(I9,$N$2:$P$43,3,FALSE)</f>
        <v>70</v>
      </c>
      <c r="K9" s="5"/>
      <c r="L9" s="5"/>
      <c r="N9" s="5" t="s">
        <v>179</v>
      </c>
      <c r="O9" s="5">
        <v>44</v>
      </c>
      <c r="P9" s="5">
        <f t="shared" si="5"/>
        <v>54</v>
      </c>
    </row>
    <row r="10" spans="1:16" x14ac:dyDescent="0.25">
      <c r="A10" s="5" t="s">
        <v>180</v>
      </c>
      <c r="B10" s="60">
        <v>3</v>
      </c>
      <c r="C10" s="5">
        <f t="shared" si="0"/>
        <v>48</v>
      </c>
      <c r="D10" s="5">
        <f t="shared" si="1"/>
        <v>58</v>
      </c>
      <c r="E10" s="5">
        <f t="shared" si="2"/>
        <v>144</v>
      </c>
      <c r="F10" s="5">
        <f t="shared" si="3"/>
        <v>174</v>
      </c>
      <c r="G10" s="5">
        <f t="shared" si="4"/>
        <v>30</v>
      </c>
      <c r="I10" s="5" t="s">
        <v>56</v>
      </c>
      <c r="J10" s="5">
        <f t="shared" ref="J10:J12" si="6">VLOOKUP(I10,$N$2:$P$43,3,FALSE)</f>
        <v>74</v>
      </c>
      <c r="K10" s="5"/>
      <c r="L10" s="5"/>
      <c r="N10" s="5" t="s">
        <v>180</v>
      </c>
      <c r="O10" s="5">
        <v>48</v>
      </c>
      <c r="P10" s="5">
        <f t="shared" si="5"/>
        <v>58</v>
      </c>
    </row>
    <row r="11" spans="1:16" x14ac:dyDescent="0.25">
      <c r="A11" s="5" t="s">
        <v>183</v>
      </c>
      <c r="B11" s="60">
        <v>6</v>
      </c>
      <c r="C11" s="5">
        <f t="shared" si="0"/>
        <v>52</v>
      </c>
      <c r="D11" s="5">
        <f t="shared" si="1"/>
        <v>62</v>
      </c>
      <c r="E11" s="5">
        <f t="shared" si="2"/>
        <v>312</v>
      </c>
      <c r="F11" s="5">
        <f t="shared" si="3"/>
        <v>372</v>
      </c>
      <c r="G11" s="5">
        <f t="shared" si="4"/>
        <v>60</v>
      </c>
      <c r="I11" s="5" t="s">
        <v>60</v>
      </c>
      <c r="J11" s="5">
        <f t="shared" si="6"/>
        <v>78</v>
      </c>
      <c r="K11" s="5"/>
      <c r="L11" s="5"/>
      <c r="N11" s="5" t="s">
        <v>183</v>
      </c>
      <c r="O11" s="5">
        <v>52</v>
      </c>
      <c r="P11" s="5">
        <f t="shared" si="5"/>
        <v>62</v>
      </c>
    </row>
    <row r="12" spans="1:16" x14ac:dyDescent="0.25">
      <c r="A12" s="5" t="s">
        <v>18</v>
      </c>
      <c r="B12" s="60">
        <v>1</v>
      </c>
      <c r="C12" s="5">
        <f t="shared" si="0"/>
        <v>56</v>
      </c>
      <c r="D12" s="5">
        <f t="shared" si="1"/>
        <v>66</v>
      </c>
      <c r="E12" s="5">
        <f t="shared" si="2"/>
        <v>56</v>
      </c>
      <c r="F12" s="5">
        <f t="shared" si="3"/>
        <v>66</v>
      </c>
      <c r="G12" s="5">
        <f t="shared" si="4"/>
        <v>10</v>
      </c>
      <c r="I12" s="5" t="s">
        <v>71</v>
      </c>
      <c r="J12" s="5">
        <f t="shared" si="6"/>
        <v>82</v>
      </c>
      <c r="K12" s="5"/>
      <c r="L12" s="5"/>
      <c r="N12" s="5" t="s">
        <v>18</v>
      </c>
      <c r="O12" s="5">
        <v>56</v>
      </c>
      <c r="P12" s="5">
        <f t="shared" si="5"/>
        <v>66</v>
      </c>
    </row>
    <row r="13" spans="1:16" x14ac:dyDescent="0.25">
      <c r="A13" s="5" t="s">
        <v>53</v>
      </c>
      <c r="B13" s="60">
        <v>3</v>
      </c>
      <c r="C13" s="5">
        <f t="shared" si="0"/>
        <v>60</v>
      </c>
      <c r="D13" s="5">
        <f t="shared" si="1"/>
        <v>70</v>
      </c>
      <c r="E13" s="5">
        <f t="shared" si="2"/>
        <v>180</v>
      </c>
      <c r="F13" s="5">
        <f t="shared" si="3"/>
        <v>210</v>
      </c>
      <c r="G13" s="5">
        <f t="shared" si="4"/>
        <v>30</v>
      </c>
      <c r="N13" s="5" t="s">
        <v>53</v>
      </c>
      <c r="O13" s="5">
        <v>60</v>
      </c>
      <c r="P13" s="5">
        <f t="shared" si="5"/>
        <v>70</v>
      </c>
    </row>
    <row r="14" spans="1:16" x14ac:dyDescent="0.25">
      <c r="A14" s="5" t="s">
        <v>53</v>
      </c>
      <c r="B14" s="60">
        <v>4</v>
      </c>
      <c r="C14" s="5">
        <f t="shared" si="0"/>
        <v>60</v>
      </c>
      <c r="D14" s="5">
        <f t="shared" si="1"/>
        <v>70</v>
      </c>
      <c r="E14" s="5">
        <f t="shared" si="2"/>
        <v>240</v>
      </c>
      <c r="F14" s="5">
        <f t="shared" si="3"/>
        <v>280</v>
      </c>
      <c r="G14" s="5">
        <f t="shared" si="4"/>
        <v>40</v>
      </c>
      <c r="N14" s="5" t="s">
        <v>56</v>
      </c>
      <c r="O14" s="5">
        <v>64</v>
      </c>
      <c r="P14" s="5">
        <f t="shared" si="5"/>
        <v>74</v>
      </c>
    </row>
    <row r="15" spans="1:16" x14ac:dyDescent="0.25">
      <c r="A15" s="5" t="s">
        <v>56</v>
      </c>
      <c r="B15" s="60">
        <v>2</v>
      </c>
      <c r="C15" s="5">
        <f t="shared" si="0"/>
        <v>64</v>
      </c>
      <c r="D15" s="5">
        <f t="shared" si="1"/>
        <v>74</v>
      </c>
      <c r="E15" s="5">
        <f t="shared" si="2"/>
        <v>128</v>
      </c>
      <c r="F15" s="5">
        <f t="shared" si="3"/>
        <v>148</v>
      </c>
      <c r="G15" s="5">
        <f t="shared" si="4"/>
        <v>20</v>
      </c>
      <c r="N15" s="5" t="s">
        <v>60</v>
      </c>
      <c r="O15" s="5">
        <v>68</v>
      </c>
      <c r="P15" s="5">
        <f t="shared" si="5"/>
        <v>78</v>
      </c>
    </row>
    <row r="16" spans="1:16" x14ac:dyDescent="0.25">
      <c r="A16" s="5" t="s">
        <v>56</v>
      </c>
      <c r="B16" s="60">
        <v>4</v>
      </c>
      <c r="C16" s="5">
        <f t="shared" si="0"/>
        <v>64</v>
      </c>
      <c r="D16" s="5">
        <f t="shared" si="1"/>
        <v>74</v>
      </c>
      <c r="E16" s="5">
        <f t="shared" si="2"/>
        <v>256</v>
      </c>
      <c r="F16" s="5">
        <f t="shared" si="3"/>
        <v>296</v>
      </c>
      <c r="G16" s="5">
        <f t="shared" si="4"/>
        <v>40</v>
      </c>
      <c r="N16" s="5" t="s">
        <v>71</v>
      </c>
      <c r="O16" s="5">
        <v>72</v>
      </c>
      <c r="P16" s="5">
        <f t="shared" si="5"/>
        <v>82</v>
      </c>
    </row>
    <row r="17" spans="1:16" x14ac:dyDescent="0.25">
      <c r="A17" s="5" t="s">
        <v>60</v>
      </c>
      <c r="B17" s="60">
        <v>3</v>
      </c>
      <c r="C17" s="5">
        <f t="shared" si="0"/>
        <v>68</v>
      </c>
      <c r="D17" s="5">
        <f t="shared" si="1"/>
        <v>78</v>
      </c>
      <c r="E17" s="5">
        <f t="shared" si="2"/>
        <v>204</v>
      </c>
      <c r="F17" s="5">
        <f t="shared" si="3"/>
        <v>234</v>
      </c>
      <c r="G17" s="5">
        <f t="shared" si="4"/>
        <v>30</v>
      </c>
      <c r="N17" s="5" t="s">
        <v>72</v>
      </c>
      <c r="O17" s="5">
        <v>76</v>
      </c>
      <c r="P17" s="5">
        <f t="shared" si="5"/>
        <v>86</v>
      </c>
    </row>
    <row r="18" spans="1:16" x14ac:dyDescent="0.25">
      <c r="A18" s="5" t="s">
        <v>60</v>
      </c>
      <c r="B18" s="60">
        <v>5</v>
      </c>
      <c r="C18" s="5">
        <f t="shared" si="0"/>
        <v>68</v>
      </c>
      <c r="D18" s="5">
        <f t="shared" si="1"/>
        <v>78</v>
      </c>
      <c r="E18" s="5">
        <f t="shared" si="2"/>
        <v>340</v>
      </c>
      <c r="F18" s="5">
        <f t="shared" si="3"/>
        <v>390</v>
      </c>
      <c r="G18" s="5">
        <f t="shared" si="4"/>
        <v>50</v>
      </c>
      <c r="N18" s="5" t="s">
        <v>187</v>
      </c>
      <c r="O18" s="5">
        <v>80</v>
      </c>
      <c r="P18" s="5">
        <f t="shared" si="5"/>
        <v>90</v>
      </c>
    </row>
    <row r="19" spans="1:16" x14ac:dyDescent="0.25">
      <c r="A19" s="5" t="s">
        <v>71</v>
      </c>
      <c r="B19" s="60">
        <v>4</v>
      </c>
      <c r="C19" s="5">
        <f t="shared" si="0"/>
        <v>72</v>
      </c>
      <c r="D19" s="5">
        <f t="shared" si="1"/>
        <v>82</v>
      </c>
      <c r="E19" s="5">
        <f t="shared" si="2"/>
        <v>288</v>
      </c>
      <c r="F19" s="5">
        <f t="shared" si="3"/>
        <v>328</v>
      </c>
      <c r="G19" s="5">
        <f t="shared" si="4"/>
        <v>40</v>
      </c>
      <c r="N19" s="5" t="s">
        <v>73</v>
      </c>
      <c r="O19" s="5">
        <v>84</v>
      </c>
      <c r="P19" s="5">
        <f t="shared" si="5"/>
        <v>94</v>
      </c>
    </row>
    <row r="20" spans="1:16" x14ac:dyDescent="0.25">
      <c r="A20" s="5" t="s">
        <v>71</v>
      </c>
      <c r="B20" s="60">
        <v>4</v>
      </c>
      <c r="C20" s="5">
        <f t="shared" si="0"/>
        <v>72</v>
      </c>
      <c r="D20" s="5">
        <f t="shared" si="1"/>
        <v>82</v>
      </c>
      <c r="E20" s="5">
        <f t="shared" si="2"/>
        <v>288</v>
      </c>
      <c r="F20" s="5">
        <f t="shared" si="3"/>
        <v>328</v>
      </c>
      <c r="G20" s="5">
        <f t="shared" si="4"/>
        <v>40</v>
      </c>
      <c r="N20" s="5" t="s">
        <v>77</v>
      </c>
      <c r="O20" s="5">
        <v>88</v>
      </c>
      <c r="P20" s="5">
        <f t="shared" si="5"/>
        <v>98</v>
      </c>
    </row>
    <row r="21" spans="1:16" x14ac:dyDescent="0.25">
      <c r="A21" s="5" t="s">
        <v>72</v>
      </c>
      <c r="B21" s="60">
        <v>4</v>
      </c>
      <c r="C21" s="5">
        <f t="shared" si="0"/>
        <v>76</v>
      </c>
      <c r="D21" s="5">
        <f t="shared" si="1"/>
        <v>86</v>
      </c>
      <c r="E21" s="5">
        <f t="shared" si="2"/>
        <v>304</v>
      </c>
      <c r="F21" s="5">
        <f t="shared" si="3"/>
        <v>344</v>
      </c>
      <c r="G21" s="5">
        <f t="shared" si="4"/>
        <v>40</v>
      </c>
      <c r="N21" s="5" t="s">
        <v>79</v>
      </c>
      <c r="O21" s="5">
        <v>92</v>
      </c>
      <c r="P21" s="5">
        <f t="shared" si="5"/>
        <v>102</v>
      </c>
    </row>
    <row r="22" spans="1:16" x14ac:dyDescent="0.25">
      <c r="A22" s="5" t="s">
        <v>72</v>
      </c>
      <c r="B22" s="60">
        <v>5</v>
      </c>
      <c r="C22" s="5">
        <f t="shared" si="0"/>
        <v>76</v>
      </c>
      <c r="D22" s="5">
        <f t="shared" si="1"/>
        <v>86</v>
      </c>
      <c r="E22" s="5">
        <f t="shared" si="2"/>
        <v>380</v>
      </c>
      <c r="F22" s="5">
        <f t="shared" si="3"/>
        <v>430</v>
      </c>
      <c r="G22" s="5">
        <f t="shared" si="4"/>
        <v>50</v>
      </c>
      <c r="N22" s="5" t="s">
        <v>83</v>
      </c>
      <c r="O22" s="5">
        <v>96</v>
      </c>
      <c r="P22" s="5">
        <f t="shared" si="5"/>
        <v>106</v>
      </c>
    </row>
    <row r="23" spans="1:16" x14ac:dyDescent="0.25">
      <c r="A23" s="5" t="s">
        <v>187</v>
      </c>
      <c r="B23" s="60">
        <v>1</v>
      </c>
      <c r="C23" s="5">
        <f t="shared" si="0"/>
        <v>80</v>
      </c>
      <c r="D23" s="5">
        <f t="shared" si="1"/>
        <v>90</v>
      </c>
      <c r="E23" s="5">
        <f t="shared" si="2"/>
        <v>80</v>
      </c>
      <c r="F23" s="5">
        <f t="shared" si="3"/>
        <v>90</v>
      </c>
      <c r="G23" s="5">
        <f t="shared" si="4"/>
        <v>10</v>
      </c>
      <c r="N23" s="5" t="s">
        <v>86</v>
      </c>
      <c r="O23" s="5">
        <v>100</v>
      </c>
      <c r="P23" s="5">
        <f t="shared" si="5"/>
        <v>110</v>
      </c>
    </row>
    <row r="24" spans="1:16" x14ac:dyDescent="0.25">
      <c r="A24" s="5" t="s">
        <v>73</v>
      </c>
      <c r="B24" s="60">
        <v>4</v>
      </c>
      <c r="C24" s="5">
        <f t="shared" si="0"/>
        <v>84</v>
      </c>
      <c r="D24" s="5">
        <f t="shared" si="1"/>
        <v>94</v>
      </c>
      <c r="E24" s="5">
        <f t="shared" si="2"/>
        <v>336</v>
      </c>
      <c r="F24" s="5">
        <f t="shared" si="3"/>
        <v>376</v>
      </c>
      <c r="G24" s="5">
        <f t="shared" si="4"/>
        <v>40</v>
      </c>
      <c r="N24" s="5" t="s">
        <v>89</v>
      </c>
      <c r="O24" s="5">
        <v>104</v>
      </c>
      <c r="P24" s="5">
        <f t="shared" si="5"/>
        <v>114</v>
      </c>
    </row>
    <row r="25" spans="1:16" x14ac:dyDescent="0.25">
      <c r="A25" s="5" t="s">
        <v>73</v>
      </c>
      <c r="B25" s="60">
        <v>3</v>
      </c>
      <c r="C25" s="5">
        <f t="shared" si="0"/>
        <v>84</v>
      </c>
      <c r="D25" s="5">
        <f t="shared" si="1"/>
        <v>94</v>
      </c>
      <c r="E25" s="5">
        <f t="shared" si="2"/>
        <v>252</v>
      </c>
      <c r="F25" s="5">
        <f t="shared" si="3"/>
        <v>282</v>
      </c>
      <c r="G25" s="5">
        <f t="shared" si="4"/>
        <v>30</v>
      </c>
      <c r="N25" s="5" t="s">
        <v>188</v>
      </c>
      <c r="O25" s="5">
        <v>108</v>
      </c>
      <c r="P25" s="5">
        <f t="shared" si="5"/>
        <v>118</v>
      </c>
    </row>
    <row r="26" spans="1:16" x14ac:dyDescent="0.25">
      <c r="A26" s="5" t="s">
        <v>77</v>
      </c>
      <c r="B26" s="60">
        <v>3</v>
      </c>
      <c r="C26" s="5">
        <f t="shared" si="0"/>
        <v>88</v>
      </c>
      <c r="D26" s="5">
        <f t="shared" si="1"/>
        <v>98</v>
      </c>
      <c r="E26" s="5">
        <f t="shared" si="2"/>
        <v>264</v>
      </c>
      <c r="F26" s="5">
        <f t="shared" si="3"/>
        <v>294</v>
      </c>
      <c r="G26" s="5">
        <f t="shared" si="4"/>
        <v>30</v>
      </c>
      <c r="N26" s="5" t="s">
        <v>189</v>
      </c>
      <c r="O26" s="5">
        <v>112</v>
      </c>
      <c r="P26" s="5">
        <f t="shared" si="5"/>
        <v>122</v>
      </c>
    </row>
    <row r="27" spans="1:16" x14ac:dyDescent="0.25">
      <c r="A27" s="5" t="s">
        <v>77</v>
      </c>
      <c r="B27" s="60">
        <v>3</v>
      </c>
      <c r="C27" s="5">
        <f t="shared" si="0"/>
        <v>88</v>
      </c>
      <c r="D27" s="5">
        <f t="shared" si="1"/>
        <v>98</v>
      </c>
      <c r="E27" s="5">
        <f t="shared" si="2"/>
        <v>264</v>
      </c>
      <c r="F27" s="5">
        <f t="shared" si="3"/>
        <v>294</v>
      </c>
      <c r="G27" s="5">
        <f t="shared" si="4"/>
        <v>30</v>
      </c>
      <c r="N27" s="5" t="s">
        <v>102</v>
      </c>
      <c r="O27" s="5">
        <v>116</v>
      </c>
      <c r="P27" s="5">
        <f t="shared" si="5"/>
        <v>126</v>
      </c>
    </row>
    <row r="28" spans="1:16" x14ac:dyDescent="0.25">
      <c r="A28" s="5" t="s">
        <v>79</v>
      </c>
      <c r="B28" s="60">
        <v>2</v>
      </c>
      <c r="C28" s="5">
        <f t="shared" si="0"/>
        <v>92</v>
      </c>
      <c r="D28" s="5">
        <f t="shared" si="1"/>
        <v>102</v>
      </c>
      <c r="E28" s="5">
        <f t="shared" si="2"/>
        <v>184</v>
      </c>
      <c r="F28" s="5">
        <f t="shared" si="3"/>
        <v>204</v>
      </c>
      <c r="G28" s="5">
        <f t="shared" si="4"/>
        <v>20</v>
      </c>
      <c r="N28" s="5" t="s">
        <v>103</v>
      </c>
      <c r="O28" s="5">
        <v>120</v>
      </c>
      <c r="P28" s="5">
        <f t="shared" si="5"/>
        <v>130</v>
      </c>
    </row>
    <row r="29" spans="1:16" x14ac:dyDescent="0.25">
      <c r="A29" s="5" t="s">
        <v>79</v>
      </c>
      <c r="B29" s="60">
        <v>6</v>
      </c>
      <c r="C29" s="5">
        <f t="shared" si="0"/>
        <v>92</v>
      </c>
      <c r="D29" s="5">
        <f t="shared" si="1"/>
        <v>102</v>
      </c>
      <c r="E29" s="5">
        <f t="shared" si="2"/>
        <v>552</v>
      </c>
      <c r="F29" s="5">
        <f t="shared" si="3"/>
        <v>612</v>
      </c>
      <c r="G29" s="5">
        <f t="shared" si="4"/>
        <v>60</v>
      </c>
      <c r="N29" s="5" t="s">
        <v>105</v>
      </c>
      <c r="O29" s="5">
        <v>115</v>
      </c>
      <c r="P29" s="5">
        <f t="shared" si="5"/>
        <v>125</v>
      </c>
    </row>
    <row r="30" spans="1:16" x14ac:dyDescent="0.25">
      <c r="A30" s="5" t="s">
        <v>83</v>
      </c>
      <c r="B30" s="60">
        <v>1</v>
      </c>
      <c r="C30" s="5">
        <f t="shared" si="0"/>
        <v>96</v>
      </c>
      <c r="D30" s="5">
        <f t="shared" si="1"/>
        <v>106</v>
      </c>
      <c r="E30" s="5">
        <f t="shared" si="2"/>
        <v>96</v>
      </c>
      <c r="F30" s="5">
        <f t="shared" si="3"/>
        <v>106</v>
      </c>
      <c r="G30" s="5">
        <f t="shared" si="4"/>
        <v>10</v>
      </c>
      <c r="N30" s="5" t="s">
        <v>110</v>
      </c>
      <c r="O30" s="5">
        <v>110</v>
      </c>
      <c r="P30" s="5">
        <f t="shared" si="5"/>
        <v>120</v>
      </c>
    </row>
    <row r="31" spans="1:16" x14ac:dyDescent="0.25">
      <c r="A31" s="5" t="s">
        <v>83</v>
      </c>
      <c r="B31" s="60">
        <v>4</v>
      </c>
      <c r="C31" s="5">
        <f t="shared" si="0"/>
        <v>96</v>
      </c>
      <c r="D31" s="5">
        <f t="shared" si="1"/>
        <v>106</v>
      </c>
      <c r="E31" s="5">
        <f t="shared" si="2"/>
        <v>384</v>
      </c>
      <c r="F31" s="5">
        <f t="shared" si="3"/>
        <v>424</v>
      </c>
      <c r="G31" s="5">
        <f t="shared" si="4"/>
        <v>40</v>
      </c>
      <c r="N31" s="5" t="s">
        <v>190</v>
      </c>
      <c r="O31" s="5">
        <v>105</v>
      </c>
      <c r="P31" s="5">
        <f t="shared" si="5"/>
        <v>115</v>
      </c>
    </row>
    <row r="32" spans="1:16" x14ac:dyDescent="0.25">
      <c r="A32" s="5" t="s">
        <v>86</v>
      </c>
      <c r="B32" s="60">
        <v>2</v>
      </c>
      <c r="C32" s="5">
        <f t="shared" si="0"/>
        <v>100</v>
      </c>
      <c r="D32" s="5">
        <f t="shared" si="1"/>
        <v>110</v>
      </c>
      <c r="E32" s="5">
        <f t="shared" si="2"/>
        <v>200</v>
      </c>
      <c r="F32" s="5">
        <f t="shared" si="3"/>
        <v>220</v>
      </c>
      <c r="G32" s="5">
        <f t="shared" si="4"/>
        <v>20</v>
      </c>
      <c r="N32" s="5" t="s">
        <v>126</v>
      </c>
      <c r="O32" s="5">
        <v>100</v>
      </c>
      <c r="P32" s="5">
        <f t="shared" si="5"/>
        <v>110</v>
      </c>
    </row>
    <row r="33" spans="1:16" x14ac:dyDescent="0.25">
      <c r="A33" s="5" t="s">
        <v>86</v>
      </c>
      <c r="B33" s="60">
        <v>6</v>
      </c>
      <c r="C33" s="5">
        <f t="shared" si="0"/>
        <v>100</v>
      </c>
      <c r="D33" s="5">
        <f t="shared" si="1"/>
        <v>110</v>
      </c>
      <c r="E33" s="5">
        <f t="shared" si="2"/>
        <v>600</v>
      </c>
      <c r="F33" s="5">
        <f t="shared" si="3"/>
        <v>660</v>
      </c>
      <c r="G33" s="5">
        <f t="shared" si="4"/>
        <v>60</v>
      </c>
      <c r="N33" s="5" t="s">
        <v>128</v>
      </c>
      <c r="O33" s="5">
        <v>95</v>
      </c>
      <c r="P33" s="5">
        <f t="shared" si="5"/>
        <v>105</v>
      </c>
    </row>
    <row r="34" spans="1:16" x14ac:dyDescent="0.25">
      <c r="A34" s="5" t="s">
        <v>89</v>
      </c>
      <c r="B34" s="60">
        <v>7</v>
      </c>
      <c r="C34" s="5">
        <f t="shared" si="0"/>
        <v>104</v>
      </c>
      <c r="D34" s="5">
        <f t="shared" si="1"/>
        <v>114</v>
      </c>
      <c r="E34" s="5">
        <f t="shared" si="2"/>
        <v>728</v>
      </c>
      <c r="F34" s="5">
        <f t="shared" si="3"/>
        <v>798</v>
      </c>
      <c r="G34" s="5">
        <f t="shared" si="4"/>
        <v>70</v>
      </c>
      <c r="N34" s="5" t="s">
        <v>131</v>
      </c>
      <c r="O34" s="5">
        <v>90</v>
      </c>
      <c r="P34" s="5">
        <f t="shared" si="5"/>
        <v>100</v>
      </c>
    </row>
    <row r="35" spans="1:16" x14ac:dyDescent="0.25">
      <c r="A35" s="5" t="s">
        <v>89</v>
      </c>
      <c r="B35" s="60">
        <v>4</v>
      </c>
      <c r="C35" s="5">
        <f t="shared" si="0"/>
        <v>104</v>
      </c>
      <c r="D35" s="5">
        <f t="shared" si="1"/>
        <v>114</v>
      </c>
      <c r="E35" s="5">
        <f t="shared" si="2"/>
        <v>416</v>
      </c>
      <c r="F35" s="5">
        <f t="shared" si="3"/>
        <v>456</v>
      </c>
      <c r="G35" s="5">
        <f t="shared" si="4"/>
        <v>40</v>
      </c>
      <c r="N35" s="5" t="s">
        <v>137</v>
      </c>
      <c r="O35" s="5">
        <v>85</v>
      </c>
      <c r="P35" s="5">
        <f t="shared" si="5"/>
        <v>95</v>
      </c>
    </row>
    <row r="36" spans="1:16" x14ac:dyDescent="0.25">
      <c r="A36" s="5" t="s">
        <v>96</v>
      </c>
      <c r="B36" s="60">
        <v>5</v>
      </c>
      <c r="C36" s="5">
        <f t="shared" si="0"/>
        <v>24</v>
      </c>
      <c r="D36" s="5">
        <f t="shared" si="1"/>
        <v>34</v>
      </c>
      <c r="E36" s="5">
        <f t="shared" si="2"/>
        <v>120</v>
      </c>
      <c r="F36" s="5">
        <f t="shared" si="3"/>
        <v>170</v>
      </c>
      <c r="G36" s="5">
        <f t="shared" si="4"/>
        <v>50</v>
      </c>
      <c r="N36" s="5" t="s">
        <v>145</v>
      </c>
      <c r="O36" s="5">
        <v>80</v>
      </c>
      <c r="P36" s="5">
        <f t="shared" si="5"/>
        <v>90</v>
      </c>
    </row>
    <row r="37" spans="1:16" x14ac:dyDescent="0.25">
      <c r="A37" s="5" t="s">
        <v>96</v>
      </c>
      <c r="B37" s="60">
        <v>2</v>
      </c>
      <c r="C37" s="5">
        <f t="shared" si="0"/>
        <v>24</v>
      </c>
      <c r="D37" s="5">
        <f t="shared" si="1"/>
        <v>34</v>
      </c>
      <c r="E37" s="5">
        <f t="shared" si="2"/>
        <v>48</v>
      </c>
      <c r="F37" s="5">
        <f t="shared" si="3"/>
        <v>68</v>
      </c>
      <c r="G37" s="5">
        <f t="shared" si="4"/>
        <v>20</v>
      </c>
      <c r="N37" s="5" t="s">
        <v>150</v>
      </c>
      <c r="O37" s="5">
        <v>75</v>
      </c>
      <c r="P37" s="5">
        <f t="shared" si="5"/>
        <v>85</v>
      </c>
    </row>
    <row r="38" spans="1:16" x14ac:dyDescent="0.25">
      <c r="A38" s="5" t="s">
        <v>188</v>
      </c>
      <c r="B38" s="60">
        <v>1</v>
      </c>
      <c r="C38" s="5">
        <f t="shared" si="0"/>
        <v>108</v>
      </c>
      <c r="D38" s="5">
        <f t="shared" si="1"/>
        <v>118</v>
      </c>
      <c r="E38" s="5">
        <f t="shared" si="2"/>
        <v>108</v>
      </c>
      <c r="F38" s="5">
        <f t="shared" si="3"/>
        <v>118</v>
      </c>
      <c r="G38" s="5">
        <f t="shared" si="4"/>
        <v>10</v>
      </c>
      <c r="N38" s="5" t="s">
        <v>151</v>
      </c>
      <c r="O38" s="5">
        <v>70</v>
      </c>
      <c r="P38" s="5">
        <f t="shared" si="5"/>
        <v>80</v>
      </c>
    </row>
    <row r="39" spans="1:16" x14ac:dyDescent="0.25">
      <c r="A39" s="5" t="s">
        <v>189</v>
      </c>
      <c r="B39" s="60">
        <v>7</v>
      </c>
      <c r="C39" s="5">
        <f t="shared" si="0"/>
        <v>112</v>
      </c>
      <c r="D39" s="5">
        <f t="shared" si="1"/>
        <v>122</v>
      </c>
      <c r="E39" s="5">
        <f t="shared" si="2"/>
        <v>784</v>
      </c>
      <c r="F39" s="5">
        <f t="shared" si="3"/>
        <v>854</v>
      </c>
      <c r="G39" s="5">
        <f t="shared" si="4"/>
        <v>70</v>
      </c>
      <c r="N39" s="5" t="s">
        <v>155</v>
      </c>
      <c r="O39" s="5">
        <v>65</v>
      </c>
      <c r="P39" s="5">
        <f t="shared" si="5"/>
        <v>75</v>
      </c>
    </row>
    <row r="40" spans="1:16" x14ac:dyDescent="0.25">
      <c r="A40" s="5" t="s">
        <v>102</v>
      </c>
      <c r="B40" s="60">
        <v>5</v>
      </c>
      <c r="C40" s="5">
        <f t="shared" si="0"/>
        <v>116</v>
      </c>
      <c r="D40" s="5">
        <f t="shared" si="1"/>
        <v>126</v>
      </c>
      <c r="E40" s="5">
        <f t="shared" si="2"/>
        <v>580</v>
      </c>
      <c r="F40" s="5">
        <f t="shared" si="3"/>
        <v>630</v>
      </c>
      <c r="G40" s="5">
        <f t="shared" si="4"/>
        <v>50</v>
      </c>
      <c r="N40" s="5" t="s">
        <v>159</v>
      </c>
      <c r="O40" s="5">
        <v>60</v>
      </c>
      <c r="P40" s="5">
        <f t="shared" si="5"/>
        <v>70</v>
      </c>
    </row>
    <row r="41" spans="1:16" x14ac:dyDescent="0.25">
      <c r="A41" s="5" t="s">
        <v>102</v>
      </c>
      <c r="B41" s="60">
        <v>7</v>
      </c>
      <c r="C41" s="5">
        <f t="shared" si="0"/>
        <v>116</v>
      </c>
      <c r="D41" s="5">
        <f t="shared" si="1"/>
        <v>126</v>
      </c>
      <c r="E41" s="5">
        <f t="shared" si="2"/>
        <v>812</v>
      </c>
      <c r="F41" s="5">
        <f t="shared" si="3"/>
        <v>882</v>
      </c>
      <c r="G41" s="5">
        <f t="shared" si="4"/>
        <v>70</v>
      </c>
      <c r="N41" s="5" t="s">
        <v>165</v>
      </c>
      <c r="O41" s="5">
        <v>55</v>
      </c>
      <c r="P41" s="5">
        <f t="shared" si="5"/>
        <v>65</v>
      </c>
    </row>
    <row r="42" spans="1:16" x14ac:dyDescent="0.25">
      <c r="A42" s="5" t="s">
        <v>103</v>
      </c>
      <c r="B42" s="60">
        <v>4</v>
      </c>
      <c r="C42" s="5">
        <f t="shared" si="0"/>
        <v>120</v>
      </c>
      <c r="D42" s="5">
        <f t="shared" si="1"/>
        <v>130</v>
      </c>
      <c r="E42" s="5">
        <f t="shared" si="2"/>
        <v>480</v>
      </c>
      <c r="F42" s="5">
        <f t="shared" si="3"/>
        <v>520</v>
      </c>
      <c r="G42" s="5">
        <f t="shared" si="4"/>
        <v>40</v>
      </c>
      <c r="N42" s="5" t="s">
        <v>169</v>
      </c>
      <c r="O42" s="5">
        <v>50</v>
      </c>
      <c r="P42" s="5">
        <f t="shared" si="5"/>
        <v>60</v>
      </c>
    </row>
    <row r="43" spans="1:16" x14ac:dyDescent="0.25">
      <c r="A43" s="5" t="s">
        <v>103</v>
      </c>
      <c r="B43" s="60">
        <v>6</v>
      </c>
      <c r="C43" s="5">
        <f t="shared" si="0"/>
        <v>120</v>
      </c>
      <c r="D43" s="5">
        <f t="shared" si="1"/>
        <v>130</v>
      </c>
      <c r="E43" s="5">
        <f t="shared" si="2"/>
        <v>720</v>
      </c>
      <c r="F43" s="5">
        <f t="shared" si="3"/>
        <v>780</v>
      </c>
      <c r="G43" s="5">
        <f t="shared" si="4"/>
        <v>60</v>
      </c>
      <c r="N43" s="5" t="s">
        <v>175</v>
      </c>
      <c r="O43" s="5">
        <v>45</v>
      </c>
      <c r="P43" s="5">
        <f t="shared" si="5"/>
        <v>55</v>
      </c>
    </row>
    <row r="44" spans="1:16" x14ac:dyDescent="0.25">
      <c r="A44" s="5" t="s">
        <v>186</v>
      </c>
      <c r="B44" s="60">
        <v>3</v>
      </c>
      <c r="C44" s="5"/>
      <c r="D44" s="5"/>
      <c r="E44" s="5">
        <f t="shared" si="2"/>
        <v>0</v>
      </c>
      <c r="F44" s="5">
        <f t="shared" si="3"/>
        <v>0</v>
      </c>
      <c r="G44" s="5">
        <f t="shared" si="4"/>
        <v>0</v>
      </c>
      <c r="P44" s="65"/>
    </row>
    <row r="45" spans="1:16" x14ac:dyDescent="0.25">
      <c r="A45" s="5" t="s">
        <v>186</v>
      </c>
      <c r="B45" s="60">
        <v>2</v>
      </c>
      <c r="C45" s="5"/>
      <c r="D45" s="5"/>
      <c r="E45" s="5">
        <f t="shared" si="2"/>
        <v>0</v>
      </c>
      <c r="F45" s="5">
        <f t="shared" si="3"/>
        <v>0</v>
      </c>
      <c r="G45" s="5">
        <f t="shared" si="4"/>
        <v>0</v>
      </c>
    </row>
    <row r="46" spans="1:16" x14ac:dyDescent="0.25">
      <c r="A46" s="5" t="s">
        <v>105</v>
      </c>
      <c r="B46" s="60">
        <v>1</v>
      </c>
      <c r="C46" s="5"/>
      <c r="D46" s="5"/>
      <c r="E46" s="5">
        <f t="shared" si="2"/>
        <v>0</v>
      </c>
      <c r="F46" s="5">
        <f t="shared" si="3"/>
        <v>0</v>
      </c>
      <c r="G46" s="5">
        <f t="shared" si="4"/>
        <v>0</v>
      </c>
    </row>
    <row r="47" spans="1:16" x14ac:dyDescent="0.25">
      <c r="A47" s="5" t="s">
        <v>105</v>
      </c>
      <c r="B47" s="60">
        <v>3</v>
      </c>
      <c r="C47" s="5"/>
      <c r="D47" s="5"/>
      <c r="E47" s="5">
        <f t="shared" si="2"/>
        <v>0</v>
      </c>
      <c r="F47" s="5">
        <f t="shared" si="3"/>
        <v>0</v>
      </c>
      <c r="G47" s="5">
        <f t="shared" si="4"/>
        <v>0</v>
      </c>
    </row>
    <row r="48" spans="1:16" x14ac:dyDescent="0.25">
      <c r="A48" s="5" t="s">
        <v>110</v>
      </c>
      <c r="B48" s="60">
        <v>6</v>
      </c>
      <c r="C48" s="5"/>
      <c r="D48" s="5"/>
      <c r="E48" s="5">
        <f t="shared" si="2"/>
        <v>0</v>
      </c>
      <c r="F48" s="5">
        <f t="shared" si="3"/>
        <v>0</v>
      </c>
      <c r="G48" s="5">
        <f t="shared" si="4"/>
        <v>0</v>
      </c>
    </row>
    <row r="49" spans="1:7" x14ac:dyDescent="0.25">
      <c r="A49" s="5" t="s">
        <v>110</v>
      </c>
      <c r="B49" s="60">
        <v>2</v>
      </c>
      <c r="C49" s="5"/>
      <c r="D49" s="5"/>
      <c r="E49" s="5">
        <f t="shared" si="2"/>
        <v>0</v>
      </c>
      <c r="F49" s="5">
        <f t="shared" si="3"/>
        <v>0</v>
      </c>
      <c r="G49" s="5">
        <f t="shared" si="4"/>
        <v>0</v>
      </c>
    </row>
    <row r="50" spans="1:7" x14ac:dyDescent="0.25">
      <c r="A50" s="5" t="s">
        <v>190</v>
      </c>
      <c r="B50" s="60">
        <v>3</v>
      </c>
      <c r="C50" s="5"/>
      <c r="D50" s="5"/>
      <c r="E50" s="5">
        <f t="shared" si="2"/>
        <v>0</v>
      </c>
      <c r="F50" s="5">
        <f t="shared" si="3"/>
        <v>0</v>
      </c>
      <c r="G50" s="5">
        <f t="shared" si="4"/>
        <v>0</v>
      </c>
    </row>
    <row r="51" spans="1:7" x14ac:dyDescent="0.25">
      <c r="A51" s="5" t="s">
        <v>126</v>
      </c>
      <c r="B51" s="60">
        <v>2</v>
      </c>
      <c r="C51" s="5"/>
      <c r="D51" s="5"/>
      <c r="E51" s="5">
        <f t="shared" si="2"/>
        <v>0</v>
      </c>
      <c r="F51" s="5">
        <f t="shared" si="3"/>
        <v>0</v>
      </c>
      <c r="G51" s="5">
        <f t="shared" si="4"/>
        <v>0</v>
      </c>
    </row>
    <row r="52" spans="1:7" x14ac:dyDescent="0.25">
      <c r="A52" s="5" t="s">
        <v>128</v>
      </c>
      <c r="B52" s="60">
        <v>4</v>
      </c>
      <c r="C52" s="5"/>
      <c r="D52" s="5"/>
      <c r="E52" s="5">
        <f t="shared" si="2"/>
        <v>0</v>
      </c>
      <c r="F52" s="5">
        <f t="shared" si="3"/>
        <v>0</v>
      </c>
      <c r="G52" s="5">
        <f t="shared" si="4"/>
        <v>0</v>
      </c>
    </row>
    <row r="53" spans="1:7" x14ac:dyDescent="0.25">
      <c r="A53" s="5" t="s">
        <v>128</v>
      </c>
      <c r="B53" s="60">
        <v>7</v>
      </c>
      <c r="C53" s="5"/>
      <c r="D53" s="5"/>
      <c r="E53" s="5">
        <f t="shared" si="2"/>
        <v>0</v>
      </c>
      <c r="F53" s="5">
        <f t="shared" si="3"/>
        <v>0</v>
      </c>
      <c r="G53" s="5">
        <f t="shared" si="4"/>
        <v>0</v>
      </c>
    </row>
    <row r="54" spans="1:7" x14ac:dyDescent="0.25">
      <c r="A54" s="5" t="s">
        <v>131</v>
      </c>
      <c r="B54" s="60">
        <v>2</v>
      </c>
      <c r="C54" s="5"/>
      <c r="D54" s="5"/>
      <c r="E54" s="5">
        <f t="shared" si="2"/>
        <v>0</v>
      </c>
      <c r="F54" s="5">
        <f t="shared" si="3"/>
        <v>0</v>
      </c>
      <c r="G54" s="5">
        <f t="shared" si="4"/>
        <v>0</v>
      </c>
    </row>
    <row r="55" spans="1:7" x14ac:dyDescent="0.25">
      <c r="A55" s="5" t="s">
        <v>131</v>
      </c>
      <c r="B55" s="60">
        <v>2</v>
      </c>
      <c r="C55" s="5"/>
      <c r="D55" s="5"/>
      <c r="E55" s="5">
        <f t="shared" si="2"/>
        <v>0</v>
      </c>
      <c r="F55" s="5">
        <f t="shared" si="3"/>
        <v>0</v>
      </c>
      <c r="G55" s="5">
        <f t="shared" si="4"/>
        <v>0</v>
      </c>
    </row>
    <row r="56" spans="1:7" x14ac:dyDescent="0.25">
      <c r="A56" s="5" t="s">
        <v>133</v>
      </c>
      <c r="B56" s="60">
        <v>6</v>
      </c>
      <c r="C56" s="5"/>
      <c r="D56" s="5"/>
      <c r="E56" s="5">
        <f t="shared" si="2"/>
        <v>0</v>
      </c>
      <c r="F56" s="5">
        <f t="shared" si="3"/>
        <v>0</v>
      </c>
      <c r="G56" s="5">
        <f t="shared" si="4"/>
        <v>0</v>
      </c>
    </row>
    <row r="57" spans="1:7" x14ac:dyDescent="0.25">
      <c r="A57" s="5" t="s">
        <v>133</v>
      </c>
      <c r="B57" s="60">
        <v>5</v>
      </c>
      <c r="C57" s="5"/>
      <c r="D57" s="5"/>
      <c r="E57" s="5">
        <f t="shared" si="2"/>
        <v>0</v>
      </c>
      <c r="F57" s="5">
        <f t="shared" si="3"/>
        <v>0</v>
      </c>
      <c r="G57" s="5">
        <f t="shared" si="4"/>
        <v>0</v>
      </c>
    </row>
    <row r="58" spans="1:7" x14ac:dyDescent="0.25">
      <c r="A58" s="5" t="s">
        <v>136</v>
      </c>
      <c r="B58" s="60">
        <v>3</v>
      </c>
      <c r="C58" s="5"/>
      <c r="D58" s="5"/>
      <c r="E58" s="5">
        <f t="shared" si="2"/>
        <v>0</v>
      </c>
      <c r="F58" s="5">
        <f t="shared" si="3"/>
        <v>0</v>
      </c>
      <c r="G58" s="5">
        <f t="shared" si="4"/>
        <v>0</v>
      </c>
    </row>
    <row r="59" spans="1:7" x14ac:dyDescent="0.25">
      <c r="A59" s="5" t="s">
        <v>136</v>
      </c>
      <c r="B59" s="60">
        <v>7</v>
      </c>
      <c r="C59" s="5"/>
      <c r="D59" s="5"/>
      <c r="E59" s="5">
        <f t="shared" si="2"/>
        <v>0</v>
      </c>
      <c r="F59" s="5">
        <f t="shared" si="3"/>
        <v>0</v>
      </c>
      <c r="G59" s="5">
        <f t="shared" si="4"/>
        <v>0</v>
      </c>
    </row>
    <row r="60" spans="1:7" x14ac:dyDescent="0.25">
      <c r="A60" s="5" t="s">
        <v>137</v>
      </c>
      <c r="B60" s="60">
        <v>7</v>
      </c>
      <c r="C60" s="5"/>
      <c r="D60" s="5"/>
      <c r="E60" s="5">
        <f t="shared" si="2"/>
        <v>0</v>
      </c>
      <c r="F60" s="5">
        <f t="shared" si="3"/>
        <v>0</v>
      </c>
      <c r="G60" s="5">
        <f t="shared" si="4"/>
        <v>0</v>
      </c>
    </row>
    <row r="61" spans="1:7" x14ac:dyDescent="0.25">
      <c r="A61" s="5" t="s">
        <v>145</v>
      </c>
      <c r="B61" s="60">
        <v>3</v>
      </c>
      <c r="C61" s="5"/>
      <c r="D61" s="5"/>
      <c r="E61" s="5">
        <f t="shared" si="2"/>
        <v>0</v>
      </c>
      <c r="F61" s="5">
        <f t="shared" si="3"/>
        <v>0</v>
      </c>
      <c r="G61" s="5">
        <f t="shared" si="4"/>
        <v>0</v>
      </c>
    </row>
    <row r="62" spans="1:7" x14ac:dyDescent="0.25">
      <c r="A62" s="5" t="s">
        <v>145</v>
      </c>
      <c r="B62" s="60">
        <v>7</v>
      </c>
      <c r="C62" s="5"/>
      <c r="D62" s="5"/>
      <c r="E62" s="5">
        <f t="shared" si="2"/>
        <v>0</v>
      </c>
      <c r="F62" s="5">
        <f t="shared" si="3"/>
        <v>0</v>
      </c>
      <c r="G62" s="5">
        <f t="shared" si="4"/>
        <v>0</v>
      </c>
    </row>
    <row r="63" spans="1:7" x14ac:dyDescent="0.25">
      <c r="A63" s="5" t="s">
        <v>150</v>
      </c>
      <c r="B63" s="60">
        <v>4</v>
      </c>
      <c r="C63" s="5"/>
      <c r="D63" s="5"/>
      <c r="E63" s="5">
        <f t="shared" si="2"/>
        <v>0</v>
      </c>
      <c r="F63" s="5">
        <f t="shared" si="3"/>
        <v>0</v>
      </c>
      <c r="G63" s="5">
        <f t="shared" si="4"/>
        <v>0</v>
      </c>
    </row>
    <row r="64" spans="1:7" x14ac:dyDescent="0.25">
      <c r="A64" s="5" t="s">
        <v>151</v>
      </c>
      <c r="B64" s="60">
        <v>7</v>
      </c>
      <c r="C64" s="5"/>
      <c r="D64" s="5"/>
      <c r="E64" s="5">
        <f t="shared" si="2"/>
        <v>0</v>
      </c>
      <c r="F64" s="5">
        <f t="shared" si="3"/>
        <v>0</v>
      </c>
      <c r="G64" s="5">
        <f t="shared" si="4"/>
        <v>0</v>
      </c>
    </row>
    <row r="65" spans="1:7" x14ac:dyDescent="0.25">
      <c r="A65" s="5" t="s">
        <v>151</v>
      </c>
      <c r="B65" s="60">
        <v>3</v>
      </c>
      <c r="C65" s="5"/>
      <c r="D65" s="5"/>
      <c r="E65" s="5">
        <f t="shared" si="2"/>
        <v>0</v>
      </c>
      <c r="F65" s="5">
        <f t="shared" si="3"/>
        <v>0</v>
      </c>
      <c r="G65" s="5">
        <f t="shared" si="4"/>
        <v>0</v>
      </c>
    </row>
    <row r="66" spans="1:7" x14ac:dyDescent="0.25">
      <c r="A66" s="5" t="s">
        <v>155</v>
      </c>
      <c r="B66" s="60">
        <v>4</v>
      </c>
      <c r="C66" s="5"/>
      <c r="D66" s="5"/>
      <c r="E66" s="5">
        <f t="shared" si="2"/>
        <v>0</v>
      </c>
      <c r="F66" s="5">
        <f t="shared" si="3"/>
        <v>0</v>
      </c>
      <c r="G66" s="5">
        <f t="shared" si="4"/>
        <v>0</v>
      </c>
    </row>
    <row r="67" spans="1:7" x14ac:dyDescent="0.25">
      <c r="A67" s="5" t="s">
        <v>155</v>
      </c>
      <c r="B67" s="60">
        <v>2</v>
      </c>
      <c r="C67" s="5"/>
      <c r="D67" s="5"/>
      <c r="E67" s="5">
        <f t="shared" si="2"/>
        <v>0</v>
      </c>
      <c r="F67" s="5">
        <f t="shared" si="3"/>
        <v>0</v>
      </c>
      <c r="G67" s="5">
        <f t="shared" si="4"/>
        <v>0</v>
      </c>
    </row>
    <row r="68" spans="1:7" x14ac:dyDescent="0.25">
      <c r="A68" s="5" t="s">
        <v>159</v>
      </c>
      <c r="B68" s="60">
        <v>5</v>
      </c>
      <c r="C68" s="5"/>
      <c r="D68" s="5"/>
      <c r="E68" s="5">
        <f t="shared" ref="E68:E80" si="7">C68*$B68</f>
        <v>0</v>
      </c>
      <c r="F68" s="5">
        <f t="shared" ref="F68:F80" si="8">$B68*D68</f>
        <v>0</v>
      </c>
      <c r="G68" s="5">
        <f t="shared" ref="G68:G80" si="9">F68-E68</f>
        <v>0</v>
      </c>
    </row>
    <row r="69" spans="1:7" x14ac:dyDescent="0.25">
      <c r="A69" s="5" t="s">
        <v>159</v>
      </c>
      <c r="B69" s="60">
        <v>4</v>
      </c>
      <c r="C69" s="5"/>
      <c r="D69" s="5"/>
      <c r="E69" s="5">
        <f t="shared" si="7"/>
        <v>0</v>
      </c>
      <c r="F69" s="5">
        <f t="shared" si="8"/>
        <v>0</v>
      </c>
      <c r="G69" s="5">
        <f t="shared" si="9"/>
        <v>0</v>
      </c>
    </row>
    <row r="70" spans="1:7" x14ac:dyDescent="0.25">
      <c r="A70" s="5" t="s">
        <v>165</v>
      </c>
      <c r="B70" s="60">
        <v>1</v>
      </c>
      <c r="C70" s="5"/>
      <c r="D70" s="5"/>
      <c r="E70" s="5">
        <f t="shared" si="7"/>
        <v>0</v>
      </c>
      <c r="F70" s="5">
        <f t="shared" si="8"/>
        <v>0</v>
      </c>
      <c r="G70" s="5">
        <f t="shared" si="9"/>
        <v>0</v>
      </c>
    </row>
    <row r="71" spans="1:7" x14ac:dyDescent="0.25">
      <c r="A71" s="5" t="s">
        <v>165</v>
      </c>
      <c r="B71" s="60">
        <v>5</v>
      </c>
      <c r="C71" s="5"/>
      <c r="D71" s="5"/>
      <c r="E71" s="5">
        <f t="shared" si="7"/>
        <v>0</v>
      </c>
      <c r="F71" s="5">
        <f t="shared" si="8"/>
        <v>0</v>
      </c>
      <c r="G71" s="5">
        <f t="shared" si="9"/>
        <v>0</v>
      </c>
    </row>
    <row r="72" spans="1:7" x14ac:dyDescent="0.25">
      <c r="A72" s="5" t="s">
        <v>169</v>
      </c>
      <c r="B72" s="60">
        <v>5</v>
      </c>
      <c r="C72" s="5"/>
      <c r="D72" s="5"/>
      <c r="E72" s="5">
        <f t="shared" si="7"/>
        <v>0</v>
      </c>
      <c r="F72" s="5">
        <f t="shared" si="8"/>
        <v>0</v>
      </c>
      <c r="G72" s="5">
        <f t="shared" si="9"/>
        <v>0</v>
      </c>
    </row>
    <row r="73" spans="1:7" x14ac:dyDescent="0.25">
      <c r="A73" s="5" t="s">
        <v>169</v>
      </c>
      <c r="B73" s="60">
        <v>3</v>
      </c>
      <c r="C73" s="5"/>
      <c r="D73" s="5"/>
      <c r="E73" s="5">
        <f t="shared" si="7"/>
        <v>0</v>
      </c>
      <c r="F73" s="5">
        <f t="shared" si="8"/>
        <v>0</v>
      </c>
      <c r="G73" s="5">
        <f t="shared" si="9"/>
        <v>0</v>
      </c>
    </row>
    <row r="74" spans="1:7" x14ac:dyDescent="0.25">
      <c r="A74" s="5" t="s">
        <v>170</v>
      </c>
      <c r="B74" s="60">
        <v>3</v>
      </c>
      <c r="C74" s="5"/>
      <c r="D74" s="5"/>
      <c r="E74" s="5">
        <f t="shared" si="7"/>
        <v>0</v>
      </c>
      <c r="F74" s="5">
        <f t="shared" si="8"/>
        <v>0</v>
      </c>
      <c r="G74" s="5">
        <f t="shared" si="9"/>
        <v>0</v>
      </c>
    </row>
    <row r="75" spans="1:7" x14ac:dyDescent="0.25">
      <c r="A75" s="5" t="s">
        <v>170</v>
      </c>
      <c r="B75" s="60">
        <v>2</v>
      </c>
      <c r="C75" s="5"/>
      <c r="D75" s="5"/>
      <c r="E75" s="5">
        <f t="shared" si="7"/>
        <v>0</v>
      </c>
      <c r="F75" s="5">
        <f t="shared" si="8"/>
        <v>0</v>
      </c>
      <c r="G75" s="5">
        <f t="shared" si="9"/>
        <v>0</v>
      </c>
    </row>
    <row r="76" spans="1:7" x14ac:dyDescent="0.25">
      <c r="A76" s="5" t="s">
        <v>175</v>
      </c>
      <c r="B76" s="60">
        <v>4</v>
      </c>
      <c r="C76" s="5"/>
      <c r="D76" s="5"/>
      <c r="E76" s="5">
        <f t="shared" si="7"/>
        <v>0</v>
      </c>
      <c r="F76" s="5">
        <f t="shared" si="8"/>
        <v>0</v>
      </c>
      <c r="G76" s="5">
        <f t="shared" si="9"/>
        <v>0</v>
      </c>
    </row>
    <row r="77" spans="1:7" x14ac:dyDescent="0.25">
      <c r="A77" s="5" t="s">
        <v>175</v>
      </c>
      <c r="B77" s="60">
        <v>5</v>
      </c>
      <c r="C77" s="5"/>
      <c r="D77" s="5"/>
      <c r="E77" s="5">
        <f t="shared" si="7"/>
        <v>0</v>
      </c>
      <c r="F77" s="5">
        <f t="shared" si="8"/>
        <v>0</v>
      </c>
      <c r="G77" s="5">
        <f t="shared" si="9"/>
        <v>0</v>
      </c>
    </row>
    <row r="78" spans="1:7" x14ac:dyDescent="0.25">
      <c r="A78" s="5" t="s">
        <v>183</v>
      </c>
      <c r="B78" s="60">
        <v>4</v>
      </c>
      <c r="C78" s="5"/>
      <c r="D78" s="5"/>
      <c r="E78" s="5">
        <f t="shared" si="7"/>
        <v>0</v>
      </c>
      <c r="F78" s="5">
        <f t="shared" si="8"/>
        <v>0</v>
      </c>
      <c r="G78" s="5">
        <f t="shared" si="9"/>
        <v>0</v>
      </c>
    </row>
    <row r="79" spans="1:7" x14ac:dyDescent="0.25">
      <c r="A79" s="5" t="s">
        <v>183</v>
      </c>
      <c r="B79" s="60">
        <v>2</v>
      </c>
      <c r="C79" s="5"/>
      <c r="D79" s="5"/>
      <c r="E79" s="5">
        <f t="shared" si="7"/>
        <v>0</v>
      </c>
      <c r="F79" s="5">
        <f t="shared" si="8"/>
        <v>0</v>
      </c>
      <c r="G79" s="5">
        <f t="shared" si="9"/>
        <v>0</v>
      </c>
    </row>
    <row r="80" spans="1:7" x14ac:dyDescent="0.25">
      <c r="A80" s="5" t="s">
        <v>56</v>
      </c>
      <c r="B80" s="60">
        <v>1</v>
      </c>
      <c r="C80" s="5"/>
      <c r="D80" s="5"/>
      <c r="E80" s="5">
        <f t="shared" si="7"/>
        <v>0</v>
      </c>
      <c r="F80" s="5">
        <f t="shared" si="8"/>
        <v>0</v>
      </c>
      <c r="G80" s="5">
        <f t="shared" si="9"/>
        <v>0</v>
      </c>
    </row>
    <row r="81" spans="1:7" x14ac:dyDescent="0.25">
      <c r="A81" s="61" t="s">
        <v>1</v>
      </c>
      <c r="B81" s="62">
        <f>SUM(B3:B80)</f>
        <v>297</v>
      </c>
      <c r="C81" s="5"/>
      <c r="D81" s="5"/>
      <c r="E81" s="5"/>
      <c r="F81" s="5"/>
      <c r="G81" s="5">
        <f>SUM(G3:G80)</f>
        <v>1580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3"/>
  <sheetViews>
    <sheetView zoomScale="130" zoomScaleNormal="130" workbookViewId="0">
      <pane xSplit="1" ySplit="1" topLeftCell="B2" activePane="bottomRight" state="frozen"/>
      <selection pane="topRight" activeCell="C1" sqref="C1"/>
      <selection pane="bottomLeft" activeCell="A3" sqref="A3"/>
      <selection pane="bottomRight" activeCell="F111" sqref="F111"/>
    </sheetView>
  </sheetViews>
  <sheetFormatPr defaultRowHeight="15" x14ac:dyDescent="0.25"/>
  <cols>
    <col min="1" max="1" width="44.85546875" customWidth="1"/>
    <col min="2" max="2" width="14.28515625" bestFit="1" customWidth="1"/>
    <col min="3" max="3" width="14.7109375" style="22" bestFit="1" customWidth="1"/>
  </cols>
  <sheetData>
    <row r="1" spans="1:3" x14ac:dyDescent="0.25">
      <c r="A1" s="75" t="s">
        <v>4</v>
      </c>
      <c r="B1" s="75" t="s">
        <v>6</v>
      </c>
      <c r="C1" s="75" t="s">
        <v>52</v>
      </c>
    </row>
    <row r="2" spans="1:3" x14ac:dyDescent="0.25">
      <c r="A2" s="5" t="s">
        <v>57</v>
      </c>
      <c r="B2" s="5" t="s">
        <v>12</v>
      </c>
      <c r="C2" s="76">
        <v>0</v>
      </c>
    </row>
    <row r="3" spans="1:3" x14ac:dyDescent="0.25">
      <c r="A3" s="5" t="s">
        <v>85</v>
      </c>
      <c r="B3" s="5" t="s">
        <v>50</v>
      </c>
      <c r="C3" s="76">
        <v>0</v>
      </c>
    </row>
    <row r="4" spans="1:3" x14ac:dyDescent="0.25">
      <c r="A4" s="5" t="s">
        <v>88</v>
      </c>
      <c r="B4" s="5" t="s">
        <v>12</v>
      </c>
      <c r="C4" s="76">
        <v>0</v>
      </c>
    </row>
    <row r="5" spans="1:3" x14ac:dyDescent="0.25">
      <c r="A5" s="5" t="s">
        <v>118</v>
      </c>
      <c r="B5" s="5" t="s">
        <v>48</v>
      </c>
      <c r="C5" s="76">
        <v>0</v>
      </c>
    </row>
    <row r="6" spans="1:3" x14ac:dyDescent="0.25">
      <c r="A6" s="5" t="s">
        <v>120</v>
      </c>
      <c r="B6" s="5" t="s">
        <v>51</v>
      </c>
      <c r="C6" s="76">
        <v>0</v>
      </c>
    </row>
    <row r="7" spans="1:3" x14ac:dyDescent="0.25">
      <c r="A7" s="5" t="s">
        <v>140</v>
      </c>
      <c r="B7" s="5" t="s">
        <v>48</v>
      </c>
      <c r="C7" s="76">
        <v>0</v>
      </c>
    </row>
    <row r="8" spans="1:3" x14ac:dyDescent="0.25">
      <c r="A8" s="5" t="s">
        <v>153</v>
      </c>
      <c r="B8" s="5" t="s">
        <v>50</v>
      </c>
      <c r="C8" s="76">
        <v>0</v>
      </c>
    </row>
    <row r="9" spans="1:3" x14ac:dyDescent="0.25">
      <c r="A9" s="5" t="s">
        <v>162</v>
      </c>
      <c r="B9" s="5" t="s">
        <v>48</v>
      </c>
      <c r="C9" s="76">
        <v>0</v>
      </c>
    </row>
    <row r="10" spans="1:3" x14ac:dyDescent="0.25">
      <c r="A10" s="5" t="s">
        <v>164</v>
      </c>
      <c r="B10" s="5" t="s">
        <v>50</v>
      </c>
      <c r="C10" s="76">
        <v>0</v>
      </c>
    </row>
    <row r="11" spans="1:3" x14ac:dyDescent="0.25">
      <c r="A11" s="5" t="s">
        <v>109</v>
      </c>
      <c r="B11" s="5" t="s">
        <v>51</v>
      </c>
      <c r="C11" s="76">
        <v>346</v>
      </c>
    </row>
    <row r="12" spans="1:3" x14ac:dyDescent="0.25">
      <c r="A12" s="77" t="s">
        <v>168</v>
      </c>
      <c r="B12" s="5" t="s">
        <v>51</v>
      </c>
      <c r="C12" s="76">
        <v>590</v>
      </c>
    </row>
    <row r="13" spans="1:3" x14ac:dyDescent="0.25">
      <c r="A13" s="5" t="s">
        <v>135</v>
      </c>
      <c r="B13" s="5" t="s">
        <v>48</v>
      </c>
      <c r="C13" s="76">
        <v>598</v>
      </c>
    </row>
    <row r="14" spans="1:3" x14ac:dyDescent="0.25">
      <c r="A14" s="5" t="s">
        <v>91</v>
      </c>
      <c r="B14" s="5" t="s">
        <v>50</v>
      </c>
      <c r="C14" s="76">
        <v>680</v>
      </c>
    </row>
    <row r="15" spans="1:3" x14ac:dyDescent="0.25">
      <c r="A15" s="5" t="s">
        <v>134</v>
      </c>
      <c r="B15" s="5" t="s">
        <v>48</v>
      </c>
      <c r="C15" s="76">
        <v>699</v>
      </c>
    </row>
    <row r="16" spans="1:3" x14ac:dyDescent="0.25">
      <c r="A16" s="78" t="s">
        <v>147</v>
      </c>
      <c r="B16" s="5" t="s">
        <v>47</v>
      </c>
      <c r="C16" s="76">
        <v>1028.7</v>
      </c>
    </row>
    <row r="17" spans="1:3" x14ac:dyDescent="0.25">
      <c r="A17" s="5" t="s">
        <v>111</v>
      </c>
      <c r="B17" s="5" t="s">
        <v>48</v>
      </c>
      <c r="C17" s="76">
        <v>1043.0999999999999</v>
      </c>
    </row>
    <row r="18" spans="1:3" x14ac:dyDescent="0.25">
      <c r="A18" s="5" t="s">
        <v>142</v>
      </c>
      <c r="B18" s="5" t="s">
        <v>50</v>
      </c>
      <c r="C18" s="76">
        <v>1100</v>
      </c>
    </row>
    <row r="19" spans="1:3" x14ac:dyDescent="0.25">
      <c r="A19" s="79" t="s">
        <v>127</v>
      </c>
      <c r="B19" s="5" t="s">
        <v>12</v>
      </c>
      <c r="C19" s="76">
        <v>1275</v>
      </c>
    </row>
    <row r="20" spans="1:3" x14ac:dyDescent="0.25">
      <c r="A20" s="5" t="s">
        <v>90</v>
      </c>
      <c r="B20" s="5" t="s">
        <v>50</v>
      </c>
      <c r="C20" s="76">
        <v>1350</v>
      </c>
    </row>
    <row r="21" spans="1:3" x14ac:dyDescent="0.25">
      <c r="A21" s="5" t="s">
        <v>166</v>
      </c>
      <c r="B21" s="5" t="s">
        <v>49</v>
      </c>
      <c r="C21" s="76">
        <v>1460</v>
      </c>
    </row>
    <row r="22" spans="1:3" x14ac:dyDescent="0.25">
      <c r="A22" s="5" t="s">
        <v>150</v>
      </c>
      <c r="B22" s="5" t="s">
        <v>49</v>
      </c>
      <c r="C22" s="76">
        <v>1495</v>
      </c>
    </row>
    <row r="23" spans="1:3" x14ac:dyDescent="0.25">
      <c r="A23" s="79" t="s">
        <v>76</v>
      </c>
      <c r="B23" s="5" t="s">
        <v>49</v>
      </c>
      <c r="C23" s="76">
        <v>1500</v>
      </c>
    </row>
    <row r="24" spans="1:3" x14ac:dyDescent="0.25">
      <c r="A24" s="5" t="s">
        <v>68</v>
      </c>
      <c r="B24" s="5" t="s">
        <v>48</v>
      </c>
      <c r="C24" s="76">
        <v>1995</v>
      </c>
    </row>
    <row r="25" spans="1:3" x14ac:dyDescent="0.25">
      <c r="A25" s="77" t="s">
        <v>149</v>
      </c>
      <c r="B25" s="5" t="s">
        <v>49</v>
      </c>
      <c r="C25" s="76">
        <v>2035</v>
      </c>
    </row>
    <row r="26" spans="1:3" x14ac:dyDescent="0.25">
      <c r="A26" s="79" t="s">
        <v>107</v>
      </c>
      <c r="B26" s="5" t="s">
        <v>12</v>
      </c>
      <c r="C26" s="76">
        <v>2396</v>
      </c>
    </row>
    <row r="27" spans="1:3" x14ac:dyDescent="0.25">
      <c r="A27" s="5" t="s">
        <v>141</v>
      </c>
      <c r="B27" s="5" t="s">
        <v>49</v>
      </c>
      <c r="C27" s="76">
        <v>2761</v>
      </c>
    </row>
    <row r="28" spans="1:3" x14ac:dyDescent="0.25">
      <c r="A28" s="5" t="s">
        <v>172</v>
      </c>
      <c r="B28" s="5" t="s">
        <v>50</v>
      </c>
      <c r="C28" s="76">
        <v>2950</v>
      </c>
    </row>
    <row r="29" spans="1:3" x14ac:dyDescent="0.25">
      <c r="A29" s="5" t="s">
        <v>123</v>
      </c>
      <c r="B29" s="5" t="s">
        <v>48</v>
      </c>
      <c r="C29" s="76">
        <v>3054</v>
      </c>
    </row>
    <row r="30" spans="1:3" x14ac:dyDescent="0.25">
      <c r="A30" s="5" t="s">
        <v>138</v>
      </c>
      <c r="B30" s="5" t="s">
        <v>48</v>
      </c>
      <c r="C30" s="76">
        <v>3439</v>
      </c>
    </row>
    <row r="31" spans="1:3" x14ac:dyDescent="0.25">
      <c r="A31" s="5" t="s">
        <v>94</v>
      </c>
      <c r="B31" s="5" t="s">
        <v>50</v>
      </c>
      <c r="C31" s="76">
        <v>3540</v>
      </c>
    </row>
    <row r="32" spans="1:3" x14ac:dyDescent="0.25">
      <c r="A32" s="80" t="s">
        <v>108</v>
      </c>
      <c r="B32" s="5" t="s">
        <v>47</v>
      </c>
      <c r="C32" s="76">
        <v>3890</v>
      </c>
    </row>
    <row r="33" spans="1:3" x14ac:dyDescent="0.25">
      <c r="A33" s="5" t="s">
        <v>82</v>
      </c>
      <c r="B33" s="5" t="s">
        <v>50</v>
      </c>
      <c r="C33" s="76">
        <v>4090</v>
      </c>
    </row>
    <row r="34" spans="1:3" x14ac:dyDescent="0.25">
      <c r="A34" s="5" t="s">
        <v>178</v>
      </c>
      <c r="B34" s="5" t="s">
        <v>50</v>
      </c>
      <c r="C34" s="76">
        <v>4197</v>
      </c>
    </row>
    <row r="35" spans="1:3" x14ac:dyDescent="0.25">
      <c r="A35" s="5" t="s">
        <v>55</v>
      </c>
      <c r="B35" s="5" t="s">
        <v>47</v>
      </c>
      <c r="C35" s="76">
        <v>4264</v>
      </c>
    </row>
    <row r="36" spans="1:3" x14ac:dyDescent="0.25">
      <c r="A36" s="79" t="s">
        <v>58</v>
      </c>
      <c r="B36" s="5" t="s">
        <v>49</v>
      </c>
      <c r="C36" s="76">
        <v>4569</v>
      </c>
    </row>
    <row r="37" spans="1:3" x14ac:dyDescent="0.25">
      <c r="A37" s="79" t="s">
        <v>144</v>
      </c>
      <c r="B37" s="5" t="s">
        <v>49</v>
      </c>
      <c r="C37" s="76">
        <v>4753</v>
      </c>
    </row>
    <row r="38" spans="1:3" x14ac:dyDescent="0.25">
      <c r="A38" s="5" t="s">
        <v>116</v>
      </c>
      <c r="B38" s="5" t="s">
        <v>49</v>
      </c>
      <c r="C38" s="76">
        <v>5070</v>
      </c>
    </row>
    <row r="39" spans="1:3" x14ac:dyDescent="0.25">
      <c r="A39" s="5" t="s">
        <v>54</v>
      </c>
      <c r="B39" s="5" t="s">
        <v>47</v>
      </c>
      <c r="C39" s="76">
        <v>5119</v>
      </c>
    </row>
    <row r="40" spans="1:3" x14ac:dyDescent="0.25">
      <c r="A40" s="5" t="s">
        <v>84</v>
      </c>
      <c r="B40" s="5" t="s">
        <v>50</v>
      </c>
      <c r="C40" s="76">
        <v>5120</v>
      </c>
    </row>
    <row r="41" spans="1:3" x14ac:dyDescent="0.25">
      <c r="A41" s="5" t="s">
        <v>125</v>
      </c>
      <c r="B41" s="5" t="s">
        <v>51</v>
      </c>
      <c r="C41" s="76">
        <v>5852</v>
      </c>
    </row>
    <row r="42" spans="1:3" x14ac:dyDescent="0.25">
      <c r="A42" s="5" t="s">
        <v>112</v>
      </c>
      <c r="B42" s="5" t="s">
        <v>12</v>
      </c>
      <c r="C42" s="76">
        <v>5920</v>
      </c>
    </row>
    <row r="43" spans="1:3" x14ac:dyDescent="0.25">
      <c r="A43" s="5" t="s">
        <v>132</v>
      </c>
      <c r="B43" s="5" t="s">
        <v>50</v>
      </c>
      <c r="C43" s="76">
        <v>6430</v>
      </c>
    </row>
    <row r="44" spans="1:3" x14ac:dyDescent="0.25">
      <c r="A44" s="5" t="s">
        <v>124</v>
      </c>
      <c r="B44" s="5" t="s">
        <v>51</v>
      </c>
      <c r="C44" s="76">
        <v>6462</v>
      </c>
    </row>
    <row r="45" spans="1:3" x14ac:dyDescent="0.25">
      <c r="A45" s="5" t="s">
        <v>126</v>
      </c>
      <c r="B45" s="5" t="s">
        <v>49</v>
      </c>
      <c r="C45" s="76">
        <v>7592.05</v>
      </c>
    </row>
    <row r="46" spans="1:3" x14ac:dyDescent="0.25">
      <c r="A46" s="5" t="s">
        <v>117</v>
      </c>
      <c r="B46" s="5" t="s">
        <v>49</v>
      </c>
      <c r="C46" s="76">
        <v>7786</v>
      </c>
    </row>
    <row r="47" spans="1:3" x14ac:dyDescent="0.25">
      <c r="A47" s="5" t="s">
        <v>119</v>
      </c>
      <c r="B47" s="5" t="s">
        <v>48</v>
      </c>
      <c r="C47" s="76">
        <v>7799.1</v>
      </c>
    </row>
    <row r="48" spans="1:3" x14ac:dyDescent="0.25">
      <c r="A48" s="5" t="s">
        <v>69</v>
      </c>
      <c r="B48" s="5" t="s">
        <v>12</v>
      </c>
      <c r="C48" s="76">
        <v>7839.1</v>
      </c>
    </row>
    <row r="49" spans="1:3" x14ac:dyDescent="0.25">
      <c r="A49" s="5" t="s">
        <v>98</v>
      </c>
      <c r="B49" s="5" t="s">
        <v>50</v>
      </c>
      <c r="C49" s="76">
        <v>8334</v>
      </c>
    </row>
    <row r="50" spans="1:3" x14ac:dyDescent="0.25">
      <c r="A50" s="78" t="s">
        <v>148</v>
      </c>
      <c r="B50" s="5" t="s">
        <v>47</v>
      </c>
      <c r="C50" s="76">
        <v>9456</v>
      </c>
    </row>
    <row r="51" spans="1:3" x14ac:dyDescent="0.25">
      <c r="A51" s="5" t="s">
        <v>167</v>
      </c>
      <c r="B51" s="5" t="s">
        <v>51</v>
      </c>
      <c r="C51" s="76">
        <v>9769.2000000000007</v>
      </c>
    </row>
    <row r="52" spans="1:3" x14ac:dyDescent="0.25">
      <c r="A52" s="5" t="s">
        <v>130</v>
      </c>
      <c r="B52" s="5" t="s">
        <v>50</v>
      </c>
      <c r="C52" s="76">
        <v>9980</v>
      </c>
    </row>
    <row r="53" spans="1:3" x14ac:dyDescent="0.25">
      <c r="A53" s="5" t="s">
        <v>92</v>
      </c>
      <c r="B53" s="5" t="s">
        <v>50</v>
      </c>
      <c r="C53" s="76">
        <v>12280</v>
      </c>
    </row>
    <row r="54" spans="1:3" x14ac:dyDescent="0.25">
      <c r="A54" s="5" t="s">
        <v>97</v>
      </c>
      <c r="B54" s="5" t="s">
        <v>12</v>
      </c>
      <c r="C54" s="76">
        <v>12494</v>
      </c>
    </row>
    <row r="55" spans="1:3" x14ac:dyDescent="0.25">
      <c r="A55" s="5" t="s">
        <v>179</v>
      </c>
      <c r="B55" s="5" t="s">
        <v>12</v>
      </c>
      <c r="C55" s="76">
        <v>13340</v>
      </c>
    </row>
    <row r="56" spans="1:3" x14ac:dyDescent="0.25">
      <c r="A56" s="5" t="s">
        <v>161</v>
      </c>
      <c r="B56" s="5" t="s">
        <v>48</v>
      </c>
      <c r="C56" s="76">
        <v>13680</v>
      </c>
    </row>
    <row r="57" spans="1:3" x14ac:dyDescent="0.25">
      <c r="A57" s="5" t="s">
        <v>95</v>
      </c>
      <c r="B57" s="5" t="s">
        <v>50</v>
      </c>
      <c r="C57" s="76">
        <v>13725</v>
      </c>
    </row>
    <row r="58" spans="1:3" x14ac:dyDescent="0.25">
      <c r="A58" s="5" t="s">
        <v>104</v>
      </c>
      <c r="B58" s="5" t="s">
        <v>48</v>
      </c>
      <c r="C58" s="76">
        <v>14021.8</v>
      </c>
    </row>
    <row r="59" spans="1:3" x14ac:dyDescent="0.25">
      <c r="A59" s="5" t="s">
        <v>101</v>
      </c>
      <c r="B59" s="5" t="s">
        <v>50</v>
      </c>
      <c r="C59" s="76">
        <v>14260</v>
      </c>
    </row>
    <row r="60" spans="1:3" x14ac:dyDescent="0.25">
      <c r="A60" s="5" t="s">
        <v>143</v>
      </c>
      <c r="B60" s="5" t="s">
        <v>12</v>
      </c>
      <c r="C60" s="76">
        <v>14376</v>
      </c>
    </row>
    <row r="61" spans="1:3" x14ac:dyDescent="0.25">
      <c r="A61" s="5" t="s">
        <v>61</v>
      </c>
      <c r="B61" s="5" t="s">
        <v>48</v>
      </c>
      <c r="C61" s="76">
        <v>14382</v>
      </c>
    </row>
    <row r="62" spans="1:3" x14ac:dyDescent="0.25">
      <c r="A62" s="5" t="s">
        <v>182</v>
      </c>
      <c r="B62" s="5" t="s">
        <v>50</v>
      </c>
      <c r="C62" s="76">
        <v>14830.099999999999</v>
      </c>
    </row>
    <row r="63" spans="1:3" x14ac:dyDescent="0.25">
      <c r="A63" s="5" t="s">
        <v>137</v>
      </c>
      <c r="B63" s="5" t="s">
        <v>48</v>
      </c>
      <c r="C63" s="76">
        <v>17741.16</v>
      </c>
    </row>
    <row r="64" spans="1:3" x14ac:dyDescent="0.25">
      <c r="A64" s="5" t="s">
        <v>152</v>
      </c>
      <c r="B64" s="5" t="s">
        <v>50</v>
      </c>
      <c r="C64" s="76">
        <v>19500</v>
      </c>
    </row>
    <row r="65" spans="1:3" x14ac:dyDescent="0.25">
      <c r="A65" s="5" t="s">
        <v>100</v>
      </c>
      <c r="B65" s="5" t="s">
        <v>50</v>
      </c>
      <c r="C65" s="76">
        <v>20117.5</v>
      </c>
    </row>
    <row r="66" spans="1:3" x14ac:dyDescent="0.25">
      <c r="A66" s="5" t="s">
        <v>99</v>
      </c>
      <c r="B66" s="5" t="s">
        <v>50</v>
      </c>
      <c r="C66" s="76">
        <v>22045.25</v>
      </c>
    </row>
    <row r="67" spans="1:3" x14ac:dyDescent="0.25">
      <c r="A67" s="5" t="s">
        <v>180</v>
      </c>
      <c r="B67" s="5" t="s">
        <v>48</v>
      </c>
      <c r="C67" s="76">
        <v>24900</v>
      </c>
    </row>
    <row r="68" spans="1:3" x14ac:dyDescent="0.25">
      <c r="A68" s="5" t="s">
        <v>145</v>
      </c>
      <c r="B68" s="5" t="s">
        <v>50</v>
      </c>
      <c r="C68" s="76">
        <v>27689</v>
      </c>
    </row>
    <row r="69" spans="1:3" x14ac:dyDescent="0.25">
      <c r="A69" s="5" t="s">
        <v>185</v>
      </c>
      <c r="B69" s="5" t="s">
        <v>48</v>
      </c>
      <c r="C69" s="76">
        <v>30954.99</v>
      </c>
    </row>
    <row r="70" spans="1:3" x14ac:dyDescent="0.25">
      <c r="A70" s="5" t="s">
        <v>114</v>
      </c>
      <c r="B70" s="5" t="s">
        <v>48</v>
      </c>
      <c r="C70" s="76">
        <v>31736.1</v>
      </c>
    </row>
    <row r="71" spans="1:3" x14ac:dyDescent="0.25">
      <c r="A71" s="5" t="s">
        <v>106</v>
      </c>
      <c r="B71" s="5" t="s">
        <v>47</v>
      </c>
      <c r="C71" s="76">
        <v>32603.25</v>
      </c>
    </row>
    <row r="72" spans="1:3" x14ac:dyDescent="0.25">
      <c r="A72" s="5" t="s">
        <v>129</v>
      </c>
      <c r="B72" s="5" t="s">
        <v>50</v>
      </c>
      <c r="C72" s="76">
        <v>33766</v>
      </c>
    </row>
    <row r="73" spans="1:3" x14ac:dyDescent="0.25">
      <c r="A73" s="5" t="s">
        <v>70</v>
      </c>
      <c r="B73" s="5" t="s">
        <v>48</v>
      </c>
      <c r="C73" s="76">
        <v>34927</v>
      </c>
    </row>
    <row r="74" spans="1:3" x14ac:dyDescent="0.25">
      <c r="A74" s="5" t="s">
        <v>163</v>
      </c>
      <c r="B74" s="5" t="s">
        <v>50</v>
      </c>
      <c r="C74" s="76">
        <v>37340</v>
      </c>
    </row>
    <row r="75" spans="1:3" x14ac:dyDescent="0.25">
      <c r="A75" s="5" t="s">
        <v>122</v>
      </c>
      <c r="B75" s="5" t="s">
        <v>51</v>
      </c>
      <c r="C75" s="76">
        <v>37509.25</v>
      </c>
    </row>
    <row r="76" spans="1:3" x14ac:dyDescent="0.25">
      <c r="A76" s="5" t="s">
        <v>157</v>
      </c>
      <c r="B76" s="5" t="s">
        <v>47</v>
      </c>
      <c r="C76" s="76">
        <v>38510.839999999997</v>
      </c>
    </row>
    <row r="77" spans="1:3" x14ac:dyDescent="0.25">
      <c r="A77" s="5" t="s">
        <v>79</v>
      </c>
      <c r="B77" s="5" t="s">
        <v>50</v>
      </c>
      <c r="C77" s="76">
        <v>41533.200000000004</v>
      </c>
    </row>
    <row r="78" spans="1:3" x14ac:dyDescent="0.25">
      <c r="A78" s="5" t="s">
        <v>128</v>
      </c>
      <c r="B78" s="5" t="s">
        <v>50</v>
      </c>
      <c r="C78" s="76">
        <v>42647.5</v>
      </c>
    </row>
    <row r="79" spans="1:3" x14ac:dyDescent="0.25">
      <c r="A79" s="5" t="s">
        <v>115</v>
      </c>
      <c r="B79" s="5" t="s">
        <v>48</v>
      </c>
      <c r="C79" s="76">
        <v>44425.75</v>
      </c>
    </row>
    <row r="80" spans="1:3" x14ac:dyDescent="0.25">
      <c r="A80" s="5" t="s">
        <v>62</v>
      </c>
      <c r="B80" s="5" t="s">
        <v>48</v>
      </c>
      <c r="C80" s="76">
        <v>46353.55</v>
      </c>
    </row>
    <row r="81" spans="1:3" x14ac:dyDescent="0.25">
      <c r="A81" s="5" t="s">
        <v>171</v>
      </c>
      <c r="B81" s="5" t="s">
        <v>48</v>
      </c>
      <c r="C81" s="76">
        <v>46563.3</v>
      </c>
    </row>
    <row r="82" spans="1:3" x14ac:dyDescent="0.25">
      <c r="A82" s="5" t="s">
        <v>176</v>
      </c>
      <c r="B82" s="5" t="s">
        <v>47</v>
      </c>
      <c r="C82" s="76">
        <v>48797.599999999999</v>
      </c>
    </row>
    <row r="83" spans="1:3" x14ac:dyDescent="0.25">
      <c r="A83" s="5" t="s">
        <v>181</v>
      </c>
      <c r="B83" s="5" t="s">
        <v>50</v>
      </c>
      <c r="C83" s="76">
        <v>49294.7</v>
      </c>
    </row>
    <row r="84" spans="1:3" x14ac:dyDescent="0.25">
      <c r="A84" s="5" t="s">
        <v>78</v>
      </c>
      <c r="B84" s="5" t="s">
        <v>48</v>
      </c>
      <c r="C84" s="76">
        <v>49535.810000000005</v>
      </c>
    </row>
    <row r="85" spans="1:3" x14ac:dyDescent="0.25">
      <c r="A85" s="5" t="s">
        <v>75</v>
      </c>
      <c r="B85" s="5" t="s">
        <v>48</v>
      </c>
      <c r="C85" s="76">
        <v>50217</v>
      </c>
    </row>
    <row r="86" spans="1:3" x14ac:dyDescent="0.25">
      <c r="A86" s="5" t="s">
        <v>173</v>
      </c>
      <c r="B86" s="5" t="s">
        <v>48</v>
      </c>
      <c r="C86" s="76">
        <v>51121.9</v>
      </c>
    </row>
    <row r="87" spans="1:3" x14ac:dyDescent="0.25">
      <c r="A87" s="5" t="s">
        <v>146</v>
      </c>
      <c r="B87" s="5" t="s">
        <v>50</v>
      </c>
      <c r="C87" s="76">
        <v>53433.200000000004</v>
      </c>
    </row>
    <row r="88" spans="1:3" x14ac:dyDescent="0.25">
      <c r="A88" s="5" t="s">
        <v>87</v>
      </c>
      <c r="B88" s="5" t="s">
        <v>50</v>
      </c>
      <c r="C88" s="76">
        <v>54217.15</v>
      </c>
    </row>
    <row r="89" spans="1:3" x14ac:dyDescent="0.25">
      <c r="A89" s="5" t="s">
        <v>86</v>
      </c>
      <c r="B89" s="5" t="s">
        <v>50</v>
      </c>
      <c r="C89" s="76">
        <v>55288.04</v>
      </c>
    </row>
    <row r="90" spans="1:3" x14ac:dyDescent="0.25">
      <c r="A90" s="5" t="s">
        <v>151</v>
      </c>
      <c r="B90" s="5" t="s">
        <v>48</v>
      </c>
      <c r="C90" s="76">
        <v>59758.05000000001</v>
      </c>
    </row>
    <row r="91" spans="1:3" x14ac:dyDescent="0.25">
      <c r="A91" s="5" t="s">
        <v>65</v>
      </c>
      <c r="B91" s="5" t="s">
        <v>12</v>
      </c>
      <c r="C91" s="76">
        <v>62240.31</v>
      </c>
    </row>
    <row r="92" spans="1:3" x14ac:dyDescent="0.25">
      <c r="A92" s="5" t="s">
        <v>93</v>
      </c>
      <c r="B92" s="5" t="s">
        <v>48</v>
      </c>
      <c r="C92" s="76">
        <v>63671</v>
      </c>
    </row>
    <row r="93" spans="1:3" x14ac:dyDescent="0.25">
      <c r="A93" s="5" t="s">
        <v>121</v>
      </c>
      <c r="B93" s="5" t="s">
        <v>51</v>
      </c>
      <c r="C93" s="76">
        <v>66260.850000000006</v>
      </c>
    </row>
    <row r="94" spans="1:3" x14ac:dyDescent="0.25">
      <c r="A94" s="5" t="s">
        <v>158</v>
      </c>
      <c r="B94" s="5" t="s">
        <v>47</v>
      </c>
      <c r="C94" s="76">
        <v>74717.8</v>
      </c>
    </row>
    <row r="95" spans="1:3" x14ac:dyDescent="0.25">
      <c r="A95" s="5" t="s">
        <v>63</v>
      </c>
      <c r="B95" s="5" t="s">
        <v>12</v>
      </c>
      <c r="C95" s="76">
        <v>76215</v>
      </c>
    </row>
    <row r="96" spans="1:3" x14ac:dyDescent="0.25">
      <c r="A96" s="5" t="s">
        <v>80</v>
      </c>
      <c r="B96" s="5" t="s">
        <v>50</v>
      </c>
      <c r="C96" s="76">
        <v>77767</v>
      </c>
    </row>
    <row r="97" spans="1:3" x14ac:dyDescent="0.25">
      <c r="A97" s="5" t="s">
        <v>165</v>
      </c>
      <c r="B97" s="5" t="s">
        <v>12</v>
      </c>
      <c r="C97" s="76">
        <v>80277.119999999995</v>
      </c>
    </row>
    <row r="98" spans="1:3" x14ac:dyDescent="0.25">
      <c r="A98" s="5" t="s">
        <v>155</v>
      </c>
      <c r="B98" s="5" t="s">
        <v>47</v>
      </c>
      <c r="C98" s="76">
        <v>81911.61</v>
      </c>
    </row>
    <row r="99" spans="1:3" x14ac:dyDescent="0.25">
      <c r="A99" s="5" t="s">
        <v>64</v>
      </c>
      <c r="B99" s="5" t="s">
        <v>12</v>
      </c>
      <c r="C99" s="76">
        <v>82347.13</v>
      </c>
    </row>
    <row r="100" spans="1:3" x14ac:dyDescent="0.25">
      <c r="A100" s="5" t="s">
        <v>102</v>
      </c>
      <c r="B100" s="5" t="s">
        <v>49</v>
      </c>
      <c r="C100" s="76">
        <v>93592.160000000018</v>
      </c>
    </row>
    <row r="101" spans="1:3" x14ac:dyDescent="0.25">
      <c r="A101" s="5" t="s">
        <v>177</v>
      </c>
      <c r="B101" s="5" t="s">
        <v>47</v>
      </c>
      <c r="C101" s="76">
        <v>101169.60000000001</v>
      </c>
    </row>
    <row r="102" spans="1:3" x14ac:dyDescent="0.25">
      <c r="A102" s="5" t="s">
        <v>77</v>
      </c>
      <c r="B102" s="5" t="s">
        <v>48</v>
      </c>
      <c r="C102" s="76">
        <v>124810.57</v>
      </c>
    </row>
    <row r="103" spans="1:3" x14ac:dyDescent="0.25">
      <c r="A103" s="5" t="s">
        <v>89</v>
      </c>
      <c r="B103" s="5" t="s">
        <v>12</v>
      </c>
      <c r="C103" s="76">
        <v>126558.73</v>
      </c>
    </row>
    <row r="104" spans="1:3" x14ac:dyDescent="0.25">
      <c r="A104" s="5" t="s">
        <v>105</v>
      </c>
      <c r="B104" s="5" t="s">
        <v>47</v>
      </c>
      <c r="C104" s="76">
        <v>130218.15000000001</v>
      </c>
    </row>
    <row r="105" spans="1:3" x14ac:dyDescent="0.25">
      <c r="A105" s="5" t="s">
        <v>184</v>
      </c>
      <c r="B105" s="5" t="s">
        <v>12</v>
      </c>
      <c r="C105" s="76">
        <v>138417.5</v>
      </c>
    </row>
    <row r="106" spans="1:3" x14ac:dyDescent="0.25">
      <c r="A106" s="5" t="s">
        <v>72</v>
      </c>
      <c r="B106" s="5" t="s">
        <v>12</v>
      </c>
      <c r="C106" s="76">
        <v>160883.65999999997</v>
      </c>
    </row>
    <row r="107" spans="1:3" x14ac:dyDescent="0.25">
      <c r="A107" s="5" t="s">
        <v>154</v>
      </c>
      <c r="B107" s="5" t="s">
        <v>47</v>
      </c>
      <c r="C107" s="76">
        <v>161200</v>
      </c>
    </row>
    <row r="108" spans="1:3" x14ac:dyDescent="0.25">
      <c r="A108" s="5" t="s">
        <v>66</v>
      </c>
      <c r="B108" s="5" t="s">
        <v>12</v>
      </c>
      <c r="C108" s="76">
        <v>173415.69999999998</v>
      </c>
    </row>
    <row r="109" spans="1:3" x14ac:dyDescent="0.25">
      <c r="A109" s="5" t="s">
        <v>83</v>
      </c>
      <c r="B109" s="5" t="s">
        <v>12</v>
      </c>
      <c r="C109" s="76">
        <v>196587.51999999993</v>
      </c>
    </row>
    <row r="110" spans="1:3" x14ac:dyDescent="0.25">
      <c r="A110" s="5" t="s">
        <v>175</v>
      </c>
      <c r="B110" s="5" t="s">
        <v>47</v>
      </c>
      <c r="C110" s="76">
        <v>214687.00000000003</v>
      </c>
    </row>
    <row r="111" spans="1:3" x14ac:dyDescent="0.25">
      <c r="A111" s="5" t="s">
        <v>136</v>
      </c>
      <c r="B111" s="5" t="s">
        <v>48</v>
      </c>
      <c r="C111" s="76">
        <v>215601.24</v>
      </c>
    </row>
    <row r="112" spans="1:3" x14ac:dyDescent="0.25">
      <c r="A112" s="5" t="s">
        <v>160</v>
      </c>
      <c r="B112" s="5" t="s">
        <v>47</v>
      </c>
      <c r="C112" s="76">
        <v>219956</v>
      </c>
    </row>
    <row r="113" spans="1:3" x14ac:dyDescent="0.25">
      <c r="A113" s="5" t="s">
        <v>169</v>
      </c>
      <c r="B113" s="5" t="s">
        <v>12</v>
      </c>
      <c r="C113" s="76">
        <v>222973.60999999987</v>
      </c>
    </row>
    <row r="114" spans="1:3" x14ac:dyDescent="0.25">
      <c r="A114" s="5" t="s">
        <v>131</v>
      </c>
      <c r="B114" s="5" t="s">
        <v>12</v>
      </c>
      <c r="C114" s="76">
        <v>261864.49000000011</v>
      </c>
    </row>
    <row r="115" spans="1:3" x14ac:dyDescent="0.25">
      <c r="A115" s="5" t="s">
        <v>74</v>
      </c>
      <c r="B115" s="5" t="s">
        <v>48</v>
      </c>
      <c r="C115" s="76">
        <v>287920.58000000013</v>
      </c>
    </row>
    <row r="116" spans="1:3" x14ac:dyDescent="0.25">
      <c r="A116" s="5" t="s">
        <v>81</v>
      </c>
      <c r="B116" s="5" t="s">
        <v>48</v>
      </c>
      <c r="C116" s="76">
        <v>339574.45999999961</v>
      </c>
    </row>
    <row r="117" spans="1:3" x14ac:dyDescent="0.25">
      <c r="A117" s="5" t="s">
        <v>156</v>
      </c>
      <c r="B117" s="5" t="s">
        <v>47</v>
      </c>
      <c r="C117" s="76">
        <v>346715</v>
      </c>
    </row>
    <row r="118" spans="1:3" x14ac:dyDescent="0.25">
      <c r="A118" s="5" t="s">
        <v>71</v>
      </c>
      <c r="B118" s="5" t="s">
        <v>48</v>
      </c>
      <c r="C118" s="76">
        <v>382393.2099999999</v>
      </c>
    </row>
    <row r="119" spans="1:3" x14ac:dyDescent="0.25">
      <c r="A119" s="5" t="s">
        <v>159</v>
      </c>
      <c r="B119" s="5" t="s">
        <v>47</v>
      </c>
      <c r="C119" s="76">
        <v>407703.16000000003</v>
      </c>
    </row>
    <row r="120" spans="1:3" x14ac:dyDescent="0.25">
      <c r="A120" s="5" t="s">
        <v>139</v>
      </c>
      <c r="B120" s="5" t="s">
        <v>48</v>
      </c>
      <c r="C120" s="76">
        <v>550780.09999999986</v>
      </c>
    </row>
    <row r="121" spans="1:3" x14ac:dyDescent="0.25">
      <c r="A121" s="5" t="s">
        <v>133</v>
      </c>
      <c r="B121" s="5" t="s">
        <v>12</v>
      </c>
      <c r="C121" s="76">
        <v>588271.22999999952</v>
      </c>
    </row>
    <row r="122" spans="1:3" x14ac:dyDescent="0.25">
      <c r="A122" s="5" t="s">
        <v>59</v>
      </c>
      <c r="B122" s="5" t="s">
        <v>12</v>
      </c>
      <c r="C122" s="76">
        <v>601027.1</v>
      </c>
    </row>
    <row r="123" spans="1:3" x14ac:dyDescent="0.25">
      <c r="A123" s="5" t="s">
        <v>56</v>
      </c>
      <c r="B123" s="5" t="s">
        <v>48</v>
      </c>
      <c r="C123" s="76">
        <v>604206.20000000019</v>
      </c>
    </row>
    <row r="124" spans="1:3" x14ac:dyDescent="0.25">
      <c r="A124" s="5" t="s">
        <v>113</v>
      </c>
      <c r="B124" s="5" t="s">
        <v>12</v>
      </c>
      <c r="C124" s="76">
        <v>737390.47</v>
      </c>
    </row>
    <row r="125" spans="1:3" x14ac:dyDescent="0.25">
      <c r="A125" s="5" t="s">
        <v>60</v>
      </c>
      <c r="B125" s="5" t="s">
        <v>12</v>
      </c>
      <c r="C125" s="76">
        <v>758610.12000000046</v>
      </c>
    </row>
    <row r="126" spans="1:3" x14ac:dyDescent="0.25">
      <c r="A126" s="5" t="s">
        <v>174</v>
      </c>
      <c r="B126" s="5" t="s">
        <v>47</v>
      </c>
      <c r="C126" s="76">
        <v>758615.1999999996</v>
      </c>
    </row>
    <row r="127" spans="1:3" x14ac:dyDescent="0.25">
      <c r="A127" s="5" t="s">
        <v>110</v>
      </c>
      <c r="B127" s="5" t="s">
        <v>12</v>
      </c>
      <c r="C127" s="76">
        <v>761661.31</v>
      </c>
    </row>
    <row r="128" spans="1:3" x14ac:dyDescent="0.25">
      <c r="A128" s="5" t="s">
        <v>96</v>
      </c>
      <c r="B128" s="5" t="s">
        <v>12</v>
      </c>
      <c r="C128" s="76">
        <v>772852.00000000047</v>
      </c>
    </row>
    <row r="129" spans="1:3" x14ac:dyDescent="0.25">
      <c r="A129" s="5" t="s">
        <v>67</v>
      </c>
      <c r="B129" s="5" t="s">
        <v>12</v>
      </c>
      <c r="C129" s="76">
        <v>955045.97</v>
      </c>
    </row>
    <row r="130" spans="1:3" x14ac:dyDescent="0.25">
      <c r="A130" s="5" t="s">
        <v>183</v>
      </c>
      <c r="B130" s="5" t="s">
        <v>12</v>
      </c>
      <c r="C130" s="76">
        <v>1063382.4300000004</v>
      </c>
    </row>
    <row r="131" spans="1:3" x14ac:dyDescent="0.25">
      <c r="A131" s="5" t="s">
        <v>73</v>
      </c>
      <c r="B131" s="5" t="s">
        <v>12</v>
      </c>
      <c r="C131" s="76">
        <v>1362263.92</v>
      </c>
    </row>
    <row r="132" spans="1:3" x14ac:dyDescent="0.25">
      <c r="A132" s="5" t="s">
        <v>170</v>
      </c>
      <c r="B132" s="5" t="s">
        <v>12</v>
      </c>
      <c r="C132" s="76">
        <v>1518300.33</v>
      </c>
    </row>
    <row r="133" spans="1:3" x14ac:dyDescent="0.25">
      <c r="A133" s="5" t="s">
        <v>103</v>
      </c>
      <c r="B133" s="5" t="s">
        <v>12</v>
      </c>
      <c r="C133" s="76">
        <v>1990262.5499999989</v>
      </c>
    </row>
  </sheetData>
  <autoFilter ref="A1:D1">
    <sortState ref="A2:C133">
      <sortCondition ref="C1"/>
    </sortState>
  </autoFilter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3"/>
  <sheetViews>
    <sheetView workbookViewId="0">
      <selection activeCell="C20" sqref="C20"/>
    </sheetView>
  </sheetViews>
  <sheetFormatPr defaultRowHeight="15" x14ac:dyDescent="0.25"/>
  <cols>
    <col min="1" max="1" width="17.42578125" bestFit="1" customWidth="1"/>
    <col min="2" max="2" width="60.140625" bestFit="1" customWidth="1"/>
    <col min="3" max="3" width="16.28515625" bestFit="1" customWidth="1"/>
  </cols>
  <sheetData>
    <row r="1" spans="1:2" x14ac:dyDescent="0.25">
      <c r="A1" s="74" t="s">
        <v>245</v>
      </c>
      <c r="B1" s="74" t="s">
        <v>238</v>
      </c>
    </row>
    <row r="2" spans="1:2" x14ac:dyDescent="0.25">
      <c r="A2" t="s">
        <v>246</v>
      </c>
      <c r="B2" t="s">
        <v>249</v>
      </c>
    </row>
    <row r="3" spans="1:2" x14ac:dyDescent="0.25">
      <c r="A3" t="s">
        <v>247</v>
      </c>
      <c r="B3" t="s">
        <v>248</v>
      </c>
    </row>
    <row r="4" spans="1:2" x14ac:dyDescent="0.25">
      <c r="A4" t="s">
        <v>250</v>
      </c>
      <c r="B4" t="s">
        <v>256</v>
      </c>
    </row>
    <row r="18" spans="1:3" x14ac:dyDescent="0.25">
      <c r="A18" s="73" t="s">
        <v>251</v>
      </c>
    </row>
    <row r="19" spans="1:3" x14ac:dyDescent="0.25">
      <c r="A19" s="73" t="s">
        <v>6</v>
      </c>
      <c r="B19" s="73" t="s">
        <v>252</v>
      </c>
      <c r="C19" s="73" t="s">
        <v>253</v>
      </c>
    </row>
    <row r="20" spans="1:3" x14ac:dyDescent="0.25">
      <c r="A20" t="s">
        <v>47</v>
      </c>
      <c r="B20">
        <f>COUNTIFS('Sorting &amp; Filter'!$B:$B,Sheet7!A20)</f>
        <v>18</v>
      </c>
      <c r="C20">
        <f>SUMIFS('Sorting &amp; Filter'!$C:$C,'Sorting &amp; Filter'!$B:$B,Sheet7!A20)</f>
        <v>2640562.9099999997</v>
      </c>
    </row>
    <row r="21" spans="1:3" x14ac:dyDescent="0.25">
      <c r="A21" t="s">
        <v>48</v>
      </c>
      <c r="B21">
        <f>COUNTIFS('Sorting &amp; Filter'!$B:$B,Sheet7!A21)</f>
        <v>33</v>
      </c>
      <c r="C21">
        <f>SUMIFS('Sorting &amp; Filter'!$C:$C,'Sorting &amp; Filter'!$B:$B,Sheet7!A21)</f>
        <v>3117902.9699999997</v>
      </c>
    </row>
    <row r="22" spans="1:3" x14ac:dyDescent="0.25">
      <c r="A22" t="s">
        <v>12</v>
      </c>
      <c r="B22">
        <f>COUNTIFS('Sorting &amp; Filter'!$B:$B,Sheet7!A22)</f>
        <v>31</v>
      </c>
      <c r="C22">
        <f>SUMIFS('Sorting &amp; Filter'!$C:$C,'Sorting &amp; Filter'!$B:$B,Sheet7!A22)</f>
        <v>12748488.299999999</v>
      </c>
    </row>
    <row r="23" spans="1:3" x14ac:dyDescent="0.25">
      <c r="A23" t="s">
        <v>49</v>
      </c>
      <c r="B23">
        <f>COUNTIFS('Sorting &amp; Filter'!$B:$B,Sheet7!A23)</f>
        <v>11</v>
      </c>
      <c r="C23">
        <f>SUMIFS('Sorting &amp; Filter'!$C:$C,'Sorting &amp; Filter'!$B:$B,Sheet7!A23)</f>
        <v>132613.21000000002</v>
      </c>
    </row>
    <row r="24" spans="1:3" x14ac:dyDescent="0.25">
      <c r="A24" t="s">
        <v>50</v>
      </c>
      <c r="B24">
        <f>COUNTIFS('Sorting &amp; Filter'!$B:$B,Sheet7!A24)</f>
        <v>31</v>
      </c>
      <c r="C24">
        <f>SUMIFS('Sorting &amp; Filter'!$C:$C,'Sorting &amp; Filter'!$B:$B,Sheet7!A24)</f>
        <v>637504.64</v>
      </c>
    </row>
    <row r="25" spans="1:3" x14ac:dyDescent="0.25">
      <c r="A25" t="s">
        <v>51</v>
      </c>
      <c r="B25">
        <f>COUNTIFS('Sorting &amp; Filter'!$B:$B,Sheet7!A25)</f>
        <v>8</v>
      </c>
      <c r="C25">
        <f>SUMIFS('Sorting &amp; Filter'!$C:$C,'Sorting &amp; Filter'!$B:$B,Sheet7!A25)</f>
        <v>126789.3</v>
      </c>
    </row>
    <row r="28" spans="1:3" x14ac:dyDescent="0.25">
      <c r="A28" s="73" t="s">
        <v>254</v>
      </c>
    </row>
    <row r="29" spans="1:3" x14ac:dyDescent="0.25">
      <c r="A29" s="73" t="s">
        <v>4</v>
      </c>
      <c r="B29" s="73" t="s">
        <v>6</v>
      </c>
      <c r="C29" s="73" t="s">
        <v>52</v>
      </c>
    </row>
    <row r="30" spans="1:3" x14ac:dyDescent="0.25">
      <c r="A30" t="s">
        <v>103</v>
      </c>
      <c r="B30" t="s">
        <v>12</v>
      </c>
      <c r="C30" s="21">
        <v>1990262.5499999989</v>
      </c>
    </row>
    <row r="31" spans="1:3" x14ac:dyDescent="0.25">
      <c r="A31" t="s">
        <v>170</v>
      </c>
      <c r="B31" t="s">
        <v>12</v>
      </c>
      <c r="C31" s="21">
        <v>1518300.33</v>
      </c>
    </row>
    <row r="32" spans="1:3" x14ac:dyDescent="0.25">
      <c r="A32" t="s">
        <v>73</v>
      </c>
      <c r="B32" t="s">
        <v>12</v>
      </c>
      <c r="C32" s="21">
        <v>1362263.92</v>
      </c>
    </row>
    <row r="33" spans="1:3" x14ac:dyDescent="0.25">
      <c r="A33" t="s">
        <v>183</v>
      </c>
      <c r="B33" t="s">
        <v>12</v>
      </c>
      <c r="C33" s="21">
        <v>1063382.4300000004</v>
      </c>
    </row>
    <row r="34" spans="1:3" x14ac:dyDescent="0.25">
      <c r="A34" t="s">
        <v>67</v>
      </c>
      <c r="B34" t="s">
        <v>12</v>
      </c>
      <c r="C34" s="21">
        <v>955045.97</v>
      </c>
    </row>
    <row r="37" spans="1:3" x14ac:dyDescent="0.25">
      <c r="A37" s="73" t="s">
        <v>255</v>
      </c>
    </row>
    <row r="38" spans="1:3" x14ac:dyDescent="0.25">
      <c r="A38" s="73" t="s">
        <v>4</v>
      </c>
      <c r="B38" s="73" t="s">
        <v>6</v>
      </c>
      <c r="C38" s="73" t="s">
        <v>52</v>
      </c>
    </row>
    <row r="39" spans="1:3" x14ac:dyDescent="0.25">
      <c r="A39" t="s">
        <v>57</v>
      </c>
      <c r="B39" t="s">
        <v>12</v>
      </c>
      <c r="C39" s="21">
        <v>0</v>
      </c>
    </row>
    <row r="40" spans="1:3" x14ac:dyDescent="0.25">
      <c r="A40" t="s">
        <v>85</v>
      </c>
      <c r="B40" t="s">
        <v>50</v>
      </c>
      <c r="C40" s="21">
        <v>0</v>
      </c>
    </row>
    <row r="41" spans="1:3" x14ac:dyDescent="0.25">
      <c r="A41" t="s">
        <v>88</v>
      </c>
      <c r="B41" t="s">
        <v>12</v>
      </c>
      <c r="C41" s="21">
        <v>0</v>
      </c>
    </row>
    <row r="42" spans="1:3" x14ac:dyDescent="0.25">
      <c r="A42" t="s">
        <v>118</v>
      </c>
      <c r="B42" t="s">
        <v>48</v>
      </c>
      <c r="C42" s="21">
        <v>0</v>
      </c>
    </row>
    <row r="43" spans="1:3" x14ac:dyDescent="0.25">
      <c r="A43" t="s">
        <v>120</v>
      </c>
      <c r="B43" t="s">
        <v>51</v>
      </c>
      <c r="C43" s="21">
        <v>0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5"/>
  <sheetViews>
    <sheetView showGridLines="0" zoomScale="130" zoomScaleNormal="130" workbookViewId="0">
      <selection activeCell="H2" sqref="H2"/>
    </sheetView>
  </sheetViews>
  <sheetFormatPr defaultRowHeight="15" x14ac:dyDescent="0.25"/>
  <cols>
    <col min="1" max="1" width="9.7109375" bestFit="1" customWidth="1"/>
    <col min="2" max="2" width="11.42578125" bestFit="1" customWidth="1"/>
    <col min="3" max="3" width="14.28515625" bestFit="1" customWidth="1"/>
    <col min="4" max="4" width="49.5703125" bestFit="1" customWidth="1"/>
    <col min="5" max="5" width="17.85546875" bestFit="1" customWidth="1"/>
    <col min="6" max="6" width="6.28515625" bestFit="1" customWidth="1"/>
    <col min="7" max="7" width="10.28515625" bestFit="1" customWidth="1"/>
    <col min="15" max="15" width="9.5703125" bestFit="1" customWidth="1"/>
    <col min="16" max="16" width="10.7109375" bestFit="1" customWidth="1"/>
    <col min="17" max="17" width="9.5703125" bestFit="1" customWidth="1"/>
    <col min="18" max="18" width="10.7109375" bestFit="1" customWidth="1"/>
  </cols>
  <sheetData>
    <row r="1" spans="1:15" x14ac:dyDescent="0.25">
      <c r="A1" s="23" t="s">
        <v>23</v>
      </c>
      <c r="B1" s="23" t="s">
        <v>2</v>
      </c>
      <c r="C1" s="23" t="s">
        <v>40</v>
      </c>
      <c r="D1" s="23" t="s">
        <v>4</v>
      </c>
      <c r="E1" s="23" t="s">
        <v>6</v>
      </c>
      <c r="F1" s="23" t="s">
        <v>8</v>
      </c>
      <c r="G1" s="23" t="s">
        <v>223</v>
      </c>
      <c r="O1" s="19" t="s">
        <v>213</v>
      </c>
    </row>
    <row r="2" spans="1:15" x14ac:dyDescent="0.25">
      <c r="A2" s="20">
        <v>44166</v>
      </c>
      <c r="B2" t="s">
        <v>10</v>
      </c>
      <c r="C2" t="s">
        <v>17</v>
      </c>
      <c r="D2" t="s">
        <v>59</v>
      </c>
      <c r="E2" t="s">
        <v>12</v>
      </c>
      <c r="F2" s="24">
        <v>1116</v>
      </c>
      <c r="G2" s="24">
        <v>428699.63999999949</v>
      </c>
      <c r="O2" t="s">
        <v>214</v>
      </c>
    </row>
    <row r="3" spans="1:15" x14ac:dyDescent="0.25">
      <c r="A3" s="20">
        <v>44166</v>
      </c>
      <c r="B3" t="s">
        <v>10</v>
      </c>
      <c r="C3" t="s">
        <v>17</v>
      </c>
      <c r="D3" t="s">
        <v>60</v>
      </c>
      <c r="E3" t="s">
        <v>12</v>
      </c>
      <c r="F3" s="24">
        <v>3003</v>
      </c>
      <c r="G3" s="24">
        <v>1374831.2199999997</v>
      </c>
      <c r="O3" t="s">
        <v>215</v>
      </c>
    </row>
    <row r="4" spans="1:15" x14ac:dyDescent="0.25">
      <c r="A4" s="20">
        <v>44166</v>
      </c>
      <c r="B4" t="s">
        <v>10</v>
      </c>
      <c r="C4" t="s">
        <v>17</v>
      </c>
      <c r="D4" t="s">
        <v>67</v>
      </c>
      <c r="E4" t="s">
        <v>12</v>
      </c>
      <c r="F4" s="24">
        <v>2962</v>
      </c>
      <c r="G4" s="24">
        <v>732167.08000000007</v>
      </c>
      <c r="O4" t="s">
        <v>216</v>
      </c>
    </row>
    <row r="5" spans="1:15" x14ac:dyDescent="0.25">
      <c r="A5" s="20">
        <v>44166</v>
      </c>
      <c r="B5" t="s">
        <v>10</v>
      </c>
      <c r="C5" t="s">
        <v>17</v>
      </c>
      <c r="D5" t="s">
        <v>71</v>
      </c>
      <c r="E5" t="s">
        <v>14</v>
      </c>
      <c r="F5" s="24">
        <v>1004</v>
      </c>
      <c r="G5" s="24">
        <v>377100.01</v>
      </c>
      <c r="O5" t="s">
        <v>217</v>
      </c>
    </row>
    <row r="6" spans="1:15" x14ac:dyDescent="0.25">
      <c r="A6" s="20">
        <v>44166</v>
      </c>
      <c r="B6" t="s">
        <v>10</v>
      </c>
      <c r="C6" t="s">
        <v>17</v>
      </c>
      <c r="D6" t="s">
        <v>131</v>
      </c>
      <c r="E6" t="s">
        <v>12</v>
      </c>
      <c r="F6" s="24">
        <v>555</v>
      </c>
      <c r="G6" s="24">
        <v>152286.68000000002</v>
      </c>
      <c r="O6" t="s">
        <v>218</v>
      </c>
    </row>
    <row r="7" spans="1:15" x14ac:dyDescent="0.25">
      <c r="A7" s="20">
        <v>44166</v>
      </c>
      <c r="B7" t="s">
        <v>10</v>
      </c>
      <c r="C7" t="s">
        <v>17</v>
      </c>
      <c r="D7" t="s">
        <v>133</v>
      </c>
      <c r="E7" t="s">
        <v>12</v>
      </c>
      <c r="F7" s="24">
        <v>874</v>
      </c>
      <c r="G7" s="24">
        <v>402630.56</v>
      </c>
      <c r="O7" t="s">
        <v>219</v>
      </c>
    </row>
    <row r="8" spans="1:15" x14ac:dyDescent="0.25">
      <c r="A8" s="20">
        <v>44166</v>
      </c>
      <c r="B8" t="s">
        <v>10</v>
      </c>
      <c r="C8" t="s">
        <v>17</v>
      </c>
      <c r="D8" t="s">
        <v>156</v>
      </c>
      <c r="E8" t="s">
        <v>16</v>
      </c>
      <c r="F8" s="24">
        <v>658</v>
      </c>
      <c r="G8" s="24">
        <v>758233.52</v>
      </c>
      <c r="O8" t="s">
        <v>220</v>
      </c>
    </row>
    <row r="9" spans="1:15" x14ac:dyDescent="0.25">
      <c r="A9" s="20">
        <v>44166</v>
      </c>
      <c r="B9" t="s">
        <v>10</v>
      </c>
      <c r="C9" t="s">
        <v>17</v>
      </c>
      <c r="D9" t="s">
        <v>159</v>
      </c>
      <c r="E9" t="s">
        <v>16</v>
      </c>
      <c r="F9" s="24">
        <v>649</v>
      </c>
      <c r="G9" s="24">
        <v>715121</v>
      </c>
      <c r="O9" t="s">
        <v>221</v>
      </c>
    </row>
    <row r="10" spans="1:15" x14ac:dyDescent="0.25">
      <c r="A10" s="20">
        <v>44166</v>
      </c>
      <c r="B10" t="s">
        <v>10</v>
      </c>
      <c r="C10" t="s">
        <v>17</v>
      </c>
      <c r="D10" t="s">
        <v>169</v>
      </c>
      <c r="E10" t="s">
        <v>12</v>
      </c>
      <c r="F10" s="24">
        <v>910</v>
      </c>
      <c r="G10" s="24">
        <v>221416.65999999995</v>
      </c>
      <c r="O10" t="s">
        <v>222</v>
      </c>
    </row>
    <row r="11" spans="1:15" x14ac:dyDescent="0.25">
      <c r="A11" s="20">
        <v>44166</v>
      </c>
      <c r="B11" t="s">
        <v>10</v>
      </c>
      <c r="C11" t="s">
        <v>17</v>
      </c>
      <c r="D11" t="s">
        <v>170</v>
      </c>
      <c r="E11" t="s">
        <v>12</v>
      </c>
      <c r="F11" s="24">
        <v>3410</v>
      </c>
      <c r="G11" s="24">
        <v>1106203.3099999998</v>
      </c>
    </row>
    <row r="12" spans="1:15" x14ac:dyDescent="0.25">
      <c r="A12" s="20">
        <v>44166</v>
      </c>
      <c r="B12" t="s">
        <v>10</v>
      </c>
      <c r="C12" t="s">
        <v>17</v>
      </c>
      <c r="D12" t="s">
        <v>183</v>
      </c>
      <c r="E12" t="s">
        <v>12</v>
      </c>
      <c r="F12" s="24">
        <v>1890</v>
      </c>
      <c r="G12" s="24">
        <v>766581.87000000034</v>
      </c>
    </row>
    <row r="13" spans="1:15" x14ac:dyDescent="0.25">
      <c r="A13" s="20">
        <v>44166</v>
      </c>
      <c r="B13" t="s">
        <v>10</v>
      </c>
      <c r="C13" t="s">
        <v>24</v>
      </c>
      <c r="D13" t="s">
        <v>67</v>
      </c>
      <c r="E13" t="s">
        <v>12</v>
      </c>
      <c r="F13" s="24">
        <v>896</v>
      </c>
      <c r="G13" s="24">
        <v>154341.34000000008</v>
      </c>
    </row>
    <row r="14" spans="1:15" x14ac:dyDescent="0.25">
      <c r="A14" s="20">
        <v>44166</v>
      </c>
      <c r="B14" t="s">
        <v>10</v>
      </c>
      <c r="C14" t="s">
        <v>24</v>
      </c>
      <c r="D14" t="s">
        <v>73</v>
      </c>
      <c r="E14" t="s">
        <v>12</v>
      </c>
      <c r="F14" s="24">
        <v>732</v>
      </c>
      <c r="G14" s="24">
        <v>104677.13999999998</v>
      </c>
    </row>
    <row r="15" spans="1:15" x14ac:dyDescent="0.25">
      <c r="A15" s="20">
        <v>44166</v>
      </c>
      <c r="B15" t="s">
        <v>10</v>
      </c>
      <c r="C15" t="s">
        <v>25</v>
      </c>
      <c r="D15" t="s">
        <v>60</v>
      </c>
      <c r="E15" t="s">
        <v>12</v>
      </c>
      <c r="F15" s="24">
        <v>828</v>
      </c>
      <c r="G15" s="24">
        <v>368314</v>
      </c>
    </row>
    <row r="16" spans="1:15" x14ac:dyDescent="0.25">
      <c r="A16" s="20">
        <v>44166</v>
      </c>
      <c r="B16" t="s">
        <v>10</v>
      </c>
      <c r="C16" t="s">
        <v>25</v>
      </c>
      <c r="D16" t="s">
        <v>73</v>
      </c>
      <c r="E16" t="s">
        <v>12</v>
      </c>
      <c r="F16" s="24">
        <v>532</v>
      </c>
      <c r="G16" s="24">
        <v>109846</v>
      </c>
    </row>
    <row r="17" spans="1:7" x14ac:dyDescent="0.25">
      <c r="A17" s="20">
        <v>44166</v>
      </c>
      <c r="B17" t="s">
        <v>10</v>
      </c>
      <c r="C17" t="s">
        <v>25</v>
      </c>
      <c r="D17" t="s">
        <v>103</v>
      </c>
      <c r="E17" t="s">
        <v>12</v>
      </c>
      <c r="F17" s="24">
        <v>1202</v>
      </c>
      <c r="G17" s="24">
        <v>419873.00000000006</v>
      </c>
    </row>
    <row r="18" spans="1:7" x14ac:dyDescent="0.25">
      <c r="A18" s="20">
        <v>44166</v>
      </c>
      <c r="B18" t="s">
        <v>27</v>
      </c>
      <c r="C18" t="s">
        <v>27</v>
      </c>
      <c r="D18" t="s">
        <v>60</v>
      </c>
      <c r="E18" t="s">
        <v>12</v>
      </c>
      <c r="F18" s="24">
        <v>2887</v>
      </c>
      <c r="G18" s="24">
        <v>1587850</v>
      </c>
    </row>
    <row r="19" spans="1:7" x14ac:dyDescent="0.25">
      <c r="A19" s="20">
        <v>44166</v>
      </c>
      <c r="B19" t="s">
        <v>27</v>
      </c>
      <c r="C19" t="s">
        <v>27</v>
      </c>
      <c r="D19" t="s">
        <v>103</v>
      </c>
      <c r="E19" t="s">
        <v>12</v>
      </c>
      <c r="F19" s="24">
        <v>1798</v>
      </c>
      <c r="G19" s="24">
        <v>755160</v>
      </c>
    </row>
    <row r="20" spans="1:7" x14ac:dyDescent="0.25">
      <c r="A20" s="20">
        <v>44166</v>
      </c>
      <c r="B20" t="s">
        <v>27</v>
      </c>
      <c r="C20" t="s">
        <v>27</v>
      </c>
      <c r="D20" t="s">
        <v>207</v>
      </c>
      <c r="E20" t="s">
        <v>16</v>
      </c>
      <c r="F20" s="24">
        <v>1175</v>
      </c>
      <c r="G20" s="24">
        <v>1762500</v>
      </c>
    </row>
    <row r="21" spans="1:7" x14ac:dyDescent="0.25">
      <c r="A21" s="20">
        <v>44166</v>
      </c>
      <c r="B21" t="s">
        <v>27</v>
      </c>
      <c r="C21" t="s">
        <v>27</v>
      </c>
      <c r="D21" t="s">
        <v>179</v>
      </c>
      <c r="E21" t="s">
        <v>12</v>
      </c>
      <c r="F21" s="24">
        <v>688</v>
      </c>
      <c r="G21" s="24">
        <v>344000</v>
      </c>
    </row>
    <row r="22" spans="1:7" x14ac:dyDescent="0.25">
      <c r="A22" s="20">
        <v>44166</v>
      </c>
      <c r="B22" t="s">
        <v>28</v>
      </c>
      <c r="C22" t="s">
        <v>29</v>
      </c>
      <c r="D22" t="s">
        <v>200</v>
      </c>
      <c r="E22" t="s">
        <v>14</v>
      </c>
      <c r="F22" s="24">
        <v>5472</v>
      </c>
      <c r="G22" s="24">
        <v>329797.44</v>
      </c>
    </row>
    <row r="23" spans="1:7" x14ac:dyDescent="0.25">
      <c r="A23" s="20">
        <v>44166</v>
      </c>
      <c r="B23" t="s">
        <v>28</v>
      </c>
      <c r="C23" t="s">
        <v>30</v>
      </c>
      <c r="D23" t="s">
        <v>191</v>
      </c>
      <c r="E23" t="s">
        <v>14</v>
      </c>
      <c r="F23" s="24">
        <v>1444</v>
      </c>
      <c r="G23" s="24">
        <v>105382.28</v>
      </c>
    </row>
    <row r="24" spans="1:7" x14ac:dyDescent="0.25">
      <c r="A24" s="20">
        <v>44166</v>
      </c>
      <c r="B24" t="s">
        <v>28</v>
      </c>
      <c r="C24" t="s">
        <v>30</v>
      </c>
      <c r="D24" t="s">
        <v>81</v>
      </c>
      <c r="E24" t="s">
        <v>16</v>
      </c>
      <c r="F24" s="24">
        <v>624</v>
      </c>
      <c r="G24" s="24">
        <v>110079.84000000001</v>
      </c>
    </row>
    <row r="25" spans="1:7" x14ac:dyDescent="0.25">
      <c r="A25" s="20">
        <v>44166</v>
      </c>
      <c r="B25" t="s">
        <v>28</v>
      </c>
      <c r="C25" t="s">
        <v>30</v>
      </c>
      <c r="D25" t="s">
        <v>200</v>
      </c>
      <c r="E25" t="s">
        <v>14</v>
      </c>
      <c r="F25" s="24">
        <v>2256</v>
      </c>
      <c r="G25" s="24">
        <v>135969.12</v>
      </c>
    </row>
    <row r="26" spans="1:7" x14ac:dyDescent="0.25">
      <c r="A26" s="20">
        <v>44166</v>
      </c>
      <c r="B26" t="s">
        <v>28</v>
      </c>
      <c r="C26" t="s">
        <v>30</v>
      </c>
      <c r="D26" t="s">
        <v>201</v>
      </c>
      <c r="E26" t="s">
        <v>14</v>
      </c>
      <c r="F26" s="24">
        <v>528</v>
      </c>
      <c r="G26" s="24">
        <v>78747</v>
      </c>
    </row>
    <row r="27" spans="1:7" x14ac:dyDescent="0.25">
      <c r="A27" s="20">
        <v>44166</v>
      </c>
      <c r="B27" t="s">
        <v>28</v>
      </c>
      <c r="C27" t="s">
        <v>31</v>
      </c>
      <c r="D27" t="s">
        <v>67</v>
      </c>
      <c r="E27" t="s">
        <v>12</v>
      </c>
      <c r="F27" s="24">
        <v>2369</v>
      </c>
      <c r="G27" s="24">
        <v>368624.83999999997</v>
      </c>
    </row>
    <row r="28" spans="1:7" x14ac:dyDescent="0.25">
      <c r="A28" s="20">
        <v>44166</v>
      </c>
      <c r="B28" t="s">
        <v>28</v>
      </c>
      <c r="C28" t="s">
        <v>31</v>
      </c>
      <c r="D28" t="s">
        <v>191</v>
      </c>
      <c r="E28" t="s">
        <v>14</v>
      </c>
      <c r="F28" s="24">
        <v>1548</v>
      </c>
      <c r="G28" s="24">
        <v>108296.57</v>
      </c>
    </row>
    <row r="29" spans="1:7" x14ac:dyDescent="0.25">
      <c r="A29" s="20">
        <v>44166</v>
      </c>
      <c r="B29" t="s">
        <v>28</v>
      </c>
      <c r="C29" t="s">
        <v>31</v>
      </c>
      <c r="D29" t="s">
        <v>73</v>
      </c>
      <c r="E29" t="s">
        <v>12</v>
      </c>
      <c r="F29" s="24">
        <v>3150</v>
      </c>
      <c r="G29" s="24">
        <v>409922.18999999989</v>
      </c>
    </row>
    <row r="30" spans="1:7" x14ac:dyDescent="0.25">
      <c r="A30" s="20">
        <v>44166</v>
      </c>
      <c r="B30" t="s">
        <v>28</v>
      </c>
      <c r="C30" t="s">
        <v>31</v>
      </c>
      <c r="D30" t="s">
        <v>81</v>
      </c>
      <c r="E30" t="s">
        <v>16</v>
      </c>
      <c r="F30" s="24">
        <v>1152</v>
      </c>
      <c r="G30" s="24">
        <v>199428.38000000003</v>
      </c>
    </row>
    <row r="31" spans="1:7" x14ac:dyDescent="0.25">
      <c r="A31" s="20">
        <v>44166</v>
      </c>
      <c r="B31" t="s">
        <v>28</v>
      </c>
      <c r="C31" t="s">
        <v>31</v>
      </c>
      <c r="D31" t="s">
        <v>113</v>
      </c>
      <c r="E31" t="s">
        <v>12</v>
      </c>
      <c r="F31" s="24">
        <v>1500</v>
      </c>
      <c r="G31" s="24">
        <v>270367.00999999995</v>
      </c>
    </row>
    <row r="32" spans="1:7" x14ac:dyDescent="0.25">
      <c r="A32" s="20">
        <v>44166</v>
      </c>
      <c r="B32" t="s">
        <v>28</v>
      </c>
      <c r="C32" t="s">
        <v>31</v>
      </c>
      <c r="D32" t="s">
        <v>200</v>
      </c>
      <c r="E32" t="s">
        <v>14</v>
      </c>
      <c r="F32" s="24">
        <v>918</v>
      </c>
      <c r="G32" s="24">
        <v>55580.399999999994</v>
      </c>
    </row>
    <row r="33" spans="1:7" x14ac:dyDescent="0.25">
      <c r="A33" s="20">
        <v>44166</v>
      </c>
      <c r="B33" t="s">
        <v>28</v>
      </c>
      <c r="C33" t="s">
        <v>31</v>
      </c>
      <c r="D33" t="s">
        <v>170</v>
      </c>
      <c r="E33" t="s">
        <v>12</v>
      </c>
      <c r="F33" s="24">
        <v>1314</v>
      </c>
      <c r="G33" s="24">
        <v>301370.12999999995</v>
      </c>
    </row>
    <row r="34" spans="1:7" x14ac:dyDescent="0.25">
      <c r="A34" s="20">
        <v>44166</v>
      </c>
      <c r="B34" t="s">
        <v>28</v>
      </c>
      <c r="C34" t="s">
        <v>31</v>
      </c>
      <c r="D34" t="s">
        <v>183</v>
      </c>
      <c r="E34" t="s">
        <v>12</v>
      </c>
      <c r="F34" s="24">
        <v>1680</v>
      </c>
      <c r="G34" s="24">
        <v>481986.62000000005</v>
      </c>
    </row>
    <row r="35" spans="1:7" x14ac:dyDescent="0.25">
      <c r="A35" s="20">
        <v>44166</v>
      </c>
      <c r="B35" t="s">
        <v>28</v>
      </c>
      <c r="C35" t="s">
        <v>32</v>
      </c>
      <c r="D35" t="s">
        <v>191</v>
      </c>
      <c r="E35" t="s">
        <v>14</v>
      </c>
      <c r="F35" s="24">
        <v>864</v>
      </c>
      <c r="G35" s="24">
        <v>63081.639999999992</v>
      </c>
    </row>
    <row r="36" spans="1:7" x14ac:dyDescent="0.25">
      <c r="A36" s="20">
        <v>44166</v>
      </c>
      <c r="B36" t="s">
        <v>28</v>
      </c>
      <c r="C36" t="s">
        <v>32</v>
      </c>
      <c r="D36" t="s">
        <v>200</v>
      </c>
      <c r="E36" t="s">
        <v>14</v>
      </c>
      <c r="F36" s="24">
        <v>912</v>
      </c>
      <c r="G36" s="24">
        <v>54966.240000000013</v>
      </c>
    </row>
    <row r="37" spans="1:7" x14ac:dyDescent="0.25">
      <c r="A37" s="20">
        <v>44166</v>
      </c>
      <c r="B37" t="s">
        <v>28</v>
      </c>
      <c r="C37" t="s">
        <v>33</v>
      </c>
      <c r="D37" t="s">
        <v>67</v>
      </c>
      <c r="E37" t="s">
        <v>12</v>
      </c>
      <c r="F37" s="24">
        <v>852</v>
      </c>
      <c r="G37" s="24">
        <v>132957.6</v>
      </c>
    </row>
    <row r="38" spans="1:7" x14ac:dyDescent="0.25">
      <c r="A38" s="20">
        <v>44166</v>
      </c>
      <c r="B38" t="s">
        <v>28</v>
      </c>
      <c r="C38" t="s">
        <v>33</v>
      </c>
      <c r="D38" t="s">
        <v>191</v>
      </c>
      <c r="E38" t="s">
        <v>14</v>
      </c>
      <c r="F38" s="24">
        <v>3871</v>
      </c>
      <c r="G38" s="24">
        <v>283524.46999999997</v>
      </c>
    </row>
    <row r="39" spans="1:7" x14ac:dyDescent="0.25">
      <c r="A39" s="20">
        <v>44166</v>
      </c>
      <c r="B39" t="s">
        <v>28</v>
      </c>
      <c r="C39" t="s">
        <v>33</v>
      </c>
      <c r="D39" t="s">
        <v>73</v>
      </c>
      <c r="E39" t="s">
        <v>12</v>
      </c>
      <c r="F39" s="24">
        <v>636</v>
      </c>
      <c r="G39" s="24">
        <v>82346.62999999999</v>
      </c>
    </row>
    <row r="40" spans="1:7" x14ac:dyDescent="0.25">
      <c r="A40" s="20">
        <v>44166</v>
      </c>
      <c r="B40" t="s">
        <v>28</v>
      </c>
      <c r="C40" t="s">
        <v>33</v>
      </c>
      <c r="D40" t="s">
        <v>113</v>
      </c>
      <c r="E40" t="s">
        <v>12</v>
      </c>
      <c r="F40" s="24">
        <v>672</v>
      </c>
      <c r="G40" s="24">
        <v>118659.37999999998</v>
      </c>
    </row>
    <row r="41" spans="1:7" x14ac:dyDescent="0.25">
      <c r="A41" s="20">
        <v>44166</v>
      </c>
      <c r="B41" t="s">
        <v>28</v>
      </c>
      <c r="C41" t="s">
        <v>33</v>
      </c>
      <c r="D41" t="s">
        <v>202</v>
      </c>
      <c r="E41" t="s">
        <v>16</v>
      </c>
      <c r="F41" s="24">
        <v>864</v>
      </c>
      <c r="G41" s="24">
        <v>152347.43999999997</v>
      </c>
    </row>
    <row r="42" spans="1:7" x14ac:dyDescent="0.25">
      <c r="A42" s="20">
        <v>44166</v>
      </c>
      <c r="B42" t="s">
        <v>28</v>
      </c>
      <c r="C42" t="s">
        <v>33</v>
      </c>
      <c r="D42" t="s">
        <v>203</v>
      </c>
      <c r="E42" t="s">
        <v>16</v>
      </c>
      <c r="F42" s="24">
        <v>840</v>
      </c>
      <c r="G42" s="24">
        <v>148116.43</v>
      </c>
    </row>
    <row r="43" spans="1:7" x14ac:dyDescent="0.25">
      <c r="A43" s="20">
        <v>44166</v>
      </c>
      <c r="B43" t="s">
        <v>28</v>
      </c>
      <c r="C43" t="s">
        <v>33</v>
      </c>
      <c r="D43" t="s">
        <v>200</v>
      </c>
      <c r="E43" t="s">
        <v>14</v>
      </c>
      <c r="F43" s="24">
        <v>2816</v>
      </c>
      <c r="G43" s="24">
        <v>169720.32000000001</v>
      </c>
    </row>
    <row r="44" spans="1:7" x14ac:dyDescent="0.25">
      <c r="A44" s="20">
        <v>44166</v>
      </c>
      <c r="B44" t="s">
        <v>28</v>
      </c>
      <c r="C44" t="s">
        <v>33</v>
      </c>
      <c r="D44" t="s">
        <v>201</v>
      </c>
      <c r="E44" t="s">
        <v>14</v>
      </c>
      <c r="F44" s="24">
        <v>1260</v>
      </c>
      <c r="G44" s="24">
        <v>187603.15999999997</v>
      </c>
    </row>
    <row r="45" spans="1:7" x14ac:dyDescent="0.25">
      <c r="A45" s="20">
        <v>44166</v>
      </c>
      <c r="B45" t="s">
        <v>28</v>
      </c>
      <c r="C45" t="s">
        <v>34</v>
      </c>
      <c r="D45" t="s">
        <v>60</v>
      </c>
      <c r="E45" t="s">
        <v>12</v>
      </c>
      <c r="F45" s="24">
        <v>648</v>
      </c>
      <c r="G45" s="24">
        <v>210281.72000000006</v>
      </c>
    </row>
    <row r="46" spans="1:7" x14ac:dyDescent="0.25">
      <c r="A46" s="20">
        <v>44166</v>
      </c>
      <c r="B46" t="s">
        <v>28</v>
      </c>
      <c r="C46" t="s">
        <v>34</v>
      </c>
      <c r="D46" t="s">
        <v>67</v>
      </c>
      <c r="E46" t="s">
        <v>12</v>
      </c>
      <c r="F46" s="24">
        <v>887</v>
      </c>
      <c r="G46" s="24">
        <v>138684.18999999997</v>
      </c>
    </row>
    <row r="47" spans="1:7" x14ac:dyDescent="0.25">
      <c r="A47" s="20">
        <v>44166</v>
      </c>
      <c r="B47" t="s">
        <v>28</v>
      </c>
      <c r="C47" t="s">
        <v>34</v>
      </c>
      <c r="D47" t="s">
        <v>191</v>
      </c>
      <c r="E47" t="s">
        <v>14</v>
      </c>
      <c r="F47" s="24">
        <v>4656</v>
      </c>
      <c r="G47" s="24">
        <v>339971.39999999991</v>
      </c>
    </row>
    <row r="48" spans="1:7" x14ac:dyDescent="0.25">
      <c r="A48" s="20">
        <v>44166</v>
      </c>
      <c r="B48" t="s">
        <v>28</v>
      </c>
      <c r="C48" t="s">
        <v>34</v>
      </c>
      <c r="D48" t="s">
        <v>71</v>
      </c>
      <c r="E48" t="s">
        <v>14</v>
      </c>
      <c r="F48" s="24">
        <v>612</v>
      </c>
      <c r="G48" s="24">
        <v>195372.11000000002</v>
      </c>
    </row>
    <row r="49" spans="1:7" x14ac:dyDescent="0.25">
      <c r="A49" s="20">
        <v>44166</v>
      </c>
      <c r="B49" t="s">
        <v>28</v>
      </c>
      <c r="C49" t="s">
        <v>34</v>
      </c>
      <c r="D49" t="s">
        <v>73</v>
      </c>
      <c r="E49" t="s">
        <v>12</v>
      </c>
      <c r="F49" s="24">
        <v>1428</v>
      </c>
      <c r="G49" s="24">
        <v>185365.84999999998</v>
      </c>
    </row>
    <row r="50" spans="1:7" x14ac:dyDescent="0.25">
      <c r="A50" s="20">
        <v>44166</v>
      </c>
      <c r="B50" t="s">
        <v>28</v>
      </c>
      <c r="C50" t="s">
        <v>34</v>
      </c>
      <c r="D50" t="s">
        <v>81</v>
      </c>
      <c r="E50" t="s">
        <v>16</v>
      </c>
      <c r="F50" s="24">
        <v>2424</v>
      </c>
      <c r="G50" s="24">
        <v>427603.68</v>
      </c>
    </row>
    <row r="51" spans="1:7" x14ac:dyDescent="0.25">
      <c r="A51" s="20">
        <v>44166</v>
      </c>
      <c r="B51" t="s">
        <v>28</v>
      </c>
      <c r="C51" t="s">
        <v>34</v>
      </c>
      <c r="D51" t="s">
        <v>103</v>
      </c>
      <c r="E51" t="s">
        <v>12</v>
      </c>
      <c r="F51" s="24">
        <v>516</v>
      </c>
      <c r="G51" s="24">
        <v>126437.48</v>
      </c>
    </row>
    <row r="52" spans="1:7" x14ac:dyDescent="0.25">
      <c r="A52" s="20">
        <v>44166</v>
      </c>
      <c r="B52" t="s">
        <v>28</v>
      </c>
      <c r="C52" t="s">
        <v>34</v>
      </c>
      <c r="D52" t="s">
        <v>113</v>
      </c>
      <c r="E52" t="s">
        <v>12</v>
      </c>
      <c r="F52" s="24">
        <v>797</v>
      </c>
      <c r="G52" s="24">
        <v>141072.90999999995</v>
      </c>
    </row>
    <row r="53" spans="1:7" x14ac:dyDescent="0.25">
      <c r="A53" s="20">
        <v>44166</v>
      </c>
      <c r="B53" t="s">
        <v>28</v>
      </c>
      <c r="C53" t="s">
        <v>34</v>
      </c>
      <c r="D53" t="s">
        <v>202</v>
      </c>
      <c r="E53" t="s">
        <v>16</v>
      </c>
      <c r="F53" s="24">
        <v>696</v>
      </c>
      <c r="G53" s="24">
        <v>122699.20999999999</v>
      </c>
    </row>
    <row r="54" spans="1:7" x14ac:dyDescent="0.25">
      <c r="A54" s="20">
        <v>44166</v>
      </c>
      <c r="B54" t="s">
        <v>28</v>
      </c>
      <c r="C54" t="s">
        <v>34</v>
      </c>
      <c r="D54" t="s">
        <v>203</v>
      </c>
      <c r="E54" t="s">
        <v>16</v>
      </c>
      <c r="F54" s="24">
        <v>696</v>
      </c>
      <c r="G54" s="24">
        <v>122699.20999999999</v>
      </c>
    </row>
    <row r="55" spans="1:7" x14ac:dyDescent="0.25">
      <c r="A55" s="20">
        <v>44166</v>
      </c>
      <c r="B55" t="s">
        <v>28</v>
      </c>
      <c r="C55" t="s">
        <v>34</v>
      </c>
      <c r="D55" t="s">
        <v>200</v>
      </c>
      <c r="E55" t="s">
        <v>14</v>
      </c>
      <c r="F55" s="24">
        <v>3696</v>
      </c>
      <c r="G55" s="24">
        <v>222757.91999999995</v>
      </c>
    </row>
    <row r="56" spans="1:7" x14ac:dyDescent="0.25">
      <c r="A56" s="20">
        <v>44166</v>
      </c>
      <c r="B56" t="s">
        <v>28</v>
      </c>
      <c r="C56" t="s">
        <v>34</v>
      </c>
      <c r="D56" t="s">
        <v>170</v>
      </c>
      <c r="E56" t="s">
        <v>12</v>
      </c>
      <c r="F56" s="24">
        <v>684</v>
      </c>
      <c r="G56" s="24">
        <v>161421.31000000003</v>
      </c>
    </row>
    <row r="57" spans="1:7" x14ac:dyDescent="0.25">
      <c r="A57" s="20">
        <v>44166</v>
      </c>
      <c r="B57" t="s">
        <v>28</v>
      </c>
      <c r="C57" t="s">
        <v>34</v>
      </c>
      <c r="D57" t="s">
        <v>201</v>
      </c>
      <c r="E57" t="s">
        <v>14</v>
      </c>
      <c r="F57" s="24">
        <v>2376</v>
      </c>
      <c r="G57" s="24">
        <v>353767.97999999992</v>
      </c>
    </row>
    <row r="58" spans="1:7" x14ac:dyDescent="0.25">
      <c r="A58" s="20">
        <v>44197</v>
      </c>
      <c r="B58" t="s">
        <v>10</v>
      </c>
      <c r="C58" t="s">
        <v>17</v>
      </c>
      <c r="D58" t="s">
        <v>59</v>
      </c>
      <c r="E58" t="s">
        <v>12</v>
      </c>
      <c r="F58" s="24">
        <v>1224</v>
      </c>
      <c r="G58" s="24">
        <v>473087.95999999973</v>
      </c>
    </row>
    <row r="59" spans="1:7" x14ac:dyDescent="0.25">
      <c r="A59" s="20">
        <v>44197</v>
      </c>
      <c r="B59" t="s">
        <v>10</v>
      </c>
      <c r="C59" t="s">
        <v>17</v>
      </c>
      <c r="D59" t="s">
        <v>60</v>
      </c>
      <c r="E59" t="s">
        <v>12</v>
      </c>
      <c r="F59" s="24">
        <v>2556</v>
      </c>
      <c r="G59" s="24">
        <v>1224751.3600000003</v>
      </c>
    </row>
    <row r="60" spans="1:7" x14ac:dyDescent="0.25">
      <c r="A60" s="20">
        <v>44197</v>
      </c>
      <c r="B60" t="s">
        <v>10</v>
      </c>
      <c r="C60" t="s">
        <v>17</v>
      </c>
      <c r="D60" t="s">
        <v>67</v>
      </c>
      <c r="E60" t="s">
        <v>12</v>
      </c>
      <c r="F60" s="24">
        <v>2756</v>
      </c>
      <c r="G60" s="24">
        <v>682529.63000000012</v>
      </c>
    </row>
    <row r="61" spans="1:7" x14ac:dyDescent="0.25">
      <c r="A61" s="20">
        <v>44197</v>
      </c>
      <c r="B61" t="s">
        <v>10</v>
      </c>
      <c r="C61" t="s">
        <v>17</v>
      </c>
      <c r="D61" t="s">
        <v>71</v>
      </c>
      <c r="E61" t="s">
        <v>14</v>
      </c>
      <c r="F61" s="24">
        <v>738</v>
      </c>
      <c r="G61" s="24">
        <v>285258.78999999992</v>
      </c>
    </row>
    <row r="62" spans="1:7" x14ac:dyDescent="0.25">
      <c r="A62" s="20">
        <v>44197</v>
      </c>
      <c r="B62" t="s">
        <v>10</v>
      </c>
      <c r="C62" t="s">
        <v>17</v>
      </c>
      <c r="D62" t="s">
        <v>72</v>
      </c>
      <c r="E62" t="s">
        <v>12</v>
      </c>
      <c r="F62" s="24">
        <v>502</v>
      </c>
      <c r="G62" s="24">
        <v>217029.26</v>
      </c>
    </row>
    <row r="63" spans="1:7" x14ac:dyDescent="0.25">
      <c r="A63" s="20">
        <v>44197</v>
      </c>
      <c r="B63" t="s">
        <v>10</v>
      </c>
      <c r="C63" t="s">
        <v>17</v>
      </c>
      <c r="D63" t="s">
        <v>73</v>
      </c>
      <c r="E63" t="s">
        <v>12</v>
      </c>
      <c r="F63" s="24">
        <v>3933</v>
      </c>
      <c r="G63" s="24">
        <v>803370.64000000071</v>
      </c>
    </row>
    <row r="64" spans="1:7" x14ac:dyDescent="0.25">
      <c r="A64" s="20">
        <v>44197</v>
      </c>
      <c r="B64" t="s">
        <v>10</v>
      </c>
      <c r="C64" t="s">
        <v>17</v>
      </c>
      <c r="D64" t="s">
        <v>81</v>
      </c>
      <c r="E64" t="s">
        <v>16</v>
      </c>
      <c r="F64" s="24">
        <v>1030</v>
      </c>
      <c r="G64" s="24">
        <v>261057.56999999986</v>
      </c>
    </row>
    <row r="65" spans="1:7" x14ac:dyDescent="0.25">
      <c r="A65" s="20">
        <v>44197</v>
      </c>
      <c r="B65" t="s">
        <v>10</v>
      </c>
      <c r="C65" t="s">
        <v>17</v>
      </c>
      <c r="D65" t="s">
        <v>96</v>
      </c>
      <c r="E65" t="s">
        <v>12</v>
      </c>
      <c r="F65" s="24">
        <v>1250</v>
      </c>
      <c r="G65" s="24">
        <v>484152.93000000011</v>
      </c>
    </row>
    <row r="66" spans="1:7" x14ac:dyDescent="0.25">
      <c r="A66" s="20">
        <v>44197</v>
      </c>
      <c r="B66" t="s">
        <v>10</v>
      </c>
      <c r="C66" t="s">
        <v>17</v>
      </c>
      <c r="D66" t="s">
        <v>103</v>
      </c>
      <c r="E66" t="s">
        <v>12</v>
      </c>
      <c r="F66" s="24">
        <v>3317</v>
      </c>
      <c r="G66" s="24">
        <v>1235007.1400000004</v>
      </c>
    </row>
    <row r="67" spans="1:7" x14ac:dyDescent="0.25">
      <c r="A67" s="20">
        <v>44197</v>
      </c>
      <c r="B67" t="s">
        <v>10</v>
      </c>
      <c r="C67" t="s">
        <v>17</v>
      </c>
      <c r="D67" t="s">
        <v>110</v>
      </c>
      <c r="E67" t="s">
        <v>12</v>
      </c>
      <c r="F67" s="24">
        <v>879</v>
      </c>
      <c r="G67" s="24">
        <v>349800.72999999992</v>
      </c>
    </row>
    <row r="68" spans="1:7" x14ac:dyDescent="0.25">
      <c r="A68" s="20">
        <v>44197</v>
      </c>
      <c r="B68" t="s">
        <v>10</v>
      </c>
      <c r="C68" t="s">
        <v>17</v>
      </c>
      <c r="D68" t="s">
        <v>113</v>
      </c>
      <c r="E68" t="s">
        <v>12</v>
      </c>
      <c r="F68" s="24">
        <v>1459</v>
      </c>
      <c r="G68" s="24">
        <v>407860.20999999996</v>
      </c>
    </row>
    <row r="69" spans="1:7" x14ac:dyDescent="0.25">
      <c r="A69" s="20">
        <v>44197</v>
      </c>
      <c r="B69" t="s">
        <v>10</v>
      </c>
      <c r="C69" t="s">
        <v>17</v>
      </c>
      <c r="D69" t="s">
        <v>204</v>
      </c>
      <c r="E69" t="s">
        <v>16</v>
      </c>
      <c r="F69" s="24">
        <v>710</v>
      </c>
      <c r="G69" s="24">
        <v>159496.20000000001</v>
      </c>
    </row>
    <row r="70" spans="1:7" x14ac:dyDescent="0.25">
      <c r="A70" s="20">
        <v>44197</v>
      </c>
      <c r="B70" t="s">
        <v>10</v>
      </c>
      <c r="C70" t="s">
        <v>17</v>
      </c>
      <c r="D70" t="s">
        <v>131</v>
      </c>
      <c r="E70" t="s">
        <v>12</v>
      </c>
      <c r="F70" s="24">
        <v>713</v>
      </c>
      <c r="G70" s="24">
        <v>184869.50999999998</v>
      </c>
    </row>
    <row r="71" spans="1:7" x14ac:dyDescent="0.25">
      <c r="A71" s="20">
        <v>44197</v>
      </c>
      <c r="B71" t="s">
        <v>10</v>
      </c>
      <c r="C71" t="s">
        <v>17</v>
      </c>
      <c r="D71" t="s">
        <v>133</v>
      </c>
      <c r="E71" t="s">
        <v>12</v>
      </c>
      <c r="F71" s="24">
        <v>770</v>
      </c>
      <c r="G71" s="24">
        <v>418426.71</v>
      </c>
    </row>
    <row r="72" spans="1:7" x14ac:dyDescent="0.25">
      <c r="A72" s="20">
        <v>44197</v>
      </c>
      <c r="B72" t="s">
        <v>10</v>
      </c>
      <c r="C72" t="s">
        <v>17</v>
      </c>
      <c r="D72" t="s">
        <v>139</v>
      </c>
      <c r="E72" t="s">
        <v>14</v>
      </c>
      <c r="F72" s="24">
        <v>613</v>
      </c>
      <c r="G72" s="24">
        <v>213946.97000000003</v>
      </c>
    </row>
    <row r="73" spans="1:7" x14ac:dyDescent="0.25">
      <c r="A73" s="20">
        <v>44197</v>
      </c>
      <c r="B73" t="s">
        <v>10</v>
      </c>
      <c r="C73" t="s">
        <v>17</v>
      </c>
      <c r="D73" t="s">
        <v>156</v>
      </c>
      <c r="E73" t="s">
        <v>16</v>
      </c>
      <c r="F73" s="24">
        <v>680</v>
      </c>
      <c r="G73" s="24">
        <v>776177.17999999993</v>
      </c>
    </row>
    <row r="74" spans="1:7" x14ac:dyDescent="0.25">
      <c r="A74" s="20">
        <v>44197</v>
      </c>
      <c r="B74" t="s">
        <v>10</v>
      </c>
      <c r="C74" t="s">
        <v>17</v>
      </c>
      <c r="D74" t="s">
        <v>159</v>
      </c>
      <c r="E74" t="s">
        <v>16</v>
      </c>
      <c r="F74" s="24">
        <v>530</v>
      </c>
      <c r="G74" s="24">
        <v>602205.66999999993</v>
      </c>
    </row>
    <row r="75" spans="1:7" x14ac:dyDescent="0.25">
      <c r="A75" s="20">
        <v>44197</v>
      </c>
      <c r="B75" t="s">
        <v>10</v>
      </c>
      <c r="C75" t="s">
        <v>17</v>
      </c>
      <c r="D75" t="s">
        <v>169</v>
      </c>
      <c r="E75" t="s">
        <v>12</v>
      </c>
      <c r="F75" s="24">
        <v>746</v>
      </c>
      <c r="G75" s="24">
        <v>193326.06000000003</v>
      </c>
    </row>
    <row r="76" spans="1:7" x14ac:dyDescent="0.25">
      <c r="A76" s="20">
        <v>44197</v>
      </c>
      <c r="B76" t="s">
        <v>10</v>
      </c>
      <c r="C76" t="s">
        <v>17</v>
      </c>
      <c r="D76" t="s">
        <v>170</v>
      </c>
      <c r="E76" t="s">
        <v>12</v>
      </c>
      <c r="F76" s="24">
        <v>2493</v>
      </c>
      <c r="G76" s="24">
        <v>803756.10999999964</v>
      </c>
    </row>
    <row r="77" spans="1:7" x14ac:dyDescent="0.25">
      <c r="A77" s="20">
        <v>44197</v>
      </c>
      <c r="B77" t="s">
        <v>10</v>
      </c>
      <c r="C77" t="s">
        <v>17</v>
      </c>
      <c r="D77" t="s">
        <v>174</v>
      </c>
      <c r="E77" t="s">
        <v>16</v>
      </c>
      <c r="F77" s="24">
        <v>551</v>
      </c>
      <c r="G77" s="24">
        <v>851821.64</v>
      </c>
    </row>
    <row r="78" spans="1:7" x14ac:dyDescent="0.25">
      <c r="A78" s="20">
        <v>44197</v>
      </c>
      <c r="B78" t="s">
        <v>10</v>
      </c>
      <c r="C78" t="s">
        <v>17</v>
      </c>
      <c r="D78" t="s">
        <v>183</v>
      </c>
      <c r="E78" t="s">
        <v>12</v>
      </c>
      <c r="F78" s="24">
        <v>1823</v>
      </c>
      <c r="G78" s="24">
        <v>770515.72</v>
      </c>
    </row>
    <row r="79" spans="1:7" x14ac:dyDescent="0.25">
      <c r="A79" s="20">
        <v>44197</v>
      </c>
      <c r="B79" t="s">
        <v>10</v>
      </c>
      <c r="C79" t="s">
        <v>24</v>
      </c>
      <c r="D79" t="s">
        <v>67</v>
      </c>
      <c r="E79" t="s">
        <v>12</v>
      </c>
      <c r="F79" s="24">
        <v>565</v>
      </c>
      <c r="G79" s="24">
        <v>97324.64</v>
      </c>
    </row>
    <row r="80" spans="1:7" x14ac:dyDescent="0.25">
      <c r="A80" s="20">
        <v>44197</v>
      </c>
      <c r="B80" t="s">
        <v>10</v>
      </c>
      <c r="C80" t="s">
        <v>25</v>
      </c>
      <c r="D80" t="s">
        <v>60</v>
      </c>
      <c r="E80" t="s">
        <v>12</v>
      </c>
      <c r="F80" s="24">
        <v>662</v>
      </c>
      <c r="G80" s="24">
        <v>317343</v>
      </c>
    </row>
    <row r="81" spans="1:7" x14ac:dyDescent="0.25">
      <c r="A81" s="20">
        <v>44197</v>
      </c>
      <c r="B81" t="s">
        <v>10</v>
      </c>
      <c r="C81" t="s">
        <v>25</v>
      </c>
      <c r="D81" t="s">
        <v>73</v>
      </c>
      <c r="E81" t="s">
        <v>12</v>
      </c>
      <c r="F81" s="24">
        <v>850</v>
      </c>
      <c r="G81" s="24">
        <v>179590</v>
      </c>
    </row>
    <row r="82" spans="1:7" x14ac:dyDescent="0.25">
      <c r="A82" s="20">
        <v>44197</v>
      </c>
      <c r="B82" t="s">
        <v>10</v>
      </c>
      <c r="C82" t="s">
        <v>25</v>
      </c>
      <c r="D82" t="s">
        <v>103</v>
      </c>
      <c r="E82" t="s">
        <v>12</v>
      </c>
      <c r="F82" s="24">
        <v>1275</v>
      </c>
      <c r="G82" s="24">
        <v>483004.00000000006</v>
      </c>
    </row>
    <row r="83" spans="1:7" x14ac:dyDescent="0.25">
      <c r="A83" s="20">
        <v>44197</v>
      </c>
      <c r="B83" t="s">
        <v>27</v>
      </c>
      <c r="C83" t="s">
        <v>27</v>
      </c>
      <c r="D83" t="s">
        <v>60</v>
      </c>
      <c r="E83" t="s">
        <v>12</v>
      </c>
      <c r="F83" s="24">
        <v>2583</v>
      </c>
      <c r="G83" s="24">
        <v>1420650</v>
      </c>
    </row>
    <row r="84" spans="1:7" x14ac:dyDescent="0.25">
      <c r="A84" s="20">
        <v>44197</v>
      </c>
      <c r="B84" t="s">
        <v>27</v>
      </c>
      <c r="C84" t="s">
        <v>27</v>
      </c>
      <c r="D84" t="s">
        <v>103</v>
      </c>
      <c r="E84" t="s">
        <v>12</v>
      </c>
      <c r="F84" s="24">
        <v>1723</v>
      </c>
      <c r="G84" s="24">
        <v>723660</v>
      </c>
    </row>
    <row r="85" spans="1:7" x14ac:dyDescent="0.25">
      <c r="A85" s="20">
        <v>44197</v>
      </c>
      <c r="B85" t="s">
        <v>27</v>
      </c>
      <c r="C85" t="s">
        <v>27</v>
      </c>
      <c r="D85" t="s">
        <v>207</v>
      </c>
      <c r="E85" t="s">
        <v>16</v>
      </c>
      <c r="F85" s="24">
        <v>1752</v>
      </c>
      <c r="G85" s="24">
        <v>2628000</v>
      </c>
    </row>
    <row r="86" spans="1:7" x14ac:dyDescent="0.25">
      <c r="A86" s="20">
        <v>44197</v>
      </c>
      <c r="B86" t="s">
        <v>27</v>
      </c>
      <c r="C86" t="s">
        <v>27</v>
      </c>
      <c r="D86" t="s">
        <v>204</v>
      </c>
      <c r="E86" t="s">
        <v>16</v>
      </c>
      <c r="F86" s="24">
        <v>959</v>
      </c>
      <c r="G86" s="24">
        <v>254135</v>
      </c>
    </row>
    <row r="87" spans="1:7" x14ac:dyDescent="0.25">
      <c r="A87" s="20">
        <v>44197</v>
      </c>
      <c r="B87" t="s">
        <v>27</v>
      </c>
      <c r="C87" t="s">
        <v>27</v>
      </c>
      <c r="D87" t="s">
        <v>133</v>
      </c>
      <c r="E87" t="s">
        <v>12</v>
      </c>
      <c r="F87" s="24">
        <v>963</v>
      </c>
      <c r="G87" s="24">
        <v>577800</v>
      </c>
    </row>
    <row r="88" spans="1:7" x14ac:dyDescent="0.25">
      <c r="A88" s="20">
        <v>44197</v>
      </c>
      <c r="B88" t="s">
        <v>28</v>
      </c>
      <c r="C88" t="s">
        <v>30</v>
      </c>
      <c r="D88" t="s">
        <v>191</v>
      </c>
      <c r="E88" t="s">
        <v>14</v>
      </c>
      <c r="F88" s="24">
        <v>576</v>
      </c>
      <c r="G88" s="24">
        <v>42033.2</v>
      </c>
    </row>
    <row r="89" spans="1:7" x14ac:dyDescent="0.25">
      <c r="A89" s="20">
        <v>44197</v>
      </c>
      <c r="B89" t="s">
        <v>28</v>
      </c>
      <c r="C89" t="s">
        <v>31</v>
      </c>
      <c r="D89" t="s">
        <v>67</v>
      </c>
      <c r="E89" t="s">
        <v>12</v>
      </c>
      <c r="F89" s="24">
        <v>1470</v>
      </c>
      <c r="G89" s="24">
        <v>232181.75999999989</v>
      </c>
    </row>
    <row r="90" spans="1:7" x14ac:dyDescent="0.25">
      <c r="A90" s="20">
        <v>44197</v>
      </c>
      <c r="B90" t="s">
        <v>28</v>
      </c>
      <c r="C90" t="s">
        <v>31</v>
      </c>
      <c r="D90" t="s">
        <v>191</v>
      </c>
      <c r="E90" t="s">
        <v>14</v>
      </c>
      <c r="F90" s="24">
        <v>720</v>
      </c>
      <c r="G90" s="24">
        <v>51842.61</v>
      </c>
    </row>
    <row r="91" spans="1:7" x14ac:dyDescent="0.25">
      <c r="A91" s="20">
        <v>44197</v>
      </c>
      <c r="B91" t="s">
        <v>28</v>
      </c>
      <c r="C91" t="s">
        <v>31</v>
      </c>
      <c r="D91" t="s">
        <v>73</v>
      </c>
      <c r="E91" t="s">
        <v>12</v>
      </c>
      <c r="F91" s="24">
        <v>1570</v>
      </c>
      <c r="G91" s="24">
        <v>207028.64</v>
      </c>
    </row>
    <row r="92" spans="1:7" x14ac:dyDescent="0.25">
      <c r="A92" s="20">
        <v>44197</v>
      </c>
      <c r="B92" t="s">
        <v>28</v>
      </c>
      <c r="C92" t="s">
        <v>31</v>
      </c>
      <c r="D92" t="s">
        <v>81</v>
      </c>
      <c r="E92" t="s">
        <v>16</v>
      </c>
      <c r="F92" s="24">
        <v>996</v>
      </c>
      <c r="G92" s="24">
        <v>182454.9</v>
      </c>
    </row>
    <row r="93" spans="1:7" x14ac:dyDescent="0.25">
      <c r="A93" s="20">
        <v>44197</v>
      </c>
      <c r="B93" t="s">
        <v>28</v>
      </c>
      <c r="C93" t="s">
        <v>31</v>
      </c>
      <c r="D93" t="s">
        <v>113</v>
      </c>
      <c r="E93" t="s">
        <v>12</v>
      </c>
      <c r="F93" s="24">
        <v>778</v>
      </c>
      <c r="G93" s="24">
        <v>143943.24</v>
      </c>
    </row>
    <row r="94" spans="1:7" x14ac:dyDescent="0.25">
      <c r="A94" s="20">
        <v>44197</v>
      </c>
      <c r="B94" t="s">
        <v>28</v>
      </c>
      <c r="C94" t="s">
        <v>31</v>
      </c>
      <c r="D94" t="s">
        <v>183</v>
      </c>
      <c r="E94" t="s">
        <v>12</v>
      </c>
      <c r="F94" s="24">
        <v>864</v>
      </c>
      <c r="G94" s="24">
        <v>258837.59999999995</v>
      </c>
    </row>
    <row r="95" spans="1:7" x14ac:dyDescent="0.25">
      <c r="A95" s="20">
        <v>44197</v>
      </c>
      <c r="B95" t="s">
        <v>28</v>
      </c>
      <c r="C95" t="s">
        <v>32</v>
      </c>
      <c r="D95" t="s">
        <v>67</v>
      </c>
      <c r="E95" t="s">
        <v>12</v>
      </c>
      <c r="F95" s="24">
        <v>576</v>
      </c>
      <c r="G95" s="24">
        <v>90058.76</v>
      </c>
    </row>
    <row r="96" spans="1:7" x14ac:dyDescent="0.25">
      <c r="A96" s="20">
        <v>44197</v>
      </c>
      <c r="B96" t="s">
        <v>28</v>
      </c>
      <c r="C96" t="s">
        <v>32</v>
      </c>
      <c r="D96" t="s">
        <v>73</v>
      </c>
      <c r="E96" t="s">
        <v>12</v>
      </c>
      <c r="F96" s="24">
        <v>732</v>
      </c>
      <c r="G96" s="24">
        <v>95019.449999999983</v>
      </c>
    </row>
    <row r="97" spans="1:7" x14ac:dyDescent="0.25">
      <c r="A97" s="20">
        <v>44197</v>
      </c>
      <c r="B97" t="s">
        <v>28</v>
      </c>
      <c r="C97" t="s">
        <v>32</v>
      </c>
      <c r="D97" t="s">
        <v>81</v>
      </c>
      <c r="E97" t="s">
        <v>16</v>
      </c>
      <c r="F97" s="24">
        <v>895</v>
      </c>
      <c r="G97" s="24">
        <v>157886.94999999998</v>
      </c>
    </row>
    <row r="98" spans="1:7" x14ac:dyDescent="0.25">
      <c r="A98" s="20">
        <v>44197</v>
      </c>
      <c r="B98" t="s">
        <v>28</v>
      </c>
      <c r="C98" t="s">
        <v>32</v>
      </c>
      <c r="D98" t="s">
        <v>200</v>
      </c>
      <c r="E98" t="s">
        <v>14</v>
      </c>
      <c r="F98" s="24">
        <v>1512</v>
      </c>
      <c r="G98" s="24">
        <v>91131.12</v>
      </c>
    </row>
    <row r="99" spans="1:7" x14ac:dyDescent="0.25">
      <c r="A99" s="20">
        <v>44197</v>
      </c>
      <c r="B99" t="s">
        <v>28</v>
      </c>
      <c r="C99" t="s">
        <v>33</v>
      </c>
      <c r="D99" t="s">
        <v>191</v>
      </c>
      <c r="E99" t="s">
        <v>14</v>
      </c>
      <c r="F99" s="24">
        <v>1405</v>
      </c>
      <c r="G99" s="24">
        <v>103442.28</v>
      </c>
    </row>
    <row r="100" spans="1:7" x14ac:dyDescent="0.25">
      <c r="A100" s="20">
        <v>44197</v>
      </c>
      <c r="B100" t="s">
        <v>28</v>
      </c>
      <c r="C100" t="s">
        <v>33</v>
      </c>
      <c r="D100" t="s">
        <v>73</v>
      </c>
      <c r="E100" t="s">
        <v>12</v>
      </c>
      <c r="F100" s="24">
        <v>600</v>
      </c>
      <c r="G100" s="24">
        <v>77884.84</v>
      </c>
    </row>
    <row r="101" spans="1:7" x14ac:dyDescent="0.25">
      <c r="A101" s="20">
        <v>44197</v>
      </c>
      <c r="B101" t="s">
        <v>28</v>
      </c>
      <c r="C101" t="s">
        <v>33</v>
      </c>
      <c r="D101" t="s">
        <v>81</v>
      </c>
      <c r="E101" t="s">
        <v>16</v>
      </c>
      <c r="F101" s="24">
        <v>1416</v>
      </c>
      <c r="G101" s="24">
        <v>249796.56</v>
      </c>
    </row>
    <row r="102" spans="1:7" x14ac:dyDescent="0.25">
      <c r="A102" s="20">
        <v>44197</v>
      </c>
      <c r="B102" t="s">
        <v>28</v>
      </c>
      <c r="C102" t="s">
        <v>33</v>
      </c>
      <c r="D102" t="s">
        <v>200</v>
      </c>
      <c r="E102" t="s">
        <v>14</v>
      </c>
      <c r="F102" s="24">
        <v>1080</v>
      </c>
      <c r="G102" s="24">
        <v>65091.599999999991</v>
      </c>
    </row>
    <row r="103" spans="1:7" x14ac:dyDescent="0.25">
      <c r="A103" s="20">
        <v>44197</v>
      </c>
      <c r="B103" t="s">
        <v>28</v>
      </c>
      <c r="C103" t="s">
        <v>34</v>
      </c>
      <c r="D103" t="s">
        <v>67</v>
      </c>
      <c r="E103" t="s">
        <v>12</v>
      </c>
      <c r="F103" s="24">
        <v>1093</v>
      </c>
      <c r="G103" s="24">
        <v>170736.39999999997</v>
      </c>
    </row>
    <row r="104" spans="1:7" x14ac:dyDescent="0.25">
      <c r="A104" s="20">
        <v>44197</v>
      </c>
      <c r="B104" t="s">
        <v>28</v>
      </c>
      <c r="C104" t="s">
        <v>34</v>
      </c>
      <c r="D104" t="s">
        <v>191</v>
      </c>
      <c r="E104" t="s">
        <v>14</v>
      </c>
      <c r="F104" s="24">
        <v>529</v>
      </c>
      <c r="G104" s="24">
        <v>38757.620000000003</v>
      </c>
    </row>
    <row r="105" spans="1:7" x14ac:dyDescent="0.25">
      <c r="A105" s="20">
        <v>44197</v>
      </c>
      <c r="B105" t="s">
        <v>28</v>
      </c>
      <c r="C105" t="s">
        <v>34</v>
      </c>
      <c r="D105" t="s">
        <v>73</v>
      </c>
      <c r="E105" t="s">
        <v>12</v>
      </c>
      <c r="F105" s="24">
        <v>553</v>
      </c>
      <c r="G105" s="24">
        <v>71653.98</v>
      </c>
    </row>
    <row r="106" spans="1:7" x14ac:dyDescent="0.25">
      <c r="A106" s="20">
        <v>44197</v>
      </c>
      <c r="B106" t="s">
        <v>28</v>
      </c>
      <c r="C106" t="s">
        <v>34</v>
      </c>
      <c r="D106" t="s">
        <v>81</v>
      </c>
      <c r="E106" t="s">
        <v>16</v>
      </c>
      <c r="F106" s="24">
        <v>1104</v>
      </c>
      <c r="G106" s="24">
        <v>194756.63999999996</v>
      </c>
    </row>
    <row r="107" spans="1:7" x14ac:dyDescent="0.25">
      <c r="A107" s="20">
        <v>44197</v>
      </c>
      <c r="B107" t="s">
        <v>28</v>
      </c>
      <c r="C107" t="s">
        <v>34</v>
      </c>
      <c r="D107" t="s">
        <v>103</v>
      </c>
      <c r="E107" t="s">
        <v>12</v>
      </c>
      <c r="F107" s="24">
        <v>565</v>
      </c>
      <c r="G107" s="24">
        <v>139759.20000000001</v>
      </c>
    </row>
    <row r="108" spans="1:7" x14ac:dyDescent="0.25">
      <c r="A108" s="20">
        <v>44197</v>
      </c>
      <c r="B108" t="s">
        <v>28</v>
      </c>
      <c r="C108" t="s">
        <v>34</v>
      </c>
      <c r="D108" t="s">
        <v>200</v>
      </c>
      <c r="E108" t="s">
        <v>14</v>
      </c>
      <c r="F108" s="24">
        <v>6257</v>
      </c>
      <c r="G108" s="24">
        <v>377049.12000000005</v>
      </c>
    </row>
    <row r="109" spans="1:7" x14ac:dyDescent="0.25">
      <c r="A109" s="20">
        <v>44197</v>
      </c>
      <c r="B109" t="s">
        <v>28</v>
      </c>
      <c r="C109" t="s">
        <v>34</v>
      </c>
      <c r="D109" t="s">
        <v>201</v>
      </c>
      <c r="E109" t="s">
        <v>14</v>
      </c>
      <c r="F109" s="24">
        <v>1836</v>
      </c>
      <c r="G109" s="24">
        <v>273348.33999999997</v>
      </c>
    </row>
    <row r="110" spans="1:7" x14ac:dyDescent="0.25">
      <c r="A110" s="20">
        <v>44228</v>
      </c>
      <c r="B110" t="s">
        <v>10</v>
      </c>
      <c r="C110" t="s">
        <v>17</v>
      </c>
      <c r="D110" t="s">
        <v>59</v>
      </c>
      <c r="E110" t="s">
        <v>12</v>
      </c>
      <c r="F110" s="24">
        <v>1049</v>
      </c>
      <c r="G110" s="24">
        <v>410012.89999999962</v>
      </c>
    </row>
    <row r="111" spans="1:7" x14ac:dyDescent="0.25">
      <c r="A111" s="20">
        <v>44228</v>
      </c>
      <c r="B111" t="s">
        <v>10</v>
      </c>
      <c r="C111" t="s">
        <v>17</v>
      </c>
      <c r="D111" t="s">
        <v>60</v>
      </c>
      <c r="E111" t="s">
        <v>12</v>
      </c>
      <c r="F111" s="24">
        <v>1914</v>
      </c>
      <c r="G111" s="24">
        <v>911715.13</v>
      </c>
    </row>
    <row r="112" spans="1:7" x14ac:dyDescent="0.25">
      <c r="A112" s="20">
        <v>44228</v>
      </c>
      <c r="B112" t="s">
        <v>10</v>
      </c>
      <c r="C112" t="s">
        <v>17</v>
      </c>
      <c r="D112" t="s">
        <v>67</v>
      </c>
      <c r="E112" t="s">
        <v>12</v>
      </c>
      <c r="F112" s="24">
        <v>2534</v>
      </c>
      <c r="G112" s="24">
        <v>609708.12999999954</v>
      </c>
    </row>
    <row r="113" spans="1:7" x14ac:dyDescent="0.25">
      <c r="A113" s="20">
        <v>44228</v>
      </c>
      <c r="B113" t="s">
        <v>10</v>
      </c>
      <c r="C113" t="s">
        <v>17</v>
      </c>
      <c r="D113" t="s">
        <v>71</v>
      </c>
      <c r="E113" t="s">
        <v>14</v>
      </c>
      <c r="F113" s="24">
        <v>829</v>
      </c>
      <c r="G113" s="24">
        <v>317055.02</v>
      </c>
    </row>
    <row r="114" spans="1:7" x14ac:dyDescent="0.25">
      <c r="A114" s="20">
        <v>44228</v>
      </c>
      <c r="B114" t="s">
        <v>10</v>
      </c>
      <c r="C114" t="s">
        <v>17</v>
      </c>
      <c r="D114" t="s">
        <v>73</v>
      </c>
      <c r="E114" t="s">
        <v>12</v>
      </c>
      <c r="F114" s="24">
        <v>3345</v>
      </c>
      <c r="G114" s="24">
        <v>659609.06999999855</v>
      </c>
    </row>
    <row r="115" spans="1:7" x14ac:dyDescent="0.25">
      <c r="A115" s="20">
        <v>44228</v>
      </c>
      <c r="B115" t="s">
        <v>10</v>
      </c>
      <c r="C115" t="s">
        <v>17</v>
      </c>
      <c r="D115" t="s">
        <v>81</v>
      </c>
      <c r="E115" t="s">
        <v>16</v>
      </c>
      <c r="F115" s="24">
        <v>823</v>
      </c>
      <c r="G115" s="24">
        <v>211105.04999999996</v>
      </c>
    </row>
    <row r="116" spans="1:7" x14ac:dyDescent="0.25">
      <c r="A116" s="20">
        <v>44228</v>
      </c>
      <c r="B116" t="s">
        <v>10</v>
      </c>
      <c r="C116" t="s">
        <v>17</v>
      </c>
      <c r="D116" t="s">
        <v>96</v>
      </c>
      <c r="E116" t="s">
        <v>12</v>
      </c>
      <c r="F116" s="24">
        <v>1227</v>
      </c>
      <c r="G116" s="24">
        <v>438139.4</v>
      </c>
    </row>
    <row r="117" spans="1:7" x14ac:dyDescent="0.25">
      <c r="A117" s="20">
        <v>44228</v>
      </c>
      <c r="B117" t="s">
        <v>10</v>
      </c>
      <c r="C117" t="s">
        <v>17</v>
      </c>
      <c r="D117" t="s">
        <v>103</v>
      </c>
      <c r="E117" t="s">
        <v>12</v>
      </c>
      <c r="F117" s="24">
        <v>3378</v>
      </c>
      <c r="G117" s="24">
        <v>1212206.1700000018</v>
      </c>
    </row>
    <row r="118" spans="1:7" x14ac:dyDescent="0.25">
      <c r="A118" s="20">
        <v>44228</v>
      </c>
      <c r="B118" t="s">
        <v>10</v>
      </c>
      <c r="C118" t="s">
        <v>17</v>
      </c>
      <c r="D118" t="s">
        <v>110</v>
      </c>
      <c r="E118" t="s">
        <v>12</v>
      </c>
      <c r="F118" s="24">
        <v>639</v>
      </c>
      <c r="G118" s="24">
        <v>242875</v>
      </c>
    </row>
    <row r="119" spans="1:7" x14ac:dyDescent="0.25">
      <c r="A119" s="20">
        <v>44228</v>
      </c>
      <c r="B119" t="s">
        <v>10</v>
      </c>
      <c r="C119" t="s">
        <v>17</v>
      </c>
      <c r="D119" t="s">
        <v>113</v>
      </c>
      <c r="E119" t="s">
        <v>12</v>
      </c>
      <c r="F119" s="24">
        <v>1353</v>
      </c>
      <c r="G119" s="24">
        <v>365337.32999999996</v>
      </c>
    </row>
    <row r="120" spans="1:7" x14ac:dyDescent="0.25">
      <c r="A120" s="20">
        <v>44228</v>
      </c>
      <c r="B120" t="s">
        <v>10</v>
      </c>
      <c r="C120" t="s">
        <v>17</v>
      </c>
      <c r="D120" t="s">
        <v>131</v>
      </c>
      <c r="E120" t="s">
        <v>12</v>
      </c>
      <c r="F120" s="24">
        <v>685</v>
      </c>
      <c r="G120" s="24">
        <v>176555.02</v>
      </c>
    </row>
    <row r="121" spans="1:7" x14ac:dyDescent="0.25">
      <c r="A121" s="20">
        <v>44228</v>
      </c>
      <c r="B121" t="s">
        <v>10</v>
      </c>
      <c r="C121" t="s">
        <v>17</v>
      </c>
      <c r="D121" t="s">
        <v>133</v>
      </c>
      <c r="E121" t="s">
        <v>12</v>
      </c>
      <c r="F121" s="24">
        <v>1329</v>
      </c>
      <c r="G121" s="24">
        <v>611008.78</v>
      </c>
    </row>
    <row r="122" spans="1:7" x14ac:dyDescent="0.25">
      <c r="A122" s="20">
        <v>44228</v>
      </c>
      <c r="B122" t="s">
        <v>10</v>
      </c>
      <c r="C122" t="s">
        <v>17</v>
      </c>
      <c r="D122" t="s">
        <v>139</v>
      </c>
      <c r="E122" t="s">
        <v>14</v>
      </c>
      <c r="F122" s="24">
        <v>854</v>
      </c>
      <c r="G122" s="24">
        <v>299222.51</v>
      </c>
    </row>
    <row r="123" spans="1:7" x14ac:dyDescent="0.25">
      <c r="A123" s="20">
        <v>44228</v>
      </c>
      <c r="B123" t="s">
        <v>10</v>
      </c>
      <c r="C123" t="s">
        <v>17</v>
      </c>
      <c r="D123" t="s">
        <v>169</v>
      </c>
      <c r="E123" t="s">
        <v>12</v>
      </c>
      <c r="F123" s="24">
        <v>731</v>
      </c>
      <c r="G123" s="24">
        <v>184848.79999999987</v>
      </c>
    </row>
    <row r="124" spans="1:7" x14ac:dyDescent="0.25">
      <c r="A124" s="20">
        <v>44228</v>
      </c>
      <c r="B124" t="s">
        <v>10</v>
      </c>
      <c r="C124" t="s">
        <v>17</v>
      </c>
      <c r="D124" t="s">
        <v>170</v>
      </c>
      <c r="E124" t="s">
        <v>12</v>
      </c>
      <c r="F124" s="24">
        <v>1788</v>
      </c>
      <c r="G124" s="24">
        <v>581574.2699999999</v>
      </c>
    </row>
    <row r="125" spans="1:7" x14ac:dyDescent="0.25">
      <c r="A125" s="20">
        <v>44228</v>
      </c>
      <c r="B125" t="s">
        <v>10</v>
      </c>
      <c r="C125" t="s">
        <v>17</v>
      </c>
      <c r="D125" t="s">
        <v>183</v>
      </c>
      <c r="E125" t="s">
        <v>12</v>
      </c>
      <c r="F125" s="24">
        <v>2082</v>
      </c>
      <c r="G125" s="24">
        <v>828802.28000000061</v>
      </c>
    </row>
    <row r="126" spans="1:7" x14ac:dyDescent="0.25">
      <c r="A126" s="20">
        <v>44228</v>
      </c>
      <c r="B126" t="s">
        <v>10</v>
      </c>
      <c r="C126" t="s">
        <v>24</v>
      </c>
      <c r="D126" t="s">
        <v>191</v>
      </c>
      <c r="E126" t="s">
        <v>14</v>
      </c>
      <c r="F126" s="24">
        <v>606</v>
      </c>
      <c r="G126" s="24">
        <v>47273.950000000004</v>
      </c>
    </row>
    <row r="127" spans="1:7" x14ac:dyDescent="0.25">
      <c r="A127" s="20">
        <v>44228</v>
      </c>
      <c r="B127" t="s">
        <v>10</v>
      </c>
      <c r="C127" t="s">
        <v>24</v>
      </c>
      <c r="D127" t="s">
        <v>73</v>
      </c>
      <c r="E127" t="s">
        <v>12</v>
      </c>
      <c r="F127" s="24">
        <v>916</v>
      </c>
      <c r="G127" s="24">
        <v>130989.46999999999</v>
      </c>
    </row>
    <row r="128" spans="1:7" x14ac:dyDescent="0.25">
      <c r="A128" s="20">
        <v>44228</v>
      </c>
      <c r="B128" t="s">
        <v>10</v>
      </c>
      <c r="C128" t="s">
        <v>25</v>
      </c>
      <c r="D128" t="s">
        <v>60</v>
      </c>
      <c r="E128" t="s">
        <v>12</v>
      </c>
      <c r="F128" s="24">
        <v>834</v>
      </c>
      <c r="G128" s="24">
        <v>356240</v>
      </c>
    </row>
    <row r="129" spans="1:7" x14ac:dyDescent="0.25">
      <c r="A129" s="20">
        <v>44228</v>
      </c>
      <c r="B129" t="s">
        <v>10</v>
      </c>
      <c r="C129" t="s">
        <v>25</v>
      </c>
      <c r="D129" t="s">
        <v>67</v>
      </c>
      <c r="E129" t="s">
        <v>12</v>
      </c>
      <c r="F129" s="24">
        <v>597</v>
      </c>
      <c r="G129" s="24">
        <v>146380</v>
      </c>
    </row>
    <row r="130" spans="1:7" x14ac:dyDescent="0.25">
      <c r="A130" s="20">
        <v>44228</v>
      </c>
      <c r="B130" t="s">
        <v>10</v>
      </c>
      <c r="C130" t="s">
        <v>25</v>
      </c>
      <c r="D130" t="s">
        <v>73</v>
      </c>
      <c r="E130" t="s">
        <v>12</v>
      </c>
      <c r="F130" s="24">
        <v>790</v>
      </c>
      <c r="G130" s="24">
        <v>162323</v>
      </c>
    </row>
    <row r="131" spans="1:7" x14ac:dyDescent="0.25">
      <c r="A131" s="20">
        <v>44228</v>
      </c>
      <c r="B131" t="s">
        <v>10</v>
      </c>
      <c r="C131" t="s">
        <v>25</v>
      </c>
      <c r="D131" t="s">
        <v>103</v>
      </c>
      <c r="E131" t="s">
        <v>12</v>
      </c>
      <c r="F131" s="24">
        <v>1122</v>
      </c>
      <c r="G131" s="24">
        <v>401722</v>
      </c>
    </row>
    <row r="132" spans="1:7" x14ac:dyDescent="0.25">
      <c r="A132" s="20">
        <v>44228</v>
      </c>
      <c r="B132" t="s">
        <v>27</v>
      </c>
      <c r="C132" t="s">
        <v>27</v>
      </c>
      <c r="D132" t="s">
        <v>60</v>
      </c>
      <c r="E132" t="s">
        <v>12</v>
      </c>
      <c r="F132" s="24">
        <v>2646</v>
      </c>
      <c r="G132" s="24">
        <v>1731645.082868997</v>
      </c>
    </row>
    <row r="133" spans="1:7" x14ac:dyDescent="0.25">
      <c r="A133" s="20">
        <v>44228</v>
      </c>
      <c r="B133" t="s">
        <v>27</v>
      </c>
      <c r="C133" t="s">
        <v>27</v>
      </c>
      <c r="D133" t="s">
        <v>67</v>
      </c>
      <c r="E133" t="s">
        <v>12</v>
      </c>
      <c r="F133" s="24">
        <v>736</v>
      </c>
      <c r="G133" s="24">
        <v>342165.19110100024</v>
      </c>
    </row>
    <row r="134" spans="1:7" x14ac:dyDescent="0.25">
      <c r="A134" s="20">
        <v>44228</v>
      </c>
      <c r="B134" t="s">
        <v>27</v>
      </c>
      <c r="C134" t="s">
        <v>27</v>
      </c>
      <c r="D134" t="s">
        <v>73</v>
      </c>
      <c r="E134" t="s">
        <v>12</v>
      </c>
      <c r="F134" s="24">
        <v>744</v>
      </c>
      <c r="G134" s="24">
        <v>232245.11708999964</v>
      </c>
    </row>
    <row r="135" spans="1:7" x14ac:dyDescent="0.25">
      <c r="A135" s="20">
        <v>44228</v>
      </c>
      <c r="B135" t="s">
        <v>27</v>
      </c>
      <c r="C135" t="s">
        <v>27</v>
      </c>
      <c r="D135" t="s">
        <v>81</v>
      </c>
      <c r="E135" t="s">
        <v>16</v>
      </c>
      <c r="F135" s="24">
        <v>519</v>
      </c>
      <c r="G135" s="24">
        <v>154640.05224199951</v>
      </c>
    </row>
    <row r="136" spans="1:7" x14ac:dyDescent="0.25">
      <c r="A136" s="20">
        <v>44228</v>
      </c>
      <c r="B136" t="s">
        <v>27</v>
      </c>
      <c r="C136" t="s">
        <v>27</v>
      </c>
      <c r="D136" t="s">
        <v>103</v>
      </c>
      <c r="E136" t="s">
        <v>12</v>
      </c>
      <c r="F136" s="24">
        <v>2299</v>
      </c>
      <c r="G136" s="24">
        <v>914743.93979899865</v>
      </c>
    </row>
    <row r="137" spans="1:7" x14ac:dyDescent="0.25">
      <c r="A137" s="20">
        <v>44228</v>
      </c>
      <c r="B137" t="s">
        <v>27</v>
      </c>
      <c r="C137" t="s">
        <v>27</v>
      </c>
      <c r="D137" t="s">
        <v>207</v>
      </c>
      <c r="E137" t="s">
        <v>16</v>
      </c>
      <c r="F137" s="24">
        <v>2150</v>
      </c>
      <c r="G137" s="24">
        <v>3219054.9171440657</v>
      </c>
    </row>
    <row r="138" spans="1:7" x14ac:dyDescent="0.25">
      <c r="A138" s="20">
        <v>44228</v>
      </c>
      <c r="B138" t="s">
        <v>27</v>
      </c>
      <c r="C138" t="s">
        <v>27</v>
      </c>
      <c r="D138" t="s">
        <v>204</v>
      </c>
      <c r="E138" t="s">
        <v>16</v>
      </c>
      <c r="F138" s="24">
        <v>1585</v>
      </c>
      <c r="G138" s="24">
        <v>23566.332043999988</v>
      </c>
    </row>
    <row r="139" spans="1:7" x14ac:dyDescent="0.25">
      <c r="A139" s="20">
        <v>44228</v>
      </c>
      <c r="B139" t="s">
        <v>27</v>
      </c>
      <c r="C139" t="s">
        <v>27</v>
      </c>
      <c r="D139" t="s">
        <v>133</v>
      </c>
      <c r="E139" t="s">
        <v>12</v>
      </c>
      <c r="F139" s="24">
        <v>2016</v>
      </c>
      <c r="G139" s="24">
        <v>1208546.504045001</v>
      </c>
    </row>
    <row r="140" spans="1:7" x14ac:dyDescent="0.25">
      <c r="A140" s="20">
        <v>44228</v>
      </c>
      <c r="B140" t="s">
        <v>28</v>
      </c>
      <c r="C140" t="s">
        <v>30</v>
      </c>
      <c r="D140" t="s">
        <v>81</v>
      </c>
      <c r="E140" t="s">
        <v>16</v>
      </c>
      <c r="F140" s="24">
        <v>576</v>
      </c>
      <c r="G140" s="24">
        <v>99602.880000000005</v>
      </c>
    </row>
    <row r="141" spans="1:7" x14ac:dyDescent="0.25">
      <c r="A141" s="20">
        <v>44228</v>
      </c>
      <c r="B141" t="s">
        <v>28</v>
      </c>
      <c r="C141" t="s">
        <v>31</v>
      </c>
      <c r="D141" t="s">
        <v>67</v>
      </c>
      <c r="E141" t="s">
        <v>12</v>
      </c>
      <c r="F141" s="24">
        <v>1920</v>
      </c>
      <c r="G141" s="24">
        <v>301052.80999999988</v>
      </c>
    </row>
    <row r="142" spans="1:7" x14ac:dyDescent="0.25">
      <c r="A142" s="20">
        <v>44228</v>
      </c>
      <c r="B142" t="s">
        <v>28</v>
      </c>
      <c r="C142" t="s">
        <v>31</v>
      </c>
      <c r="D142" t="s">
        <v>191</v>
      </c>
      <c r="E142" t="s">
        <v>14</v>
      </c>
      <c r="F142" s="24">
        <v>1780</v>
      </c>
      <c r="G142" s="24">
        <v>124425.95999999996</v>
      </c>
    </row>
    <row r="143" spans="1:7" x14ac:dyDescent="0.25">
      <c r="A143" s="20">
        <v>44228</v>
      </c>
      <c r="B143" t="s">
        <v>28</v>
      </c>
      <c r="C143" t="s">
        <v>31</v>
      </c>
      <c r="D143" t="s">
        <v>73</v>
      </c>
      <c r="E143" t="s">
        <v>12</v>
      </c>
      <c r="F143" s="24">
        <v>2426</v>
      </c>
      <c r="G143" s="24">
        <v>316202.25</v>
      </c>
    </row>
    <row r="144" spans="1:7" x14ac:dyDescent="0.25">
      <c r="A144" s="20">
        <v>44228</v>
      </c>
      <c r="B144" t="s">
        <v>28</v>
      </c>
      <c r="C144" t="s">
        <v>31</v>
      </c>
      <c r="D144" t="s">
        <v>81</v>
      </c>
      <c r="E144" t="s">
        <v>16</v>
      </c>
      <c r="F144" s="24">
        <v>1317</v>
      </c>
      <c r="G144" s="24">
        <v>233674.76999999996</v>
      </c>
    </row>
    <row r="145" spans="1:7" x14ac:dyDescent="0.25">
      <c r="A145" s="20">
        <v>44228</v>
      </c>
      <c r="B145" t="s">
        <v>28</v>
      </c>
      <c r="C145" t="s">
        <v>31</v>
      </c>
      <c r="D145" t="s">
        <v>113</v>
      </c>
      <c r="E145" t="s">
        <v>12</v>
      </c>
      <c r="F145" s="24">
        <v>1992</v>
      </c>
      <c r="G145" s="24">
        <v>349958.74</v>
      </c>
    </row>
    <row r="146" spans="1:7" x14ac:dyDescent="0.25">
      <c r="A146" s="20">
        <v>44228</v>
      </c>
      <c r="B146" t="s">
        <v>28</v>
      </c>
      <c r="C146" t="s">
        <v>31</v>
      </c>
      <c r="D146" t="s">
        <v>200</v>
      </c>
      <c r="E146" t="s">
        <v>14</v>
      </c>
      <c r="F146" s="24">
        <v>576</v>
      </c>
      <c r="G146" s="24">
        <v>34680</v>
      </c>
    </row>
    <row r="147" spans="1:7" x14ac:dyDescent="0.25">
      <c r="A147" s="20">
        <v>44228</v>
      </c>
      <c r="B147" t="s">
        <v>28</v>
      </c>
      <c r="C147" t="s">
        <v>31</v>
      </c>
      <c r="D147" t="s">
        <v>170</v>
      </c>
      <c r="E147" t="s">
        <v>12</v>
      </c>
      <c r="F147" s="24">
        <v>984</v>
      </c>
      <c r="G147" s="24">
        <v>228409.00000000003</v>
      </c>
    </row>
    <row r="148" spans="1:7" x14ac:dyDescent="0.25">
      <c r="A148" s="20">
        <v>44228</v>
      </c>
      <c r="B148" t="s">
        <v>28</v>
      </c>
      <c r="C148" t="s">
        <v>32</v>
      </c>
      <c r="D148" t="s">
        <v>191</v>
      </c>
      <c r="E148" t="s">
        <v>14</v>
      </c>
      <c r="F148" s="24">
        <v>2865</v>
      </c>
      <c r="G148" s="24">
        <v>209106.51</v>
      </c>
    </row>
    <row r="149" spans="1:7" x14ac:dyDescent="0.25">
      <c r="A149" s="20">
        <v>44228</v>
      </c>
      <c r="B149" t="s">
        <v>28</v>
      </c>
      <c r="C149" t="s">
        <v>32</v>
      </c>
      <c r="D149" t="s">
        <v>81</v>
      </c>
      <c r="E149" t="s">
        <v>16</v>
      </c>
      <c r="F149" s="24">
        <v>637</v>
      </c>
      <c r="G149" s="24">
        <v>112373.16999999998</v>
      </c>
    </row>
    <row r="150" spans="1:7" x14ac:dyDescent="0.25">
      <c r="A150" s="20">
        <v>44228</v>
      </c>
      <c r="B150" t="s">
        <v>28</v>
      </c>
      <c r="C150" t="s">
        <v>32</v>
      </c>
      <c r="D150" t="s">
        <v>201</v>
      </c>
      <c r="E150" t="s">
        <v>14</v>
      </c>
      <c r="F150" s="24">
        <v>532</v>
      </c>
      <c r="G150" s="24">
        <v>79210.990000000005</v>
      </c>
    </row>
    <row r="151" spans="1:7" x14ac:dyDescent="0.25">
      <c r="A151" s="20">
        <v>44228</v>
      </c>
      <c r="B151" t="s">
        <v>28</v>
      </c>
      <c r="C151" t="s">
        <v>33</v>
      </c>
      <c r="D151" t="s">
        <v>191</v>
      </c>
      <c r="E151" t="s">
        <v>14</v>
      </c>
      <c r="F151" s="24">
        <v>2544</v>
      </c>
      <c r="G151" s="24">
        <v>187770.12999999998</v>
      </c>
    </row>
    <row r="152" spans="1:7" x14ac:dyDescent="0.25">
      <c r="A152" s="20">
        <v>44228</v>
      </c>
      <c r="B152" t="s">
        <v>28</v>
      </c>
      <c r="C152" t="s">
        <v>33</v>
      </c>
      <c r="D152" t="s">
        <v>73</v>
      </c>
      <c r="E152" t="s">
        <v>12</v>
      </c>
      <c r="F152" s="24">
        <v>576</v>
      </c>
      <c r="G152" s="24">
        <v>74769.329999999987</v>
      </c>
    </row>
    <row r="153" spans="1:7" x14ac:dyDescent="0.25">
      <c r="A153" s="20">
        <v>44228</v>
      </c>
      <c r="B153" t="s">
        <v>28</v>
      </c>
      <c r="C153" t="s">
        <v>33</v>
      </c>
      <c r="D153" t="s">
        <v>81</v>
      </c>
      <c r="E153" t="s">
        <v>16</v>
      </c>
      <c r="F153" s="24">
        <v>1344</v>
      </c>
      <c r="G153" s="24">
        <v>237095.03999999995</v>
      </c>
    </row>
    <row r="154" spans="1:7" x14ac:dyDescent="0.25">
      <c r="A154" s="20">
        <v>44228</v>
      </c>
      <c r="B154" t="s">
        <v>28</v>
      </c>
      <c r="C154" t="s">
        <v>33</v>
      </c>
      <c r="D154" t="s">
        <v>201</v>
      </c>
      <c r="E154" t="s">
        <v>14</v>
      </c>
      <c r="F154" s="24">
        <v>884</v>
      </c>
      <c r="G154" s="24">
        <v>131620.51999999999</v>
      </c>
    </row>
    <row r="155" spans="1:7" x14ac:dyDescent="0.25">
      <c r="A155" s="20">
        <v>44228</v>
      </c>
      <c r="B155" t="s">
        <v>28</v>
      </c>
      <c r="C155" t="s">
        <v>34</v>
      </c>
      <c r="D155" t="s">
        <v>67</v>
      </c>
      <c r="E155" t="s">
        <v>12</v>
      </c>
      <c r="F155" s="24">
        <v>1080</v>
      </c>
      <c r="G155" s="24">
        <v>167587.80000000002</v>
      </c>
    </row>
    <row r="156" spans="1:7" x14ac:dyDescent="0.25">
      <c r="A156" s="20">
        <v>44228</v>
      </c>
      <c r="B156" t="s">
        <v>28</v>
      </c>
      <c r="C156" t="s">
        <v>34</v>
      </c>
      <c r="D156" t="s">
        <v>191</v>
      </c>
      <c r="E156" t="s">
        <v>14</v>
      </c>
      <c r="F156" s="24">
        <v>4608</v>
      </c>
      <c r="G156" s="24">
        <v>334117.52</v>
      </c>
    </row>
    <row r="157" spans="1:7" x14ac:dyDescent="0.25">
      <c r="A157" s="20">
        <v>44228</v>
      </c>
      <c r="B157" t="s">
        <v>28</v>
      </c>
      <c r="C157" t="s">
        <v>34</v>
      </c>
      <c r="D157" t="s">
        <v>73</v>
      </c>
      <c r="E157" t="s">
        <v>12</v>
      </c>
      <c r="F157" s="24">
        <v>1188</v>
      </c>
      <c r="G157" s="24">
        <v>153154.70000000004</v>
      </c>
    </row>
    <row r="158" spans="1:7" x14ac:dyDescent="0.25">
      <c r="A158" s="20">
        <v>44228</v>
      </c>
      <c r="B158" t="s">
        <v>28</v>
      </c>
      <c r="C158" t="s">
        <v>34</v>
      </c>
      <c r="D158" t="s">
        <v>81</v>
      </c>
      <c r="E158" t="s">
        <v>16</v>
      </c>
      <c r="F158" s="24">
        <v>2064</v>
      </c>
      <c r="G158" s="24">
        <v>361239.83999999997</v>
      </c>
    </row>
    <row r="159" spans="1:7" x14ac:dyDescent="0.25">
      <c r="A159" s="20">
        <v>44228</v>
      </c>
      <c r="B159" t="s">
        <v>28</v>
      </c>
      <c r="C159" t="s">
        <v>34</v>
      </c>
      <c r="D159" t="s">
        <v>103</v>
      </c>
      <c r="E159" t="s">
        <v>12</v>
      </c>
      <c r="F159" s="24">
        <v>720</v>
      </c>
      <c r="G159" s="24">
        <v>178416</v>
      </c>
    </row>
    <row r="160" spans="1:7" x14ac:dyDescent="0.25">
      <c r="A160" s="20">
        <v>44228</v>
      </c>
      <c r="B160" t="s">
        <v>28</v>
      </c>
      <c r="C160" t="s">
        <v>34</v>
      </c>
      <c r="D160" t="s">
        <v>113</v>
      </c>
      <c r="E160" t="s">
        <v>12</v>
      </c>
      <c r="F160" s="24">
        <v>636</v>
      </c>
      <c r="G160" s="24">
        <v>111134.51999999997</v>
      </c>
    </row>
    <row r="161" spans="1:7" x14ac:dyDescent="0.25">
      <c r="A161" s="20">
        <v>44228</v>
      </c>
      <c r="B161" t="s">
        <v>28</v>
      </c>
      <c r="C161" t="s">
        <v>34</v>
      </c>
      <c r="D161" t="s">
        <v>200</v>
      </c>
      <c r="E161" t="s">
        <v>14</v>
      </c>
      <c r="F161" s="24">
        <v>1272</v>
      </c>
      <c r="G161" s="24">
        <v>75818.87999999999</v>
      </c>
    </row>
    <row r="162" spans="1:7" x14ac:dyDescent="0.25">
      <c r="A162" s="20">
        <v>44228</v>
      </c>
      <c r="B162" t="s">
        <v>28</v>
      </c>
      <c r="C162" t="s">
        <v>34</v>
      </c>
      <c r="D162" t="s">
        <v>201</v>
      </c>
      <c r="E162" t="s">
        <v>14</v>
      </c>
      <c r="F162" s="24">
        <v>1752</v>
      </c>
      <c r="G162" s="24">
        <v>259636.91999999998</v>
      </c>
    </row>
    <row r="163" spans="1:7" x14ac:dyDescent="0.25">
      <c r="A163" s="20">
        <v>44256</v>
      </c>
      <c r="B163" t="s">
        <v>27</v>
      </c>
      <c r="C163" t="s">
        <v>27</v>
      </c>
      <c r="D163" t="s">
        <v>60</v>
      </c>
      <c r="E163" t="s">
        <v>12</v>
      </c>
      <c r="F163" s="24">
        <v>2584</v>
      </c>
      <c r="G163" s="24">
        <v>1615350</v>
      </c>
    </row>
    <row r="164" spans="1:7" x14ac:dyDescent="0.25">
      <c r="A164" s="20">
        <v>44256</v>
      </c>
      <c r="B164" t="s">
        <v>27</v>
      </c>
      <c r="C164" t="s">
        <v>27</v>
      </c>
      <c r="D164" t="s">
        <v>67</v>
      </c>
      <c r="E164" t="s">
        <v>12</v>
      </c>
      <c r="F164" s="24">
        <v>857</v>
      </c>
      <c r="G164" s="24">
        <v>336285</v>
      </c>
    </row>
    <row r="165" spans="1:7" x14ac:dyDescent="0.25">
      <c r="A165" s="20">
        <v>44256</v>
      </c>
      <c r="B165" t="s">
        <v>27</v>
      </c>
      <c r="C165" t="s">
        <v>27</v>
      </c>
      <c r="D165" t="s">
        <v>71</v>
      </c>
      <c r="E165" t="s">
        <v>14</v>
      </c>
      <c r="F165" s="24">
        <v>531</v>
      </c>
      <c r="G165" s="24">
        <v>263700</v>
      </c>
    </row>
    <row r="166" spans="1:7" x14ac:dyDescent="0.25">
      <c r="A166" s="20">
        <v>44256</v>
      </c>
      <c r="B166" t="s">
        <v>27</v>
      </c>
      <c r="C166" t="s">
        <v>27</v>
      </c>
      <c r="D166" t="s">
        <v>73</v>
      </c>
      <c r="E166" t="s">
        <v>12</v>
      </c>
      <c r="F166" s="24">
        <v>1139</v>
      </c>
      <c r="G166" s="24">
        <v>341000</v>
      </c>
    </row>
    <row r="167" spans="1:7" x14ac:dyDescent="0.25">
      <c r="A167" s="20">
        <v>44256</v>
      </c>
      <c r="B167" t="s">
        <v>27</v>
      </c>
      <c r="C167" t="s">
        <v>27</v>
      </c>
      <c r="D167" t="s">
        <v>81</v>
      </c>
      <c r="E167" t="s">
        <v>16</v>
      </c>
      <c r="F167" s="24">
        <v>549</v>
      </c>
      <c r="G167" s="24">
        <v>164151</v>
      </c>
    </row>
    <row r="168" spans="1:7" x14ac:dyDescent="0.25">
      <c r="A168" s="20">
        <v>44256</v>
      </c>
      <c r="B168" t="s">
        <v>27</v>
      </c>
      <c r="C168" t="s">
        <v>27</v>
      </c>
      <c r="D168" t="s">
        <v>101</v>
      </c>
      <c r="E168" t="s">
        <v>16</v>
      </c>
      <c r="F168" s="24">
        <v>715</v>
      </c>
      <c r="G168" s="24">
        <v>335580</v>
      </c>
    </row>
    <row r="169" spans="1:7" x14ac:dyDescent="0.25">
      <c r="A169" s="20">
        <v>44256</v>
      </c>
      <c r="B169" t="s">
        <v>27</v>
      </c>
      <c r="C169" t="s">
        <v>27</v>
      </c>
      <c r="D169" t="s">
        <v>103</v>
      </c>
      <c r="E169" t="s">
        <v>12</v>
      </c>
      <c r="F169" s="24">
        <v>2213</v>
      </c>
      <c r="G169" s="24">
        <v>909300</v>
      </c>
    </row>
    <row r="170" spans="1:7" x14ac:dyDescent="0.25">
      <c r="A170" s="20">
        <v>44256</v>
      </c>
      <c r="B170" t="s">
        <v>27</v>
      </c>
      <c r="C170" t="s">
        <v>27</v>
      </c>
      <c r="D170" t="s">
        <v>207</v>
      </c>
      <c r="E170" t="s">
        <v>16</v>
      </c>
      <c r="F170" s="24">
        <v>2932</v>
      </c>
      <c r="G170" s="24">
        <v>4390500</v>
      </c>
    </row>
    <row r="171" spans="1:7" x14ac:dyDescent="0.25">
      <c r="A171" s="20">
        <v>44256</v>
      </c>
      <c r="B171" t="s">
        <v>27</v>
      </c>
      <c r="C171" t="s">
        <v>27</v>
      </c>
      <c r="D171" t="s">
        <v>113</v>
      </c>
      <c r="E171" t="s">
        <v>12</v>
      </c>
      <c r="F171" s="24">
        <v>522</v>
      </c>
      <c r="G171" s="24">
        <v>193800</v>
      </c>
    </row>
    <row r="172" spans="1:7" x14ac:dyDescent="0.25">
      <c r="A172" s="20">
        <v>44256</v>
      </c>
      <c r="B172" t="s">
        <v>27</v>
      </c>
      <c r="C172" t="s">
        <v>27</v>
      </c>
      <c r="D172" t="s">
        <v>204</v>
      </c>
      <c r="E172" t="s">
        <v>16</v>
      </c>
      <c r="F172" s="24">
        <v>711</v>
      </c>
      <c r="G172" s="24">
        <v>73140</v>
      </c>
    </row>
    <row r="173" spans="1:7" x14ac:dyDescent="0.25">
      <c r="A173" s="20">
        <v>44256</v>
      </c>
      <c r="B173" t="s">
        <v>27</v>
      </c>
      <c r="C173" t="s">
        <v>27</v>
      </c>
      <c r="D173" t="s">
        <v>133</v>
      </c>
      <c r="E173" t="s">
        <v>12</v>
      </c>
      <c r="F173" s="24">
        <v>1503</v>
      </c>
      <c r="G173" s="24">
        <v>901200</v>
      </c>
    </row>
    <row r="174" spans="1:7" x14ac:dyDescent="0.25">
      <c r="A174" s="20">
        <v>44256</v>
      </c>
      <c r="B174" t="s">
        <v>27</v>
      </c>
      <c r="C174" t="s">
        <v>27</v>
      </c>
      <c r="D174" t="s">
        <v>179</v>
      </c>
      <c r="E174" t="s">
        <v>12</v>
      </c>
      <c r="F174" s="24">
        <v>617</v>
      </c>
      <c r="G174" s="24">
        <v>308500</v>
      </c>
    </row>
    <row r="175" spans="1:7" x14ac:dyDescent="0.25">
      <c r="A175" s="20">
        <v>44256</v>
      </c>
      <c r="B175" t="s">
        <v>27</v>
      </c>
      <c r="C175" t="s">
        <v>27</v>
      </c>
      <c r="D175" t="s">
        <v>183</v>
      </c>
      <c r="E175" t="s">
        <v>12</v>
      </c>
      <c r="F175" s="24">
        <v>684</v>
      </c>
      <c r="G175" s="24">
        <v>334670</v>
      </c>
    </row>
    <row r="176" spans="1:7" x14ac:dyDescent="0.25">
      <c r="A176" s="20">
        <v>44256</v>
      </c>
      <c r="B176" t="s">
        <v>28</v>
      </c>
      <c r="C176" t="s">
        <v>31</v>
      </c>
      <c r="D176" t="s">
        <v>67</v>
      </c>
      <c r="E176" t="s">
        <v>12</v>
      </c>
      <c r="F176" s="24">
        <v>1776</v>
      </c>
      <c r="G176" s="24">
        <v>276988.44999999995</v>
      </c>
    </row>
    <row r="177" spans="1:7" x14ac:dyDescent="0.25">
      <c r="A177" s="20">
        <v>44256</v>
      </c>
      <c r="B177" t="s">
        <v>28</v>
      </c>
      <c r="C177" t="s">
        <v>31</v>
      </c>
      <c r="D177" t="s">
        <v>191</v>
      </c>
      <c r="E177" t="s">
        <v>14</v>
      </c>
      <c r="F177" s="24">
        <v>1912</v>
      </c>
      <c r="G177" s="24">
        <v>134262.51999999996</v>
      </c>
    </row>
    <row r="178" spans="1:7" x14ac:dyDescent="0.25">
      <c r="A178" s="20">
        <v>44256</v>
      </c>
      <c r="B178" t="s">
        <v>28</v>
      </c>
      <c r="C178" t="s">
        <v>31</v>
      </c>
      <c r="D178" t="s">
        <v>73</v>
      </c>
      <c r="E178" t="s">
        <v>12</v>
      </c>
      <c r="F178" s="24">
        <v>1878</v>
      </c>
      <c r="G178" s="24">
        <v>244402.68</v>
      </c>
    </row>
    <row r="179" spans="1:7" x14ac:dyDescent="0.25">
      <c r="A179" s="20">
        <v>44256</v>
      </c>
      <c r="B179" t="s">
        <v>28</v>
      </c>
      <c r="C179" t="s">
        <v>31</v>
      </c>
      <c r="D179" t="s">
        <v>81</v>
      </c>
      <c r="E179" t="s">
        <v>16</v>
      </c>
      <c r="F179" s="24">
        <v>1247</v>
      </c>
      <c r="G179" s="24">
        <v>222289.45999999996</v>
      </c>
    </row>
    <row r="180" spans="1:7" x14ac:dyDescent="0.25">
      <c r="A180" s="20">
        <v>44256</v>
      </c>
      <c r="B180" t="s">
        <v>28</v>
      </c>
      <c r="C180" t="s">
        <v>31</v>
      </c>
      <c r="D180" t="s">
        <v>113</v>
      </c>
      <c r="E180" t="s">
        <v>12</v>
      </c>
      <c r="F180" s="24">
        <v>1176</v>
      </c>
      <c r="G180" s="24">
        <v>208120.25999999992</v>
      </c>
    </row>
    <row r="181" spans="1:7" x14ac:dyDescent="0.25">
      <c r="A181" s="20">
        <v>44256</v>
      </c>
      <c r="B181" t="s">
        <v>28</v>
      </c>
      <c r="C181" t="s">
        <v>31</v>
      </c>
      <c r="D181" t="s">
        <v>170</v>
      </c>
      <c r="E181" t="s">
        <v>12</v>
      </c>
      <c r="F181" s="24">
        <v>654</v>
      </c>
      <c r="G181" s="24">
        <v>152736.81000000003</v>
      </c>
    </row>
    <row r="182" spans="1:7" x14ac:dyDescent="0.25">
      <c r="A182" s="20">
        <v>44256</v>
      </c>
      <c r="B182" t="s">
        <v>28</v>
      </c>
      <c r="C182" t="s">
        <v>31</v>
      </c>
      <c r="D182" t="s">
        <v>183</v>
      </c>
      <c r="E182" t="s">
        <v>12</v>
      </c>
      <c r="F182" s="24">
        <v>552</v>
      </c>
      <c r="G182" s="24">
        <v>158877.74</v>
      </c>
    </row>
    <row r="183" spans="1:7" x14ac:dyDescent="0.25">
      <c r="A183" s="20">
        <v>44256</v>
      </c>
      <c r="B183" t="s">
        <v>28</v>
      </c>
      <c r="C183" t="s">
        <v>32</v>
      </c>
      <c r="D183" t="s">
        <v>191</v>
      </c>
      <c r="E183" t="s">
        <v>14</v>
      </c>
      <c r="F183" s="24">
        <v>1272</v>
      </c>
      <c r="G183" s="24">
        <v>92842.799999999988</v>
      </c>
    </row>
    <row r="184" spans="1:7" x14ac:dyDescent="0.25">
      <c r="A184" s="20">
        <v>44256</v>
      </c>
      <c r="B184" t="s">
        <v>28</v>
      </c>
      <c r="C184" t="s">
        <v>32</v>
      </c>
      <c r="D184" t="s">
        <v>81</v>
      </c>
      <c r="E184" t="s">
        <v>16</v>
      </c>
      <c r="F184" s="24">
        <v>912</v>
      </c>
      <c r="G184" s="24">
        <v>160885.91999999995</v>
      </c>
    </row>
    <row r="185" spans="1:7" x14ac:dyDescent="0.25">
      <c r="A185" s="20">
        <v>44256</v>
      </c>
      <c r="B185" t="s">
        <v>28</v>
      </c>
      <c r="C185" t="s">
        <v>33</v>
      </c>
      <c r="D185" t="s">
        <v>67</v>
      </c>
      <c r="E185" t="s">
        <v>12</v>
      </c>
      <c r="F185" s="24">
        <v>564</v>
      </c>
      <c r="G185" s="24">
        <v>88182.420000000013</v>
      </c>
    </row>
    <row r="186" spans="1:7" x14ac:dyDescent="0.25">
      <c r="A186" s="20">
        <v>44256</v>
      </c>
      <c r="B186" t="s">
        <v>28</v>
      </c>
      <c r="C186" t="s">
        <v>33</v>
      </c>
      <c r="D186" t="s">
        <v>191</v>
      </c>
      <c r="E186" t="s">
        <v>14</v>
      </c>
      <c r="F186" s="24">
        <v>3168</v>
      </c>
      <c r="G186" s="24">
        <v>233531.90000000002</v>
      </c>
    </row>
    <row r="187" spans="1:7" x14ac:dyDescent="0.25">
      <c r="A187" s="20">
        <v>44256</v>
      </c>
      <c r="B187" t="s">
        <v>28</v>
      </c>
      <c r="C187" t="s">
        <v>33</v>
      </c>
      <c r="D187" t="s">
        <v>73</v>
      </c>
      <c r="E187" t="s">
        <v>12</v>
      </c>
      <c r="F187" s="24">
        <v>840</v>
      </c>
      <c r="G187" s="24">
        <v>109038.19999999997</v>
      </c>
    </row>
    <row r="188" spans="1:7" x14ac:dyDescent="0.25">
      <c r="A188" s="20">
        <v>44256</v>
      </c>
      <c r="B188" t="s">
        <v>28</v>
      </c>
      <c r="C188" t="s">
        <v>33</v>
      </c>
      <c r="D188" t="s">
        <v>81</v>
      </c>
      <c r="E188" t="s">
        <v>16</v>
      </c>
      <c r="F188" s="24">
        <v>1440</v>
      </c>
      <c r="G188" s="24">
        <v>254030.39999999994</v>
      </c>
    </row>
    <row r="189" spans="1:7" x14ac:dyDescent="0.25">
      <c r="A189" s="20">
        <v>44256</v>
      </c>
      <c r="B189" t="s">
        <v>28</v>
      </c>
      <c r="C189" t="s">
        <v>33</v>
      </c>
      <c r="D189" t="s">
        <v>113</v>
      </c>
      <c r="E189" t="s">
        <v>12</v>
      </c>
      <c r="F189" s="24">
        <v>588</v>
      </c>
      <c r="G189" s="24">
        <v>104082.66999999998</v>
      </c>
    </row>
    <row r="190" spans="1:7" x14ac:dyDescent="0.25">
      <c r="A190" s="20">
        <v>44256</v>
      </c>
      <c r="B190" t="s">
        <v>28</v>
      </c>
      <c r="C190" t="s">
        <v>33</v>
      </c>
      <c r="D190" t="s">
        <v>200</v>
      </c>
      <c r="E190" t="s">
        <v>14</v>
      </c>
      <c r="F190" s="24">
        <v>1500</v>
      </c>
      <c r="G190" s="24">
        <v>90409.44</v>
      </c>
    </row>
    <row r="191" spans="1:7" x14ac:dyDescent="0.25">
      <c r="A191" s="20">
        <v>44256</v>
      </c>
      <c r="B191" t="s">
        <v>28</v>
      </c>
      <c r="C191" t="s">
        <v>33</v>
      </c>
      <c r="D191" t="s">
        <v>201</v>
      </c>
      <c r="E191" t="s">
        <v>14</v>
      </c>
      <c r="F191" s="24">
        <v>1104</v>
      </c>
      <c r="G191" s="24">
        <v>164375.81999999995</v>
      </c>
    </row>
    <row r="192" spans="1:7" x14ac:dyDescent="0.25">
      <c r="A192" s="20">
        <v>44256</v>
      </c>
      <c r="B192" t="s">
        <v>28</v>
      </c>
      <c r="C192" t="s">
        <v>34</v>
      </c>
      <c r="D192" t="s">
        <v>67</v>
      </c>
      <c r="E192" t="s">
        <v>12</v>
      </c>
      <c r="F192" s="24">
        <v>876</v>
      </c>
      <c r="G192" s="24">
        <v>136964.01999999999</v>
      </c>
    </row>
    <row r="193" spans="1:7" x14ac:dyDescent="0.25">
      <c r="A193" s="20">
        <v>44256</v>
      </c>
      <c r="B193" t="s">
        <v>28</v>
      </c>
      <c r="C193" t="s">
        <v>34</v>
      </c>
      <c r="D193" t="s">
        <v>191</v>
      </c>
      <c r="E193" t="s">
        <v>14</v>
      </c>
      <c r="F193" s="24">
        <v>2304</v>
      </c>
      <c r="G193" s="24">
        <v>168304.97</v>
      </c>
    </row>
    <row r="194" spans="1:7" x14ac:dyDescent="0.25">
      <c r="A194" s="20">
        <v>44256</v>
      </c>
      <c r="B194" t="s">
        <v>28</v>
      </c>
      <c r="C194" t="s">
        <v>34</v>
      </c>
      <c r="D194" t="s">
        <v>73</v>
      </c>
      <c r="E194" t="s">
        <v>12</v>
      </c>
      <c r="F194" s="24">
        <v>738</v>
      </c>
      <c r="G194" s="24">
        <v>95796.959999999977</v>
      </c>
    </row>
    <row r="195" spans="1:7" x14ac:dyDescent="0.25">
      <c r="A195" s="20">
        <v>44256</v>
      </c>
      <c r="B195" t="s">
        <v>28</v>
      </c>
      <c r="C195" t="s">
        <v>34</v>
      </c>
      <c r="D195" t="s">
        <v>81</v>
      </c>
      <c r="E195" t="s">
        <v>16</v>
      </c>
      <c r="F195" s="24">
        <v>888</v>
      </c>
      <c r="G195" s="24">
        <v>156652.08000000002</v>
      </c>
    </row>
    <row r="196" spans="1:7" x14ac:dyDescent="0.25">
      <c r="A196" s="20">
        <v>44256</v>
      </c>
      <c r="B196" t="s">
        <v>28</v>
      </c>
      <c r="C196" t="s">
        <v>34</v>
      </c>
      <c r="D196" t="s">
        <v>200</v>
      </c>
      <c r="E196" t="s">
        <v>14</v>
      </c>
      <c r="F196" s="24">
        <v>648</v>
      </c>
      <c r="G196" s="24">
        <v>39053.760000000002</v>
      </c>
    </row>
    <row r="197" spans="1:7" x14ac:dyDescent="0.25">
      <c r="A197" s="20">
        <v>44256</v>
      </c>
      <c r="B197" t="s">
        <v>28</v>
      </c>
      <c r="C197" t="s">
        <v>34</v>
      </c>
      <c r="D197" t="s">
        <v>201</v>
      </c>
      <c r="E197" t="s">
        <v>14</v>
      </c>
      <c r="F197" s="24">
        <v>1272</v>
      </c>
      <c r="G197" s="24">
        <v>189352.31999999998</v>
      </c>
    </row>
    <row r="198" spans="1:7" x14ac:dyDescent="0.25">
      <c r="A198" s="20">
        <v>44256</v>
      </c>
      <c r="B198" t="s">
        <v>28</v>
      </c>
      <c r="C198" t="s">
        <v>30</v>
      </c>
      <c r="D198" t="s">
        <v>191</v>
      </c>
      <c r="E198" t="s">
        <v>14</v>
      </c>
      <c r="F198" s="24">
        <v>1872</v>
      </c>
      <c r="G198" s="24">
        <v>138723.94</v>
      </c>
    </row>
    <row r="199" spans="1:7" x14ac:dyDescent="0.25">
      <c r="A199" s="20">
        <v>44256</v>
      </c>
      <c r="B199" t="s">
        <v>28</v>
      </c>
      <c r="C199" t="s">
        <v>30</v>
      </c>
      <c r="D199" t="s">
        <v>81</v>
      </c>
      <c r="E199" t="s">
        <v>16</v>
      </c>
      <c r="F199" s="24">
        <v>576</v>
      </c>
      <c r="G199" s="24">
        <v>100607.51999999999</v>
      </c>
    </row>
    <row r="200" spans="1:7" x14ac:dyDescent="0.25">
      <c r="A200" s="20">
        <v>44256</v>
      </c>
      <c r="B200" t="s">
        <v>28</v>
      </c>
      <c r="C200" t="s">
        <v>29</v>
      </c>
      <c r="D200" t="s">
        <v>191</v>
      </c>
      <c r="E200" t="s">
        <v>14</v>
      </c>
      <c r="F200" s="24">
        <v>624</v>
      </c>
      <c r="G200" s="24">
        <v>45535.22</v>
      </c>
    </row>
    <row r="201" spans="1:7" x14ac:dyDescent="0.25">
      <c r="A201" s="20">
        <v>44256</v>
      </c>
      <c r="B201" t="s">
        <v>10</v>
      </c>
      <c r="C201" t="s">
        <v>17</v>
      </c>
      <c r="D201" t="s">
        <v>59</v>
      </c>
      <c r="E201" t="s">
        <v>12</v>
      </c>
      <c r="F201" s="24">
        <v>1059</v>
      </c>
      <c r="G201" s="24">
        <v>453104.21999999927</v>
      </c>
    </row>
    <row r="202" spans="1:7" x14ac:dyDescent="0.25">
      <c r="A202" s="20">
        <v>44256</v>
      </c>
      <c r="B202" t="s">
        <v>10</v>
      </c>
      <c r="C202" t="s">
        <v>17</v>
      </c>
      <c r="D202" t="s">
        <v>60</v>
      </c>
      <c r="E202" t="s">
        <v>12</v>
      </c>
      <c r="F202" s="24">
        <v>1898</v>
      </c>
      <c r="G202" s="24">
        <v>881451.1</v>
      </c>
    </row>
    <row r="203" spans="1:7" x14ac:dyDescent="0.25">
      <c r="A203" s="20">
        <v>44256</v>
      </c>
      <c r="B203" t="s">
        <v>10</v>
      </c>
      <c r="C203" t="s">
        <v>17</v>
      </c>
      <c r="D203" t="s">
        <v>67</v>
      </c>
      <c r="E203" t="s">
        <v>12</v>
      </c>
      <c r="F203" s="24">
        <v>2824</v>
      </c>
      <c r="G203" s="24">
        <v>716588.29999999865</v>
      </c>
    </row>
    <row r="204" spans="1:7" x14ac:dyDescent="0.25">
      <c r="A204" s="20">
        <v>44256</v>
      </c>
      <c r="B204" t="s">
        <v>10</v>
      </c>
      <c r="C204" t="s">
        <v>17</v>
      </c>
      <c r="D204" t="s">
        <v>71</v>
      </c>
      <c r="E204" t="s">
        <v>14</v>
      </c>
      <c r="F204" s="24">
        <v>969</v>
      </c>
      <c r="G204" s="24">
        <v>368490.43999999989</v>
      </c>
    </row>
    <row r="205" spans="1:7" x14ac:dyDescent="0.25">
      <c r="A205" s="20">
        <v>44256</v>
      </c>
      <c r="B205" t="s">
        <v>10</v>
      </c>
      <c r="C205" t="s">
        <v>17</v>
      </c>
      <c r="D205" t="s">
        <v>73</v>
      </c>
      <c r="E205" t="s">
        <v>12</v>
      </c>
      <c r="F205" s="24">
        <v>3573</v>
      </c>
      <c r="G205" s="24">
        <v>752044.17999999528</v>
      </c>
    </row>
    <row r="206" spans="1:7" x14ac:dyDescent="0.25">
      <c r="A206" s="20">
        <v>44256</v>
      </c>
      <c r="B206" t="s">
        <v>10</v>
      </c>
      <c r="C206" t="s">
        <v>17</v>
      </c>
      <c r="D206" t="s">
        <v>81</v>
      </c>
      <c r="E206" t="s">
        <v>16</v>
      </c>
      <c r="F206" s="24">
        <v>968</v>
      </c>
      <c r="G206" s="24">
        <v>263980.38000000006</v>
      </c>
    </row>
    <row r="207" spans="1:7" x14ac:dyDescent="0.25">
      <c r="A207" s="20">
        <v>44256</v>
      </c>
      <c r="B207" t="s">
        <v>10</v>
      </c>
      <c r="C207" t="s">
        <v>17</v>
      </c>
      <c r="D207" t="s">
        <v>96</v>
      </c>
      <c r="E207" t="s">
        <v>12</v>
      </c>
      <c r="F207" s="24">
        <v>1642</v>
      </c>
      <c r="G207" s="24">
        <v>596788.46999999927</v>
      </c>
    </row>
    <row r="208" spans="1:7" x14ac:dyDescent="0.25">
      <c r="A208" s="20">
        <v>44256</v>
      </c>
      <c r="B208" t="s">
        <v>10</v>
      </c>
      <c r="C208" t="s">
        <v>17</v>
      </c>
      <c r="D208" t="s">
        <v>103</v>
      </c>
      <c r="E208" t="s">
        <v>12</v>
      </c>
      <c r="F208" s="24">
        <v>3361</v>
      </c>
      <c r="G208" s="24">
        <v>1187221.0800000026</v>
      </c>
    </row>
    <row r="209" spans="1:7" x14ac:dyDescent="0.25">
      <c r="A209" s="20">
        <v>44256</v>
      </c>
      <c r="B209" t="s">
        <v>10</v>
      </c>
      <c r="C209" t="s">
        <v>17</v>
      </c>
      <c r="D209" t="s">
        <v>110</v>
      </c>
      <c r="E209" t="s">
        <v>12</v>
      </c>
      <c r="F209" s="24">
        <v>783</v>
      </c>
      <c r="G209" s="24">
        <v>313491.67</v>
      </c>
    </row>
    <row r="210" spans="1:7" x14ac:dyDescent="0.25">
      <c r="A210" s="20">
        <v>44256</v>
      </c>
      <c r="B210" t="s">
        <v>10</v>
      </c>
      <c r="C210" t="s">
        <v>17</v>
      </c>
      <c r="D210" t="s">
        <v>113</v>
      </c>
      <c r="E210" t="s">
        <v>12</v>
      </c>
      <c r="F210" s="24">
        <v>1550</v>
      </c>
      <c r="G210" s="24">
        <v>416694.94999999995</v>
      </c>
    </row>
    <row r="211" spans="1:7" x14ac:dyDescent="0.25">
      <c r="A211" s="20">
        <v>44256</v>
      </c>
      <c r="B211" t="s">
        <v>10</v>
      </c>
      <c r="C211" t="s">
        <v>17</v>
      </c>
      <c r="D211" t="s">
        <v>131</v>
      </c>
      <c r="E211" t="s">
        <v>12</v>
      </c>
      <c r="F211" s="24">
        <v>744</v>
      </c>
      <c r="G211" s="24">
        <v>190394.41999999993</v>
      </c>
    </row>
    <row r="212" spans="1:7" x14ac:dyDescent="0.25">
      <c r="A212" s="20">
        <v>44256</v>
      </c>
      <c r="B212" t="s">
        <v>10</v>
      </c>
      <c r="C212" t="s">
        <v>17</v>
      </c>
      <c r="D212" t="s">
        <v>133</v>
      </c>
      <c r="E212" t="s">
        <v>12</v>
      </c>
      <c r="F212" s="24">
        <v>1481</v>
      </c>
      <c r="G212" s="24">
        <v>666450.08000000031</v>
      </c>
    </row>
    <row r="213" spans="1:7" x14ac:dyDescent="0.25">
      <c r="A213" s="20">
        <v>44256</v>
      </c>
      <c r="B213" t="s">
        <v>10</v>
      </c>
      <c r="C213" t="s">
        <v>17</v>
      </c>
      <c r="D213" t="s">
        <v>139</v>
      </c>
      <c r="E213" t="s">
        <v>14</v>
      </c>
      <c r="F213" s="24">
        <v>983</v>
      </c>
      <c r="G213" s="24">
        <v>375376.01</v>
      </c>
    </row>
    <row r="214" spans="1:7" x14ac:dyDescent="0.25">
      <c r="A214" s="20">
        <v>44256</v>
      </c>
      <c r="B214" t="s">
        <v>10</v>
      </c>
      <c r="C214" t="s">
        <v>17</v>
      </c>
      <c r="D214" t="s">
        <v>169</v>
      </c>
      <c r="E214" t="s">
        <v>12</v>
      </c>
      <c r="F214" s="24">
        <v>796</v>
      </c>
      <c r="G214" s="24">
        <v>199156.99999999968</v>
      </c>
    </row>
    <row r="215" spans="1:7" x14ac:dyDescent="0.25">
      <c r="A215" s="20">
        <v>44256</v>
      </c>
      <c r="B215" t="s">
        <v>10</v>
      </c>
      <c r="C215" t="s">
        <v>17</v>
      </c>
      <c r="D215" t="s">
        <v>170</v>
      </c>
      <c r="E215" t="s">
        <v>12</v>
      </c>
      <c r="F215" s="24">
        <v>2352</v>
      </c>
      <c r="G215" s="24">
        <v>807766.36000000045</v>
      </c>
    </row>
    <row r="216" spans="1:7" x14ac:dyDescent="0.25">
      <c r="A216" s="20">
        <v>44256</v>
      </c>
      <c r="B216" t="s">
        <v>10</v>
      </c>
      <c r="C216" t="s">
        <v>17</v>
      </c>
      <c r="D216" t="s">
        <v>183</v>
      </c>
      <c r="E216" t="s">
        <v>12</v>
      </c>
      <c r="F216" s="24">
        <v>2283</v>
      </c>
      <c r="G216" s="24">
        <v>924310.65000000037</v>
      </c>
    </row>
    <row r="217" spans="1:7" x14ac:dyDescent="0.25">
      <c r="A217" s="20">
        <v>44256</v>
      </c>
      <c r="B217" t="s">
        <v>10</v>
      </c>
      <c r="C217" t="s">
        <v>24</v>
      </c>
      <c r="D217" t="s">
        <v>59</v>
      </c>
      <c r="E217" t="s">
        <v>12</v>
      </c>
      <c r="F217" s="24">
        <v>615</v>
      </c>
      <c r="G217" s="24">
        <v>199875.96999999997</v>
      </c>
    </row>
    <row r="218" spans="1:7" x14ac:dyDescent="0.25">
      <c r="A218" s="20">
        <v>44256</v>
      </c>
      <c r="B218" t="s">
        <v>10</v>
      </c>
      <c r="C218" t="s">
        <v>24</v>
      </c>
      <c r="D218" t="s">
        <v>67</v>
      </c>
      <c r="E218" t="s">
        <v>12</v>
      </c>
      <c r="F218" s="24">
        <v>598</v>
      </c>
      <c r="G218" s="24">
        <v>103009.09</v>
      </c>
    </row>
    <row r="219" spans="1:7" x14ac:dyDescent="0.25">
      <c r="A219" s="20">
        <v>44256</v>
      </c>
      <c r="B219" t="s">
        <v>10</v>
      </c>
      <c r="C219" t="s">
        <v>24</v>
      </c>
      <c r="D219" t="s">
        <v>191</v>
      </c>
      <c r="E219" t="s">
        <v>14</v>
      </c>
      <c r="F219" s="24">
        <v>1039</v>
      </c>
      <c r="G219" s="24">
        <v>81052.240000000005</v>
      </c>
    </row>
    <row r="220" spans="1:7" x14ac:dyDescent="0.25">
      <c r="A220" s="20">
        <v>44256</v>
      </c>
      <c r="B220" t="s">
        <v>10</v>
      </c>
      <c r="C220" t="s">
        <v>24</v>
      </c>
      <c r="D220" t="s">
        <v>73</v>
      </c>
      <c r="E220" t="s">
        <v>12</v>
      </c>
      <c r="F220" s="24">
        <v>864</v>
      </c>
      <c r="G220" s="24">
        <v>123553.41</v>
      </c>
    </row>
    <row r="221" spans="1:7" x14ac:dyDescent="0.25">
      <c r="A221" s="20">
        <v>44256</v>
      </c>
      <c r="B221" t="s">
        <v>10</v>
      </c>
      <c r="C221" t="s">
        <v>24</v>
      </c>
      <c r="D221" t="s">
        <v>139</v>
      </c>
      <c r="E221" t="s">
        <v>14</v>
      </c>
      <c r="F221" s="24">
        <v>509</v>
      </c>
      <c r="G221" s="24">
        <v>165425.76999999999</v>
      </c>
    </row>
    <row r="222" spans="1:7" x14ac:dyDescent="0.25">
      <c r="A222" s="20">
        <v>44256</v>
      </c>
      <c r="B222" t="s">
        <v>10</v>
      </c>
      <c r="C222" t="s">
        <v>25</v>
      </c>
      <c r="D222" t="s">
        <v>60</v>
      </c>
      <c r="E222" t="s">
        <v>12</v>
      </c>
      <c r="F222" s="24">
        <v>542</v>
      </c>
      <c r="G222" s="24">
        <v>248830.00000000003</v>
      </c>
    </row>
    <row r="223" spans="1:7" x14ac:dyDescent="0.25">
      <c r="A223" s="20">
        <v>44256</v>
      </c>
      <c r="B223" t="s">
        <v>10</v>
      </c>
      <c r="C223" t="s">
        <v>25</v>
      </c>
      <c r="D223" t="s">
        <v>73</v>
      </c>
      <c r="E223" t="s">
        <v>12</v>
      </c>
      <c r="F223" s="24">
        <v>645</v>
      </c>
      <c r="G223" s="24">
        <v>140907</v>
      </c>
    </row>
    <row r="224" spans="1:7" x14ac:dyDescent="0.25">
      <c r="A224" s="20">
        <v>44256</v>
      </c>
      <c r="B224" t="s">
        <v>10</v>
      </c>
      <c r="C224" t="s">
        <v>25</v>
      </c>
      <c r="D224" t="s">
        <v>103</v>
      </c>
      <c r="E224" t="s">
        <v>12</v>
      </c>
      <c r="F224" s="24">
        <v>1242</v>
      </c>
      <c r="G224" s="24">
        <v>436043</v>
      </c>
    </row>
    <row r="225" spans="1:7" x14ac:dyDescent="0.25">
      <c r="A225" s="20">
        <v>44256</v>
      </c>
      <c r="B225" t="s">
        <v>10</v>
      </c>
      <c r="C225" t="s">
        <v>26</v>
      </c>
      <c r="D225" t="s">
        <v>205</v>
      </c>
      <c r="E225" t="s">
        <v>14</v>
      </c>
      <c r="F225" s="24">
        <v>971</v>
      </c>
      <c r="G225" s="24">
        <v>582600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6"/>
  <sheetViews>
    <sheetView topLeftCell="G1" zoomScale="153" zoomScaleNormal="153" workbookViewId="0">
      <selection activeCell="T6" sqref="T6"/>
    </sheetView>
  </sheetViews>
  <sheetFormatPr defaultRowHeight="15" x14ac:dyDescent="0.25"/>
  <cols>
    <col min="1" max="1" width="49.140625" bestFit="1" customWidth="1"/>
    <col min="2" max="2" width="17.28515625" bestFit="1" customWidth="1"/>
    <col min="3" max="6" width="12.28515625" bestFit="1" customWidth="1"/>
    <col min="7" max="7" width="17.5703125" bestFit="1" customWidth="1"/>
    <col min="8" max="8" width="12.140625" bestFit="1" customWidth="1"/>
    <col min="9" max="9" width="15.42578125" bestFit="1" customWidth="1"/>
    <col min="16" max="16" width="12" bestFit="1" customWidth="1"/>
    <col min="17" max="17" width="15.42578125" bestFit="1" customWidth="1"/>
    <col min="23" max="23" width="12.28515625" bestFit="1" customWidth="1"/>
    <col min="24" max="24" width="255.7109375" bestFit="1" customWidth="1"/>
  </cols>
  <sheetData>
    <row r="1" spans="1:24" x14ac:dyDescent="0.25">
      <c r="A1" s="25" t="s">
        <v>224</v>
      </c>
      <c r="B1" s="26">
        <v>44166</v>
      </c>
      <c r="C1" s="26">
        <v>44197</v>
      </c>
      <c r="D1" s="26">
        <v>44228</v>
      </c>
      <c r="E1" s="26">
        <v>44256</v>
      </c>
      <c r="G1" s="25" t="s">
        <v>6</v>
      </c>
      <c r="H1" s="85">
        <v>44166</v>
      </c>
      <c r="I1" s="85">
        <v>44197</v>
      </c>
      <c r="J1" s="85">
        <v>44228</v>
      </c>
      <c r="K1" s="85">
        <v>44256</v>
      </c>
      <c r="Q1" s="86"/>
      <c r="W1" s="88" t="s">
        <v>263</v>
      </c>
      <c r="X1" s="86" t="s">
        <v>264</v>
      </c>
    </row>
    <row r="2" spans="1:24" x14ac:dyDescent="0.25">
      <c r="W2" s="88" t="s">
        <v>265</v>
      </c>
      <c r="X2" s="86" t="s">
        <v>266</v>
      </c>
    </row>
    <row r="3" spans="1:24" x14ac:dyDescent="0.25">
      <c r="A3" t="s">
        <v>10</v>
      </c>
      <c r="B3" s="24">
        <f>SUMIFS('Raw data'!$G$2:$G$225,'Raw data'!$B$2:$B$225,'Analysis Function'!$A3,'Raw data'!$A$2:$A$225,'Analysis Function'!B$1)/100000</f>
        <v>81.923230299999986</v>
      </c>
      <c r="C3" s="24">
        <f>SUMIFS('Raw data'!$G$2:$G$225,'Raw data'!$B$2:$B$225,'Analysis Function'!$A3,'Raw data'!$A$2:$A$225,'Analysis Function'!C$1)/100000</f>
        <v>124.75709630000003</v>
      </c>
      <c r="D3" s="24">
        <f>SUMIFS('Raw data'!$G$2:$G$225,'Raw data'!$B$2:$B$225,'Analysis Function'!$A3,'Raw data'!$A$2:$A$225,'Analysis Function'!D$1)/100000</f>
        <v>93.047032799999968</v>
      </c>
      <c r="E3" s="24">
        <f>SUMIFS('Raw data'!$G$2:$G$225,'Raw data'!$B$2:$B$225,'Analysis Function'!$A3,'Raw data'!$A$2:$A$225,'Analysis Function'!E$1)/100000</f>
        <v>111.94605789999996</v>
      </c>
      <c r="G3" t="s">
        <v>225</v>
      </c>
      <c r="H3">
        <f>SUMIFS('analysis table'!$G$1:$G$225,'analysis table'!$E$1:$E$225,'Analysis Function'!$G3,'analysis table'!$A$1:$A$225,'Analysis Function'!H$1)</f>
        <v>4518828.71</v>
      </c>
      <c r="I3">
        <f>SUMIFS('analysis table'!$G$1:$G$225,'analysis table'!$E$1:$E$225,'Analysis Function'!$G3,'analysis table'!$A$1:$A$225,'Analysis Function'!I$1)</f>
        <v>6317788.3099999996</v>
      </c>
      <c r="J3">
        <f>SUMIFS('analysis table'!$G$1:$G$225,'analysis table'!$E$1:$E$225,'Analysis Function'!$G3,'analysis table'!$A$1:$A$225,'Analysis Function'!J$1)</f>
        <v>4652352.0514300643</v>
      </c>
      <c r="K3">
        <f>SUMIFS('analysis table'!$G$1:$G$225,'analysis table'!$E$1:$E$225,'Analysis Function'!$G3,'analysis table'!$A$1:$A$225,'Analysis Function'!K$1)</f>
        <v>6121816.7599999998</v>
      </c>
    </row>
    <row r="4" spans="1:24" x14ac:dyDescent="0.25">
      <c r="A4" t="s">
        <v>27</v>
      </c>
      <c r="B4" s="24">
        <f>SUMIFS('Raw data'!$G$2:$G$225,'Raw data'!$B$2:$B$225,'Analysis Function'!$A4,'Raw data'!$A$2:$A$225,'Analysis Function'!B$1)/100000</f>
        <v>44.495100000000001</v>
      </c>
      <c r="C4" s="24">
        <f>SUMIFS('Raw data'!$G$2:$G$225,'Raw data'!$B$2:$B$225,'Analysis Function'!$A4,'Raw data'!$A$2:$A$225,'Analysis Function'!C$1)/100000</f>
        <v>56.042450000000002</v>
      </c>
      <c r="D4" s="24">
        <f>SUMIFS('Raw data'!$G$2:$G$225,'Raw data'!$B$2:$B$225,'Analysis Function'!$A4,'Raw data'!$A$2:$A$225,'Analysis Function'!D$1)/100000</f>
        <v>78.266071363340629</v>
      </c>
      <c r="E4" s="24">
        <f>SUMIFS('Raw data'!$G$2:$G$225,'Raw data'!$B$2:$B$225,'Analysis Function'!$A4,'Raw data'!$A$2:$A$225,'Analysis Function'!E$1)/100000</f>
        <v>101.67176000000001</v>
      </c>
      <c r="G4" t="s">
        <v>14</v>
      </c>
      <c r="H4">
        <f>SUMIFS('analysis table'!$G$1:$G$225,'analysis table'!$E$1:$E$225,'Analysis Function'!$G4,'analysis table'!$A$1:$A$225,'Analysis Function'!H$1)</f>
        <v>3061638.0599999996</v>
      </c>
      <c r="I4">
        <f>SUMIFS('analysis table'!$G$1:$G$225,'analysis table'!$E$1:$E$225,'Analysis Function'!$G4,'analysis table'!$A$1:$A$225,'Analysis Function'!I$1)</f>
        <v>1541901.65</v>
      </c>
      <c r="J4">
        <f>SUMIFS('analysis table'!$G$1:$G$225,'analysis table'!$E$1:$E$225,'Analysis Function'!$G4,'analysis table'!$A$1:$A$225,'Analysis Function'!J$1)</f>
        <v>2099938.9099999997</v>
      </c>
      <c r="K4">
        <f>SUMIFS('analysis table'!$G$1:$G$225,'analysis table'!$E$1:$E$225,'Analysis Function'!$G4,'analysis table'!$A$1:$A$225,'Analysis Function'!K$1)</f>
        <v>3133037.15</v>
      </c>
    </row>
    <row r="5" spans="1:24" x14ac:dyDescent="0.25">
      <c r="A5" t="s">
        <v>28</v>
      </c>
      <c r="B5" s="24">
        <f>SUMIFS('Raw data'!$G$2:$G$225,'Raw data'!$B$2:$B$225,'Analysis Function'!$A5,'Raw data'!$A$2:$A$225,'Analysis Function'!B$1)/100000</f>
        <v>70.970100999999985</v>
      </c>
      <c r="C5" s="24">
        <f>SUMIFS('Raw data'!$G$2:$G$225,'Raw data'!$B$2:$B$225,'Analysis Function'!$A5,'Raw data'!$A$2:$A$225,'Analysis Function'!C$1)/100000</f>
        <v>33.146948100000003</v>
      </c>
      <c r="D5" s="24">
        <f>SUMIFS('Raw data'!$G$2:$G$225,'Raw data'!$B$2:$B$225,'Analysis Function'!$A5,'Raw data'!$A$2:$A$225,'Analysis Function'!D$1)/100000</f>
        <v>43.610582800000003</v>
      </c>
      <c r="E5" s="24">
        <f>SUMIFS('Raw data'!$G$2:$G$225,'Raw data'!$B$2:$B$225,'Analysis Function'!$A5,'Raw data'!$A$2:$A$225,'Analysis Function'!E$1)/100000</f>
        <v>37.660482799999997</v>
      </c>
      <c r="G5" t="s">
        <v>12</v>
      </c>
      <c r="H5">
        <f>SUMIFS('analysis table'!$G$1:$G$225,'analysis table'!$E$1:$E$225,'Analysis Function'!$G5,'analysis table'!$A$1:$A$225,'Analysis Function'!H$1)</f>
        <v>12158376.360000001</v>
      </c>
      <c r="I5">
        <f>SUMIFS('analysis table'!$G$1:$G$225,'analysis table'!$E$1:$E$225,'Analysis Function'!$G5,'analysis table'!$A$1:$A$225,'Analysis Function'!I$1)</f>
        <v>13534959.479999999</v>
      </c>
      <c r="J5">
        <f>SUMIFS('analysis table'!$G$1:$G$225,'analysis table'!$E$1:$E$225,'Analysis Function'!$G5,'analysis table'!$A$1:$A$225,'Analysis Function'!J$1)</f>
        <v>14740077.734903995</v>
      </c>
      <c r="K5">
        <f>SUMIFS('analysis table'!$G$1:$G$225,'analysis table'!$E$1:$E$225,'Analysis Function'!$G5,'analysis table'!$A$1:$A$225,'Analysis Function'!K$1)</f>
        <v>15872976.159999995</v>
      </c>
    </row>
    <row r="7" spans="1:24" x14ac:dyDescent="0.25">
      <c r="A7" s="1" t="s">
        <v>1</v>
      </c>
      <c r="B7" s="11">
        <f>SUM(B3:B5)</f>
        <v>197.38843129999998</v>
      </c>
      <c r="C7" s="11">
        <f t="shared" ref="C7:E7" si="0">SUM(C3:C5)</f>
        <v>213.94649440000003</v>
      </c>
      <c r="D7" s="11">
        <f t="shared" si="0"/>
        <v>214.9236869633406</v>
      </c>
      <c r="E7" s="11">
        <f t="shared" si="0"/>
        <v>251.27830069999999</v>
      </c>
      <c r="G7" s="1" t="s">
        <v>1</v>
      </c>
      <c r="H7">
        <f>SUM(H3:H6)</f>
        <v>19738843.130000003</v>
      </c>
      <c r="I7">
        <f>SUM(I3:I6)</f>
        <v>21394649.439999998</v>
      </c>
      <c r="J7">
        <f>SUM(H7:I7)</f>
        <v>41133492.57</v>
      </c>
      <c r="K7">
        <f>SUM(K3:K6)</f>
        <v>25127830.069999993</v>
      </c>
    </row>
    <row r="9" spans="1:24" x14ac:dyDescent="0.25">
      <c r="H9" s="94" t="s">
        <v>262</v>
      </c>
      <c r="I9" s="94"/>
      <c r="J9" s="94"/>
      <c r="K9" s="94"/>
      <c r="L9" s="94"/>
      <c r="M9" s="94"/>
      <c r="N9" s="90"/>
      <c r="P9" s="94" t="s">
        <v>261</v>
      </c>
      <c r="Q9" s="94"/>
      <c r="R9" s="94"/>
      <c r="S9" s="94"/>
      <c r="T9" s="94"/>
      <c r="U9" s="94"/>
    </row>
    <row r="10" spans="1:24" x14ac:dyDescent="0.25">
      <c r="A10" s="25" t="s">
        <v>2</v>
      </c>
      <c r="B10" s="25" t="s">
        <v>40</v>
      </c>
      <c r="C10" s="26">
        <v>44166</v>
      </c>
      <c r="D10" s="26">
        <v>44197</v>
      </c>
      <c r="E10" s="26">
        <v>44228</v>
      </c>
      <c r="F10" s="26">
        <v>44256</v>
      </c>
      <c r="H10" s="83" t="s">
        <v>2</v>
      </c>
      <c r="I10" s="83" t="s">
        <v>40</v>
      </c>
      <c r="J10" s="84">
        <v>44166</v>
      </c>
      <c r="K10" s="84">
        <v>44197</v>
      </c>
      <c r="L10" s="84">
        <v>44228</v>
      </c>
      <c r="M10" s="84">
        <v>44256</v>
      </c>
      <c r="N10" s="83"/>
      <c r="P10" s="82" t="s">
        <v>2</v>
      </c>
      <c r="Q10" s="82" t="s">
        <v>40</v>
      </c>
      <c r="R10" s="87">
        <v>44166</v>
      </c>
      <c r="S10" s="87">
        <v>44197</v>
      </c>
      <c r="T10" s="87">
        <v>44228</v>
      </c>
      <c r="U10" s="87">
        <v>44256</v>
      </c>
    </row>
    <row r="11" spans="1:24" x14ac:dyDescent="0.25">
      <c r="H11" t="s">
        <v>10</v>
      </c>
      <c r="I11" t="s">
        <v>17</v>
      </c>
      <c r="J11">
        <f>SUMIFS('analysis table'!$F:$F,'analysis table'!$C:$C,'Analysis Function'!$I11,'analysis table'!$B:$B,'Analysis Function'!$H11,'analysis table'!$A:$A,'Analysis Function'!J$10)</f>
        <v>17031</v>
      </c>
      <c r="K11">
        <f>SUMIFS('analysis table'!$F:$F,'analysis table'!$C:$C,'Analysis Function'!$I11,'analysis table'!$B:$B,'Analysis Function'!$H11,'analysis table'!$A:$A,'Analysis Function'!K$10)</f>
        <v>29273</v>
      </c>
      <c r="L11">
        <f>SUMIFS('analysis table'!$F:$F,'analysis table'!$C:$C,'Analysis Function'!$I11,'analysis table'!$B:$B,'Analysis Function'!$H11,'analysis table'!$A:$A,'Analysis Function'!L$10)</f>
        <v>24560</v>
      </c>
      <c r="M11">
        <f>SUMIFS('analysis table'!$F:$F,'analysis table'!$C:$C,'Analysis Function'!$I11,'analysis table'!$B:$B,'Analysis Function'!$H11,'analysis table'!$A:$A,'Analysis Function'!M$10)</f>
        <v>27266</v>
      </c>
      <c r="P11" t="s">
        <v>10</v>
      </c>
      <c r="Q11" t="s">
        <v>17</v>
      </c>
      <c r="R11" s="89">
        <f>SUMIFS('analysis table'!$G:$G,'analysis table'!$C:$C,'Analysis Function'!$Q11,'analysis table'!$B:$B,'Analysis Function'!$P11,'analysis table'!$A:$A,'Analysis Function'!R$10)/100000</f>
        <v>70.352715499999988</v>
      </c>
      <c r="S11" s="89">
        <f>SUMIFS('analysis table'!$G:$G,'analysis table'!$C:$C,'Analysis Function'!$Q11,'analysis table'!$B:$B,'Analysis Function'!$P11,'analysis table'!$A:$A,'Analysis Function'!S$10)/100000</f>
        <v>113.98447990000003</v>
      </c>
      <c r="T11" s="89">
        <f>SUMIFS('analysis table'!$G:$G,'analysis table'!$C:$C,'Analysis Function'!$Q11,'analysis table'!$B:$B,'Analysis Function'!$P11,'analysis table'!$A:$A,'Analysis Function'!T$10)/100000</f>
        <v>80.597748599999989</v>
      </c>
      <c r="U11" s="89">
        <f>SUMIFS('analysis table'!$G:$G,'analysis table'!$C:$C,'Analysis Function'!$Q11,'analysis table'!$B:$B,'Analysis Function'!$P11,'analysis table'!$A:$A,'Analysis Function'!U$10)/100000</f>
        <v>91.133093099999954</v>
      </c>
    </row>
    <row r="12" spans="1:24" x14ac:dyDescent="0.25">
      <c r="A12" t="s">
        <v>10</v>
      </c>
      <c r="B12" t="s">
        <v>226</v>
      </c>
      <c r="C12" s="24">
        <f>SUMIFS('Raw data'!$G$2:$G$225,'Raw data'!$C$2:$C$225,'Analysis Function'!$B12,'Raw data'!$A$2:$A$225,'Analysis Function'!C$10)/100000</f>
        <v>70.352715499999988</v>
      </c>
      <c r="D12" s="24">
        <f>SUMIFS('Raw data'!$G$2:$G$225,'Raw data'!$C$2:$C$225,'Analysis Function'!$B12,'Raw data'!$A$2:$A$225,'Analysis Function'!D$10)/100000</f>
        <v>113.98447990000003</v>
      </c>
      <c r="E12" s="24">
        <f>SUMIFS('Raw data'!$G$2:$G$225,'Raw data'!$C$2:$C$225,'Analysis Function'!$B12,'Raw data'!$A$2:$A$225,'Analysis Function'!E$10)/100000</f>
        <v>80.597748599999989</v>
      </c>
      <c r="F12" s="24">
        <f>SUMIFS('Raw data'!$G$2:$G$225,'Raw data'!$C$2:$C$225,'Analysis Function'!$B12,'Raw data'!$A$2:$A$225,'Analysis Function'!F$10)/100000</f>
        <v>91.133093099999954</v>
      </c>
      <c r="H12" t="s">
        <v>10</v>
      </c>
      <c r="I12" t="s">
        <v>24</v>
      </c>
      <c r="J12">
        <f>SUMIFS('analysis table'!$F:$F,'analysis table'!$C:$C,'Analysis Function'!$I12,'analysis table'!$B:$B,'Analysis Function'!$H12,'analysis table'!$A:$A,'Analysis Function'!J$10)</f>
        <v>1628</v>
      </c>
      <c r="K12">
        <f>SUMIFS('analysis table'!$F:$F,'analysis table'!$C:$C,'Analysis Function'!$I12,'analysis table'!$B:$B,'Analysis Function'!$H12,'analysis table'!$A:$A,'Analysis Function'!K$10)</f>
        <v>565</v>
      </c>
      <c r="L12">
        <f>SUMIFS('analysis table'!$F:$F,'analysis table'!$C:$C,'Analysis Function'!$I12,'analysis table'!$B:$B,'Analysis Function'!$H12,'analysis table'!$A:$A,'Analysis Function'!L$10)</f>
        <v>1522</v>
      </c>
      <c r="M12">
        <f>SUMIFS('analysis table'!$F:$F,'analysis table'!$C:$C,'Analysis Function'!$I12,'analysis table'!$B:$B,'Analysis Function'!$H12,'analysis table'!$A:$A,'Analysis Function'!M$10)</f>
        <v>3625</v>
      </c>
      <c r="P12" t="s">
        <v>10</v>
      </c>
      <c r="Q12" t="s">
        <v>24</v>
      </c>
      <c r="R12" s="89">
        <f>SUMIFS('analysis table'!$G:$G,'analysis table'!$C:$C,'Analysis Function'!$Q12,'analysis table'!$B:$B,'Analysis Function'!$P12,'analysis table'!$A:$A,'Analysis Function'!R$10)/100000</f>
        <v>2.5901848000000007</v>
      </c>
      <c r="S12" s="89">
        <f>SUMIFS('analysis table'!$G:$G,'analysis table'!$C:$C,'Analysis Function'!$Q12,'analysis table'!$B:$B,'Analysis Function'!$P12,'analysis table'!$A:$A,'Analysis Function'!S$10)/100000</f>
        <v>0.97324639999999996</v>
      </c>
      <c r="T12" s="89">
        <f>SUMIFS('analysis table'!$G:$G,'analysis table'!$C:$C,'Analysis Function'!$Q12,'analysis table'!$B:$B,'Analysis Function'!$P12,'analysis table'!$A:$A,'Analysis Function'!T$10)/100000</f>
        <v>1.7826341999999999</v>
      </c>
      <c r="U12" s="89">
        <f>SUMIFS('analysis table'!$G:$G,'analysis table'!$C:$C,'Analysis Function'!$Q12,'analysis table'!$B:$B,'Analysis Function'!$P12,'analysis table'!$A:$A,'Analysis Function'!U$10)/100000</f>
        <v>6.7291647999999995</v>
      </c>
    </row>
    <row r="13" spans="1:24" x14ac:dyDescent="0.25">
      <c r="A13" t="s">
        <v>27</v>
      </c>
      <c r="B13" t="s">
        <v>24</v>
      </c>
      <c r="C13" s="24">
        <f>SUMIFS('Raw data'!$G$2:$G$225,'Raw data'!$C$2:$C$225,'Analysis Function'!$B13,'Raw data'!$A$2:$A$225,'Analysis Function'!C$10)/100000</f>
        <v>2.5901848000000007</v>
      </c>
      <c r="D13" s="24">
        <f>SUMIFS('Raw data'!$G$2:$G$225,'Raw data'!$C$2:$C$225,'Analysis Function'!$B13,'Raw data'!$A$2:$A$225,'Analysis Function'!D$10)/100000</f>
        <v>0.97324639999999996</v>
      </c>
      <c r="E13" s="24">
        <f>SUMIFS('Raw data'!$G$2:$G$225,'Raw data'!$C$2:$C$225,'Analysis Function'!$B13,'Raw data'!$A$2:$A$225,'Analysis Function'!E$10)/100000</f>
        <v>1.7826341999999999</v>
      </c>
      <c r="F13" s="24">
        <f>SUMIFS('Raw data'!$G$2:$G$225,'Raw data'!$C$2:$C$225,'Analysis Function'!$B13,'Raw data'!$A$2:$A$225,'Analysis Function'!F$10)/100000</f>
        <v>6.7291647999999995</v>
      </c>
      <c r="H13" t="s">
        <v>10</v>
      </c>
      <c r="I13" t="s">
        <v>25</v>
      </c>
      <c r="J13">
        <f>SUMIFS('analysis table'!$F:$F,'analysis table'!$C:$C,'Analysis Function'!$I13,'analysis table'!$B:$B,'Analysis Function'!$H13,'analysis table'!$A:$A,'Analysis Function'!J$10)</f>
        <v>2562</v>
      </c>
      <c r="K13">
        <f>SUMIFS('analysis table'!$F:$F,'analysis table'!$C:$C,'Analysis Function'!$I13,'analysis table'!$B:$B,'Analysis Function'!$H13,'analysis table'!$A:$A,'Analysis Function'!K$10)</f>
        <v>2787</v>
      </c>
      <c r="L13">
        <f>SUMIFS('analysis table'!$F:$F,'analysis table'!$C:$C,'Analysis Function'!$I13,'analysis table'!$B:$B,'Analysis Function'!$H13,'analysis table'!$A:$A,'Analysis Function'!L$10)</f>
        <v>3343</v>
      </c>
      <c r="M13">
        <f>SUMIFS('analysis table'!$F:$F,'analysis table'!$C:$C,'Analysis Function'!$I13,'analysis table'!$B:$B,'Analysis Function'!$H13,'analysis table'!$A:$A,'Analysis Function'!M$10)</f>
        <v>2429</v>
      </c>
      <c r="P13" t="s">
        <v>10</v>
      </c>
      <c r="Q13" t="s">
        <v>25</v>
      </c>
      <c r="R13" s="89">
        <f>SUMIFS('analysis table'!$G:$G,'analysis table'!$C:$C,'Analysis Function'!$Q13,'analysis table'!$B:$B,'Analysis Function'!$P13,'analysis table'!$A:$A,'Analysis Function'!R$10)/100000</f>
        <v>8.9803300000000004</v>
      </c>
      <c r="S13" s="89">
        <f>SUMIFS('analysis table'!$G:$G,'analysis table'!$C:$C,'Analysis Function'!$Q13,'analysis table'!$B:$B,'Analysis Function'!$P13,'analysis table'!$A:$A,'Analysis Function'!S$10)/100000</f>
        <v>9.7993699999999997</v>
      </c>
      <c r="T13" s="89">
        <f>SUMIFS('analysis table'!$G:$G,'analysis table'!$C:$C,'Analysis Function'!$Q13,'analysis table'!$B:$B,'Analysis Function'!$P13,'analysis table'!$A:$A,'Analysis Function'!T$10)/100000</f>
        <v>10.666650000000001</v>
      </c>
      <c r="U13" s="89">
        <f>SUMIFS('analysis table'!$G:$G,'analysis table'!$C:$C,'Analysis Function'!$Q13,'analysis table'!$B:$B,'Analysis Function'!$P13,'analysis table'!$A:$A,'Analysis Function'!U$10)/100000</f>
        <v>8.2577999999999996</v>
      </c>
    </row>
    <row r="14" spans="1:24" x14ac:dyDescent="0.25">
      <c r="A14" t="s">
        <v>28</v>
      </c>
      <c r="B14" t="s">
        <v>25</v>
      </c>
      <c r="C14" s="24">
        <f>SUMIFS('Raw data'!$G$2:$G$225,'Raw data'!$C$2:$C$225,'Analysis Function'!$B14,'Raw data'!$A$2:$A$225,'Analysis Function'!C$10)/100000</f>
        <v>8.9803300000000004</v>
      </c>
      <c r="D14" s="24">
        <f>SUMIFS('Raw data'!$G$2:$G$225,'Raw data'!$C$2:$C$225,'Analysis Function'!$B14,'Raw data'!$A$2:$A$225,'Analysis Function'!D$10)/100000</f>
        <v>9.7993699999999997</v>
      </c>
      <c r="E14" s="24">
        <f>SUMIFS('Raw data'!$G$2:$G$225,'Raw data'!$C$2:$C$225,'Analysis Function'!$B14,'Raw data'!$A$2:$A$225,'Analysis Function'!E$10)/100000</f>
        <v>10.666650000000001</v>
      </c>
      <c r="F14" s="24">
        <f>SUMIFS('Raw data'!$G$2:$G$225,'Raw data'!$C$2:$C$225,'Analysis Function'!$B14,'Raw data'!$A$2:$A$225,'Analysis Function'!F$10)/100000</f>
        <v>8.2577999999999996</v>
      </c>
      <c r="H14" t="s">
        <v>27</v>
      </c>
      <c r="I14" t="s">
        <v>27</v>
      </c>
      <c r="J14">
        <f>SUMIFS('analysis table'!$F:$F,'analysis table'!$C:$C,'Analysis Function'!$I14,'analysis table'!$B:$B,'Analysis Function'!$H14,'analysis table'!$A:$A,'Analysis Function'!J$10)</f>
        <v>6548</v>
      </c>
      <c r="K14">
        <f>SUMIFS('analysis table'!$F:$F,'analysis table'!$C:$C,'Analysis Function'!$I14,'analysis table'!$B:$B,'Analysis Function'!$H14,'analysis table'!$A:$A,'Analysis Function'!K$10)</f>
        <v>7980</v>
      </c>
      <c r="L14">
        <f>SUMIFS('analysis table'!$F:$F,'analysis table'!$C:$C,'Analysis Function'!$I14,'analysis table'!$B:$B,'Analysis Function'!$H14,'analysis table'!$A:$A,'Analysis Function'!L$10)</f>
        <v>12695</v>
      </c>
      <c r="M14">
        <f>SUMIFS('analysis table'!$F:$F,'analysis table'!$C:$C,'Analysis Function'!$I14,'analysis table'!$B:$B,'Analysis Function'!$H14,'analysis table'!$A:$A,'Analysis Function'!M$10)</f>
        <v>15557</v>
      </c>
      <c r="P14" t="s">
        <v>27</v>
      </c>
      <c r="Q14" t="s">
        <v>27</v>
      </c>
      <c r="R14" s="89">
        <f>SUMIFS('analysis table'!$G:$G,'analysis table'!$C:$C,'Analysis Function'!$Q14,'analysis table'!$B:$B,'Analysis Function'!$P14,'analysis table'!$A:$A,'Analysis Function'!R$10)/100000</f>
        <v>44.495100000000001</v>
      </c>
      <c r="S14" s="89">
        <f>SUMIFS('analysis table'!$G:$G,'analysis table'!$C:$C,'Analysis Function'!$Q14,'analysis table'!$B:$B,'Analysis Function'!$P14,'analysis table'!$A:$A,'Analysis Function'!S$10)/100000</f>
        <v>56.042450000000002</v>
      </c>
      <c r="T14" s="89">
        <f>SUMIFS('analysis table'!$G:$G,'analysis table'!$C:$C,'Analysis Function'!$Q14,'analysis table'!$B:$B,'Analysis Function'!$P14,'analysis table'!$A:$A,'Analysis Function'!T$10)/100000</f>
        <v>78.266071363340629</v>
      </c>
      <c r="U14" s="89">
        <f>SUMIFS('analysis table'!$G:$G,'analysis table'!$C:$C,'Analysis Function'!$Q14,'analysis table'!$B:$B,'Analysis Function'!$P14,'analysis table'!$A:$A,'Analysis Function'!U$10)/100000</f>
        <v>101.67176000000001</v>
      </c>
    </row>
    <row r="15" spans="1:24" x14ac:dyDescent="0.25">
      <c r="B15" t="s">
        <v>27</v>
      </c>
      <c r="C15" s="24">
        <f>SUMIFS('Raw data'!$G$2:$G$225,'Raw data'!$C$2:$C$225,'Analysis Function'!$B15,'Raw data'!$A$2:$A$225,'Analysis Function'!C$10)/100000</f>
        <v>44.495100000000001</v>
      </c>
      <c r="D15" s="24">
        <f>SUMIFS('Raw data'!$G$2:$G$225,'Raw data'!$C$2:$C$225,'Analysis Function'!$B15,'Raw data'!$A$2:$A$225,'Analysis Function'!D$10)/100000</f>
        <v>56.042450000000002</v>
      </c>
      <c r="E15" s="24">
        <f>SUMIFS('Raw data'!$G$2:$G$225,'Raw data'!$C$2:$C$225,'Analysis Function'!$B15,'Raw data'!$A$2:$A$225,'Analysis Function'!E$10)/100000</f>
        <v>78.266071363340629</v>
      </c>
      <c r="F15" s="24">
        <f>SUMIFS('Raw data'!$G$2:$G$225,'Raw data'!$C$2:$C$225,'Analysis Function'!$B15,'Raw data'!$A$2:$A$225,'Analysis Function'!F$10)/100000</f>
        <v>101.67176000000001</v>
      </c>
      <c r="H15" t="s">
        <v>28</v>
      </c>
      <c r="I15" t="s">
        <v>29</v>
      </c>
      <c r="J15">
        <f>SUMIFS('analysis table'!$F:$F,'analysis table'!$C:$C,'Analysis Function'!$I15,'analysis table'!$B:$B,'Analysis Function'!$H15,'analysis table'!$A:$A,'Analysis Function'!J$10)</f>
        <v>5472</v>
      </c>
      <c r="K15">
        <f>SUMIFS('analysis table'!$F:$F,'analysis table'!$C:$C,'Analysis Function'!$I15,'analysis table'!$B:$B,'Analysis Function'!$H15,'analysis table'!$A:$A,'Analysis Function'!K$10)</f>
        <v>0</v>
      </c>
      <c r="L15">
        <f>SUMIFS('analysis table'!$F:$F,'analysis table'!$C:$C,'Analysis Function'!$I15,'analysis table'!$B:$B,'Analysis Function'!$H15,'analysis table'!$A:$A,'Analysis Function'!L$10)</f>
        <v>0</v>
      </c>
      <c r="M15">
        <f>SUMIFS('analysis table'!$F:$F,'analysis table'!$C:$C,'Analysis Function'!$I15,'analysis table'!$B:$B,'Analysis Function'!$H15,'analysis table'!$A:$A,'Analysis Function'!M$10)</f>
        <v>624</v>
      </c>
      <c r="P15" t="s">
        <v>28</v>
      </c>
      <c r="Q15" t="s">
        <v>29</v>
      </c>
      <c r="R15" s="89">
        <f>SUMIFS('analysis table'!$G:$G,'analysis table'!$C:$C,'Analysis Function'!$Q15,'analysis table'!$B:$B,'Analysis Function'!$P15,'analysis table'!$A:$A,'Analysis Function'!R$10)/100000</f>
        <v>3.2979744000000002</v>
      </c>
      <c r="S15" s="89">
        <f>SUMIFS('analysis table'!$G:$G,'analysis table'!$C:$C,'Analysis Function'!$Q15,'analysis table'!$B:$B,'Analysis Function'!$P15,'analysis table'!$A:$A,'Analysis Function'!S$10)/100000</f>
        <v>0</v>
      </c>
      <c r="T15" s="89">
        <f>SUMIFS('analysis table'!$G:$G,'analysis table'!$C:$C,'Analysis Function'!$Q15,'analysis table'!$B:$B,'Analysis Function'!$P15,'analysis table'!$A:$A,'Analysis Function'!T$10)/100000</f>
        <v>0</v>
      </c>
      <c r="U15" s="89">
        <f>SUMIFS('analysis table'!$G:$G,'analysis table'!$C:$C,'Analysis Function'!$Q15,'analysis table'!$B:$B,'Analysis Function'!$P15,'analysis table'!$A:$A,'Analysis Function'!U$10)/100000</f>
        <v>0.45535219999999998</v>
      </c>
    </row>
    <row r="16" spans="1:24" x14ac:dyDescent="0.25">
      <c r="B16" t="s">
        <v>26</v>
      </c>
      <c r="C16" s="24">
        <f>SUMIFS('Raw data'!$G$2:$G$225,'Raw data'!$C$2:$C$225,'Analysis Function'!$B16,'Raw data'!$A$2:$A$225,'Analysis Function'!C$10)/100000</f>
        <v>0</v>
      </c>
      <c r="D16" s="24">
        <f>SUMIFS('Raw data'!$G$2:$G$225,'Raw data'!$C$2:$C$225,'Analysis Function'!$B16,'Raw data'!$A$2:$A$225,'Analysis Function'!D$10)/100000</f>
        <v>0</v>
      </c>
      <c r="E16" s="24">
        <f>SUMIFS('Raw data'!$G$2:$G$225,'Raw data'!$C$2:$C$225,'Analysis Function'!$B16,'Raw data'!$A$2:$A$225,'Analysis Function'!E$10)/100000</f>
        <v>0</v>
      </c>
      <c r="F16" s="24">
        <f>SUMIFS('Raw data'!$G$2:$G$225,'Raw data'!$C$2:$C$225,'Analysis Function'!$B16,'Raw data'!$A$2:$A$225,'Analysis Function'!F$10)/100000</f>
        <v>5.8259999999999996</v>
      </c>
      <c r="H16" t="s">
        <v>28</v>
      </c>
      <c r="I16" t="s">
        <v>30</v>
      </c>
      <c r="J16">
        <f>SUMIFS('analysis table'!$F:$F,'analysis table'!$C:$C,'Analysis Function'!$I16,'analysis table'!$B:$B,'Analysis Function'!$H16,'analysis table'!$A:$A,'Analysis Function'!J$10)</f>
        <v>4852</v>
      </c>
      <c r="K16">
        <f>SUMIFS('analysis table'!$F:$F,'analysis table'!$C:$C,'Analysis Function'!$I16,'analysis table'!$B:$B,'Analysis Function'!$H16,'analysis table'!$A:$A,'Analysis Function'!K$10)</f>
        <v>576</v>
      </c>
      <c r="L16">
        <f>SUMIFS('analysis table'!$F:$F,'analysis table'!$C:$C,'Analysis Function'!$I16,'analysis table'!$B:$B,'Analysis Function'!$H16,'analysis table'!$A:$A,'Analysis Function'!L$10)</f>
        <v>576</v>
      </c>
      <c r="M16">
        <f>SUMIFS('analysis table'!$F:$F,'analysis table'!$C:$C,'Analysis Function'!$I16,'analysis table'!$B:$B,'Analysis Function'!$H16,'analysis table'!$A:$A,'Analysis Function'!M$10)</f>
        <v>2448</v>
      </c>
      <c r="P16" t="s">
        <v>28</v>
      </c>
      <c r="Q16" t="s">
        <v>30</v>
      </c>
      <c r="R16" s="89">
        <f>SUMIFS('analysis table'!$G:$G,'analysis table'!$C:$C,'Analysis Function'!$Q16,'analysis table'!$B:$B,'Analysis Function'!$P16,'analysis table'!$A:$A,'Analysis Function'!R$10)/100000</f>
        <v>4.3017823999999996</v>
      </c>
      <c r="S16" s="89">
        <f>SUMIFS('analysis table'!$G:$G,'analysis table'!$C:$C,'Analysis Function'!$Q16,'analysis table'!$B:$B,'Analysis Function'!$P16,'analysis table'!$A:$A,'Analysis Function'!S$10)/100000</f>
        <v>0.42033199999999998</v>
      </c>
      <c r="T16" s="89">
        <f>SUMIFS('analysis table'!$G:$G,'analysis table'!$C:$C,'Analysis Function'!$Q16,'analysis table'!$B:$B,'Analysis Function'!$P16,'analysis table'!$A:$A,'Analysis Function'!T$10)/100000</f>
        <v>0.99602880000000005</v>
      </c>
      <c r="U16" s="89">
        <f>SUMIFS('analysis table'!$G:$G,'analysis table'!$C:$C,'Analysis Function'!$Q16,'analysis table'!$B:$B,'Analysis Function'!$P16,'analysis table'!$A:$A,'Analysis Function'!U$10)/100000</f>
        <v>2.3933146000000001</v>
      </c>
    </row>
    <row r="17" spans="1:21" x14ac:dyDescent="0.25">
      <c r="B17" t="s">
        <v>29</v>
      </c>
      <c r="C17" s="24">
        <f>SUMIFS('Raw data'!$G$2:$G$225,'Raw data'!$C$2:$C$225,'Analysis Function'!$B17,'Raw data'!$A$2:$A$225,'Analysis Function'!C$10)/100000</f>
        <v>3.2979744000000002</v>
      </c>
      <c r="D17" s="24">
        <f>SUMIFS('Raw data'!$G$2:$G$225,'Raw data'!$C$2:$C$225,'Analysis Function'!$B17,'Raw data'!$A$2:$A$225,'Analysis Function'!D$10)/100000</f>
        <v>0</v>
      </c>
      <c r="E17" s="24">
        <f>SUMIFS('Raw data'!$G$2:$G$225,'Raw data'!$C$2:$C$225,'Analysis Function'!$B17,'Raw data'!$A$2:$A$225,'Analysis Function'!E$10)/100000</f>
        <v>0</v>
      </c>
      <c r="F17" s="24">
        <f>SUMIFS('Raw data'!$G$2:$G$225,'Raw data'!$C$2:$C$225,'Analysis Function'!$B17,'Raw data'!$A$2:$A$225,'Analysis Function'!F$10)/100000</f>
        <v>0.45535219999999998</v>
      </c>
      <c r="H17" t="s">
        <v>28</v>
      </c>
      <c r="I17" t="s">
        <v>31</v>
      </c>
      <c r="J17">
        <f>SUMIFS('analysis table'!$F:$F,'analysis table'!$C:$C,'Analysis Function'!$I17,'analysis table'!$B:$B,'Analysis Function'!$H17,'analysis table'!$A:$A,'Analysis Function'!J$10)</f>
        <v>13631</v>
      </c>
      <c r="K17">
        <f>SUMIFS('analysis table'!$F:$F,'analysis table'!$C:$C,'Analysis Function'!$I17,'analysis table'!$B:$B,'Analysis Function'!$H17,'analysis table'!$A:$A,'Analysis Function'!K$10)</f>
        <v>6398</v>
      </c>
      <c r="L17">
        <f>SUMIFS('analysis table'!$F:$F,'analysis table'!$C:$C,'Analysis Function'!$I17,'analysis table'!$B:$B,'Analysis Function'!$H17,'analysis table'!$A:$A,'Analysis Function'!L$10)</f>
        <v>10995</v>
      </c>
      <c r="M17">
        <f>SUMIFS('analysis table'!$F:$F,'analysis table'!$C:$C,'Analysis Function'!$I17,'analysis table'!$B:$B,'Analysis Function'!$H17,'analysis table'!$A:$A,'Analysis Function'!M$10)</f>
        <v>9195</v>
      </c>
      <c r="P17" t="s">
        <v>28</v>
      </c>
      <c r="Q17" t="s">
        <v>31</v>
      </c>
      <c r="R17" s="89">
        <f>SUMIFS('analysis table'!$G:$G,'analysis table'!$C:$C,'Analysis Function'!$Q17,'analysis table'!$B:$B,'Analysis Function'!$P17,'analysis table'!$A:$A,'Analysis Function'!R$10)/100000</f>
        <v>21.955761399999997</v>
      </c>
      <c r="S17" s="89">
        <f>SUMIFS('analysis table'!$G:$G,'analysis table'!$C:$C,'Analysis Function'!$Q17,'analysis table'!$B:$B,'Analysis Function'!$P17,'analysis table'!$A:$A,'Analysis Function'!S$10)/100000</f>
        <v>10.762887499999998</v>
      </c>
      <c r="T17" s="89">
        <f>SUMIFS('analysis table'!$G:$G,'analysis table'!$C:$C,'Analysis Function'!$Q17,'analysis table'!$B:$B,'Analysis Function'!$P17,'analysis table'!$A:$A,'Analysis Function'!T$10)/100000</f>
        <v>15.884035299999997</v>
      </c>
      <c r="U17" s="89">
        <f>SUMIFS('analysis table'!$G:$G,'analysis table'!$C:$C,'Analysis Function'!$Q17,'analysis table'!$B:$B,'Analysis Function'!$P17,'analysis table'!$A:$A,'Analysis Function'!U$10)/100000</f>
        <v>13.976779199999999</v>
      </c>
    </row>
    <row r="18" spans="1:21" x14ac:dyDescent="0.25">
      <c r="B18" t="s">
        <v>30</v>
      </c>
      <c r="C18" s="24">
        <f>SUMIFS('Raw data'!$G$2:$G$225,'Raw data'!$C$2:$C$225,'Analysis Function'!$B18,'Raw data'!$A$2:$A$225,'Analysis Function'!C$10)/100000</f>
        <v>4.3017823999999996</v>
      </c>
      <c r="D18" s="24">
        <f>SUMIFS('Raw data'!$G$2:$G$225,'Raw data'!$C$2:$C$225,'Analysis Function'!$B18,'Raw data'!$A$2:$A$225,'Analysis Function'!D$10)/100000</f>
        <v>0.42033199999999998</v>
      </c>
      <c r="E18" s="24">
        <f>SUMIFS('Raw data'!$G$2:$G$225,'Raw data'!$C$2:$C$225,'Analysis Function'!$B18,'Raw data'!$A$2:$A$225,'Analysis Function'!E$10)/100000</f>
        <v>0.99602880000000005</v>
      </c>
      <c r="F18" s="24">
        <f>SUMIFS('Raw data'!$G$2:$G$225,'Raw data'!$C$2:$C$225,'Analysis Function'!$B18,'Raw data'!$A$2:$A$225,'Analysis Function'!F$10)/100000</f>
        <v>2.3933146000000001</v>
      </c>
      <c r="H18" t="s">
        <v>28</v>
      </c>
      <c r="I18" t="s">
        <v>32</v>
      </c>
      <c r="J18">
        <f>SUMIFS('analysis table'!$F:$F,'analysis table'!$C:$C,'Analysis Function'!$I18,'analysis table'!$B:$B,'Analysis Function'!$H18,'analysis table'!$A:$A,'Analysis Function'!J$10)</f>
        <v>1776</v>
      </c>
      <c r="K18">
        <f>SUMIFS('analysis table'!$F:$F,'analysis table'!$C:$C,'Analysis Function'!$I18,'analysis table'!$B:$B,'Analysis Function'!$H18,'analysis table'!$A:$A,'Analysis Function'!K$10)</f>
        <v>3715</v>
      </c>
      <c r="L18">
        <f>SUMIFS('analysis table'!$F:$F,'analysis table'!$C:$C,'Analysis Function'!$I18,'analysis table'!$B:$B,'Analysis Function'!$H18,'analysis table'!$A:$A,'Analysis Function'!L$10)</f>
        <v>4034</v>
      </c>
      <c r="M18">
        <f>SUMIFS('analysis table'!$F:$F,'analysis table'!$C:$C,'Analysis Function'!$I18,'analysis table'!$B:$B,'Analysis Function'!$H18,'analysis table'!$A:$A,'Analysis Function'!M$10)</f>
        <v>2184</v>
      </c>
      <c r="P18" t="s">
        <v>28</v>
      </c>
      <c r="Q18" t="s">
        <v>32</v>
      </c>
      <c r="R18" s="89">
        <f>SUMIFS('analysis table'!$G:$G,'analysis table'!$C:$C,'Analysis Function'!$Q18,'analysis table'!$B:$B,'Analysis Function'!$P18,'analysis table'!$A:$A,'Analysis Function'!R$10)/100000</f>
        <v>1.1804787999999999</v>
      </c>
      <c r="S18" s="89">
        <f>SUMIFS('analysis table'!$G:$G,'analysis table'!$C:$C,'Analysis Function'!$Q18,'analysis table'!$B:$B,'Analysis Function'!$P18,'analysis table'!$A:$A,'Analysis Function'!S$10)/100000</f>
        <v>4.3409627999999989</v>
      </c>
      <c r="T18" s="89">
        <f>SUMIFS('analysis table'!$G:$G,'analysis table'!$C:$C,'Analysis Function'!$Q18,'analysis table'!$B:$B,'Analysis Function'!$P18,'analysis table'!$A:$A,'Analysis Function'!T$10)/100000</f>
        <v>4.0069067</v>
      </c>
      <c r="U18" s="89">
        <f>SUMIFS('analysis table'!$G:$G,'analysis table'!$C:$C,'Analysis Function'!$Q18,'analysis table'!$B:$B,'Analysis Function'!$P18,'analysis table'!$A:$A,'Analysis Function'!U$10)/100000</f>
        <v>2.5372871999999993</v>
      </c>
    </row>
    <row r="19" spans="1:21" x14ac:dyDescent="0.25">
      <c r="B19" t="s">
        <v>31</v>
      </c>
      <c r="C19" s="24">
        <f>SUMIFS('Raw data'!$G$2:$G$225,'Raw data'!$C$2:$C$225,'Analysis Function'!$B19,'Raw data'!$A$2:$A$225,'Analysis Function'!C$10)/100000</f>
        <v>21.955761399999997</v>
      </c>
      <c r="D19" s="24">
        <f>SUMIFS('Raw data'!$G$2:$G$225,'Raw data'!$C$2:$C$225,'Analysis Function'!$B19,'Raw data'!$A$2:$A$225,'Analysis Function'!D$10)/100000</f>
        <v>10.762887499999998</v>
      </c>
      <c r="E19" s="24">
        <f>SUMIFS('Raw data'!$G$2:$G$225,'Raw data'!$C$2:$C$225,'Analysis Function'!$B19,'Raw data'!$A$2:$A$225,'Analysis Function'!E$10)/100000</f>
        <v>15.884035299999997</v>
      </c>
      <c r="F19" s="24">
        <f>SUMIFS('Raw data'!$G$2:$G$225,'Raw data'!$C$2:$C$225,'Analysis Function'!$B19,'Raw data'!$A$2:$A$225,'Analysis Function'!F$10)/100000</f>
        <v>13.976779199999999</v>
      </c>
      <c r="H19" t="s">
        <v>28</v>
      </c>
      <c r="I19" t="s">
        <v>33</v>
      </c>
      <c r="J19">
        <f>SUMIFS('analysis table'!$F:$F,'analysis table'!$C:$C,'Analysis Function'!$I19,'analysis table'!$B:$B,'Analysis Function'!$H19,'analysis table'!$A:$A,'Analysis Function'!J$10)</f>
        <v>11811</v>
      </c>
      <c r="K19">
        <f>SUMIFS('analysis table'!$F:$F,'analysis table'!$C:$C,'Analysis Function'!$I19,'analysis table'!$B:$B,'Analysis Function'!$H19,'analysis table'!$A:$A,'Analysis Function'!K$10)</f>
        <v>4501</v>
      </c>
      <c r="L19">
        <f>SUMIFS('analysis table'!$F:$F,'analysis table'!$C:$C,'Analysis Function'!$I19,'analysis table'!$B:$B,'Analysis Function'!$H19,'analysis table'!$A:$A,'Analysis Function'!L$10)</f>
        <v>5348</v>
      </c>
      <c r="M19">
        <f>SUMIFS('analysis table'!$F:$F,'analysis table'!$C:$C,'Analysis Function'!$I19,'analysis table'!$B:$B,'Analysis Function'!$H19,'analysis table'!$A:$A,'Analysis Function'!M$10)</f>
        <v>9204</v>
      </c>
      <c r="P19" t="s">
        <v>28</v>
      </c>
      <c r="Q19" t="s">
        <v>33</v>
      </c>
      <c r="R19" s="89">
        <f>SUMIFS('analysis table'!$G:$G,'analysis table'!$C:$C,'Analysis Function'!$Q19,'analysis table'!$B:$B,'Analysis Function'!$P19,'analysis table'!$A:$A,'Analysis Function'!R$10)/100000</f>
        <v>12.752754299999999</v>
      </c>
      <c r="S19" s="89">
        <f>SUMIFS('analysis table'!$G:$G,'analysis table'!$C:$C,'Analysis Function'!$Q19,'analysis table'!$B:$B,'Analysis Function'!$P19,'analysis table'!$A:$A,'Analysis Function'!S$10)/100000</f>
        <v>4.9621528000000001</v>
      </c>
      <c r="T19" s="89">
        <f>SUMIFS('analysis table'!$G:$G,'analysis table'!$C:$C,'Analysis Function'!$Q19,'analysis table'!$B:$B,'Analysis Function'!$P19,'analysis table'!$A:$A,'Analysis Function'!T$10)/100000</f>
        <v>6.3125501999999987</v>
      </c>
      <c r="U19" s="89">
        <f>SUMIFS('analysis table'!$G:$G,'analysis table'!$C:$C,'Analysis Function'!$Q19,'analysis table'!$B:$B,'Analysis Function'!$P19,'analysis table'!$A:$A,'Analysis Function'!U$10)/100000</f>
        <v>10.436508499999997</v>
      </c>
    </row>
    <row r="20" spans="1:21" x14ac:dyDescent="0.25">
      <c r="B20" t="s">
        <v>227</v>
      </c>
      <c r="C20" s="24">
        <f>SUMIFS('Raw data'!$G$2:$G$225,'Raw data'!$C$2:$C$225,'Analysis Function'!$B20,'Raw data'!$A$2:$A$225,'Analysis Function'!C$10)/100000</f>
        <v>0</v>
      </c>
      <c r="D20" s="24">
        <f>SUMIFS('Raw data'!$G$2:$G$225,'Raw data'!$C$2:$C$225,'Analysis Function'!$B20,'Raw data'!$A$2:$A$225,'Analysis Function'!D$10)/100000</f>
        <v>0</v>
      </c>
      <c r="E20" s="24">
        <f>SUMIFS('Raw data'!$G$2:$G$225,'Raw data'!$C$2:$C$225,'Analysis Function'!$B20,'Raw data'!$A$2:$A$225,'Analysis Function'!E$10)/100000</f>
        <v>0</v>
      </c>
      <c r="F20" s="24">
        <f>SUMIFS('Raw data'!$G$2:$G$225,'Raw data'!$C$2:$C$225,'Analysis Function'!$B20,'Raw data'!$A$2:$A$225,'Analysis Function'!F$10)/100000</f>
        <v>0</v>
      </c>
      <c r="H20" t="s">
        <v>28</v>
      </c>
      <c r="I20" t="s">
        <v>34</v>
      </c>
      <c r="J20">
        <f>SUMIFS('analysis table'!$F:$F,'analysis table'!$C:$C,'Analysis Function'!$I20,'analysis table'!$B:$B,'Analysis Function'!$H20,'analysis table'!$A:$A,'Analysis Function'!J$10)</f>
        <v>20116</v>
      </c>
      <c r="K20">
        <f>SUMIFS('analysis table'!$F:$F,'analysis table'!$C:$C,'Analysis Function'!$I20,'analysis table'!$B:$B,'Analysis Function'!$H20,'analysis table'!$A:$A,'Analysis Function'!K$10)</f>
        <v>11937</v>
      </c>
      <c r="L20">
        <f>SUMIFS('analysis table'!$F:$F,'analysis table'!$C:$C,'Analysis Function'!$I20,'analysis table'!$B:$B,'Analysis Function'!$H20,'analysis table'!$A:$A,'Analysis Function'!L$10)</f>
        <v>13320</v>
      </c>
      <c r="M20">
        <f>SUMIFS('analysis table'!$F:$F,'analysis table'!$C:$C,'Analysis Function'!$I20,'analysis table'!$B:$B,'Analysis Function'!$H20,'analysis table'!$A:$A,'Analysis Function'!M$10)</f>
        <v>6726</v>
      </c>
      <c r="P20" t="s">
        <v>28</v>
      </c>
      <c r="Q20" t="s">
        <v>34</v>
      </c>
      <c r="R20" s="89">
        <f>SUMIFS('analysis table'!$G:$G,'analysis table'!$C:$C,'Analysis Function'!$Q20,'analysis table'!$B:$B,'Analysis Function'!$P20,'analysis table'!$A:$A,'Analysis Function'!R$10)/100000</f>
        <v>27.481349699999999</v>
      </c>
      <c r="S20" s="89">
        <f>SUMIFS('analysis table'!$G:$G,'analysis table'!$C:$C,'Analysis Function'!$Q20,'analysis table'!$B:$B,'Analysis Function'!$P20,'analysis table'!$A:$A,'Analysis Function'!S$10)/100000</f>
        <v>12.660612999999998</v>
      </c>
      <c r="T20" s="89">
        <f>SUMIFS('analysis table'!$G:$G,'analysis table'!$C:$C,'Analysis Function'!$Q20,'analysis table'!$B:$B,'Analysis Function'!$P20,'analysis table'!$A:$A,'Analysis Function'!T$10)/100000</f>
        <v>16.411061799999999</v>
      </c>
      <c r="U20" s="89">
        <f>SUMIFS('analysis table'!$G:$G,'analysis table'!$C:$C,'Analysis Function'!$Q20,'analysis table'!$B:$B,'Analysis Function'!$P20,'analysis table'!$A:$A,'Analysis Function'!U$10)/100000</f>
        <v>7.8612411</v>
      </c>
    </row>
    <row r="21" spans="1:21" x14ac:dyDescent="0.25">
      <c r="B21" t="s">
        <v>34</v>
      </c>
      <c r="C21" s="24">
        <f>SUMIFS('Raw data'!$G$2:$G$225,'Raw data'!$C$2:$C$225,'Analysis Function'!$B21,'Raw data'!$A$2:$A$225,'Analysis Function'!C$10)/100000</f>
        <v>27.481349699999999</v>
      </c>
      <c r="D21" s="24">
        <f>SUMIFS('Raw data'!$G$2:$G$225,'Raw data'!$C$2:$C$225,'Analysis Function'!$B21,'Raw data'!$A$2:$A$225,'Analysis Function'!D$10)/100000</f>
        <v>12.660612999999998</v>
      </c>
      <c r="E21" s="24">
        <f>SUMIFS('Raw data'!$G$2:$G$225,'Raw data'!$C$2:$C$225,'Analysis Function'!$B21,'Raw data'!$A$2:$A$225,'Analysis Function'!E$10)/100000</f>
        <v>16.411061799999999</v>
      </c>
      <c r="F21" s="24">
        <f>SUMIFS('Raw data'!$G$2:$G$225,'Raw data'!$C$2:$C$225,'Analysis Function'!$B21,'Raw data'!$A$2:$A$225,'Analysis Function'!F$10)/100000</f>
        <v>7.8612411</v>
      </c>
      <c r="H21" t="s">
        <v>10</v>
      </c>
      <c r="I21" t="s">
        <v>26</v>
      </c>
      <c r="J21">
        <f>SUMIFS('analysis table'!$F:$F,'analysis table'!$C:$C,'Analysis Function'!$I21,'analysis table'!$B:$B,'Analysis Function'!$H21,'analysis table'!$A:$A,'Analysis Function'!J$10)</f>
        <v>0</v>
      </c>
      <c r="K21">
        <f>SUMIFS('analysis table'!$F:$F,'analysis table'!$C:$C,'Analysis Function'!$I21,'analysis table'!$B:$B,'Analysis Function'!$H21,'analysis table'!$A:$A,'Analysis Function'!K$10)</f>
        <v>0</v>
      </c>
      <c r="L21">
        <f>SUMIFS('analysis table'!$F:$F,'analysis table'!$C:$C,'Analysis Function'!$I21,'analysis table'!$B:$B,'Analysis Function'!$H21,'analysis table'!$A:$A,'Analysis Function'!L$10)</f>
        <v>0</v>
      </c>
      <c r="M21">
        <f>SUMIFS('analysis table'!$F:$F,'analysis table'!$C:$C,'Analysis Function'!$I21,'analysis table'!$B:$B,'Analysis Function'!$H21,'analysis table'!$A:$A,'Analysis Function'!M$10)</f>
        <v>971</v>
      </c>
      <c r="P21" t="s">
        <v>10</v>
      </c>
      <c r="Q21" t="s">
        <v>26</v>
      </c>
      <c r="R21" s="89">
        <f>SUMIFS('analysis table'!$G:$G,'analysis table'!$C:$C,'Analysis Function'!$Q21,'analysis table'!$B:$B,'Analysis Function'!$P21,'analysis table'!$A:$A,'Analysis Function'!R$10)/100000</f>
        <v>0</v>
      </c>
      <c r="S21" s="89">
        <f>SUMIFS('analysis table'!$G:$G,'analysis table'!$C:$C,'Analysis Function'!$Q21,'analysis table'!$B:$B,'Analysis Function'!$P21,'analysis table'!$A:$A,'Analysis Function'!S$10)/100000</f>
        <v>0</v>
      </c>
      <c r="T21" s="89">
        <f>SUMIFS('analysis table'!$G:$G,'analysis table'!$C:$C,'Analysis Function'!$Q21,'analysis table'!$B:$B,'Analysis Function'!$P21,'analysis table'!$A:$A,'Analysis Function'!T$10)/100000</f>
        <v>0</v>
      </c>
      <c r="U21" s="89">
        <f>SUMIFS('analysis table'!$G:$G,'analysis table'!$C:$C,'Analysis Function'!$Q21,'analysis table'!$B:$B,'Analysis Function'!$P21,'analysis table'!$A:$A,'Analysis Function'!U$10)/100000</f>
        <v>5.8259999999999996</v>
      </c>
    </row>
    <row r="22" spans="1:21" x14ac:dyDescent="0.25">
      <c r="B22" t="s">
        <v>33</v>
      </c>
      <c r="C22" s="24">
        <f>SUMIFS('Raw data'!$G$2:$G$225,'Raw data'!$C$2:$C$225,'Analysis Function'!$B22,'Raw data'!$A$2:$A$225,'Analysis Function'!C$10)/100000</f>
        <v>12.752754299999999</v>
      </c>
      <c r="D22" s="24">
        <f>SUMIFS('Raw data'!$G$2:$G$225,'Raw data'!$C$2:$C$225,'Analysis Function'!$B22,'Raw data'!$A$2:$A$225,'Analysis Function'!D$10)/100000</f>
        <v>4.9621528000000001</v>
      </c>
      <c r="E22" s="24">
        <f>SUMIFS('Raw data'!$G$2:$G$225,'Raw data'!$C$2:$C$225,'Analysis Function'!$B22,'Raw data'!$A$2:$A$225,'Analysis Function'!E$10)/100000</f>
        <v>6.3125501999999987</v>
      </c>
      <c r="F22" s="24">
        <f>SUMIFS('Raw data'!$G$2:$G$225,'Raw data'!$C$2:$C$225,'Analysis Function'!$B22,'Raw data'!$A$2:$A$225,'Analysis Function'!F$10)/100000</f>
        <v>10.436508499999997</v>
      </c>
    </row>
    <row r="24" spans="1:21" x14ac:dyDescent="0.25">
      <c r="A24" s="30" t="s">
        <v>1</v>
      </c>
      <c r="B24" s="31"/>
      <c r="C24" s="32">
        <f>SUM(C12:C22)</f>
        <v>196.20795249999998</v>
      </c>
      <c r="D24" s="32">
        <f t="shared" ref="D24:F24" si="1">SUM(D12:D22)</f>
        <v>209.60553160000006</v>
      </c>
      <c r="E24" s="32">
        <f t="shared" si="1"/>
        <v>210.91678026334063</v>
      </c>
      <c r="F24" s="32">
        <f t="shared" si="1"/>
        <v>248.74101349999995</v>
      </c>
    </row>
    <row r="27" spans="1:21" x14ac:dyDescent="0.25">
      <c r="A27" s="33" t="s">
        <v>6</v>
      </c>
      <c r="B27" s="34">
        <v>44166</v>
      </c>
      <c r="C27" s="34">
        <v>44197</v>
      </c>
      <c r="D27" s="34">
        <v>44228</v>
      </c>
      <c r="E27" s="34">
        <v>44256</v>
      </c>
      <c r="F27" s="34"/>
    </row>
    <row r="28" spans="1:21" x14ac:dyDescent="0.25">
      <c r="A28" t="s">
        <v>12</v>
      </c>
      <c r="B28" s="24">
        <f>SUMIFS('Raw data'!$G$2:$G$225,'Raw data'!$E$2:$E$225,'Analysis Function'!$A28,'Raw data'!$A$2:$A$225,'Analysis Function'!B$27)/100000</f>
        <v>121.58376360000001</v>
      </c>
      <c r="C28" s="24">
        <f>SUMIFS('Raw data'!$G$2:$G$225,'Raw data'!$E$2:$E$225,'Analysis Function'!$A28,'Raw data'!$A$2:$A$225,'Analysis Function'!C$27)/100000</f>
        <v>135.34959479999998</v>
      </c>
      <c r="D28" s="24">
        <f>SUMIFS('Raw data'!$G$2:$G$225,'Raw data'!$E$2:$E$225,'Analysis Function'!$A28,'Raw data'!$A$2:$A$225,'Analysis Function'!D$27)/100000</f>
        <v>147.40077734903994</v>
      </c>
      <c r="E28" s="24">
        <f>SUMIFS('Raw data'!$G$2:$G$225,'Raw data'!$E$2:$E$225,'Analysis Function'!$A28,'Raw data'!$A$2:$A$225,'Analysis Function'!E$27)/100000</f>
        <v>158.72976159999993</v>
      </c>
      <c r="F28" s="24"/>
    </row>
    <row r="29" spans="1:21" x14ac:dyDescent="0.25">
      <c r="A29" t="s">
        <v>14</v>
      </c>
      <c r="B29" s="24">
        <f>SUMIFS('Raw data'!$G$2:$G$225,'Raw data'!$E$2:$E$225,'Analysis Function'!$A29,'Raw data'!$A$2:$A$225,'Analysis Function'!B$27)/100000</f>
        <v>30.616380599999996</v>
      </c>
      <c r="C29" s="24">
        <f>SUMIFS('Raw data'!$G$2:$G$225,'Raw data'!$E$2:$E$225,'Analysis Function'!$A29,'Raw data'!$A$2:$A$225,'Analysis Function'!C$27)/100000</f>
        <v>15.4190165</v>
      </c>
      <c r="D29" s="24">
        <f>SUMIFS('Raw data'!$G$2:$G$225,'Raw data'!$E$2:$E$225,'Analysis Function'!$A29,'Raw data'!$A$2:$A$225,'Analysis Function'!D$27)/100000</f>
        <v>20.999389099999998</v>
      </c>
      <c r="E29" s="24">
        <f>SUMIFS('Raw data'!$G$2:$G$225,'Raw data'!$E$2:$E$225,'Analysis Function'!$A29,'Raw data'!$A$2:$A$225,'Analysis Function'!E$27)/100000</f>
        <v>31.330371499999998</v>
      </c>
      <c r="F29" s="24">
        <f ca="1">F27:F30</f>
        <v>0</v>
      </c>
    </row>
    <row r="30" spans="1:21" x14ac:dyDescent="0.25">
      <c r="A30" t="s">
        <v>16</v>
      </c>
      <c r="B30" s="24">
        <f>SUMIFS('Raw data'!$G$2:$G$225,'Raw data'!$E$2:$E$225,'Analysis Function'!$A30,'Raw data'!$A$2:$A$225,'Analysis Function'!B$27)/100000</f>
        <v>45.188287099999997</v>
      </c>
      <c r="C30" s="24">
        <f>SUMIFS('Raw data'!$G$2:$G$225,'Raw data'!$E$2:$E$225,'Analysis Function'!$A30,'Raw data'!$A$2:$A$225,'Analysis Function'!C$27)/100000</f>
        <v>63.177883099999995</v>
      </c>
      <c r="D30" s="24">
        <f>SUMIFS('Raw data'!$G$2:$G$225,'Raw data'!$E$2:$E$225,'Analysis Function'!$A30,'Raw data'!$A$2:$A$225,'Analysis Function'!D$27)/100000</f>
        <v>46.523520514300643</v>
      </c>
      <c r="E30" s="24">
        <f>SUMIFS('Raw data'!$G$2:$G$225,'Raw data'!$E$2:$E$225,'Analysis Function'!$A30,'Raw data'!$A$2:$A$225,'Analysis Function'!E$27)/100000</f>
        <v>61.218167600000001</v>
      </c>
      <c r="F30" s="24">
        <f>SUMIFS('Raw data'!$G$2:$G$225,'Raw data'!$E$2:$E$225,'Analysis Function'!$A30,'Raw data'!$A$2:$A$225,'Analysis Function'!F$27)</f>
        <v>0</v>
      </c>
    </row>
    <row r="31" spans="1:21" x14ac:dyDescent="0.25">
      <c r="A31" s="30" t="s">
        <v>1</v>
      </c>
      <c r="B31" s="32">
        <f>SUM(B28:B30)</f>
        <v>197.38843130000001</v>
      </c>
      <c r="C31" s="32">
        <f t="shared" ref="C31:E31" si="2">SUM(C28:C30)</f>
        <v>213.94649439999998</v>
      </c>
      <c r="D31" s="32">
        <f t="shared" si="2"/>
        <v>214.92368696334057</v>
      </c>
      <c r="E31" s="32">
        <f t="shared" si="2"/>
        <v>251.27830069999993</v>
      </c>
    </row>
    <row r="32" spans="1:21" x14ac:dyDescent="0.25">
      <c r="A32" s="35"/>
      <c r="B32" s="36"/>
      <c r="C32" s="36"/>
      <c r="D32" s="36"/>
      <c r="E32" s="36"/>
    </row>
    <row r="33" spans="1:6" x14ac:dyDescent="0.25">
      <c r="A33" s="35"/>
      <c r="B33" s="36"/>
      <c r="C33" s="36"/>
      <c r="D33" s="36"/>
      <c r="E33" s="36"/>
    </row>
    <row r="35" spans="1:6" x14ac:dyDescent="0.25">
      <c r="A35" s="25" t="s">
        <v>4</v>
      </c>
      <c r="B35" s="25" t="s">
        <v>6</v>
      </c>
      <c r="C35" s="26">
        <v>44166</v>
      </c>
      <c r="D35" s="26">
        <v>44197</v>
      </c>
      <c r="E35" s="26">
        <v>44228</v>
      </c>
      <c r="F35" s="26">
        <v>44256</v>
      </c>
    </row>
    <row r="36" spans="1:6" x14ac:dyDescent="0.25">
      <c r="A36" t="s">
        <v>59</v>
      </c>
      <c r="B36" t="str">
        <f>VLOOKUP(A36,'Raw data'!$D$1:$G$225,2,0)</f>
        <v>Juices</v>
      </c>
      <c r="C36" s="24">
        <f>SUMIFS('Raw data'!$G$2:$G$225,'Raw data'!$D$2:$D$225,'Analysis Function'!$A36,'Raw data'!$A$2:$A$225,'Analysis Function'!C$35)/100000</f>
        <v>4.2869963999999952</v>
      </c>
      <c r="D36" s="24">
        <f>SUMIFS('Raw data'!$G$2:$G$225,'Raw data'!$D$2:$D$225,'Analysis Function'!$A36,'Raw data'!$A$2:$A$225,'Analysis Function'!D$35)/100000</f>
        <v>4.7308795999999971</v>
      </c>
      <c r="E36" s="24">
        <f>SUMIFS('Raw data'!$G$2:$G$225,'Raw data'!$D$2:$D$225,'Analysis Function'!$A36,'Raw data'!$A$2:$A$225,'Analysis Function'!E$35)/100000</f>
        <v>4.1001289999999964</v>
      </c>
      <c r="F36" s="24">
        <f>SUMIFS('Raw data'!$G$2:$G$225,'Raw data'!$D$2:$D$225,'Analysis Function'!$A36,'Raw data'!$A$2:$A$225,'Analysis Function'!F$35)/100000</f>
        <v>6.5298018999999927</v>
      </c>
    </row>
    <row r="37" spans="1:6" x14ac:dyDescent="0.25">
      <c r="A37" t="s">
        <v>60</v>
      </c>
      <c r="B37" t="str">
        <f>VLOOKUP(A37,'Raw data'!$D$1:$G$225,2,0)</f>
        <v>Juices</v>
      </c>
      <c r="C37" s="24">
        <f>SUMIFS('Raw data'!$G$2:$G$225,'Raw data'!$D$2:$D$225,'Analysis Function'!$A37,'Raw data'!$A$2:$A$225,'Analysis Function'!C$35)/100000</f>
        <v>35.412769400000002</v>
      </c>
      <c r="D37" s="24">
        <f>SUMIFS('Raw data'!$G$2:$G$225,'Raw data'!$D$2:$D$225,'Analysis Function'!$A37,'Raw data'!$A$2:$A$225,'Analysis Function'!D$35)/100000</f>
        <v>29.627443600000003</v>
      </c>
      <c r="E37" s="24">
        <f>SUMIFS('Raw data'!$G$2:$G$225,'Raw data'!$D$2:$D$225,'Analysis Function'!$A37,'Raw data'!$A$2:$A$225,'Analysis Function'!E$35)/100000</f>
        <v>29.99600212868997</v>
      </c>
      <c r="F37" s="24">
        <f>SUMIFS('Raw data'!$G$2:$G$225,'Raw data'!$D$2:$D$225,'Analysis Function'!$A37,'Raw data'!$A$2:$A$225,'Analysis Function'!F$35)/100000</f>
        <v>27.456310999999999</v>
      </c>
    </row>
    <row r="38" spans="1:6" x14ac:dyDescent="0.25">
      <c r="A38" t="s">
        <v>67</v>
      </c>
      <c r="B38" t="str">
        <f>VLOOKUP(A38,'Raw data'!$D$1:$G$225,2,0)</f>
        <v>Juices</v>
      </c>
      <c r="C38" s="24">
        <f>SUMIFS('Raw data'!$G$2:$G$225,'Raw data'!$D$2:$D$225,'Analysis Function'!$A38,'Raw data'!$A$2:$A$225,'Analysis Function'!C$35)/100000</f>
        <v>15.267750500000004</v>
      </c>
      <c r="D38" s="24">
        <f>SUMIFS('Raw data'!$G$2:$G$225,'Raw data'!$D$2:$D$225,'Analysis Function'!$A38,'Raw data'!$A$2:$A$225,'Analysis Function'!D$35)/100000</f>
        <v>12.7283119</v>
      </c>
      <c r="E38" s="24">
        <f>SUMIFS('Raw data'!$G$2:$G$225,'Raw data'!$D$2:$D$225,'Analysis Function'!$A38,'Raw data'!$A$2:$A$225,'Analysis Function'!E$35)/100000</f>
        <v>15.668939311009996</v>
      </c>
      <c r="F38" s="24">
        <f>SUMIFS('Raw data'!$G$2:$G$225,'Raw data'!$D$2:$D$225,'Analysis Function'!$A38,'Raw data'!$A$2:$A$225,'Analysis Function'!F$35)/100000</f>
        <v>16.580172799999986</v>
      </c>
    </row>
    <row r="39" spans="1:6" x14ac:dyDescent="0.25">
      <c r="A39" t="s">
        <v>71</v>
      </c>
      <c r="B39" t="str">
        <f>VLOOKUP(A39,'Raw data'!$D$1:$G$225,2,0)</f>
        <v>Gourmet Nutrition</v>
      </c>
      <c r="C39" s="24">
        <f>SUMIFS('Raw data'!$G$2:$G$225,'Raw data'!$D$2:$D$225,'Analysis Function'!$A39,'Raw data'!$A$2:$A$225,'Analysis Function'!C$35)/100000</f>
        <v>5.7247212000000003</v>
      </c>
      <c r="D39" s="24">
        <f>SUMIFS('Raw data'!$G$2:$G$225,'Raw data'!$D$2:$D$225,'Analysis Function'!$A39,'Raw data'!$A$2:$A$225,'Analysis Function'!D$35)/100000</f>
        <v>2.8525878999999992</v>
      </c>
      <c r="E39" s="24">
        <f>SUMIFS('Raw data'!$G$2:$G$225,'Raw data'!$D$2:$D$225,'Analysis Function'!$A39,'Raw data'!$A$2:$A$225,'Analysis Function'!E$35)/100000</f>
        <v>3.1705502000000001</v>
      </c>
      <c r="F39" s="24">
        <f>SUMIFS('Raw data'!$G$2:$G$225,'Raw data'!$D$2:$D$225,'Analysis Function'!$A39,'Raw data'!$A$2:$A$225,'Analysis Function'!F$35)/100000</f>
        <v>6.3219043999999993</v>
      </c>
    </row>
    <row r="40" spans="1:6" x14ac:dyDescent="0.25">
      <c r="A40" t="s">
        <v>131</v>
      </c>
      <c r="B40" t="str">
        <f>VLOOKUP(A40,'Raw data'!$D$1:$G$225,2,0)</f>
        <v>Juices</v>
      </c>
      <c r="C40" s="24">
        <f>SUMIFS('Raw data'!$G$2:$G$225,'Raw data'!$D$2:$D$225,'Analysis Function'!$A40,'Raw data'!$A$2:$A$225,'Analysis Function'!C$35)/100000</f>
        <v>1.5228668000000003</v>
      </c>
      <c r="D40" s="24">
        <f>SUMIFS('Raw data'!$G$2:$G$225,'Raw data'!$D$2:$D$225,'Analysis Function'!$A40,'Raw data'!$A$2:$A$225,'Analysis Function'!D$35)/100000</f>
        <v>1.8486950999999998</v>
      </c>
      <c r="E40" s="24">
        <f>SUMIFS('Raw data'!$G$2:$G$225,'Raw data'!$D$2:$D$225,'Analysis Function'!$A40,'Raw data'!$A$2:$A$225,'Analysis Function'!E$35)/100000</f>
        <v>1.7655501999999998</v>
      </c>
      <c r="F40" s="24">
        <f>SUMIFS('Raw data'!$G$2:$G$225,'Raw data'!$D$2:$D$225,'Analysis Function'!$A40,'Raw data'!$A$2:$A$225,'Analysis Function'!F$35)/100000</f>
        <v>1.9039441999999993</v>
      </c>
    </row>
    <row r="41" spans="1:6" x14ac:dyDescent="0.25">
      <c r="A41" t="s">
        <v>133</v>
      </c>
      <c r="B41" t="str">
        <f>VLOOKUP(A41,'Raw data'!$D$1:$G$225,2,0)</f>
        <v>Juices</v>
      </c>
      <c r="C41" s="24">
        <f>SUMIFS('Raw data'!$G$2:$G$225,'Raw data'!$D$2:$D$225,'Analysis Function'!$A41,'Raw data'!$A$2:$A$225,'Analysis Function'!C$35)/100000</f>
        <v>4.0263055999999997</v>
      </c>
      <c r="D41" s="24">
        <f>SUMIFS('Raw data'!$G$2:$G$225,'Raw data'!$D$2:$D$225,'Analysis Function'!$A41,'Raw data'!$A$2:$A$225,'Analysis Function'!D$35)/100000</f>
        <v>9.9622671</v>
      </c>
      <c r="E41" s="24">
        <f>SUMIFS('Raw data'!$G$2:$G$225,'Raw data'!$D$2:$D$225,'Analysis Function'!$A41,'Raw data'!$A$2:$A$225,'Analysis Function'!E$35)/100000</f>
        <v>18.195552840450009</v>
      </c>
      <c r="F41" s="24">
        <f>SUMIFS('Raw data'!$G$2:$G$225,'Raw data'!$D$2:$D$225,'Analysis Function'!$A41,'Raw data'!$A$2:$A$225,'Analysis Function'!F$35)/100000</f>
        <v>15.676500800000003</v>
      </c>
    </row>
    <row r="42" spans="1:6" x14ac:dyDescent="0.25">
      <c r="A42" t="s">
        <v>156</v>
      </c>
      <c r="B42" t="str">
        <f>VLOOKUP(A42,'Raw data'!$D$1:$G$225,2,0)</f>
        <v>Functional nutrition</v>
      </c>
      <c r="C42" s="24">
        <f>SUMIFS('Raw data'!$G$2:$G$225,'Raw data'!$D$2:$D$225,'Analysis Function'!$A42,'Raw data'!$A$2:$A$225,'Analysis Function'!C$35)/100000</f>
        <v>7.5823352000000002</v>
      </c>
      <c r="D42" s="24">
        <f>SUMIFS('Raw data'!$G$2:$G$225,'Raw data'!$D$2:$D$225,'Analysis Function'!$A42,'Raw data'!$A$2:$A$225,'Analysis Function'!D$35)/100000</f>
        <v>7.7617717999999991</v>
      </c>
      <c r="E42" s="24">
        <f>SUMIFS('Raw data'!$G$2:$G$225,'Raw data'!$D$2:$D$225,'Analysis Function'!$A42,'Raw data'!$A$2:$A$225,'Analysis Function'!E$35)/100000</f>
        <v>0</v>
      </c>
      <c r="F42" s="24">
        <f>SUMIFS('Raw data'!$G$2:$G$225,'Raw data'!$D$2:$D$225,'Analysis Function'!$A42,'Raw data'!$A$2:$A$225,'Analysis Function'!F$35)/100000</f>
        <v>0</v>
      </c>
    </row>
    <row r="43" spans="1:6" x14ac:dyDescent="0.25">
      <c r="A43" t="s">
        <v>159</v>
      </c>
      <c r="B43" t="str">
        <f>VLOOKUP(A43,'Raw data'!$D$1:$G$225,2,0)</f>
        <v>Functional nutrition</v>
      </c>
      <c r="C43" s="24">
        <f>SUMIFS('Raw data'!$G$2:$G$225,'Raw data'!$D$2:$D$225,'Analysis Function'!$A43,'Raw data'!$A$2:$A$225,'Analysis Function'!C$35)/100000</f>
        <v>7.1512099999999998</v>
      </c>
      <c r="D43" s="24">
        <f>SUMIFS('Raw data'!$G$2:$G$225,'Raw data'!$D$2:$D$225,'Analysis Function'!$A43,'Raw data'!$A$2:$A$225,'Analysis Function'!D$35)/100000</f>
        <v>6.0220566999999994</v>
      </c>
      <c r="E43" s="24">
        <f>SUMIFS('Raw data'!$G$2:$G$225,'Raw data'!$D$2:$D$225,'Analysis Function'!$A43,'Raw data'!$A$2:$A$225,'Analysis Function'!E$35)/100000</f>
        <v>0</v>
      </c>
      <c r="F43" s="24">
        <f>SUMIFS('Raw data'!$G$2:$G$225,'Raw data'!$D$2:$D$225,'Analysis Function'!$A43,'Raw data'!$A$2:$A$225,'Analysis Function'!F$35)/100000</f>
        <v>0</v>
      </c>
    </row>
    <row r="44" spans="1:6" x14ac:dyDescent="0.25">
      <c r="A44" t="s">
        <v>169</v>
      </c>
      <c r="B44" t="str">
        <f>VLOOKUP(A44,'Raw data'!$D$1:$G$225,2,0)</f>
        <v>Juices</v>
      </c>
      <c r="C44" s="24">
        <f>SUMIFS('Raw data'!$G$2:$G$225,'Raw data'!$D$2:$D$225,'Analysis Function'!$A44,'Raw data'!$A$2:$A$225,'Analysis Function'!C$35)/100000</f>
        <v>2.2141665999999995</v>
      </c>
      <c r="D44" s="24">
        <f>SUMIFS('Raw data'!$G$2:$G$225,'Raw data'!$D$2:$D$225,'Analysis Function'!$A44,'Raw data'!$A$2:$A$225,'Analysis Function'!D$35)/100000</f>
        <v>1.9332606000000003</v>
      </c>
      <c r="E44" s="24">
        <f>SUMIFS('Raw data'!$G$2:$G$225,'Raw data'!$D$2:$D$225,'Analysis Function'!$A44,'Raw data'!$A$2:$A$225,'Analysis Function'!E$35)/100000</f>
        <v>1.8484879999999988</v>
      </c>
      <c r="F44" s="24">
        <f>SUMIFS('Raw data'!$G$2:$G$225,'Raw data'!$D$2:$D$225,'Analysis Function'!$A44,'Raw data'!$A$2:$A$225,'Analysis Function'!F$35)/100000</f>
        <v>1.9915699999999967</v>
      </c>
    </row>
    <row r="45" spans="1:6" x14ac:dyDescent="0.25">
      <c r="A45" t="s">
        <v>170</v>
      </c>
      <c r="B45" t="str">
        <f>VLOOKUP(A45,'Raw data'!$D$1:$G$225,2,0)</f>
        <v>Juices</v>
      </c>
      <c r="C45" s="24">
        <f>SUMIFS('Raw data'!$G$2:$G$225,'Raw data'!$D$2:$D$225,'Analysis Function'!$A45,'Raw data'!$A$2:$A$225,'Analysis Function'!C$35)/100000</f>
        <v>15.689947499999997</v>
      </c>
      <c r="D45" s="24">
        <f>SUMIFS('Raw data'!$G$2:$G$225,'Raw data'!$D$2:$D$225,'Analysis Function'!$A45,'Raw data'!$A$2:$A$225,'Analysis Function'!D$35)/100000</f>
        <v>8.037561099999996</v>
      </c>
      <c r="E45" s="24">
        <f>SUMIFS('Raw data'!$G$2:$G$225,'Raw data'!$D$2:$D$225,'Analysis Function'!$A45,'Raw data'!$A$2:$A$225,'Analysis Function'!E$35)/100000</f>
        <v>8.0998326999999986</v>
      </c>
      <c r="F45" s="24">
        <f>SUMIFS('Raw data'!$G$2:$G$225,'Raw data'!$D$2:$D$225,'Analysis Function'!$A45,'Raw data'!$A$2:$A$225,'Analysis Function'!F$35)/100000</f>
        <v>9.6050317000000049</v>
      </c>
    </row>
    <row r="46" spans="1:6" x14ac:dyDescent="0.25">
      <c r="A46" t="s">
        <v>183</v>
      </c>
      <c r="B46" t="str">
        <f>VLOOKUP(A46,'Raw data'!$D$1:$G$225,2,0)</f>
        <v>Juices</v>
      </c>
      <c r="C46" s="24">
        <f>SUMIFS('Raw data'!$G$2:$G$225,'Raw data'!$D$2:$D$225,'Analysis Function'!$A46,'Raw data'!$A$2:$A$225,'Analysis Function'!C$35)/100000</f>
        <v>12.485684900000004</v>
      </c>
      <c r="D46" s="24">
        <f>SUMIFS('Raw data'!$G$2:$G$225,'Raw data'!$D$2:$D$225,'Analysis Function'!$A46,'Raw data'!$A$2:$A$225,'Analysis Function'!D$35)/100000</f>
        <v>10.293533199999999</v>
      </c>
      <c r="E46" s="24">
        <f>SUMIFS('Raw data'!$G$2:$G$225,'Raw data'!$D$2:$D$225,'Analysis Function'!$A46,'Raw data'!$A$2:$A$225,'Analysis Function'!E$35)/100000</f>
        <v>8.2880228000000056</v>
      </c>
      <c r="F46" s="24">
        <f>SUMIFS('Raw data'!$G$2:$G$225,'Raw data'!$D$2:$D$225,'Analysis Function'!$A46,'Raw data'!$A$2:$A$225,'Analysis Function'!F$35)/100000</f>
        <v>14.178583900000003</v>
      </c>
    </row>
    <row r="47" spans="1:6" x14ac:dyDescent="0.25">
      <c r="A47" t="s">
        <v>73</v>
      </c>
      <c r="B47" t="str">
        <f>VLOOKUP(A47,'Raw data'!$D$1:$G$225,2,0)</f>
        <v>Juices</v>
      </c>
      <c r="C47" s="24">
        <f>SUMIFS('Raw data'!$G$2:$G$225,'Raw data'!$D$2:$D$225,'Analysis Function'!$A47,'Raw data'!$A$2:$A$225,'Analysis Function'!C$35)/100000</f>
        <v>8.9215780999999978</v>
      </c>
      <c r="D47" s="24">
        <f>SUMIFS('Raw data'!$G$2:$G$225,'Raw data'!$D$2:$D$225,'Analysis Function'!$A47,'Raw data'!$A$2:$A$225,'Analysis Function'!D$35)/100000</f>
        <v>14.345475500000008</v>
      </c>
      <c r="E47" s="24">
        <f>SUMIFS('Raw data'!$G$2:$G$225,'Raw data'!$D$2:$D$225,'Analysis Function'!$A47,'Raw data'!$A$2:$A$225,'Analysis Function'!E$35)/100000</f>
        <v>17.292929370899984</v>
      </c>
      <c r="F47" s="24">
        <f>SUMIFS('Raw data'!$G$2:$G$225,'Raw data'!$D$2:$D$225,'Analysis Function'!$A47,'Raw data'!$A$2:$A$225,'Analysis Function'!F$35)/100000</f>
        <v>18.067424299999949</v>
      </c>
    </row>
    <row r="48" spans="1:6" x14ac:dyDescent="0.25">
      <c r="A48" t="s">
        <v>103</v>
      </c>
      <c r="B48" t="str">
        <f>VLOOKUP(A48,'Raw data'!$D$1:$G$225,2,0)</f>
        <v>Juices</v>
      </c>
      <c r="C48" s="24">
        <f>SUMIFS('Raw data'!$G$2:$G$225,'Raw data'!$D$2:$D$225,'Analysis Function'!$A48,'Raw data'!$A$2:$A$225,'Analysis Function'!C$35)/100000</f>
        <v>13.014704800000001</v>
      </c>
      <c r="D48" s="24">
        <f>SUMIFS('Raw data'!$G$2:$G$225,'Raw data'!$D$2:$D$225,'Analysis Function'!$A48,'Raw data'!$A$2:$A$225,'Analysis Function'!D$35)/100000</f>
        <v>25.814303400000007</v>
      </c>
      <c r="E48" s="24">
        <f>SUMIFS('Raw data'!$G$2:$G$225,'Raw data'!$D$2:$D$225,'Analysis Function'!$A48,'Raw data'!$A$2:$A$225,'Analysis Function'!E$35)/100000</f>
        <v>27.070881097990004</v>
      </c>
      <c r="F48" s="24">
        <f>SUMIFS('Raw data'!$G$2:$G$225,'Raw data'!$D$2:$D$225,'Analysis Function'!$A48,'Raw data'!$A$2:$A$225,'Analysis Function'!F$35)/100000</f>
        <v>25.325640800000027</v>
      </c>
    </row>
    <row r="49" spans="1:6" x14ac:dyDescent="0.25">
      <c r="A49" t="s">
        <v>207</v>
      </c>
      <c r="B49" t="str">
        <f>VLOOKUP(A49,'Raw data'!$D$1:$G$225,2,0)</f>
        <v>Functional nutrition</v>
      </c>
      <c r="C49" s="24">
        <f>SUMIFS('Raw data'!$G$2:$G$225,'Raw data'!$D$2:$D$225,'Analysis Function'!$A49,'Raw data'!$A$2:$A$225,'Analysis Function'!C$35)/100000</f>
        <v>17.625</v>
      </c>
      <c r="D49" s="24">
        <f>SUMIFS('Raw data'!$G$2:$G$225,'Raw data'!$D$2:$D$225,'Analysis Function'!$A49,'Raw data'!$A$2:$A$225,'Analysis Function'!D$35)/100000</f>
        <v>26.28</v>
      </c>
      <c r="E49" s="24">
        <f>SUMIFS('Raw data'!$G$2:$G$225,'Raw data'!$D$2:$D$225,'Analysis Function'!$A49,'Raw data'!$A$2:$A$225,'Analysis Function'!E$35)/100000</f>
        <v>32.190549171440658</v>
      </c>
      <c r="F49" s="24">
        <f>SUMIFS('Raw data'!$G$2:$G$225,'Raw data'!$D$2:$D$225,'Analysis Function'!$A49,'Raw data'!$A$2:$A$225,'Analysis Function'!F$35)/100000</f>
        <v>43.905000000000001</v>
      </c>
    </row>
    <row r="50" spans="1:6" x14ac:dyDescent="0.25">
      <c r="A50" t="s">
        <v>179</v>
      </c>
      <c r="B50" t="str">
        <f>VLOOKUP(A50,'Raw data'!$D$1:$G$225,2,0)</f>
        <v>Juices</v>
      </c>
      <c r="C50" s="24">
        <f>SUMIFS('Raw data'!$G$2:$G$225,'Raw data'!$D$2:$D$225,'Analysis Function'!$A50,'Raw data'!$A$2:$A$225,'Analysis Function'!C$35)/100000</f>
        <v>3.44</v>
      </c>
      <c r="D50" s="24">
        <f>SUMIFS('Raw data'!$G$2:$G$225,'Raw data'!$D$2:$D$225,'Analysis Function'!$A50,'Raw data'!$A$2:$A$225,'Analysis Function'!D$35)/100000</f>
        <v>0</v>
      </c>
      <c r="E50" s="24">
        <f>SUMIFS('Raw data'!$G$2:$G$225,'Raw data'!$D$2:$D$225,'Analysis Function'!$A50,'Raw data'!$A$2:$A$225,'Analysis Function'!E$35)/100000</f>
        <v>0</v>
      </c>
      <c r="F50" s="24">
        <f>SUMIFS('Raw data'!$G$2:$G$225,'Raw data'!$D$2:$D$225,'Analysis Function'!$A50,'Raw data'!$A$2:$A$225,'Analysis Function'!F$35)/100000</f>
        <v>3.085</v>
      </c>
    </row>
    <row r="51" spans="1:6" x14ac:dyDescent="0.25">
      <c r="A51" t="s">
        <v>200</v>
      </c>
      <c r="B51" t="str">
        <f>VLOOKUP(A51,'Raw data'!$D$1:$G$225,2,0)</f>
        <v>Gourmet Nutrition</v>
      </c>
      <c r="C51" s="24">
        <f>SUMIFS('Raw data'!$G$2:$G$225,'Raw data'!$D$2:$D$225,'Analysis Function'!$A51,'Raw data'!$A$2:$A$225,'Analysis Function'!C$35)/100000</f>
        <v>9.6879143999999986</v>
      </c>
      <c r="D51" s="24">
        <f>SUMIFS('Raw data'!$G$2:$G$225,'Raw data'!$D$2:$D$225,'Analysis Function'!$A51,'Raw data'!$A$2:$A$225,'Analysis Function'!D$35)/100000</f>
        <v>5.332718400000001</v>
      </c>
      <c r="E51" s="24">
        <f>SUMIFS('Raw data'!$G$2:$G$225,'Raw data'!$D$2:$D$225,'Analysis Function'!$A51,'Raw data'!$A$2:$A$225,'Analysis Function'!E$35)/100000</f>
        <v>1.1049887999999999</v>
      </c>
      <c r="F51" s="24">
        <f>SUMIFS('Raw data'!$G$2:$G$225,'Raw data'!$D$2:$D$225,'Analysis Function'!$A51,'Raw data'!$A$2:$A$225,'Analysis Function'!F$35)/100000</f>
        <v>1.2946320000000002</v>
      </c>
    </row>
    <row r="52" spans="1:6" x14ac:dyDescent="0.25">
      <c r="A52" t="s">
        <v>191</v>
      </c>
      <c r="B52" t="str">
        <f>VLOOKUP(A52,'Raw data'!$D$1:$G$225,2,0)</f>
        <v>Gourmet Nutrition</v>
      </c>
      <c r="C52" s="24">
        <f>SUMIFS('Raw data'!$G$2:$G$225,'Raw data'!$D$2:$D$225,'Analysis Function'!$A52,'Raw data'!$A$2:$A$225,'Analysis Function'!C$35)/100000</f>
        <v>9.0025635999999984</v>
      </c>
      <c r="D52" s="24">
        <f>SUMIFS('Raw data'!$G$2:$G$225,'Raw data'!$D$2:$D$225,'Analysis Function'!$A52,'Raw data'!$A$2:$A$225,'Analysis Function'!D$35)/100000</f>
        <v>2.3607570999999998</v>
      </c>
      <c r="E52" s="24">
        <f>SUMIFS('Raw data'!$G$2:$G$225,'Raw data'!$D$2:$D$225,'Analysis Function'!$A52,'Raw data'!$A$2:$A$225,'Analysis Function'!E$35)/100000</f>
        <v>9.026940699999999</v>
      </c>
      <c r="F52" s="24">
        <f>SUMIFS('Raw data'!$G$2:$G$225,'Raw data'!$D$2:$D$225,'Analysis Function'!$A52,'Raw data'!$A$2:$A$225,'Analysis Function'!F$35)/100000</f>
        <v>8.9425358999999993</v>
      </c>
    </row>
    <row r="53" spans="1:6" x14ac:dyDescent="0.25">
      <c r="A53" t="s">
        <v>81</v>
      </c>
      <c r="B53" t="str">
        <f>VLOOKUP(A53,'Raw data'!$D$1:$G$225,2,0)</f>
        <v>Functional nutrition</v>
      </c>
      <c r="C53" s="24">
        <f>SUMIFS('Raw data'!$G$2:$G$225,'Raw data'!$D$2:$D$225,'Analysis Function'!$A53,'Raw data'!$A$2:$A$225,'Analysis Function'!C$35)/100000</f>
        <v>7.3711190000000002</v>
      </c>
      <c r="D53" s="24">
        <f>SUMIFS('Raw data'!$G$2:$G$225,'Raw data'!$D$2:$D$225,'Analysis Function'!$A53,'Raw data'!$A$2:$A$225,'Analysis Function'!D$35)/100000</f>
        <v>10.459526199999997</v>
      </c>
      <c r="E53" s="24">
        <f>SUMIFS('Raw data'!$G$2:$G$225,'Raw data'!$D$2:$D$225,'Analysis Function'!$A53,'Raw data'!$A$2:$A$225,'Analysis Function'!E$35)/100000</f>
        <v>14.097308022419991</v>
      </c>
      <c r="F53" s="24">
        <f>SUMIFS('Raw data'!$G$2:$G$225,'Raw data'!$D$2:$D$225,'Analysis Function'!$A53,'Raw data'!$A$2:$A$225,'Analysis Function'!F$35)/100000</f>
        <v>13.225967600000001</v>
      </c>
    </row>
    <row r="54" spans="1:6" x14ac:dyDescent="0.25">
      <c r="A54" t="s">
        <v>201</v>
      </c>
      <c r="B54" t="str">
        <f>VLOOKUP(A54,'Raw data'!$D$1:$G$225,2,0)</f>
        <v>Gourmet Nutrition</v>
      </c>
      <c r="C54" s="24">
        <f>SUMIFS('Raw data'!$G$2:$G$225,'Raw data'!$D$2:$D$225,'Analysis Function'!$A54,'Raw data'!$A$2:$A$225,'Analysis Function'!C$35)/100000</f>
        <v>6.2011813999999994</v>
      </c>
      <c r="D54" s="24">
        <f>SUMIFS('Raw data'!$G$2:$G$225,'Raw data'!$D$2:$D$225,'Analysis Function'!$A54,'Raw data'!$A$2:$A$225,'Analysis Function'!D$35)/100000</f>
        <v>2.7334833999999995</v>
      </c>
      <c r="E54" s="24">
        <f>SUMIFS('Raw data'!$G$2:$G$225,'Raw data'!$D$2:$D$225,'Analysis Function'!$A54,'Raw data'!$A$2:$A$225,'Analysis Function'!E$35)/100000</f>
        <v>4.7046843000000003</v>
      </c>
      <c r="F54" s="24">
        <f>SUMIFS('Raw data'!$G$2:$G$225,'Raw data'!$D$2:$D$225,'Analysis Function'!$A54,'Raw data'!$A$2:$A$225,'Analysis Function'!F$35)/100000</f>
        <v>3.537281399999999</v>
      </c>
    </row>
    <row r="55" spans="1:6" x14ac:dyDescent="0.25">
      <c r="A55" t="s">
        <v>113</v>
      </c>
      <c r="B55" t="str">
        <f>VLOOKUP(A55,'Raw data'!$D$1:$G$225,2,0)</f>
        <v>Juices</v>
      </c>
      <c r="C55" s="24">
        <f>SUMIFS('Raw data'!$G$2:$G$225,'Raw data'!$D$2:$D$225,'Analysis Function'!$A55,'Raw data'!$A$2:$A$225,'Analysis Function'!C$35)/100000</f>
        <v>5.3009929999999983</v>
      </c>
      <c r="D55" s="24">
        <f>SUMIFS('Raw data'!$G$2:$G$225,'Raw data'!$D$2:$D$225,'Analysis Function'!$A55,'Raw data'!$A$2:$A$225,'Analysis Function'!D$35)/100000</f>
        <v>5.5180344999999997</v>
      </c>
      <c r="E55" s="24">
        <f>SUMIFS('Raw data'!$G$2:$G$225,'Raw data'!$D$2:$D$225,'Analysis Function'!$A55,'Raw data'!$A$2:$A$225,'Analysis Function'!E$35)/100000</f>
        <v>8.2643059000000001</v>
      </c>
      <c r="F55" s="24">
        <f>SUMIFS('Raw data'!$G$2:$G$225,'Raw data'!$D$2:$D$225,'Analysis Function'!$A55,'Raw data'!$A$2:$A$225,'Analysis Function'!F$35)/100000</f>
        <v>9.2269787999999995</v>
      </c>
    </row>
    <row r="56" spans="1:6" x14ac:dyDescent="0.25">
      <c r="A56" t="s">
        <v>202</v>
      </c>
      <c r="B56" t="str">
        <f>VLOOKUP(A56,'Raw data'!$D$1:$G$225,2,0)</f>
        <v>Functional nutrition</v>
      </c>
      <c r="C56" s="24">
        <f>SUMIFS('Raw data'!$G$2:$G$225,'Raw data'!$D$2:$D$225,'Analysis Function'!$A56,'Raw data'!$A$2:$A$225,'Analysis Function'!C$35)/100000</f>
        <v>2.7504664999999995</v>
      </c>
      <c r="D56" s="24">
        <f>SUMIFS('Raw data'!$G$2:$G$225,'Raw data'!$D$2:$D$225,'Analysis Function'!$A56,'Raw data'!$A$2:$A$225,'Analysis Function'!D$35)/100000</f>
        <v>0</v>
      </c>
      <c r="E56" s="24">
        <f>SUMIFS('Raw data'!$G$2:$G$225,'Raw data'!$D$2:$D$225,'Analysis Function'!$A56,'Raw data'!$A$2:$A$225,'Analysis Function'!E$35)/100000</f>
        <v>0</v>
      </c>
      <c r="F56" s="24">
        <f>SUMIFS('Raw data'!$G$2:$G$225,'Raw data'!$D$2:$D$225,'Analysis Function'!$A56,'Raw data'!$A$2:$A$225,'Analysis Function'!F$35)/100000</f>
        <v>0</v>
      </c>
    </row>
    <row r="57" spans="1:6" x14ac:dyDescent="0.25">
      <c r="A57" t="s">
        <v>203</v>
      </c>
      <c r="B57" t="str">
        <f>VLOOKUP(A57,'Raw data'!$D$1:$G$225,2,0)</f>
        <v>Functional nutrition</v>
      </c>
      <c r="C57" s="24">
        <f>SUMIFS('Raw data'!$G$2:$G$225,'Raw data'!$D$2:$D$225,'Analysis Function'!$A57,'Raw data'!$A$2:$A$225,'Analysis Function'!C$35)/100000</f>
        <v>2.7081564</v>
      </c>
      <c r="D57" s="24">
        <f>SUMIFS('Raw data'!$G$2:$G$225,'Raw data'!$D$2:$D$225,'Analysis Function'!$A57,'Raw data'!$A$2:$A$225,'Analysis Function'!D$35)/100000</f>
        <v>0</v>
      </c>
      <c r="E57" s="24">
        <f>SUMIFS('Raw data'!$G$2:$G$225,'Raw data'!$D$2:$D$225,'Analysis Function'!$A57,'Raw data'!$A$2:$A$225,'Analysis Function'!E$35)/100000</f>
        <v>0</v>
      </c>
      <c r="F57" s="24">
        <f>SUMIFS('Raw data'!$G$2:$G$225,'Raw data'!$D$2:$D$225,'Analysis Function'!$A57,'Raw data'!$A$2:$A$225,'Analysis Function'!F$35)/100000</f>
        <v>0</v>
      </c>
    </row>
    <row r="58" spans="1:6" x14ac:dyDescent="0.25">
      <c r="A58" t="s">
        <v>72</v>
      </c>
      <c r="B58" t="str">
        <f>VLOOKUP(A58,'Raw data'!$D$1:$G$225,2,0)</f>
        <v>Juices</v>
      </c>
      <c r="C58" s="24">
        <f>SUMIFS('Raw data'!$G$2:$G$225,'Raw data'!$D$2:$D$225,'Analysis Function'!$A58,'Raw data'!$A$2:$A$225,'Analysis Function'!C$35)/100000</f>
        <v>0</v>
      </c>
      <c r="D58" s="24">
        <f>SUMIFS('Raw data'!$G$2:$G$225,'Raw data'!$D$2:$D$225,'Analysis Function'!$A58,'Raw data'!$A$2:$A$225,'Analysis Function'!D$35)/100000</f>
        <v>2.1702926000000002</v>
      </c>
      <c r="E58" s="24">
        <f>SUMIFS('Raw data'!$G$2:$G$225,'Raw data'!$D$2:$D$225,'Analysis Function'!$A58,'Raw data'!$A$2:$A$225,'Analysis Function'!E$35)/100000</f>
        <v>0</v>
      </c>
      <c r="F58" s="24">
        <f>SUMIFS('Raw data'!$G$2:$G$225,'Raw data'!$D$2:$D$225,'Analysis Function'!$A58,'Raw data'!$A$2:$A$225,'Analysis Function'!F$35)/100000</f>
        <v>0</v>
      </c>
    </row>
    <row r="59" spans="1:6" x14ac:dyDescent="0.25">
      <c r="A59" t="s">
        <v>96</v>
      </c>
      <c r="B59" t="str">
        <f>VLOOKUP(A59,'Raw data'!$D$1:$G$225,2,0)</f>
        <v>Juices</v>
      </c>
      <c r="C59" s="24">
        <f>SUMIFS('Raw data'!$G$2:$G$225,'Raw data'!$D$2:$D$225,'Analysis Function'!$A59,'Raw data'!$A$2:$A$225,'Analysis Function'!C$35)/100000</f>
        <v>0</v>
      </c>
      <c r="D59" s="24">
        <f>SUMIFS('Raw data'!$G$2:$G$225,'Raw data'!$D$2:$D$225,'Analysis Function'!$A59,'Raw data'!$A$2:$A$225,'Analysis Function'!D$35)/100000</f>
        <v>4.8415293000000013</v>
      </c>
      <c r="E59" s="24">
        <f>SUMIFS('Raw data'!$G$2:$G$225,'Raw data'!$D$2:$D$225,'Analysis Function'!$A59,'Raw data'!$A$2:$A$225,'Analysis Function'!E$35)/100000</f>
        <v>4.3813940000000002</v>
      </c>
      <c r="F59" s="24">
        <f>SUMIFS('Raw data'!$G$2:$G$225,'Raw data'!$D$2:$D$225,'Analysis Function'!$A59,'Raw data'!$A$2:$A$225,'Analysis Function'!F$35)/100000</f>
        <v>5.9678846999999928</v>
      </c>
    </row>
    <row r="60" spans="1:6" x14ac:dyDescent="0.25">
      <c r="A60" t="s">
        <v>110</v>
      </c>
      <c r="B60" t="str">
        <f>VLOOKUP(A60,'Raw data'!$D$1:$G$225,2,0)</f>
        <v>Juices</v>
      </c>
      <c r="C60" s="24">
        <f>SUMIFS('Raw data'!$G$2:$G$225,'Raw data'!$D$2:$D$225,'Analysis Function'!$A60,'Raw data'!$A$2:$A$225,'Analysis Function'!C$35)/100000</f>
        <v>0</v>
      </c>
      <c r="D60" s="24">
        <f>SUMIFS('Raw data'!$G$2:$G$225,'Raw data'!$D$2:$D$225,'Analysis Function'!$A60,'Raw data'!$A$2:$A$225,'Analysis Function'!D$35)/100000</f>
        <v>3.4980072999999994</v>
      </c>
      <c r="E60" s="24">
        <f>SUMIFS('Raw data'!$G$2:$G$225,'Raw data'!$D$2:$D$225,'Analysis Function'!$A60,'Raw data'!$A$2:$A$225,'Analysis Function'!E$35)/100000</f>
        <v>2.42875</v>
      </c>
      <c r="F60" s="24">
        <f>SUMIFS('Raw data'!$G$2:$G$225,'Raw data'!$D$2:$D$225,'Analysis Function'!$A60,'Raw data'!$A$2:$A$225,'Analysis Function'!F$35)/100000</f>
        <v>3.1349166999999998</v>
      </c>
    </row>
    <row r="61" spans="1:6" x14ac:dyDescent="0.25">
      <c r="A61" t="s">
        <v>204</v>
      </c>
      <c r="B61" t="str">
        <f>VLOOKUP(A61,'Raw data'!$D$1:$G$225,2,0)</f>
        <v>Functional nutrition</v>
      </c>
      <c r="C61" s="24">
        <f>SUMIFS('Raw data'!$G$2:$G$225,'Raw data'!$D$2:$D$225,'Analysis Function'!$A61,'Raw data'!$A$2:$A$225,'Analysis Function'!C$35)/100000</f>
        <v>0</v>
      </c>
      <c r="D61" s="24">
        <f>SUMIFS('Raw data'!$G$2:$G$225,'Raw data'!$D$2:$D$225,'Analysis Function'!$A61,'Raw data'!$A$2:$A$225,'Analysis Function'!D$35)/100000</f>
        <v>4.1363120000000002</v>
      </c>
      <c r="E61" s="24">
        <f>SUMIFS('Raw data'!$G$2:$G$225,'Raw data'!$D$2:$D$225,'Analysis Function'!$A61,'Raw data'!$A$2:$A$225,'Analysis Function'!E$35)/100000</f>
        <v>0.23566332043999988</v>
      </c>
      <c r="F61" s="24">
        <f>SUMIFS('Raw data'!$G$2:$G$225,'Raw data'!$D$2:$D$225,'Analysis Function'!$A61,'Raw data'!$A$2:$A$225,'Analysis Function'!F$35)/100000</f>
        <v>0.73140000000000005</v>
      </c>
    </row>
    <row r="62" spans="1:6" x14ac:dyDescent="0.25">
      <c r="A62" t="s">
        <v>139</v>
      </c>
      <c r="B62" t="str">
        <f>VLOOKUP(A62,'Raw data'!$D$1:$G$225,2,0)</f>
        <v>Gourmet Nutrition</v>
      </c>
      <c r="C62" s="24">
        <f>SUMIFS('Raw data'!$G$2:$G$225,'Raw data'!$D$2:$D$225,'Analysis Function'!$A62,'Raw data'!$A$2:$A$225,'Analysis Function'!C$35)/100000</f>
        <v>0</v>
      </c>
      <c r="D62" s="24">
        <f>SUMIFS('Raw data'!$G$2:$G$225,'Raw data'!$D$2:$D$225,'Analysis Function'!$A62,'Raw data'!$A$2:$A$225,'Analysis Function'!D$35)/100000</f>
        <v>2.1394697000000003</v>
      </c>
      <c r="E62" s="24">
        <f>SUMIFS('Raw data'!$G$2:$G$225,'Raw data'!$D$2:$D$225,'Analysis Function'!$A62,'Raw data'!$A$2:$A$225,'Analysis Function'!E$35)/100000</f>
        <v>2.9922251000000002</v>
      </c>
      <c r="F62" s="24">
        <f>SUMIFS('Raw data'!$G$2:$G$225,'Raw data'!$D$2:$D$225,'Analysis Function'!$A62,'Raw data'!$A$2:$A$225,'Analysis Function'!F$35)/100000</f>
        <v>5.4080178000000005</v>
      </c>
    </row>
    <row r="63" spans="1:6" x14ac:dyDescent="0.25">
      <c r="A63" t="s">
        <v>174</v>
      </c>
      <c r="B63" t="str">
        <f>VLOOKUP(A63,'Raw data'!$D$1:$G$225,2,0)</f>
        <v>Functional nutrition</v>
      </c>
      <c r="C63" s="24">
        <f>SUMIFS('Raw data'!$G$2:$G$225,'Raw data'!$D$2:$D$225,'Analysis Function'!$A63,'Raw data'!$A$2:$A$225,'Analysis Function'!C$35)/100000</f>
        <v>0</v>
      </c>
      <c r="D63" s="24">
        <f>SUMIFS('Raw data'!$G$2:$G$225,'Raw data'!$D$2:$D$225,'Analysis Function'!$A63,'Raw data'!$A$2:$A$225,'Analysis Function'!D$35)/100000</f>
        <v>8.5182164</v>
      </c>
      <c r="E63" s="24">
        <f>SUMIFS('Raw data'!$G$2:$G$225,'Raw data'!$D$2:$D$225,'Analysis Function'!$A63,'Raw data'!$A$2:$A$225,'Analysis Function'!E$35)/100000</f>
        <v>0</v>
      </c>
      <c r="F63" s="24">
        <f>SUMIFS('Raw data'!$G$2:$G$225,'Raw data'!$D$2:$D$225,'Analysis Function'!$A63,'Raw data'!$A$2:$A$225,'Analysis Function'!F$35)/100000</f>
        <v>0</v>
      </c>
    </row>
    <row r="64" spans="1:6" x14ac:dyDescent="0.25">
      <c r="A64" t="s">
        <v>101</v>
      </c>
      <c r="B64" t="str">
        <f>VLOOKUP(A64,'Raw data'!$D$1:$G$225,2,0)</f>
        <v>Functional nutrition</v>
      </c>
      <c r="C64" s="24">
        <f>SUMIFS('Raw data'!$G$2:$G$225,'Raw data'!$D$2:$D$225,'Analysis Function'!$A64,'Raw data'!$A$2:$A$225,'Analysis Function'!C$35)/100000</f>
        <v>0</v>
      </c>
      <c r="D64" s="24">
        <f>SUMIFS('Raw data'!$G$2:$G$225,'Raw data'!$D$2:$D$225,'Analysis Function'!$A64,'Raw data'!$A$2:$A$225,'Analysis Function'!D$35)/100000</f>
        <v>0</v>
      </c>
      <c r="E64" s="24">
        <f>SUMIFS('Raw data'!$G$2:$G$225,'Raw data'!$D$2:$D$225,'Analysis Function'!$A64,'Raw data'!$A$2:$A$225,'Analysis Function'!E$35)/100000</f>
        <v>0</v>
      </c>
      <c r="F64" s="24">
        <f>SUMIFS('Raw data'!$G$2:$G$225,'Raw data'!$D$2:$D$225,'Analysis Function'!$A64,'Raw data'!$A$2:$A$225,'Analysis Function'!F$35)/100000</f>
        <v>3.3557999999999999</v>
      </c>
    </row>
    <row r="65" spans="1:6" x14ac:dyDescent="0.25">
      <c r="A65" t="s">
        <v>205</v>
      </c>
      <c r="B65" t="str">
        <f>VLOOKUP(A65,'Raw data'!$D$1:$G$225,2,0)</f>
        <v>Gourmet Nutrition</v>
      </c>
      <c r="C65" s="24">
        <f>SUMIFS('Raw data'!$G$2:$G$225,'Raw data'!$D$2:$D$225,'Analysis Function'!$A65,'Raw data'!$A$2:$A$225,'Analysis Function'!C$35)/100000</f>
        <v>0</v>
      </c>
      <c r="D65" s="24">
        <f>SUMIFS('Raw data'!$G$2:$G$225,'Raw data'!$D$2:$D$225,'Analysis Function'!$A65,'Raw data'!$A$2:$A$225,'Analysis Function'!D$35)/100000</f>
        <v>0</v>
      </c>
      <c r="E65" s="24">
        <f>SUMIFS('Raw data'!$G$2:$G$225,'Raw data'!$D$2:$D$225,'Analysis Function'!$A65,'Raw data'!$A$2:$A$225,'Analysis Function'!E$35)/100000</f>
        <v>0</v>
      </c>
      <c r="F65" s="24">
        <f>SUMIFS('Raw data'!$G$2:$G$225,'Raw data'!$D$2:$D$225,'Analysis Function'!$A65,'Raw data'!$A$2:$A$225,'Analysis Function'!F$35)/100000</f>
        <v>5.8259999999999996</v>
      </c>
    </row>
    <row r="66" spans="1:6" x14ac:dyDescent="0.25">
      <c r="A66" s="37" t="s">
        <v>1</v>
      </c>
      <c r="B66" s="37"/>
      <c r="C66" s="38">
        <f>SUM(C36:C65)</f>
        <v>197.38843130000001</v>
      </c>
      <c r="D66" s="38">
        <f t="shared" ref="D66:F66" si="3">SUM(D36:D65)</f>
        <v>213.94649440000003</v>
      </c>
      <c r="E66" s="38">
        <f t="shared" si="3"/>
        <v>214.92368696334066</v>
      </c>
      <c r="F66" s="38">
        <f t="shared" si="3"/>
        <v>251.27830069999996</v>
      </c>
    </row>
  </sheetData>
  <mergeCells count="2">
    <mergeCell ref="H9:M9"/>
    <mergeCell ref="P9:U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Data Type</vt:lpstr>
      <vt:lpstr>Sheet8</vt:lpstr>
      <vt:lpstr>Formatting</vt:lpstr>
      <vt:lpstr>Formulas</vt:lpstr>
      <vt:lpstr>Functions</vt:lpstr>
      <vt:lpstr>Sorting &amp; Filter</vt:lpstr>
      <vt:lpstr>Sheet7</vt:lpstr>
      <vt:lpstr>Raw data</vt:lpstr>
      <vt:lpstr>Analysis Function</vt:lpstr>
      <vt:lpstr>analysis table</vt:lpstr>
      <vt:lpstr>work_from</vt:lpstr>
      <vt:lpstr>Sheet9</vt:lpstr>
      <vt:lpstr>Sheet12</vt:lpstr>
      <vt:lpstr>Sheet1</vt:lpstr>
      <vt:lpstr>Sheet2</vt:lpstr>
      <vt:lpstr>Sheet4</vt:lpstr>
      <vt:lpstr>Sheet3</vt:lpstr>
      <vt:lpstr>Sheet6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Ankit</dc:creator>
  <cp:lastModifiedBy>COMPUTER</cp:lastModifiedBy>
  <cp:lastPrinted>2021-12-23T12:55:25Z</cp:lastPrinted>
  <dcterms:created xsi:type="dcterms:W3CDTF">2021-05-26T05:39:00Z</dcterms:created>
  <dcterms:modified xsi:type="dcterms:W3CDTF">2022-07-28T05:40:03Z</dcterms:modified>
</cp:coreProperties>
</file>