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fre\Desktop\Data analysis\Excel\Lesson 2 Formulas &amp; Functions\"/>
    </mc:Choice>
  </mc:AlternateContent>
  <xr:revisionPtr revIDLastSave="0" documentId="13_ncr:1_{AC88D3D1-1D65-421D-B401-F499A2D4B4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performance analysis" sheetId="5" r:id="rId1"/>
    <sheet name="EX- ALL in ONE" sheetId="1" r:id="rId2"/>
    <sheet name="cell refrencing " sheetId="2" r:id="rId3"/>
    <sheet name="IF-IFS" sheetId="3" r:id="rId4"/>
    <sheet name="Math- static Fun" sheetId="4" r:id="rId5"/>
  </sheets>
  <definedNames>
    <definedName name="_xlnm._FilterDatabase" localSheetId="0" hidden="1">'Employee performance analysis'!$A$1:$J$8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G7" i="5" a="1"/>
  <c r="G7" i="5" s="1"/>
  <c r="H7" i="5" s="1" a="1"/>
  <c r="H7" i="5" s="1"/>
  <c r="I7" i="5" s="1"/>
  <c r="G6" i="5" a="1"/>
  <c r="G6" i="5" s="1"/>
  <c r="H12" i="5"/>
  <c r="D12" i="5"/>
  <c r="C12" i="5"/>
  <c r="B12" i="5"/>
  <c r="A12" i="5"/>
  <c r="L2" i="1" a="1"/>
  <c r="L2" i="1" s="1"/>
  <c r="G3" i="5" a="1"/>
  <c r="G3" i="5" s="1"/>
  <c r="H3" i="5" s="1" a="1"/>
  <c r="H3" i="5" s="1"/>
  <c r="I3" i="5" s="1"/>
  <c r="G4" i="5" a="1"/>
  <c r="G4" i="5" s="1"/>
  <c r="H4" i="5" s="1" a="1"/>
  <c r="H4" i="5" s="1"/>
  <c r="I4" i="5" s="1"/>
  <c r="G5" i="5" a="1"/>
  <c r="G5" i="5" s="1"/>
  <c r="H5" i="5" s="1" a="1"/>
  <c r="H5" i="5" s="1"/>
  <c r="I5" i="5" s="1"/>
  <c r="G8" i="5" a="1"/>
  <c r="G8" i="5" s="1"/>
  <c r="H8" i="5" s="1" a="1"/>
  <c r="H8" i="5" s="1"/>
  <c r="I8" i="5" s="1"/>
  <c r="G2" i="5" a="1"/>
  <c r="G2" i="5" s="1"/>
  <c r="H2" i="5" s="1" a="1"/>
  <c r="H2" i="5" s="1"/>
  <c r="I2" i="5" s="1"/>
  <c r="H11" i="4"/>
  <c r="F2" i="1"/>
  <c r="F3" i="4"/>
  <c r="F4" i="4"/>
  <c r="F5" i="4"/>
  <c r="F6" i="4"/>
  <c r="F8" i="4"/>
  <c r="F9" i="4"/>
  <c r="F2" i="4"/>
  <c r="H12" i="4"/>
  <c r="I8" i="4"/>
  <c r="H8" i="4"/>
  <c r="I7" i="4"/>
  <c r="H7" i="4"/>
  <c r="M2" i="4"/>
  <c r="L2" i="4"/>
  <c r="K2" i="4"/>
  <c r="J2" i="4"/>
  <c r="I2" i="4"/>
  <c r="H2" i="4"/>
  <c r="G2" i="4"/>
  <c r="F3" i="3" a="1"/>
  <c r="F3" i="3" s="1"/>
  <c r="F4" i="3" a="1"/>
  <c r="F4" i="3" s="1"/>
  <c r="F5" i="3" a="1"/>
  <c r="F5" i="3" s="1"/>
  <c r="F6" i="3" a="1"/>
  <c r="F6" i="3" s="1"/>
  <c r="F7" i="3" a="1"/>
  <c r="F7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2" i="3" a="1"/>
  <c r="E2" i="3" s="1"/>
  <c r="D3" i="3"/>
  <c r="D4" i="3"/>
  <c r="D5" i="3"/>
  <c r="D6" i="3"/>
  <c r="D7" i="3"/>
  <c r="D2" i="3"/>
  <c r="E3" i="2"/>
  <c r="E4" i="2"/>
  <c r="E2" i="2"/>
  <c r="D3" i="2"/>
  <c r="D4" i="2"/>
  <c r="D2" i="2"/>
  <c r="C3" i="2"/>
  <c r="C4" i="2"/>
  <c r="C2" i="2"/>
  <c r="B13" i="1"/>
  <c r="B14" i="1"/>
  <c r="L3" i="1" a="1"/>
  <c r="L3" i="1" s="1"/>
  <c r="L4" i="1" a="1"/>
  <c r="L4" i="1" s="1"/>
  <c r="L5" i="1" a="1"/>
  <c r="L5" i="1" s="1"/>
  <c r="L6" i="1" a="1"/>
  <c r="L6" i="1" s="1"/>
  <c r="K3" i="1"/>
  <c r="K4" i="1"/>
  <c r="K5" i="1"/>
  <c r="K6" i="1"/>
  <c r="K2" i="1"/>
  <c r="J3" i="1"/>
  <c r="J4" i="1"/>
  <c r="J5" i="1"/>
  <c r="J6" i="1"/>
  <c r="J2" i="1"/>
  <c r="G2" i="1"/>
  <c r="F3" i="1"/>
  <c r="G3" i="1" s="1"/>
  <c r="H3" i="1" s="1"/>
  <c r="F4" i="1"/>
  <c r="G4" i="1" s="1"/>
  <c r="H4" i="1" s="1"/>
  <c r="F5" i="1"/>
  <c r="G5" i="1" s="1"/>
  <c r="H5" i="1" s="1"/>
  <c r="F6" i="1"/>
  <c r="G6" i="1" s="1"/>
  <c r="H6" i="1" s="1"/>
  <c r="I12" i="5" l="1"/>
  <c r="H6" i="5" a="1"/>
  <c r="H6" i="5" s="1"/>
  <c r="I6" i="5" s="1"/>
  <c r="J6" i="5" s="1"/>
  <c r="J12" i="5"/>
  <c r="H2" i="1"/>
  <c r="I2" i="1"/>
  <c r="I6" i="1"/>
  <c r="I4" i="1"/>
  <c r="I5" i="1"/>
  <c r="I3" i="1"/>
  <c r="J5" i="5" l="1"/>
  <c r="J3" i="5"/>
  <c r="J4" i="5"/>
  <c r="J7" i="5"/>
  <c r="J8" i="5"/>
  <c r="E12" i="5"/>
  <c r="J2" i="5"/>
  <c r="F12" i="5"/>
  <c r="G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<sst xmlns="http://schemas.openxmlformats.org/spreadsheetml/2006/main" count="154" uniqueCount="111">
  <si>
    <t>معرف الموظف</t>
  </si>
  <si>
    <t>اسم الموظف</t>
  </si>
  <si>
    <t>المنصب الوظيفي</t>
  </si>
  <si>
    <t>الراتب الأساسي</t>
  </si>
  <si>
    <t>نور عبدالله</t>
  </si>
  <si>
    <t>خالد الغامدي</t>
  </si>
  <si>
    <t>سارة الاحمدي</t>
  </si>
  <si>
    <t>عمر المصري</t>
  </si>
  <si>
    <t>فاطمة الزهراني</t>
  </si>
  <si>
    <t xml:space="preserve">محلل بيانات </t>
  </si>
  <si>
    <t xml:space="preserve">مدير مبيعات </t>
  </si>
  <si>
    <t xml:space="preserve">مطور برامج </t>
  </si>
  <si>
    <t>مدير تسويق</t>
  </si>
  <si>
    <t>تقييم الأداء (من 10)</t>
  </si>
  <si>
    <t>القيمة</t>
  </si>
  <si>
    <t>نسبة العلاوة السنوية</t>
  </si>
  <si>
    <t>المعيار</t>
  </si>
  <si>
    <t>نسبة الضريبة</t>
  </si>
  <si>
    <t xml:space="preserve">حدد الراتب المرتفع </t>
  </si>
  <si>
    <t>المنصب المستهدف 1</t>
  </si>
  <si>
    <t>المنصب المستهدف 2</t>
  </si>
  <si>
    <t xml:space="preserve">حدد التقييم المكأفاة </t>
  </si>
  <si>
    <t xml:space="preserve">مبلغ العلاوة </t>
  </si>
  <si>
    <t>الراتب الجديد</t>
  </si>
  <si>
    <t>مبلغ الضريبة</t>
  </si>
  <si>
    <t>صافي الراتب</t>
  </si>
  <si>
    <t>فحص المنصب</t>
  </si>
  <si>
    <t>مناصب ذات أولوية</t>
  </si>
  <si>
    <t>تصنيف الراتب</t>
  </si>
  <si>
    <t>عدد الموظفين ذوي الأداء المرتفع</t>
  </si>
  <si>
    <t>عدد الموظفين في منصب "محلل بيانات"</t>
  </si>
  <si>
    <t>السعر الأساسي</t>
  </si>
  <si>
    <t>منتج 1</t>
  </si>
  <si>
    <t xml:space="preserve">منتج 2 </t>
  </si>
  <si>
    <t>منتج 3</t>
  </si>
  <si>
    <t>اسم الطالب</t>
  </si>
  <si>
    <t>الدرجة من 100</t>
  </si>
  <si>
    <t xml:space="preserve">هل سلم المشروع </t>
  </si>
  <si>
    <t xml:space="preserve">احمد </t>
  </si>
  <si>
    <t>بدر</t>
  </si>
  <si>
    <t xml:space="preserve">جميله </t>
  </si>
  <si>
    <t xml:space="preserve">خالد </t>
  </si>
  <si>
    <t>مني</t>
  </si>
  <si>
    <t xml:space="preserve">وائل </t>
  </si>
  <si>
    <t xml:space="preserve">نعم </t>
  </si>
  <si>
    <t>لا</t>
  </si>
  <si>
    <t xml:space="preserve">المعيار </t>
  </si>
  <si>
    <t xml:space="preserve">القيمة </t>
  </si>
  <si>
    <t xml:space="preserve">درجة النجاح </t>
  </si>
  <si>
    <t>درجة التميز</t>
  </si>
  <si>
    <t xml:space="preserve">الحالة </t>
  </si>
  <si>
    <t>التقدير</t>
  </si>
  <si>
    <t>ملاحظات لاتخاذ إجراء</t>
  </si>
  <si>
    <t xml:space="preserve">رقم الفاتورة </t>
  </si>
  <si>
    <t xml:space="preserve">مندوب مبيعات </t>
  </si>
  <si>
    <t xml:space="preserve">المنطقة </t>
  </si>
  <si>
    <t xml:space="preserve">فئة المنتج </t>
  </si>
  <si>
    <t xml:space="preserve">قيمة المنتج </t>
  </si>
  <si>
    <t xml:space="preserve">نورة </t>
  </si>
  <si>
    <t xml:space="preserve">سعد </t>
  </si>
  <si>
    <t>عمر</t>
  </si>
  <si>
    <t xml:space="preserve">جدة </t>
  </si>
  <si>
    <t xml:space="preserve">الرياض </t>
  </si>
  <si>
    <t xml:space="preserve">الدمام </t>
  </si>
  <si>
    <t xml:space="preserve">الكترونيات </t>
  </si>
  <si>
    <t>اثاث</t>
  </si>
  <si>
    <t>أجهزة منزلية</t>
  </si>
  <si>
    <t>اجمالي عدد الصفقات المسجلة</t>
  </si>
  <si>
    <t>عدد الصفقات التي لها قيمة مبيعات</t>
  </si>
  <si>
    <t>إجمالي قيمة المبيعات</t>
  </si>
  <si>
    <t>متوسط قيمة الصفقة</t>
  </si>
  <si>
    <t xml:space="preserve">أعلى قيمة صفقة	</t>
  </si>
  <si>
    <t>أقل قيمة صفقة</t>
  </si>
  <si>
    <t xml:space="preserve">القيمة الوسيطة للمبيعات (Median)	</t>
  </si>
  <si>
    <t xml:space="preserve">مندوب المبيعات </t>
  </si>
  <si>
    <t>اجمالي المبيعات</t>
  </si>
  <si>
    <t xml:space="preserve">عدد الصفقات </t>
  </si>
  <si>
    <t>مها</t>
  </si>
  <si>
    <t>سعد</t>
  </si>
  <si>
    <t xml:space="preserve">اجمالي مبيعات الالكترونيات في الرياض فقط </t>
  </si>
  <si>
    <t xml:space="preserve">عدد صفقات التي حققتها نورة في فئة الاكترونيات </t>
  </si>
  <si>
    <t xml:space="preserve">التقييم </t>
  </si>
  <si>
    <t>القسم</t>
  </si>
  <si>
    <t>أكمل التدريب الإلزامي؟</t>
  </si>
  <si>
    <t xml:space="preserve">خالد الغامدي </t>
  </si>
  <si>
    <t>نورة عبدالله</t>
  </si>
  <si>
    <t>علي حسن</t>
  </si>
  <si>
    <t>ليلي مراد</t>
  </si>
  <si>
    <t xml:space="preserve">التسويق </t>
  </si>
  <si>
    <t xml:space="preserve">المبيعات </t>
  </si>
  <si>
    <t xml:space="preserve">تقنية المعلومات </t>
  </si>
  <si>
    <t>نعم</t>
  </si>
  <si>
    <t>حد التقييم الممتاز</t>
  </si>
  <si>
    <t xml:space="preserve">نسبة علاوة الأداء الممتاز </t>
  </si>
  <si>
    <t xml:space="preserve">نسبة علاوة الأداء القياسي </t>
  </si>
  <si>
    <t xml:space="preserve">القسم المستهدف للمتابعة </t>
  </si>
  <si>
    <t>القسم ذو الأولوية</t>
  </si>
  <si>
    <t>تصنيف الأداء</t>
  </si>
  <si>
    <t>مبلغ العلاوة</t>
  </si>
  <si>
    <t>الراتب الإجمالي</t>
  </si>
  <si>
    <t>ترتيب الراتب</t>
  </si>
  <si>
    <t>إجمالي الموظفين</t>
  </si>
  <si>
    <t>متوسط تقييم الأداء</t>
  </si>
  <si>
    <t>أعلى راتب إجمالي</t>
  </si>
  <si>
    <t>أقل راتب إجمالي</t>
  </si>
  <si>
    <t>الراتب الإجمالي الوسيط (Median)</t>
  </si>
  <si>
    <t>عدد موظفي قسم "المبيعات"</t>
  </si>
  <si>
    <t>إجمالي رواتب قسم "المبيعات"</t>
  </si>
  <si>
    <t>عدد موظفي "الأداء الممتاز" الذين أكملوا التدريب</t>
  </si>
  <si>
    <t>عدد الموظفين الذين تم تقييمهم</t>
  </si>
  <si>
    <t xml:space="preserve"> إجمالي الرواتب الأساسية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</si>
</sst>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1A1C1E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9" fontId="0" fillId="0" borderId="1" xfId="0" applyNumberFormat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76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B512-DE14-46E5-B319-C929CD2CFA51}">
  <dimension ref="A1:J21"/>
  <sheetViews>
    <sheetView rightToLeft="1" tabSelected="1" zoomScale="90" zoomScaleNormal="90" workbookViewId="0">
      <selection activeCell="B20" sqref="B20"/>
    </sheetView>
  </sheetViews>
  <sheetFormatPr defaultRowHeight="15" x14ac:dyDescent="0.25"/>
  <cols>
    <col min="1" max="1" width="20.140625" bestFit="1" customWidth="1"/>
    <col min="2" max="2" width="24.140625" bestFit="1" customWidth="1"/>
    <col min="3" max="3" width="20" bestFit="1" customWidth="1"/>
    <col min="4" max="4" width="15.5703125" bestFit="1" customWidth="1"/>
    <col min="5" max="5" width="24.140625" bestFit="1" customWidth="1"/>
    <col min="6" max="6" width="22.28515625" bestFit="1" customWidth="1"/>
    <col min="7" max="7" width="27.28515625" bestFit="1" customWidth="1"/>
    <col min="8" max="8" width="21.5703125" bestFit="1" customWidth="1"/>
    <col min="9" max="9" width="23.140625" bestFit="1" customWidth="1"/>
    <col min="10" max="10" width="35.140625" bestFit="1" customWidth="1"/>
    <col min="11" max="11" width="21.5703125" bestFit="1" customWidth="1"/>
  </cols>
  <sheetData>
    <row r="1" spans="1:10" ht="16.5" thickTop="1" thickBot="1" x14ac:dyDescent="0.3">
      <c r="A1" s="25" t="s">
        <v>0</v>
      </c>
      <c r="B1" s="25" t="s">
        <v>1</v>
      </c>
      <c r="C1" s="25" t="s">
        <v>82</v>
      </c>
      <c r="D1" s="25" t="s">
        <v>3</v>
      </c>
      <c r="E1" s="25" t="s">
        <v>13</v>
      </c>
      <c r="F1" s="25" t="s">
        <v>83</v>
      </c>
      <c r="G1" s="25" t="s">
        <v>97</v>
      </c>
      <c r="H1" s="25" t="s">
        <v>98</v>
      </c>
      <c r="I1" s="25" t="s">
        <v>99</v>
      </c>
      <c r="J1" s="25" t="s">
        <v>100</v>
      </c>
    </row>
    <row r="2" spans="1:10" ht="16.5" thickTop="1" thickBot="1" x14ac:dyDescent="0.3">
      <c r="A2" s="9">
        <v>101</v>
      </c>
      <c r="B2" s="9" t="s">
        <v>84</v>
      </c>
      <c r="C2" s="9" t="s">
        <v>89</v>
      </c>
      <c r="D2" s="9">
        <v>95000</v>
      </c>
      <c r="E2" s="9">
        <v>9</v>
      </c>
      <c r="F2" s="9" t="s">
        <v>91</v>
      </c>
      <c r="G2" s="9" t="str" cm="1">
        <f t="array" ref="G2">_xlfn.IFS($E2="","لم يتم تقييمه ",$E2&gt;=$B$16,"أداء ممتاز",TRUE,"أداء قياسي")</f>
        <v>أداء ممتاز</v>
      </c>
      <c r="H2" s="9" cm="1">
        <f t="array" ref="H2">_xlfn.IFS(TRIM(G2)="أداء ممتاز", D2*$B$17, TRIM(G2)="أداء قياسي", D2*$B$18, TRIM(G2)="لم يتم تقييمه", 0)</f>
        <v>9500</v>
      </c>
      <c r="I2" s="9">
        <f>SUM(D2+H2)</f>
        <v>104500</v>
      </c>
      <c r="J2" s="9">
        <f>_xlfn.RANK.EQ(I2, $I$2:$I$8, 0)</f>
        <v>2</v>
      </c>
    </row>
    <row r="3" spans="1:10" ht="16.5" thickTop="1" thickBot="1" x14ac:dyDescent="0.3">
      <c r="A3" s="9">
        <v>102</v>
      </c>
      <c r="B3" s="9" t="s">
        <v>6</v>
      </c>
      <c r="C3" s="9" t="s">
        <v>88</v>
      </c>
      <c r="D3" s="9">
        <v>72000</v>
      </c>
      <c r="E3" s="9">
        <v>7</v>
      </c>
      <c r="F3" s="9" t="s">
        <v>45</v>
      </c>
      <c r="G3" s="9" t="str" cm="1">
        <f t="array" ref="G3">_xlfn.IFS($E3="","لم يتم تقييمه ",$E3&gt;=$B$16,"أداء ممتاز",TRUE,"أداء قياسي")</f>
        <v>أداء قياسي</v>
      </c>
      <c r="H3" s="9" cm="1">
        <f t="array" ref="H3">_xlfn.IFS(TRIM(G3)="أداء ممتاز", D3*$B$17, TRIM(G3)="أداء قياسي", D3*$B$18, TRIM(G3)="لم يتم تقييمه", 0)</f>
        <v>2880</v>
      </c>
      <c r="I3" s="9">
        <f t="shared" ref="I3:I8" si="0">SUM(D3+H3)</f>
        <v>74880</v>
      </c>
      <c r="J3" s="9">
        <f t="shared" ref="J3:J8" si="1">_xlfn.RANK.EQ(I3, $I$2:$I$8, 0)</f>
        <v>6</v>
      </c>
    </row>
    <row r="4" spans="1:10" ht="16.5" thickTop="1" thickBot="1" x14ac:dyDescent="0.3">
      <c r="A4" s="9">
        <v>103</v>
      </c>
      <c r="B4" s="9" t="s">
        <v>7</v>
      </c>
      <c r="C4" s="9" t="s">
        <v>89</v>
      </c>
      <c r="D4" s="9">
        <v>88000</v>
      </c>
      <c r="E4" s="9">
        <v>6</v>
      </c>
      <c r="F4" s="9" t="s">
        <v>91</v>
      </c>
      <c r="G4" s="9" t="str" cm="1">
        <f t="array" ref="G4">_xlfn.IFS($E4="","لم يتم تقييمه ",$E4&gt;=$B$16,"أداء ممتاز",TRUE,"أداء قياسي")</f>
        <v>أداء قياسي</v>
      </c>
      <c r="H4" s="9" cm="1">
        <f t="array" ref="H4">_xlfn.IFS(TRIM(G4)="أداء ممتاز", D4*$B$17, TRIM(G4)="أداء قياسي", D4*$B$18, TRIM(G4)="لم يتم تقييمه", 0)</f>
        <v>3520</v>
      </c>
      <c r="I4" s="9">
        <f t="shared" si="0"/>
        <v>91520</v>
      </c>
      <c r="J4" s="9">
        <f t="shared" si="1"/>
        <v>4</v>
      </c>
    </row>
    <row r="5" spans="1:10" ht="16.5" thickTop="1" thickBot="1" x14ac:dyDescent="0.3">
      <c r="A5" s="9">
        <v>104</v>
      </c>
      <c r="B5" s="9" t="s">
        <v>85</v>
      </c>
      <c r="C5" s="9" t="s">
        <v>90</v>
      </c>
      <c r="D5" s="9">
        <v>115000</v>
      </c>
      <c r="E5" s="9"/>
      <c r="F5" s="9" t="s">
        <v>91</v>
      </c>
      <c r="G5" s="9" t="str" cm="1">
        <f t="array" ref="G5">_xlfn.IFS($E5="","لم يتم تقييمه ",$E5&gt;=$B$16,"أداء ممتاز",TRUE,"أداء قياسي")</f>
        <v xml:space="preserve">لم يتم تقييمه </v>
      </c>
      <c r="H5" s="9" cm="1">
        <f t="array" ref="H5">_xlfn.IFS(TRIM(G5)="أداء ممتاز", D5*$B$17, TRIM(G5)="أداء قياسي", D5*$B$18, TRIM(G5)="لم يتم تقييمه", 0)</f>
        <v>0</v>
      </c>
      <c r="I5" s="9">
        <f t="shared" si="0"/>
        <v>115000</v>
      </c>
      <c r="J5" s="9">
        <f t="shared" si="1"/>
        <v>1</v>
      </c>
    </row>
    <row r="6" spans="1:10" ht="16.5" thickTop="1" thickBot="1" x14ac:dyDescent="0.3">
      <c r="A6" s="9">
        <v>105</v>
      </c>
      <c r="B6" s="9" t="s">
        <v>8</v>
      </c>
      <c r="C6" s="9" t="s">
        <v>88</v>
      </c>
      <c r="D6" s="9">
        <v>75000</v>
      </c>
      <c r="E6" s="9">
        <v>8</v>
      </c>
      <c r="F6" s="9" t="s">
        <v>91</v>
      </c>
      <c r="G6" s="9" t="str" cm="1">
        <f t="array" ref="G6">_xlfn.IFS($E6="","لم يتم تقييمه ",$E6&gt;=$B$16,"أداء ممتاز",TRUE,"أداء قياسي")</f>
        <v>أداء ممتاز</v>
      </c>
      <c r="H6" s="9" cm="1">
        <f t="array" ref="H6">_xlfn.IFS(TRIM(G6)="أداء ممتاز", D6*$B$17, TRIM(G6)="أداء قياسي", D6*$B$18, TRIM(G6)="لم يتم تقييمه", 0)</f>
        <v>7500</v>
      </c>
      <c r="I6" s="9">
        <f t="shared" si="0"/>
        <v>82500</v>
      </c>
      <c r="J6" s="9">
        <f t="shared" si="1"/>
        <v>5</v>
      </c>
    </row>
    <row r="7" spans="1:10" ht="16.5" thickTop="1" thickBot="1" x14ac:dyDescent="0.3">
      <c r="A7" s="9">
        <v>106</v>
      </c>
      <c r="B7" s="9" t="s">
        <v>86</v>
      </c>
      <c r="C7" s="9" t="s">
        <v>89</v>
      </c>
      <c r="D7" s="9">
        <v>92000</v>
      </c>
      <c r="E7" s="9">
        <v>9</v>
      </c>
      <c r="F7" s="9" t="s">
        <v>91</v>
      </c>
      <c r="G7" s="9" t="str" cm="1">
        <f t="array" ref="G7">_xlfn.IFS($E7="","لم يتم تقييمه ",$E7&gt;=$B$16,"أداء ممتاز",TRUE,"أداء قياسي")</f>
        <v>أداء ممتاز</v>
      </c>
      <c r="H7" s="9" cm="1">
        <f t="array" ref="H7">_xlfn.IFS(TRIM(G7)="أداء ممتاز", D7*$B$17, TRIM(G7)="أداء قياسي", D7*$B$18, TRIM(G7)="لم يتم تقييمه", 0)</f>
        <v>9200</v>
      </c>
      <c r="I7" s="9">
        <f t="shared" si="0"/>
        <v>101200</v>
      </c>
      <c r="J7" s="9">
        <f t="shared" si="1"/>
        <v>3</v>
      </c>
    </row>
    <row r="8" spans="1:10" ht="16.5" thickTop="1" thickBot="1" x14ac:dyDescent="0.3">
      <c r="A8" s="9">
        <v>107</v>
      </c>
      <c r="B8" s="9" t="s">
        <v>87</v>
      </c>
      <c r="C8" s="9" t="s">
        <v>90</v>
      </c>
      <c r="D8" s="9">
        <v>10500</v>
      </c>
      <c r="E8" s="9">
        <v>5</v>
      </c>
      <c r="F8" s="9" t="s">
        <v>91</v>
      </c>
      <c r="G8" s="9" t="str" cm="1">
        <f t="array" ref="G8">_xlfn.IFS($E8="","لم يتم تقييمه ",$E8&gt;=$B$16,"أداء ممتاز",TRUE,"أداء قياسي")</f>
        <v>أداء قياسي</v>
      </c>
      <c r="H8" s="9" cm="1">
        <f t="array" ref="H8">_xlfn.IFS(TRIM(G8)="أداء ممتاز", D8*$B$17, TRIM(G8)="أداء قياسي", D8*$B$18, TRIM(G8)="لم يتم تقييمه", 0)</f>
        <v>420</v>
      </c>
      <c r="I8" s="9">
        <f t="shared" si="0"/>
        <v>10920</v>
      </c>
      <c r="J8" s="9">
        <f t="shared" si="1"/>
        <v>7</v>
      </c>
    </row>
    <row r="9" spans="1:10" ht="15.75" thickTop="1" x14ac:dyDescent="0.25"/>
    <row r="10" spans="1:10" ht="15.75" thickBot="1" x14ac:dyDescent="0.3"/>
    <row r="11" spans="1:10" ht="16.5" thickTop="1" thickBot="1" x14ac:dyDescent="0.3">
      <c r="A11" s="12" t="s">
        <v>101</v>
      </c>
      <c r="B11" s="12" t="s">
        <v>109</v>
      </c>
      <c r="C11" s="12" t="s">
        <v>110</v>
      </c>
      <c r="D11" s="12" t="s">
        <v>102</v>
      </c>
      <c r="E11" s="13" t="s">
        <v>103</v>
      </c>
      <c r="F11" s="12" t="s">
        <v>104</v>
      </c>
      <c r="G11" s="12" t="s">
        <v>105</v>
      </c>
      <c r="H11" s="12" t="s">
        <v>106</v>
      </c>
      <c r="I11" s="12" t="s">
        <v>107</v>
      </c>
      <c r="J11" s="12" t="s">
        <v>108</v>
      </c>
    </row>
    <row r="12" spans="1:10" ht="16.5" thickTop="1" thickBot="1" x14ac:dyDescent="0.3">
      <c r="A12" s="28">
        <f>COUNTA(B2:B8)</f>
        <v>7</v>
      </c>
      <c r="B12" s="28">
        <f>COUNT(E2:E8)</f>
        <v>6</v>
      </c>
      <c r="C12" s="28">
        <f>SUM(D2:D8)</f>
        <v>547500</v>
      </c>
      <c r="D12" s="29">
        <f>AVERAGE(E2:E8)</f>
        <v>7.333333333333333</v>
      </c>
      <c r="E12" s="28">
        <f>MAX(I2:I8)</f>
        <v>115000</v>
      </c>
      <c r="F12" s="28">
        <f>MIN(I2:I8)</f>
        <v>10920</v>
      </c>
      <c r="G12" s="28">
        <f>MEDIAN(I2:I8)</f>
        <v>91520</v>
      </c>
      <c r="H12" s="28">
        <f>COUNTIF(C2:C8,$C$2)</f>
        <v>3</v>
      </c>
      <c r="I12" s="28">
        <f>SUMIF(C2:C8,$C$2,I2:I8)</f>
        <v>297220</v>
      </c>
      <c r="J12" s="28">
        <f>COUNTIFS(G2:G8, "أداء ممتاز", F2:F8, "نعم")</f>
        <v>3</v>
      </c>
    </row>
    <row r="13" spans="1:10" ht="15.75" thickTop="1" x14ac:dyDescent="0.25"/>
    <row r="14" spans="1:10" ht="15.75" thickBot="1" x14ac:dyDescent="0.3"/>
    <row r="15" spans="1:10" ht="16.5" thickTop="1" thickBot="1" x14ac:dyDescent="0.3">
      <c r="A15" s="26" t="s">
        <v>46</v>
      </c>
      <c r="B15" s="26" t="s">
        <v>14</v>
      </c>
    </row>
    <row r="16" spans="1:10" ht="16.5" thickTop="1" thickBot="1" x14ac:dyDescent="0.3">
      <c r="A16" s="9" t="s">
        <v>92</v>
      </c>
      <c r="B16" s="9">
        <v>8</v>
      </c>
    </row>
    <row r="17" spans="1:2" ht="16.5" thickTop="1" thickBot="1" x14ac:dyDescent="0.3">
      <c r="A17" s="9" t="s">
        <v>93</v>
      </c>
      <c r="B17" s="27">
        <v>0.1</v>
      </c>
    </row>
    <row r="18" spans="1:2" ht="16.5" thickTop="1" thickBot="1" x14ac:dyDescent="0.3">
      <c r="A18" s="9" t="s">
        <v>94</v>
      </c>
      <c r="B18" s="27">
        <v>0.04</v>
      </c>
    </row>
    <row r="19" spans="1:2" ht="16.5" thickTop="1" thickBot="1" x14ac:dyDescent="0.3">
      <c r="A19" s="9" t="s">
        <v>95</v>
      </c>
      <c r="B19" s="9" t="s">
        <v>89</v>
      </c>
    </row>
    <row r="20" spans="1:2" ht="16.5" thickTop="1" thickBot="1" x14ac:dyDescent="0.3">
      <c r="A20" s="9" t="s">
        <v>96</v>
      </c>
      <c r="B20" s="9" t="s">
        <v>90</v>
      </c>
    </row>
    <row r="21" spans="1: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rightToLeft="1" zoomScale="90" zoomScaleNormal="90" workbookViewId="0">
      <selection activeCell="G2" sqref="G2"/>
    </sheetView>
  </sheetViews>
  <sheetFormatPr defaultRowHeight="15" x14ac:dyDescent="0.25"/>
  <cols>
    <col min="1" max="1" width="30.140625" bestFit="1" customWidth="1"/>
    <col min="2" max="2" width="24.5703125" customWidth="1"/>
    <col min="3" max="3" width="20.5703125" customWidth="1"/>
    <col min="4" max="4" width="25.85546875" customWidth="1"/>
    <col min="5" max="5" width="27" customWidth="1"/>
    <col min="6" max="6" width="29" customWidth="1"/>
    <col min="7" max="7" width="21.28515625" customWidth="1"/>
    <col min="8" max="8" width="14.42578125" customWidth="1"/>
    <col min="9" max="9" width="20.5703125" customWidth="1"/>
    <col min="10" max="10" width="21.28515625" bestFit="1" customWidth="1"/>
    <col min="11" max="11" width="14.7109375" customWidth="1"/>
    <col min="12" max="12" width="19.85546875" customWidth="1"/>
  </cols>
  <sheetData>
    <row r="1" spans="1:12" ht="20.25" thickTop="1" thickBo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2" t="s">
        <v>13</v>
      </c>
      <c r="F1" s="11" t="s">
        <v>22</v>
      </c>
      <c r="G1" s="11" t="s">
        <v>23</v>
      </c>
      <c r="H1" s="13" t="s">
        <v>24</v>
      </c>
      <c r="I1" s="11" t="s">
        <v>25</v>
      </c>
      <c r="J1" s="13" t="s">
        <v>26</v>
      </c>
      <c r="K1" s="13" t="s">
        <v>27</v>
      </c>
      <c r="L1" s="13" t="s">
        <v>28</v>
      </c>
    </row>
    <row r="2" spans="1:12" ht="20.25" thickTop="1" thickBot="1" x14ac:dyDescent="0.35">
      <c r="A2" s="3">
        <v>101</v>
      </c>
      <c r="B2" s="3" t="s">
        <v>4</v>
      </c>
      <c r="C2" s="3" t="s">
        <v>9</v>
      </c>
      <c r="D2" s="3">
        <v>75000</v>
      </c>
      <c r="E2" s="9">
        <v>8</v>
      </c>
      <c r="F2" s="9">
        <f>D2*$D$14</f>
        <v>3750</v>
      </c>
      <c r="G2" s="9">
        <f>D2+F2</f>
        <v>78750</v>
      </c>
      <c r="H2" s="9">
        <f>G2*$D$15</f>
        <v>7875</v>
      </c>
      <c r="I2" s="9">
        <f>G2-H2</f>
        <v>70875</v>
      </c>
      <c r="J2" s="9" t="str">
        <f>IF(C2=$D$17,"منصب مستهدف","غير مستهدف")</f>
        <v>غير مستهدف</v>
      </c>
      <c r="K2" s="9" t="str">
        <f>IF(OR(C2=$D$17,C2=$D$18),"أولوية توظيف","توظيف عادي")</f>
        <v>توظيف عادي</v>
      </c>
      <c r="L2" s="9" t="str" cm="1">
        <f t="array" ref="L2">_xlfn.IFS($D2="","No Data",$D2&gt;85000,"راتب مرتفع",TRUE,"راتب قياسي")</f>
        <v>راتب قياسي</v>
      </c>
    </row>
    <row r="3" spans="1:12" ht="20.25" thickTop="1" thickBot="1" x14ac:dyDescent="0.35">
      <c r="A3" s="3">
        <v>102</v>
      </c>
      <c r="B3" s="3" t="s">
        <v>5</v>
      </c>
      <c r="C3" s="3" t="s">
        <v>10</v>
      </c>
      <c r="D3" s="3">
        <v>92000</v>
      </c>
      <c r="E3" s="9">
        <v>9</v>
      </c>
      <c r="F3" s="9">
        <f>D3*$D$14</f>
        <v>4600</v>
      </c>
      <c r="G3" s="9">
        <f t="shared" ref="G3:G6" si="0">D3+F3</f>
        <v>96600</v>
      </c>
      <c r="H3" s="9">
        <f>G3*$D$15</f>
        <v>9660</v>
      </c>
      <c r="I3" s="9">
        <f t="shared" ref="I3:I6" si="1">G3-H3</f>
        <v>86940</v>
      </c>
      <c r="J3" s="9" t="str">
        <f t="shared" ref="J3:J6" si="2">IF(C3=$D$17,"منصب مستهدف","غير مستهدف")</f>
        <v>منصب مستهدف</v>
      </c>
      <c r="K3" s="9" t="str">
        <f t="shared" ref="K3:K6" si="3">IF(OR(C3=$D$17,C3=$D$18),"أولوية توظيف","توظيف عادي")</f>
        <v>أولوية توظيف</v>
      </c>
      <c r="L3" s="9" t="str" cm="1">
        <f t="array" ref="L3">_xlfn.IFS($D3="","No Data",$D3&gt;85000,"راتب مرتفع",TRUE,"راتب قياسي")</f>
        <v>راتب مرتفع</v>
      </c>
    </row>
    <row r="4" spans="1:12" ht="20.25" thickTop="1" thickBot="1" x14ac:dyDescent="0.35">
      <c r="A4" s="3">
        <v>103</v>
      </c>
      <c r="B4" s="3" t="s">
        <v>6</v>
      </c>
      <c r="C4" s="3" t="s">
        <v>11</v>
      </c>
      <c r="D4" s="3">
        <v>81000</v>
      </c>
      <c r="E4" s="9">
        <v>7</v>
      </c>
      <c r="F4" s="9">
        <f>D4*$D$14</f>
        <v>4050</v>
      </c>
      <c r="G4" s="9">
        <f t="shared" si="0"/>
        <v>85050</v>
      </c>
      <c r="H4" s="9">
        <f>G4*$D$15</f>
        <v>8505</v>
      </c>
      <c r="I4" s="9">
        <f t="shared" si="1"/>
        <v>76545</v>
      </c>
      <c r="J4" s="9" t="str">
        <f t="shared" si="2"/>
        <v>غير مستهدف</v>
      </c>
      <c r="K4" s="9" t="str">
        <f t="shared" si="3"/>
        <v>توظيف عادي</v>
      </c>
      <c r="L4" s="9" t="str" cm="1">
        <f t="array" ref="L4">_xlfn.IFS($D4="","No Data",$D4&gt;85000,"راتب مرتفع",TRUE,"راتب قياسي")</f>
        <v>راتب قياسي</v>
      </c>
    </row>
    <row r="5" spans="1:12" ht="20.25" thickTop="1" thickBot="1" x14ac:dyDescent="0.35">
      <c r="A5" s="3">
        <v>104</v>
      </c>
      <c r="B5" s="3" t="s">
        <v>7</v>
      </c>
      <c r="C5" s="3" t="s">
        <v>9</v>
      </c>
      <c r="D5" s="3"/>
      <c r="E5" s="9"/>
      <c r="F5" s="9">
        <f>D5*$D$14</f>
        <v>0</v>
      </c>
      <c r="G5" s="9">
        <f t="shared" si="0"/>
        <v>0</v>
      </c>
      <c r="H5" s="9">
        <f>G5*$D$15</f>
        <v>0</v>
      </c>
      <c r="I5" s="9">
        <f t="shared" si="1"/>
        <v>0</v>
      </c>
      <c r="J5" s="9" t="str">
        <f t="shared" si="2"/>
        <v>غير مستهدف</v>
      </c>
      <c r="K5" s="9" t="str">
        <f t="shared" si="3"/>
        <v>توظيف عادي</v>
      </c>
      <c r="L5" s="9" t="str" cm="1">
        <f t="array" ref="L5">_xlfn.IFS($D5="","No Data",$D5&gt;85000,"راتب مرتفع",TRUE,"راتب قياسي")</f>
        <v>No Data</v>
      </c>
    </row>
    <row r="6" spans="1:12" ht="20.25" thickTop="1" thickBot="1" x14ac:dyDescent="0.35">
      <c r="A6" s="3">
        <v>105</v>
      </c>
      <c r="B6" s="3" t="s">
        <v>8</v>
      </c>
      <c r="C6" s="3" t="s">
        <v>12</v>
      </c>
      <c r="D6" s="3">
        <v>88000</v>
      </c>
      <c r="E6" s="9">
        <v>9</v>
      </c>
      <c r="F6" s="9">
        <f>D6*$D$14</f>
        <v>4400</v>
      </c>
      <c r="G6" s="9">
        <f t="shared" si="0"/>
        <v>92400</v>
      </c>
      <c r="H6" s="9">
        <f>G6*$D$15</f>
        <v>9240</v>
      </c>
      <c r="I6" s="9">
        <f t="shared" si="1"/>
        <v>83160</v>
      </c>
      <c r="J6" s="9" t="str">
        <f t="shared" si="2"/>
        <v>غير مستهدف</v>
      </c>
      <c r="K6" s="9" t="str">
        <f t="shared" si="3"/>
        <v>أولوية توظيف</v>
      </c>
      <c r="L6" s="9" t="str" cm="1">
        <f t="array" ref="L6">_xlfn.IFS($D6="","No Data",$D6&gt;85000,"راتب مرتفع",TRUE,"راتب قياسي")</f>
        <v>راتب مرتفع</v>
      </c>
    </row>
    <row r="7" spans="1:12" ht="19.5" thickTop="1" x14ac:dyDescent="0.3">
      <c r="A7" s="5"/>
      <c r="B7" s="5"/>
      <c r="C7" s="5"/>
      <c r="D7" s="5"/>
      <c r="E7" s="6"/>
    </row>
    <row r="8" spans="1:12" ht="18.75" x14ac:dyDescent="0.3">
      <c r="A8" s="5"/>
      <c r="B8" s="5"/>
      <c r="C8" s="5"/>
      <c r="D8" s="5"/>
      <c r="E8" s="6"/>
    </row>
    <row r="9" spans="1:12" ht="18.75" x14ac:dyDescent="0.3">
      <c r="A9" s="4"/>
      <c r="B9" s="4"/>
      <c r="C9" s="4"/>
      <c r="D9" s="4"/>
    </row>
    <row r="10" spans="1:12" ht="18.75" x14ac:dyDescent="0.3">
      <c r="A10" s="4"/>
      <c r="B10" s="4"/>
      <c r="C10" s="4"/>
      <c r="D10" s="4"/>
    </row>
    <row r="11" spans="1:12" ht="18.75" x14ac:dyDescent="0.3">
      <c r="A11" s="4"/>
      <c r="B11" s="4"/>
      <c r="C11" s="4"/>
      <c r="D11" s="4"/>
    </row>
    <row r="12" spans="1:12" ht="19.5" thickBot="1" x14ac:dyDescent="0.35">
      <c r="A12" s="4"/>
      <c r="B12" s="4"/>
      <c r="C12" s="4"/>
      <c r="D12" s="4"/>
    </row>
    <row r="13" spans="1:12" ht="20.25" thickTop="1" thickBot="1" x14ac:dyDescent="0.35">
      <c r="A13" s="10" t="s">
        <v>29</v>
      </c>
      <c r="B13" s="1">
        <f>COUNTIF(E2:E6, "&gt;="&amp;$E$2)</f>
        <v>3</v>
      </c>
      <c r="C13" s="7" t="s">
        <v>16</v>
      </c>
      <c r="D13" s="7" t="s">
        <v>14</v>
      </c>
    </row>
    <row r="14" spans="1:12" ht="20.25" thickTop="1" thickBot="1" x14ac:dyDescent="0.35">
      <c r="A14" s="10" t="s">
        <v>30</v>
      </c>
      <c r="B14" s="1">
        <f>COUNTIF(C2:C6,"=" &amp;$C$5)</f>
        <v>2</v>
      </c>
      <c r="C14" s="7" t="s">
        <v>15</v>
      </c>
      <c r="D14" s="8">
        <v>0.05</v>
      </c>
    </row>
    <row r="15" spans="1:12" ht="16.5" thickTop="1" thickBot="1" x14ac:dyDescent="0.3">
      <c r="C15" s="2" t="s">
        <v>17</v>
      </c>
      <c r="D15" s="8">
        <v>0.1</v>
      </c>
    </row>
    <row r="16" spans="1:12" ht="16.5" thickTop="1" thickBot="1" x14ac:dyDescent="0.3">
      <c r="C16" s="2" t="s">
        <v>18</v>
      </c>
      <c r="D16" s="2">
        <v>85000</v>
      </c>
    </row>
    <row r="17" spans="3:4" ht="16.5" thickTop="1" thickBot="1" x14ac:dyDescent="0.3">
      <c r="C17" s="2" t="s">
        <v>19</v>
      </c>
      <c r="D17" s="2" t="s">
        <v>10</v>
      </c>
    </row>
    <row r="18" spans="3:4" ht="16.5" thickTop="1" thickBot="1" x14ac:dyDescent="0.3">
      <c r="C18" s="2" t="s">
        <v>20</v>
      </c>
      <c r="D18" s="2" t="s">
        <v>12</v>
      </c>
    </row>
    <row r="19" spans="3:4" ht="16.5" thickTop="1" thickBot="1" x14ac:dyDescent="0.3">
      <c r="C19" s="2" t="s">
        <v>21</v>
      </c>
      <c r="D19" s="2">
        <v>8</v>
      </c>
    </row>
    <row r="20" spans="3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F3B1-B18F-4C64-8827-ADB5CE052220}">
  <dimension ref="A1:E5"/>
  <sheetViews>
    <sheetView rightToLeft="1" workbookViewId="0">
      <selection activeCell="B11" sqref="B11"/>
    </sheetView>
  </sheetViews>
  <sheetFormatPr defaultRowHeight="15" x14ac:dyDescent="0.25"/>
  <cols>
    <col min="1" max="1" width="15.42578125" customWidth="1"/>
    <col min="2" max="2" width="18.5703125" customWidth="1"/>
    <col min="3" max="3" width="13" customWidth="1"/>
    <col min="4" max="4" width="12.140625" customWidth="1"/>
  </cols>
  <sheetData>
    <row r="1" spans="1:5" ht="16.5" thickTop="1" thickBot="1" x14ac:dyDescent="0.3">
      <c r="A1" s="1"/>
      <c r="B1" s="1" t="s">
        <v>31</v>
      </c>
      <c r="C1" s="16">
        <v>0.05</v>
      </c>
      <c r="D1" s="16">
        <v>0.1</v>
      </c>
      <c r="E1" s="16">
        <v>0.15</v>
      </c>
    </row>
    <row r="2" spans="1:5" ht="16.5" thickTop="1" thickBot="1" x14ac:dyDescent="0.3">
      <c r="A2" s="1" t="s">
        <v>32</v>
      </c>
      <c r="B2" s="1">
        <v>100</v>
      </c>
      <c r="C2" s="1">
        <f>B2*(1-$C$1)</f>
        <v>95</v>
      </c>
      <c r="D2" s="1">
        <f>B2*(1-$D$1)</f>
        <v>90</v>
      </c>
      <c r="E2" s="1">
        <f>B2*(1-$E$1)</f>
        <v>85</v>
      </c>
    </row>
    <row r="3" spans="1:5" ht="16.5" thickTop="1" thickBot="1" x14ac:dyDescent="0.3">
      <c r="A3" s="1" t="s">
        <v>33</v>
      </c>
      <c r="B3" s="1">
        <v>150</v>
      </c>
      <c r="C3" s="1">
        <f t="shared" ref="C3:C4" si="0">B3*(1-$C$1)</f>
        <v>142.5</v>
      </c>
      <c r="D3" s="1">
        <f t="shared" ref="D3:D4" si="1">B3*(1-$D$1)</f>
        <v>135</v>
      </c>
      <c r="E3" s="1">
        <f t="shared" ref="E3:E4" si="2">B3*(1-$E$1)</f>
        <v>127.5</v>
      </c>
    </row>
    <row r="4" spans="1:5" ht="16.5" thickTop="1" thickBot="1" x14ac:dyDescent="0.3">
      <c r="A4" s="1" t="s">
        <v>34</v>
      </c>
      <c r="B4" s="1">
        <v>220</v>
      </c>
      <c r="C4" s="1">
        <f t="shared" si="0"/>
        <v>209</v>
      </c>
      <c r="D4" s="1">
        <f t="shared" si="1"/>
        <v>198</v>
      </c>
      <c r="E4" s="1">
        <f t="shared" si="2"/>
        <v>187</v>
      </c>
    </row>
    <row r="5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405D-9A07-4339-9D3D-45CD33442548}">
  <dimension ref="A1:J7"/>
  <sheetViews>
    <sheetView rightToLeft="1" zoomScale="145" zoomScaleNormal="145" workbookViewId="0">
      <selection activeCell="F2" sqref="F2"/>
    </sheetView>
  </sheetViews>
  <sheetFormatPr defaultRowHeight="15" x14ac:dyDescent="0.25"/>
  <cols>
    <col min="1" max="1" width="9.28515625" bestFit="1" customWidth="1"/>
    <col min="2" max="2" width="11.7109375" bestFit="1" customWidth="1"/>
    <col min="3" max="3" width="13.7109375" bestFit="1" customWidth="1"/>
    <col min="5" max="5" width="12.85546875" bestFit="1" customWidth="1"/>
    <col min="6" max="6" width="18.140625" bestFit="1" customWidth="1"/>
    <col min="7" max="7" width="10.85546875" customWidth="1"/>
  </cols>
  <sheetData>
    <row r="1" spans="1:10" x14ac:dyDescent="0.25">
      <c r="A1" s="14" t="s">
        <v>35</v>
      </c>
      <c r="B1" s="14" t="s">
        <v>36</v>
      </c>
      <c r="C1" s="14" t="s">
        <v>37</v>
      </c>
      <c r="D1" s="14" t="s">
        <v>50</v>
      </c>
      <c r="E1" s="14" t="s">
        <v>51</v>
      </c>
      <c r="F1" s="14" t="s">
        <v>52</v>
      </c>
      <c r="I1" s="14" t="s">
        <v>46</v>
      </c>
      <c r="J1" s="14" t="s">
        <v>47</v>
      </c>
    </row>
    <row r="2" spans="1:10" x14ac:dyDescent="0.25">
      <c r="A2" s="15" t="s">
        <v>38</v>
      </c>
      <c r="B2" s="15">
        <v>95</v>
      </c>
      <c r="C2" s="15" t="s">
        <v>44</v>
      </c>
      <c r="D2" s="15" t="str">
        <f t="shared" ref="D2:D7" si="0">IF(B2&gt;=$J$2,"ناجح","راسب")</f>
        <v>ناجح</v>
      </c>
      <c r="E2" s="15" t="str" cm="1">
        <f t="array" ref="E2">_xlfn.IFS(B2="","لم يدخل الاختبار",B2&gt;=$J$3,"ممتاز",B2&gt;=$J$2,"جيد",B2&lt;$J$2,"ضعيف")</f>
        <v>ممتاز</v>
      </c>
      <c r="F2" s="15" t="str" cm="1">
        <f t="array" ref="F2">_xlfn.IFS(C2="لا","يجب تسليم المشروع فورا",E2="ممتاز","تكريم في لوحة الشرف",D2="راسب","مقابلة مرشد اكاديمي",TRUE,"")</f>
        <v>تكريم في لوحة الشرف</v>
      </c>
      <c r="I2" s="15" t="s">
        <v>48</v>
      </c>
      <c r="J2" s="15">
        <v>60</v>
      </c>
    </row>
    <row r="3" spans="1:10" x14ac:dyDescent="0.25">
      <c r="A3" s="15" t="s">
        <v>39</v>
      </c>
      <c r="B3" s="15">
        <v>55</v>
      </c>
      <c r="C3" s="15" t="s">
        <v>44</v>
      </c>
      <c r="D3" s="15" t="str">
        <f t="shared" si="0"/>
        <v>راسب</v>
      </c>
      <c r="E3" s="15" t="str" cm="1">
        <f t="array" ref="E3">_xlfn.IFS(B3="","لم يدخل الاختبار",B3&gt;=$J$3,"ممتاز",B3&gt;=$J$2,"جيد",B3&lt;$J$2,"ضعيف")</f>
        <v>ضعيف</v>
      </c>
      <c r="F3" s="15" t="str" cm="1">
        <f t="array" ref="F3">_xlfn.IFS(C3="لا","يجب تسليم المشروع فورا",E3="ممتاز","تكريم في لوحة الشرف",D3="راسب","مقابلة مرشد اكاديمي",TRUE,"")</f>
        <v>مقابلة مرشد اكاديمي</v>
      </c>
      <c r="I3" s="15" t="s">
        <v>49</v>
      </c>
      <c r="J3" s="15">
        <v>90</v>
      </c>
    </row>
    <row r="4" spans="1:10" x14ac:dyDescent="0.25">
      <c r="A4" s="15" t="s">
        <v>40</v>
      </c>
      <c r="B4" s="15">
        <v>82</v>
      </c>
      <c r="C4" s="15" t="s">
        <v>45</v>
      </c>
      <c r="D4" s="15" t="str">
        <f t="shared" si="0"/>
        <v>ناجح</v>
      </c>
      <c r="E4" s="15" t="str" cm="1">
        <f t="array" ref="E4">_xlfn.IFS(B4="","لم يدخل الاختبار",B4&gt;=$J$3,"ممتاز",B4&gt;=$J$2,"جيد",B4&lt;$J$2,"ضعيف")</f>
        <v>جيد</v>
      </c>
      <c r="F4" s="15" t="str" cm="1">
        <f t="array" ref="F4">_xlfn.IFS(C4="لا","يجب تسليم المشروع فورا",E4="ممتاز","تكريم في لوحة الشرف",D4="راسب","مقابلة مرشد اكاديمي",TRUE,"")</f>
        <v>يجب تسليم المشروع فورا</v>
      </c>
    </row>
    <row r="5" spans="1:10" x14ac:dyDescent="0.25">
      <c r="A5" s="15" t="s">
        <v>41</v>
      </c>
      <c r="B5" s="15"/>
      <c r="C5" s="15" t="s">
        <v>44</v>
      </c>
      <c r="D5" s="15" t="str">
        <f t="shared" si="0"/>
        <v>راسب</v>
      </c>
      <c r="E5" s="15" t="str" cm="1">
        <f t="array" ref="E5">_xlfn.IFS(B5="","لم يدخل الاختبار",B5&gt;=$J$3,"ممتاز",B5&gt;=$J$2,"جيد",B5&lt;$J$2,"ضعيف")</f>
        <v>لم يدخل الاختبار</v>
      </c>
      <c r="F5" s="15" t="str" cm="1">
        <f t="array" ref="F5">_xlfn.IFS(C5="لا","يجب تسليم المشروع فورا",E5="ممتاز","تكريم في لوحة الشرف",D5="راسب","مقابلة مرشد اكاديمي",TRUE,"")</f>
        <v>مقابلة مرشد اكاديمي</v>
      </c>
    </row>
    <row r="6" spans="1:10" x14ac:dyDescent="0.25">
      <c r="A6" s="15" t="s">
        <v>42</v>
      </c>
      <c r="B6" s="15">
        <v>75</v>
      </c>
      <c r="C6" s="15" t="s">
        <v>44</v>
      </c>
      <c r="D6" s="15" t="str">
        <f t="shared" si="0"/>
        <v>ناجح</v>
      </c>
      <c r="E6" s="15" t="str" cm="1">
        <f t="array" ref="E6">_xlfn.IFS(B6="","لم يدخل الاختبار",B6&gt;=$J$3,"ممتاز",B6&gt;=$J$2,"جيد",B6&lt;$J$2,"ضعيف")</f>
        <v>جيد</v>
      </c>
      <c r="F6" s="15" t="str" cm="1">
        <f t="array" ref="F6">_xlfn.IFS(C6="لا","يجب تسليم المشروع فورا",E6="ممتاز","تكريم في لوحة الشرف",D6="راسب","مقابلة مرشد اكاديمي",TRUE,"")</f>
        <v/>
      </c>
    </row>
    <row r="7" spans="1:10" x14ac:dyDescent="0.25">
      <c r="A7" s="15" t="s">
        <v>43</v>
      </c>
      <c r="B7" s="15">
        <v>91</v>
      </c>
      <c r="C7" s="15" t="s">
        <v>45</v>
      </c>
      <c r="D7" s="15" t="str">
        <f t="shared" si="0"/>
        <v>ناجح</v>
      </c>
      <c r="E7" s="15" t="str" cm="1">
        <f t="array" ref="E7">_xlfn.IFS(B7="","لم يدخل الاختبار",B7&gt;=$J$3,"ممتاز",B7&gt;=$J$2,"جيد",B7&lt;$J$2,"ضعيف")</f>
        <v>ممتاز</v>
      </c>
      <c r="F7" s="15" t="str" cm="1">
        <f t="array" ref="F7">_xlfn.IFS(C7="لا","يجب تسليم المشروع فورا",E7="ممتاز","تكريم في لوحة الشرف",D7="راسب","مقابلة مرشد اكاديمي",TRUE,"")</f>
        <v>يجب تسليم المشروع فورا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0F76-3E39-4D24-BCA3-E185E86C4CB1}">
  <dimension ref="A1:M13"/>
  <sheetViews>
    <sheetView rightToLeft="1" zoomScale="70" zoomScaleNormal="70" workbookViewId="0">
      <selection activeCell="G22" sqref="G22"/>
    </sheetView>
  </sheetViews>
  <sheetFormatPr defaultRowHeight="15" x14ac:dyDescent="0.25"/>
  <cols>
    <col min="1" max="1" width="23.140625" bestFit="1" customWidth="1"/>
    <col min="2" max="2" width="25.85546875" bestFit="1" customWidth="1"/>
    <col min="3" max="3" width="16.28515625" bestFit="1" customWidth="1"/>
    <col min="4" max="4" width="15.85546875" bestFit="1" customWidth="1"/>
    <col min="5" max="5" width="12.85546875" bestFit="1" customWidth="1"/>
    <col min="6" max="6" width="11.85546875" bestFit="1" customWidth="1"/>
    <col min="7" max="7" width="37" bestFit="1" customWidth="1"/>
    <col min="8" max="8" width="34.140625" bestFit="1" customWidth="1"/>
    <col min="9" max="10" width="21.42578125" bestFit="1" customWidth="1"/>
    <col min="11" max="11" width="35.42578125" bestFit="1" customWidth="1"/>
    <col min="12" max="12" width="15.85546875" bestFit="1" customWidth="1"/>
    <col min="13" max="13" width="36.7109375" bestFit="1" customWidth="1"/>
  </cols>
  <sheetData>
    <row r="1" spans="1:13" ht="20.25" thickTop="1" thickBot="1" x14ac:dyDescent="0.35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81</v>
      </c>
      <c r="G1" s="19" t="s">
        <v>67</v>
      </c>
      <c r="H1" s="18" t="s">
        <v>68</v>
      </c>
      <c r="I1" s="18" t="s">
        <v>69</v>
      </c>
      <c r="J1" s="18" t="s">
        <v>70</v>
      </c>
      <c r="K1" s="18" t="s">
        <v>71</v>
      </c>
      <c r="L1" s="18" t="s">
        <v>72</v>
      </c>
      <c r="M1" s="18" t="s">
        <v>73</v>
      </c>
    </row>
    <row r="2" spans="1:13" ht="17.25" thickTop="1" thickBot="1" x14ac:dyDescent="0.3">
      <c r="A2" s="21">
        <v>1001</v>
      </c>
      <c r="B2" s="21" t="s">
        <v>58</v>
      </c>
      <c r="C2" s="21" t="s">
        <v>62</v>
      </c>
      <c r="D2" s="21" t="s">
        <v>64</v>
      </c>
      <c r="E2" s="21">
        <v>12000</v>
      </c>
      <c r="F2" s="21">
        <f>_xlfn.RANK.EQ(E2,$E$2:$E$9,0)</f>
        <v>3</v>
      </c>
      <c r="G2" s="20">
        <f>COUNTA(A2:A9)</f>
        <v>8</v>
      </c>
      <c r="H2" s="9">
        <f>COUNT(E2:E9)</f>
        <v>7</v>
      </c>
      <c r="I2" s="9">
        <f>SUM(E2:E9)</f>
        <v>76800</v>
      </c>
      <c r="J2" s="9">
        <f>AVERAGE(E2:E9)</f>
        <v>10971.428571428571</v>
      </c>
      <c r="K2" s="9">
        <f>MAX(E2:E9)</f>
        <v>15500</v>
      </c>
      <c r="L2" s="9">
        <f>MIN(E2:E9)</f>
        <v>7200</v>
      </c>
      <c r="M2" s="9">
        <f>MEDIAN(E2:E9)</f>
        <v>11500</v>
      </c>
    </row>
    <row r="3" spans="1:13" ht="17.25" thickTop="1" thickBot="1" x14ac:dyDescent="0.3">
      <c r="A3" s="21">
        <v>1002</v>
      </c>
      <c r="B3" s="21" t="s">
        <v>59</v>
      </c>
      <c r="C3" s="21" t="s">
        <v>61</v>
      </c>
      <c r="D3" s="21" t="s">
        <v>65</v>
      </c>
      <c r="E3" s="21">
        <v>8500</v>
      </c>
      <c r="F3" s="21">
        <f t="shared" ref="F3:F9" si="0">_xlfn.RANK.EQ(E3,$E$2:$E$9,0)</f>
        <v>6</v>
      </c>
      <c r="G3" s="17"/>
      <c r="H3" s="17"/>
      <c r="I3" s="17"/>
      <c r="J3" s="17"/>
      <c r="K3" s="17"/>
      <c r="L3" s="17"/>
      <c r="M3" s="17"/>
    </row>
    <row r="4" spans="1:13" ht="17.25" thickTop="1" thickBot="1" x14ac:dyDescent="0.3">
      <c r="A4" s="21">
        <v>1003</v>
      </c>
      <c r="B4" s="21" t="s">
        <v>58</v>
      </c>
      <c r="C4" s="21" t="s">
        <v>62</v>
      </c>
      <c r="D4" s="21" t="s">
        <v>66</v>
      </c>
      <c r="E4" s="21">
        <v>7200</v>
      </c>
      <c r="F4" s="21">
        <f t="shared" si="0"/>
        <v>7</v>
      </c>
    </row>
    <row r="5" spans="1:13" ht="17.25" thickTop="1" thickBot="1" x14ac:dyDescent="0.3">
      <c r="A5" s="21">
        <v>1004</v>
      </c>
      <c r="B5" s="21" t="s">
        <v>60</v>
      </c>
      <c r="C5" s="21" t="s">
        <v>63</v>
      </c>
      <c r="D5" s="21" t="s">
        <v>64</v>
      </c>
      <c r="E5" s="21">
        <v>15500</v>
      </c>
      <c r="F5" s="21">
        <f t="shared" si="0"/>
        <v>1</v>
      </c>
    </row>
    <row r="6" spans="1:13" ht="17.25" thickTop="1" thickBot="1" x14ac:dyDescent="0.3">
      <c r="A6" s="21">
        <v>1005</v>
      </c>
      <c r="B6" s="21" t="s">
        <v>59</v>
      </c>
      <c r="C6" s="21" t="s">
        <v>62</v>
      </c>
      <c r="D6" s="21" t="s">
        <v>65</v>
      </c>
      <c r="E6" s="21">
        <v>9100</v>
      </c>
      <c r="F6" s="21">
        <f t="shared" si="0"/>
        <v>5</v>
      </c>
      <c r="G6" s="22" t="s">
        <v>74</v>
      </c>
      <c r="H6" s="23" t="s">
        <v>75</v>
      </c>
      <c r="I6" s="23" t="s">
        <v>76</v>
      </c>
    </row>
    <row r="7" spans="1:13" ht="17.25" thickTop="1" thickBot="1" x14ac:dyDescent="0.3">
      <c r="A7" s="21">
        <v>1006</v>
      </c>
      <c r="B7" s="21" t="s">
        <v>77</v>
      </c>
      <c r="C7" s="21" t="s">
        <v>61</v>
      </c>
      <c r="D7" s="21" t="s">
        <v>66</v>
      </c>
      <c r="E7" s="21"/>
      <c r="F7" s="21"/>
      <c r="G7" s="20" t="s">
        <v>58</v>
      </c>
      <c r="H7" s="9">
        <f>SUMIFS(E:E,B:B,$B$2)</f>
        <v>30700</v>
      </c>
      <c r="I7" s="9">
        <f>COUNTIF(B:B,B2)</f>
        <v>3</v>
      </c>
    </row>
    <row r="8" spans="1:13" ht="17.25" thickTop="1" thickBot="1" x14ac:dyDescent="0.3">
      <c r="A8" s="21">
        <v>1007</v>
      </c>
      <c r="B8" s="21" t="s">
        <v>58</v>
      </c>
      <c r="C8" s="21" t="s">
        <v>62</v>
      </c>
      <c r="D8" s="21" t="s">
        <v>64</v>
      </c>
      <c r="E8" s="21">
        <v>11500</v>
      </c>
      <c r="F8" s="21">
        <f t="shared" si="0"/>
        <v>4</v>
      </c>
      <c r="G8" s="20" t="s">
        <v>78</v>
      </c>
      <c r="H8" s="9">
        <f>SUMIFS( E:E,B:B,$B$3)</f>
        <v>30600</v>
      </c>
      <c r="I8" s="9">
        <f>COUNTIF(B:B,$B$3)</f>
        <v>3</v>
      </c>
    </row>
    <row r="9" spans="1:13" ht="17.25" thickTop="1" thickBot="1" x14ac:dyDescent="0.3">
      <c r="A9" s="21">
        <v>1008</v>
      </c>
      <c r="B9" s="21" t="s">
        <v>59</v>
      </c>
      <c r="C9" s="21" t="s">
        <v>61</v>
      </c>
      <c r="D9" s="21" t="s">
        <v>64</v>
      </c>
      <c r="E9" s="21">
        <v>13000</v>
      </c>
      <c r="F9" s="21">
        <f t="shared" si="0"/>
        <v>2</v>
      </c>
    </row>
    <row r="10" spans="1:13" ht="16.5" thickTop="1" thickBot="1" x14ac:dyDescent="0.3"/>
    <row r="11" spans="1:13" ht="16.5" thickTop="1" thickBot="1" x14ac:dyDescent="0.3">
      <c r="G11" s="24" t="s">
        <v>79</v>
      </c>
      <c r="H11" s="9">
        <f>SUMIFS(E:E,D:D,D2,C:C,C2)</f>
        <v>23500</v>
      </c>
    </row>
    <row r="12" spans="1:13" ht="16.5" thickTop="1" thickBot="1" x14ac:dyDescent="0.3">
      <c r="G12" s="24" t="s">
        <v>80</v>
      </c>
      <c r="H12" s="9">
        <f>COUNTIFS(B:B,B2,D:D,D2)</f>
        <v>2</v>
      </c>
    </row>
    <row r="13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performance analysis</vt:lpstr>
      <vt:lpstr>EX- ALL in ONE</vt:lpstr>
      <vt:lpstr>cell refrencing </vt:lpstr>
      <vt:lpstr>IF-IFS</vt:lpstr>
      <vt:lpstr>Math- static 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UsfReda</dc:creator>
  <cp:lastModifiedBy>Youssef Reda</cp:lastModifiedBy>
  <dcterms:created xsi:type="dcterms:W3CDTF">2015-06-05T18:17:20Z</dcterms:created>
  <dcterms:modified xsi:type="dcterms:W3CDTF">2025-08-13T15:07:59Z</dcterms:modified>
</cp:coreProperties>
</file>