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nc0\OneDrive\Documentos\"/>
    </mc:Choice>
  </mc:AlternateContent>
  <xr:revisionPtr revIDLastSave="0" documentId="13_ncr:1_{27AE3C36-EB6B-40EA-B7E9-EA9924D3BD27}" xr6:coauthVersionLast="47" xr6:coauthVersionMax="47" xr10:uidLastSave="{00000000-0000-0000-0000-000000000000}"/>
  <bookViews>
    <workbookView xWindow="-108" yWindow="-108" windowWidth="23256" windowHeight="12456" xr2:uid="{5935C96C-E64B-44E2-BD6F-173A68EC4426}"/>
  </bookViews>
  <sheets>
    <sheet name="Planilha1" sheetId="1" r:id="rId1"/>
    <sheet name="Planilha2" sheetId="2" r:id="rId2"/>
  </sheets>
  <definedNames>
    <definedName name="_xlnm._FilterDatabase" localSheetId="1" hidden="1">Planilha2!$I$4:$J$5</definedName>
    <definedName name="Dividento_Mensal">Planilha1!$D$17</definedName>
    <definedName name="Investimento">Planilha1!$D$13</definedName>
    <definedName name="Patrimonio">Planilha1!$D$16</definedName>
    <definedName name="Rendimento">Planilha1!$I$14</definedName>
    <definedName name="Salario">Planilha1!$I$13</definedName>
    <definedName name="Taxa_Mensal">Planilha1!$D$15</definedName>
    <definedName name="Tempo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2" i="1"/>
  <c r="J5" i="2"/>
  <c r="I15" i="1"/>
  <c r="C25" i="2"/>
  <c r="C24" i="2"/>
  <c r="C23" i="2"/>
  <c r="C22" i="2"/>
  <c r="C21" i="2"/>
  <c r="C20" i="2"/>
  <c r="C18" i="2"/>
  <c r="C17" i="2"/>
  <c r="C16" i="2"/>
  <c r="C15" i="2"/>
  <c r="C14" i="2"/>
  <c r="C13" i="2"/>
  <c r="C11" i="2"/>
  <c r="C10" i="2"/>
  <c r="C9" i="2"/>
  <c r="C8" i="2"/>
  <c r="C7" i="2"/>
  <c r="C6" i="2"/>
  <c r="I18" i="1" l="1"/>
  <c r="J27" i="1" s="1"/>
  <c r="J24" i="1" l="1"/>
  <c r="J26" i="1"/>
  <c r="J25" i="1"/>
  <c r="J22" i="1"/>
  <c r="J23" i="1"/>
  <c r="D16" i="1"/>
  <c r="D17" i="1" s="1"/>
  <c r="D22" i="1"/>
  <c r="E22" i="1" s="1"/>
  <c r="D23" i="1"/>
  <c r="E23" i="1" s="1"/>
  <c r="D14" i="1"/>
  <c r="D24" i="1"/>
  <c r="E24" i="1" s="1"/>
  <c r="D25" i="1"/>
  <c r="E25" i="1" s="1"/>
  <c r="D26" i="1"/>
  <c r="E26" i="1" s="1"/>
  <c r="J28" i="1" l="1"/>
</calcChain>
</file>

<file path=xl/sharedStrings.xml><?xml version="1.0" encoding="utf-8"?>
<sst xmlns="http://schemas.openxmlformats.org/spreadsheetml/2006/main" count="73" uniqueCount="37">
  <si>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</si>
  <si>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</si>
  <si>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</si>
  <si>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</si>
  <si>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</si>
  <si>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</si>
  <si>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</si>
  <si>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</si>
  <si>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5 Anos ?</t>
  </si>
  <si>
    <t>Quanto em 10 Anos ?</t>
  </si>
  <si>
    <t>Quanto em 20 Anos ?</t>
  </si>
  <si>
    <t>Quanto em 30 Anos ?</t>
  </si>
  <si>
    <t>CONFIGURAÇÕES</t>
  </si>
  <si>
    <t>Salário</t>
  </si>
  <si>
    <t>Rendimento Carteira</t>
  </si>
  <si>
    <t>Sugestão de Investimento (30%)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</si>
  <si>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</si>
  <si>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</si>
  <si>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</si>
  <si>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</si>
  <si>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</si>
  <si>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</si>
  <si>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</si>
  <si>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</si>
  <si>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</si>
  <si>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</si>
  <si>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Valor a ser investido por mês</t>
  </si>
  <si>
    <t>Valor</t>
  </si>
  <si>
    <t xml:space="preserve">     Quanto em 2 Anos ?</t>
  </si>
  <si>
    <t>Agressivo</t>
  </si>
  <si>
    <t>CHAVE</t>
  </si>
  <si>
    <t>%</t>
  </si>
  <si>
    <t>Conservador</t>
  </si>
  <si>
    <t>Moderado-TIJOLO</t>
  </si>
  <si>
    <t>Moderado</t>
  </si>
  <si>
    <t>Tabela para controle de investimento por perfil de usuario</t>
  </si>
  <si>
    <t xml:space="preserve">             Jornada para a Liberdade Financeira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</si>
</sst>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i/>
      <sz val="12"/>
      <name val="Seaford Display"/>
    </font>
    <font>
      <b/>
      <i/>
      <sz val="18"/>
      <name val="Seaford Display"/>
    </font>
    <font>
      <sz val="11"/>
      <color theme="1"/>
      <name val="Segoe UI"/>
      <family val="2"/>
    </font>
    <font>
      <b/>
      <i/>
      <sz val="20"/>
      <name val="Seaford Display"/>
    </font>
    <font>
      <b/>
      <i/>
      <sz val="12"/>
      <color theme="1"/>
      <name val="Seaford Display"/>
    </font>
    <font>
      <sz val="22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4"/>
      <name val="Seaford Display"/>
    </font>
    <font>
      <b/>
      <i/>
      <sz val="36"/>
      <color theme="0"/>
      <name val="Seaford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A6DFC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ck">
        <color theme="2" tint="-0.24994659260841701"/>
      </left>
      <right/>
      <top style="thick">
        <color theme="2" tint="-0.24994659260841701"/>
      </top>
      <bottom/>
      <diagonal/>
    </border>
    <border>
      <left/>
      <right/>
      <top style="thick">
        <color theme="2" tint="-0.24994659260841701"/>
      </top>
      <bottom/>
      <diagonal/>
    </border>
    <border>
      <left/>
      <right style="thick">
        <color theme="2" tint="-0.24994659260841701"/>
      </right>
      <top style="thick">
        <color theme="2" tint="-0.24994659260841701"/>
      </top>
      <bottom/>
      <diagonal/>
    </border>
    <border>
      <left style="thick">
        <color theme="2" tint="-0.24994659260841701"/>
      </left>
      <right/>
      <top/>
      <bottom/>
      <diagonal/>
    </border>
    <border>
      <left/>
      <right style="thick">
        <color theme="2" tint="-0.24994659260841701"/>
      </right>
      <top/>
      <bottom/>
      <diagonal/>
    </border>
    <border>
      <left style="thick">
        <color theme="2" tint="-0.24994659260841701"/>
      </left>
      <right/>
      <top/>
      <bottom style="thick">
        <color theme="2" tint="-0.24994659260841701"/>
      </bottom>
      <diagonal/>
    </border>
    <border>
      <left/>
      <right/>
      <top/>
      <bottom style="thick">
        <color theme="2" tint="-0.24994659260841701"/>
      </bottom>
      <diagonal/>
    </border>
    <border>
      <left/>
      <right style="thick">
        <color theme="2" tint="-0.24994659260841701"/>
      </right>
      <top/>
      <bottom style="thick">
        <color theme="2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7" fillId="4" borderId="0" xfId="2" applyFont="1" applyFill="1" applyBorder="1" applyAlignment="1">
      <alignment horizontal="center" vertical="center"/>
    </xf>
    <xf numFmtId="164" fontId="4" fillId="3" borderId="0" xfId="1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5" fillId="4" borderId="0" xfId="2" applyFont="1" applyFill="1"/>
    <xf numFmtId="9" fontId="15" fillId="4" borderId="0" xfId="3" applyFont="1" applyFill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left" indent="3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indent="3"/>
    </xf>
    <xf numFmtId="10" fontId="4" fillId="3" borderId="0" xfId="0" applyNumberFormat="1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8" fontId="8" fillId="5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8" fontId="4" fillId="3" borderId="0" xfId="0" applyNumberFormat="1" applyFont="1" applyFill="1" applyAlignment="1">
      <alignment horizontal="left" vertical="center"/>
    </xf>
    <xf numFmtId="164" fontId="8" fillId="3" borderId="0" xfId="0" applyNumberFormat="1" applyFont="1" applyFill="1" applyAlignment="1">
      <alignment horizontal="left" vertical="center"/>
    </xf>
    <xf numFmtId="9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8" fontId="4" fillId="5" borderId="0" xfId="0" applyNumberFormat="1" applyFont="1" applyFill="1" applyAlignment="1">
      <alignment horizontal="left" vertical="center"/>
    </xf>
    <xf numFmtId="164" fontId="8" fillId="5" borderId="0" xfId="0" applyNumberFormat="1" applyFont="1" applyFill="1" applyAlignment="1">
      <alignment horizontal="left" vertical="center"/>
    </xf>
    <xf numFmtId="9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12" fillId="3" borderId="4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7" fillId="4" borderId="0" xfId="0" applyFont="1" applyFill="1" applyAlignment="1">
      <alignment horizontal="center" vertical="center"/>
    </xf>
    <xf numFmtId="0" fontId="16" fillId="4" borderId="0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left" vertical="center"/>
    </xf>
    <xf numFmtId="0" fontId="11" fillId="6" borderId="3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6" borderId="5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8" fillId="3" borderId="0" xfId="1" applyNumberFormat="1" applyFont="1" applyFill="1" applyBorder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/>
    </xf>
    <xf numFmtId="0" fontId="14" fillId="6" borderId="0" xfId="0" applyFont="1" applyFill="1" applyAlignment="1">
      <alignment horizontal="center"/>
    </xf>
  </cellXfs>
  <cellStyles count="4">
    <cellStyle name="Moeda" xfId="1" builtinId="4"/>
    <cellStyle name="Neutro" xfId="2" builtinId="28"/>
    <cellStyle name="Normal" xfId="0" builtinId="0"/>
    <cellStyle name="Porcentagem" xfId="3" builtinId="5"/>
  </cellStyles>
  <dxfs count="0"/>
  <tableStyles count="0" defaultTableStyle="TableStyleMedium2" defaultPivotStyle="PivotStyleLight16"/>
  <colors>
    <mruColors>
      <color rgb="FFA6DFC9"/>
      <color rgb="FFE25939"/>
      <color rgb="FFDB5439"/>
      <color rgb="FFBF3D23"/>
      <color rgb="FFDE664E"/>
      <color rgb="FFBCBCBC"/>
      <color rgb="FFF5F5F5"/>
      <color rgb="FFF8F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349627</xdr:colOff>
      <xdr:row>2</xdr:row>
      <xdr:rowOff>142191</xdr:rowOff>
    </xdr:from>
    <xdr:to>
      <xdr:col>2</xdr:col>
      <xdr:colOff>591921</xdr:colOff>
      <xdr:row>6</xdr:row>
      <xdr:rowOff>43827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4D2C4B-6054-7E60-804E-9C733DD2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34356" y="509744"/>
          <a:ext cx="627777" cy="62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2110-37EB-4B1E-ABF5-1D7ED9161C10}">
  <dimension ref="A1:L34"/>
  <sheetViews>
    <sheetView tabSelected="1" zoomScale="85" zoomScaleNormal="85" workbookViewId="0">
      <selection activeCell="A12" sqref="A12"/>
    </sheetView>
  </sheetViews>
  <sheetFormatPr defaultColWidth="0" defaultRowHeight="14.4" x14ac:dyDescent="0.3"/>
  <cols>
    <col min="1" max="1" width="15.77734375" customWidth="1"/>
    <col min="2" max="2" width="5.6640625" customWidth="1"/>
    <col min="3" max="3" width="43.77734375" bestFit="1" customWidth="1"/>
    <col min="4" max="4" width="19" customWidth="1"/>
    <col min="5" max="5" width="20.77734375" customWidth="1"/>
    <col min="6" max="7" width="8.88671875" customWidth="1"/>
    <col min="8" max="8" width="35.88671875" bestFit="1" customWidth="1"/>
    <col min="9" max="9" width="22" bestFit="1" customWidth="1"/>
    <col min="10" max="10" width="16.88671875" customWidth="1"/>
    <col min="11" max="11" width="5.6640625" customWidth="1"/>
    <col min="12" max="12" width="15.77734375" customWidth="1"/>
    <col min="13" max="16384" width="8.88671875" hidden="1"/>
  </cols>
  <sheetData>
    <row r="1" spans="1:12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thickTop="1" x14ac:dyDescent="0.3">
      <c r="A3" s="3"/>
      <c r="B3" s="47" t="s">
        <v>36</v>
      </c>
      <c r="C3" s="48"/>
      <c r="D3" s="48"/>
      <c r="E3" s="48"/>
      <c r="F3" s="48"/>
      <c r="G3" s="48"/>
      <c r="H3" s="48"/>
      <c r="I3" s="48"/>
      <c r="J3" s="48"/>
      <c r="K3" s="49"/>
      <c r="L3" s="3"/>
    </row>
    <row r="4" spans="1:12" x14ac:dyDescent="0.3">
      <c r="A4" s="3"/>
      <c r="B4" s="50"/>
      <c r="C4" s="51"/>
      <c r="D4" s="51"/>
      <c r="E4" s="51"/>
      <c r="F4" s="51"/>
      <c r="G4" s="51"/>
      <c r="H4" s="51"/>
      <c r="I4" s="51"/>
      <c r="J4" s="51"/>
      <c r="K4" s="52"/>
      <c r="L4" s="3"/>
    </row>
    <row r="5" spans="1:12" x14ac:dyDescent="0.3">
      <c r="A5" s="3"/>
      <c r="B5" s="50"/>
      <c r="C5" s="51"/>
      <c r="D5" s="51"/>
      <c r="E5" s="51"/>
      <c r="F5" s="51"/>
      <c r="G5" s="51"/>
      <c r="H5" s="51"/>
      <c r="I5" s="51"/>
      <c r="J5" s="51"/>
      <c r="K5" s="52"/>
      <c r="L5" s="3"/>
    </row>
    <row r="6" spans="1:12" x14ac:dyDescent="0.3">
      <c r="A6" s="3"/>
      <c r="B6" s="50"/>
      <c r="C6" s="51"/>
      <c r="D6" s="51"/>
      <c r="E6" s="51"/>
      <c r="F6" s="51"/>
      <c r="G6" s="51"/>
      <c r="H6" s="51"/>
      <c r="I6" s="51"/>
      <c r="J6" s="51"/>
      <c r="K6" s="52"/>
      <c r="L6" s="3"/>
    </row>
    <row r="7" spans="1:12" x14ac:dyDescent="0.3">
      <c r="A7" s="3"/>
      <c r="B7" s="50"/>
      <c r="C7" s="51"/>
      <c r="D7" s="51"/>
      <c r="E7" s="51"/>
      <c r="F7" s="51"/>
      <c r="G7" s="51"/>
      <c r="H7" s="51"/>
      <c r="I7" s="51"/>
      <c r="J7" s="51"/>
      <c r="K7" s="52"/>
      <c r="L7" s="3"/>
    </row>
    <row r="8" spans="1:12" x14ac:dyDescent="0.3">
      <c r="A8" s="3"/>
      <c r="B8" s="38"/>
      <c r="C8" s="3"/>
      <c r="D8" s="3"/>
      <c r="E8" s="3"/>
      <c r="F8" s="3"/>
      <c r="G8" s="3"/>
      <c r="H8" s="3"/>
      <c r="I8" s="3"/>
      <c r="J8" s="3"/>
      <c r="K8" s="39"/>
      <c r="L8" s="3"/>
    </row>
    <row r="9" spans="1:12" x14ac:dyDescent="0.3">
      <c r="A9" s="3"/>
      <c r="B9" s="38"/>
      <c r="C9" s="3"/>
      <c r="D9" s="3"/>
      <c r="E9" s="3"/>
      <c r="F9" s="3"/>
      <c r="G9" s="3"/>
      <c r="H9" s="3"/>
      <c r="I9" s="3"/>
      <c r="J9" s="3"/>
      <c r="K9" s="39"/>
      <c r="L9" s="3"/>
    </row>
    <row r="10" spans="1:12" x14ac:dyDescent="0.3">
      <c r="A10" s="3"/>
      <c r="B10" s="38"/>
      <c r="C10" s="3"/>
      <c r="D10" s="3"/>
      <c r="E10" s="3"/>
      <c r="F10" s="3"/>
      <c r="G10" s="3"/>
      <c r="H10" s="3"/>
      <c r="I10" s="3"/>
      <c r="J10" s="3"/>
      <c r="K10" s="39"/>
      <c r="L10" s="3"/>
    </row>
    <row r="11" spans="1:12" x14ac:dyDescent="0.3">
      <c r="A11" s="3"/>
      <c r="B11" s="38"/>
      <c r="C11" s="3"/>
      <c r="D11" s="3"/>
      <c r="E11" s="3"/>
      <c r="F11" s="3"/>
      <c r="G11" s="3"/>
      <c r="H11" s="3"/>
      <c r="I11" s="3"/>
      <c r="J11" s="3"/>
      <c r="K11" s="39"/>
      <c r="L11" s="3"/>
    </row>
    <row r="12" spans="1:12" ht="29.4" x14ac:dyDescent="0.3">
      <c r="A12" s="3"/>
      <c r="B12" s="38"/>
      <c r="C12" s="15" t="s">
        <v>0</v>
      </c>
      <c r="D12" s="16"/>
      <c r="E12" s="3"/>
      <c r="F12" s="3"/>
      <c r="G12" s="3"/>
      <c r="H12" s="44" t="s">
        <v>12</v>
      </c>
      <c r="I12" s="44"/>
      <c r="J12" s="44"/>
      <c r="K12" s="39"/>
      <c r="L12" s="3"/>
    </row>
    <row r="13" spans="1:12" ht="19.2" x14ac:dyDescent="0.45">
      <c r="A13" s="3"/>
      <c r="B13" s="38"/>
      <c r="C13" s="17" t="s">
        <v>1</v>
      </c>
      <c r="D13" s="2">
        <v>500</v>
      </c>
      <c r="E13" s="3"/>
      <c r="F13" s="3"/>
      <c r="G13" s="3"/>
      <c r="H13" s="18" t="s">
        <v>13</v>
      </c>
      <c r="I13" s="55">
        <v>5000</v>
      </c>
      <c r="J13" s="55"/>
      <c r="K13" s="39"/>
      <c r="L13" s="3"/>
    </row>
    <row r="14" spans="1:12" ht="19.2" x14ac:dyDescent="0.45">
      <c r="A14" s="3"/>
      <c r="B14" s="38"/>
      <c r="C14" s="19" t="s">
        <v>2</v>
      </c>
      <c r="D14" s="20">
        <f>5</f>
        <v>5</v>
      </c>
      <c r="E14" s="3"/>
      <c r="F14" s="3"/>
      <c r="G14" s="3"/>
      <c r="H14" s="21" t="s">
        <v>14</v>
      </c>
      <c r="I14" s="56">
        <v>8.9999999999999993E-3</v>
      </c>
      <c r="J14" s="56"/>
      <c r="K14" s="39"/>
      <c r="L14" s="3"/>
    </row>
    <row r="15" spans="1:12" ht="19.2" x14ac:dyDescent="0.45">
      <c r="A15" s="3"/>
      <c r="B15" s="38"/>
      <c r="C15" s="17" t="s">
        <v>3</v>
      </c>
      <c r="D15" s="22">
        <v>1.0789999999999999E-2</v>
      </c>
      <c r="E15" s="3"/>
      <c r="F15" s="3"/>
      <c r="G15" s="3"/>
      <c r="H15" s="18" t="s">
        <v>15</v>
      </c>
      <c r="I15" s="57">
        <f>Salario*30%</f>
        <v>1500</v>
      </c>
      <c r="J15" s="57"/>
      <c r="K15" s="39"/>
      <c r="L15" s="3"/>
    </row>
    <row r="16" spans="1:12" ht="19.2" x14ac:dyDescent="0.3">
      <c r="A16" s="3"/>
      <c r="B16" s="38"/>
      <c r="C16" s="23" t="s">
        <v>4</v>
      </c>
      <c r="D16" s="24">
        <f>FV(Taxa_Mensal,(12*Tempo),Investimento*-1)</f>
        <v>41888.456999243819</v>
      </c>
      <c r="E16" s="3"/>
      <c r="F16" s="3"/>
      <c r="G16" s="3"/>
      <c r="H16" s="3"/>
      <c r="J16" s="3"/>
      <c r="K16" s="39"/>
      <c r="L16" s="3"/>
    </row>
    <row r="17" spans="1:12" ht="22.8" x14ac:dyDescent="0.3">
      <c r="A17" s="3"/>
      <c r="B17" s="38"/>
      <c r="C17" s="25" t="s">
        <v>5</v>
      </c>
      <c r="D17" s="2">
        <f>Patrimonio*Rendimento</f>
        <v>376.99611299319434</v>
      </c>
      <c r="E17" s="3"/>
      <c r="F17" s="3"/>
      <c r="G17" s="3"/>
      <c r="H17" s="1" t="s">
        <v>16</v>
      </c>
      <c r="I17" s="45" t="s">
        <v>29</v>
      </c>
      <c r="J17" s="46"/>
      <c r="K17" s="39"/>
      <c r="L17" s="3"/>
    </row>
    <row r="18" spans="1:12" ht="19.2" x14ac:dyDescent="0.3">
      <c r="A18" s="3"/>
      <c r="B18" s="38"/>
      <c r="C18" s="3"/>
      <c r="D18" s="3"/>
      <c r="E18" s="3"/>
      <c r="F18" s="3"/>
      <c r="G18" s="3"/>
      <c r="H18" s="26" t="s">
        <v>26</v>
      </c>
      <c r="I18" s="53">
        <f>Investimento</f>
        <v>500</v>
      </c>
      <c r="J18" s="53"/>
      <c r="K18" s="39"/>
      <c r="L18" s="3"/>
    </row>
    <row r="19" spans="1:12" x14ac:dyDescent="0.3">
      <c r="A19" s="3"/>
      <c r="B19" s="38"/>
      <c r="C19" s="3"/>
      <c r="D19" s="3"/>
      <c r="E19" s="3"/>
      <c r="F19" s="3"/>
      <c r="G19" s="3"/>
      <c r="J19" s="3"/>
      <c r="K19" s="39"/>
      <c r="L19" s="3"/>
    </row>
    <row r="20" spans="1:12" x14ac:dyDescent="0.3">
      <c r="A20" s="3"/>
      <c r="B20" s="38"/>
      <c r="C20" s="3"/>
      <c r="D20" s="3"/>
      <c r="E20" s="3"/>
      <c r="F20" s="3"/>
      <c r="G20" s="3"/>
      <c r="H20" s="3"/>
      <c r="I20" s="3"/>
      <c r="J20" s="3"/>
      <c r="K20" s="39"/>
      <c r="L20" s="3"/>
    </row>
    <row r="21" spans="1:12" ht="25.2" x14ac:dyDescent="0.3">
      <c r="A21" s="3"/>
      <c r="B21" s="38"/>
      <c r="C21" s="27" t="s">
        <v>6</v>
      </c>
      <c r="D21" s="28" t="s">
        <v>27</v>
      </c>
      <c r="E21" s="28" t="s">
        <v>7</v>
      </c>
      <c r="F21" s="3"/>
      <c r="G21" s="3"/>
      <c r="H21" s="29" t="s">
        <v>17</v>
      </c>
      <c r="I21" s="29" t="s">
        <v>18</v>
      </c>
      <c r="J21" s="29" t="s">
        <v>19</v>
      </c>
      <c r="K21" s="39"/>
      <c r="L21" s="3"/>
    </row>
    <row r="22" spans="1:12" ht="19.2" x14ac:dyDescent="0.3">
      <c r="A22" s="3"/>
      <c r="B22" s="40">
        <v>2</v>
      </c>
      <c r="C22" s="17" t="s">
        <v>28</v>
      </c>
      <c r="D22" s="30">
        <f>FV($D$15,($B22*12),($D$13*-1))</f>
        <v>13613.813648822608</v>
      </c>
      <c r="E22" s="31">
        <f>D22*Rendimento</f>
        <v>122.52432283940347</v>
      </c>
      <c r="F22" s="3"/>
      <c r="G22" s="3"/>
      <c r="H22" s="4" t="s">
        <v>20</v>
      </c>
      <c r="I22" s="32">
        <f>VLOOKUP($I$17&amp;"-"&amp;H22, Planilha2!C5:F25,4,)</f>
        <v>0.5</v>
      </c>
      <c r="J22" s="33">
        <f t="shared" ref="J22:J27" si="0">$I$18*I22</f>
        <v>250</v>
      </c>
      <c r="K22" s="39"/>
      <c r="L22" s="3"/>
    </row>
    <row r="23" spans="1:12" ht="19.2" x14ac:dyDescent="0.45">
      <c r="A23" s="3"/>
      <c r="B23" s="40">
        <v>5</v>
      </c>
      <c r="C23" s="21" t="s">
        <v>8</v>
      </c>
      <c r="D23" s="34">
        <f>FV($D$15,($B23*12),($D$13*-1))</f>
        <v>41888.456999243819</v>
      </c>
      <c r="E23" s="35">
        <f>D23*Rendimento</f>
        <v>376.99611299319434</v>
      </c>
      <c r="F23" s="3"/>
      <c r="G23" s="3"/>
      <c r="H23" s="6" t="s">
        <v>21</v>
      </c>
      <c r="I23" s="36">
        <f>VLOOKUP($I$17&amp;"-"&amp;H23, Planilha2!C6:F26,4,)</f>
        <v>0.1</v>
      </c>
      <c r="J23" s="37">
        <f t="shared" si="0"/>
        <v>50</v>
      </c>
      <c r="K23" s="39"/>
      <c r="L23" s="3"/>
    </row>
    <row r="24" spans="1:12" ht="19.2" x14ac:dyDescent="0.45">
      <c r="A24" s="3"/>
      <c r="B24" s="40">
        <v>10</v>
      </c>
      <c r="C24" s="18" t="s">
        <v>9</v>
      </c>
      <c r="D24" s="30">
        <f t="shared" ref="D24:D26" si="1">FV($D$15,($B24*12),($D$13*-1))</f>
        <v>121642.1062650861</v>
      </c>
      <c r="E24" s="31">
        <f>D24*Rendimento</f>
        <v>1094.7789563857748</v>
      </c>
      <c r="F24" s="3"/>
      <c r="G24" s="3"/>
      <c r="H24" s="4" t="s">
        <v>22</v>
      </c>
      <c r="I24" s="32">
        <f>VLOOKUP($I$17&amp;"-"&amp;H24, Planilha2!C7:F27,4,)</f>
        <v>0.05</v>
      </c>
      <c r="J24" s="33">
        <f t="shared" si="0"/>
        <v>25</v>
      </c>
      <c r="K24" s="39"/>
      <c r="L24" s="3"/>
    </row>
    <row r="25" spans="1:12" ht="19.2" x14ac:dyDescent="0.45">
      <c r="A25" s="3"/>
      <c r="B25" s="40">
        <v>20</v>
      </c>
      <c r="C25" s="21" t="s">
        <v>10</v>
      </c>
      <c r="D25" s="34">
        <f t="shared" si="1"/>
        <v>562599.20004854025</v>
      </c>
      <c r="E25" s="35">
        <f>D25*Rendimento</f>
        <v>5063.3928004368618</v>
      </c>
      <c r="F25" s="3"/>
      <c r="G25" s="3"/>
      <c r="H25" s="6" t="s">
        <v>23</v>
      </c>
      <c r="I25" s="36">
        <f>VLOOKUP($I$17&amp;"-"&amp;H25, Planilha2!C8:F28,4,)</f>
        <v>0.05</v>
      </c>
      <c r="J25" s="37">
        <f t="shared" si="0"/>
        <v>25</v>
      </c>
      <c r="K25" s="39"/>
      <c r="L25" s="3"/>
    </row>
    <row r="26" spans="1:12" ht="19.2" x14ac:dyDescent="0.45">
      <c r="A26" s="3"/>
      <c r="B26" s="40">
        <v>30</v>
      </c>
      <c r="C26" s="18" t="s">
        <v>11</v>
      </c>
      <c r="D26" s="30">
        <f t="shared" si="1"/>
        <v>2161084.8275023573</v>
      </c>
      <c r="E26" s="31">
        <f>D26*Rendimento</f>
        <v>19449.763447521214</v>
      </c>
      <c r="F26" s="3"/>
      <c r="G26" s="3"/>
      <c r="H26" s="4" t="s">
        <v>24</v>
      </c>
      <c r="I26" s="32">
        <f>VLOOKUP($I$17&amp;"-"&amp;H26, Planilha2!C9:F29,4,)</f>
        <v>0.2</v>
      </c>
      <c r="J26" s="33">
        <f t="shared" si="0"/>
        <v>100</v>
      </c>
      <c r="K26" s="39"/>
      <c r="L26" s="3"/>
    </row>
    <row r="27" spans="1:12" x14ac:dyDescent="0.3">
      <c r="A27" s="3"/>
      <c r="B27" s="38"/>
      <c r="C27" s="3"/>
      <c r="D27" s="3"/>
      <c r="E27" s="3"/>
      <c r="F27" s="3"/>
      <c r="G27" s="3"/>
      <c r="H27" s="6" t="s">
        <v>25</v>
      </c>
      <c r="I27" s="36">
        <f>VLOOKUP($I$17&amp;"-"&amp;H27, Planilha2!C10:F30,4,)</f>
        <v>0.1</v>
      </c>
      <c r="J27" s="37">
        <f t="shared" si="0"/>
        <v>50</v>
      </c>
      <c r="K27" s="39"/>
      <c r="L27" s="3"/>
    </row>
    <row r="28" spans="1:12" x14ac:dyDescent="0.3">
      <c r="A28" s="3"/>
      <c r="B28" s="38"/>
      <c r="C28" s="3"/>
      <c r="D28" s="3"/>
      <c r="E28" s="3"/>
      <c r="F28" s="3"/>
      <c r="G28" s="3"/>
      <c r="H28" s="54"/>
      <c r="I28" s="54"/>
      <c r="J28" s="33">
        <f>SUM(J22:J27)</f>
        <v>500</v>
      </c>
      <c r="K28" s="39"/>
      <c r="L28" s="3"/>
    </row>
    <row r="29" spans="1:12" x14ac:dyDescent="0.3">
      <c r="A29" s="3"/>
      <c r="B29" s="38"/>
      <c r="C29" s="3"/>
      <c r="D29" s="3"/>
      <c r="E29" s="3"/>
      <c r="F29" s="3"/>
      <c r="G29" s="3"/>
      <c r="H29" s="3"/>
      <c r="I29" s="3"/>
      <c r="J29" s="3"/>
      <c r="K29" s="39"/>
      <c r="L29" s="3"/>
    </row>
    <row r="30" spans="1:12" ht="15" thickBot="1" x14ac:dyDescent="0.35">
      <c r="A30" s="3"/>
      <c r="B30" s="41"/>
      <c r="C30" s="42"/>
      <c r="D30" s="42"/>
      <c r="E30" s="42"/>
      <c r="F30" s="42"/>
      <c r="G30" s="42"/>
      <c r="H30" s="42"/>
      <c r="I30" s="42"/>
      <c r="J30" s="42"/>
      <c r="K30" s="43"/>
      <c r="L30" s="3"/>
    </row>
    <row r="31" spans="1:12" ht="15" thickTop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8">
    <mergeCell ref="H12:J12"/>
    <mergeCell ref="I17:J17"/>
    <mergeCell ref="B3:K7"/>
    <mergeCell ref="I18:J18"/>
    <mergeCell ref="H28:I28"/>
    <mergeCell ref="I13:J13"/>
    <mergeCell ref="I14:J14"/>
    <mergeCell ref="I15:J15"/>
  </mergeCells>
  <dataValidations count="1">
    <dataValidation type="list" allowBlank="1" showInputMessage="1" showErrorMessage="1" sqref="I17" xr:uid="{2D06A1ED-643F-4B2A-9804-BD77CB4D43A3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B41A-A924-49D4-9CC9-9FF941D84106}">
  <dimension ref="C2:J25"/>
  <sheetViews>
    <sheetView topLeftCell="A3" workbookViewId="0">
      <selection activeCell="I10" sqref="I10"/>
    </sheetView>
  </sheetViews>
  <sheetFormatPr defaultRowHeight="14.4" x14ac:dyDescent="0.3"/>
  <cols>
    <col min="3" max="3" width="32.5546875" customWidth="1"/>
    <col min="4" max="4" width="18" customWidth="1"/>
    <col min="5" max="5" width="19.5546875" customWidth="1"/>
    <col min="6" max="6" width="11" customWidth="1"/>
    <col min="9" max="9" width="19.44140625" customWidth="1"/>
    <col min="10" max="10" width="19.5546875" customWidth="1"/>
  </cols>
  <sheetData>
    <row r="2" spans="3:10" ht="21" x14ac:dyDescent="0.4">
      <c r="C2" s="58" t="s">
        <v>35</v>
      </c>
      <c r="D2" s="58"/>
      <c r="E2" s="58"/>
      <c r="F2" s="58"/>
    </row>
    <row r="5" spans="3:10" ht="15.6" x14ac:dyDescent="0.3">
      <c r="C5" s="9" t="s">
        <v>30</v>
      </c>
      <c r="D5" s="9" t="s">
        <v>16</v>
      </c>
      <c r="E5" s="10" t="s">
        <v>17</v>
      </c>
      <c r="F5" s="10" t="s">
        <v>31</v>
      </c>
      <c r="I5" s="7" t="s">
        <v>33</v>
      </c>
      <c r="J5" s="8">
        <f>VLOOKUP($I$5,C6:F25,4,FALSE)</f>
        <v>0.35</v>
      </c>
    </row>
    <row r="6" spans="3:10" x14ac:dyDescent="0.3">
      <c r="C6" s="3" t="str">
        <f>D6&amp;"-"&amp;E6</f>
        <v>Conservador-PAPEL</v>
      </c>
      <c r="D6" s="3" t="s">
        <v>32</v>
      </c>
      <c r="E6" s="4" t="s">
        <v>20</v>
      </c>
      <c r="F6" s="11">
        <v>0.3</v>
      </c>
    </row>
    <row r="7" spans="3:10" x14ac:dyDescent="0.3">
      <c r="C7" s="5" t="str">
        <f t="shared" ref="C7:C11" si="0">D7&amp;"-"&amp;E7</f>
        <v>Conservador-TIJOLO</v>
      </c>
      <c r="D7" s="5" t="s">
        <v>32</v>
      </c>
      <c r="E7" s="6" t="s">
        <v>21</v>
      </c>
      <c r="F7" s="12">
        <v>0.5</v>
      </c>
    </row>
    <row r="8" spans="3:10" x14ac:dyDescent="0.3">
      <c r="C8" s="3" t="str">
        <f t="shared" si="0"/>
        <v>Conservador-HÍBRIDOS</v>
      </c>
      <c r="D8" s="3" t="s">
        <v>32</v>
      </c>
      <c r="E8" s="4" t="s">
        <v>22</v>
      </c>
      <c r="F8" s="11">
        <v>0.1</v>
      </c>
    </row>
    <row r="9" spans="3:10" x14ac:dyDescent="0.3">
      <c r="C9" s="5" t="str">
        <f t="shared" si="0"/>
        <v>Conservador-FOFs</v>
      </c>
      <c r="D9" s="5" t="s">
        <v>32</v>
      </c>
      <c r="E9" s="6" t="s">
        <v>23</v>
      </c>
      <c r="F9" s="12">
        <v>0.1</v>
      </c>
    </row>
    <row r="10" spans="3:10" x14ac:dyDescent="0.3">
      <c r="C10" s="3" t="str">
        <f t="shared" si="0"/>
        <v>Conservador-DESENVOLVIMENTO</v>
      </c>
      <c r="D10" s="3" t="s">
        <v>32</v>
      </c>
      <c r="E10" s="4" t="s">
        <v>24</v>
      </c>
      <c r="F10" s="11">
        <v>0</v>
      </c>
    </row>
    <row r="11" spans="3:10" x14ac:dyDescent="0.3">
      <c r="C11" s="5" t="str">
        <f t="shared" si="0"/>
        <v>Conservador-HOTELARIAS</v>
      </c>
      <c r="D11" s="5" t="s">
        <v>32</v>
      </c>
      <c r="E11" s="6" t="s">
        <v>25</v>
      </c>
      <c r="F11" s="12">
        <v>0</v>
      </c>
    </row>
    <row r="12" spans="3:10" x14ac:dyDescent="0.3">
      <c r="C12" s="13"/>
      <c r="D12" s="13"/>
      <c r="E12" s="13"/>
      <c r="F12" s="13"/>
    </row>
    <row r="13" spans="3:10" x14ac:dyDescent="0.3">
      <c r="C13" s="5" t="str">
        <f t="shared" ref="C13:C18" si="1">D13&amp;"-"&amp;E13</f>
        <v>Moderado-PAPEL</v>
      </c>
      <c r="D13" s="5" t="s">
        <v>34</v>
      </c>
      <c r="E13" s="6" t="s">
        <v>20</v>
      </c>
      <c r="F13" s="12">
        <v>0.32</v>
      </c>
    </row>
    <row r="14" spans="3:10" x14ac:dyDescent="0.3">
      <c r="C14" s="3" t="str">
        <f t="shared" si="1"/>
        <v>Moderado-TIJOLO</v>
      </c>
      <c r="D14" s="3" t="s">
        <v>34</v>
      </c>
      <c r="E14" s="4" t="s">
        <v>21</v>
      </c>
      <c r="F14" s="11">
        <v>0.35</v>
      </c>
    </row>
    <row r="15" spans="3:10" x14ac:dyDescent="0.3">
      <c r="C15" s="5" t="str">
        <f t="shared" si="1"/>
        <v>Moderado-HÍBRIDOS</v>
      </c>
      <c r="D15" s="5" t="s">
        <v>34</v>
      </c>
      <c r="E15" s="6" t="s">
        <v>22</v>
      </c>
      <c r="F15" s="12">
        <v>0.08</v>
      </c>
    </row>
    <row r="16" spans="3:10" x14ac:dyDescent="0.3">
      <c r="C16" s="3" t="str">
        <f t="shared" si="1"/>
        <v>Moderado-FOFs</v>
      </c>
      <c r="D16" s="3" t="s">
        <v>34</v>
      </c>
      <c r="E16" s="4" t="s">
        <v>23</v>
      </c>
      <c r="F16" s="11">
        <v>0.05</v>
      </c>
    </row>
    <row r="17" spans="3:6" x14ac:dyDescent="0.3">
      <c r="C17" s="5" t="str">
        <f t="shared" si="1"/>
        <v>Moderado-DESENVOLVIMENTO</v>
      </c>
      <c r="D17" s="5" t="s">
        <v>34</v>
      </c>
      <c r="E17" s="5" t="s">
        <v>24</v>
      </c>
      <c r="F17" s="6">
        <v>0.1</v>
      </c>
    </row>
    <row r="18" spans="3:6" x14ac:dyDescent="0.3">
      <c r="C18" s="3" t="str">
        <f t="shared" si="1"/>
        <v>Moderado-HOTELARIAS</v>
      </c>
      <c r="D18" s="3" t="s">
        <v>34</v>
      </c>
      <c r="E18" s="4" t="s">
        <v>25</v>
      </c>
      <c r="F18" s="11">
        <v>0.1</v>
      </c>
    </row>
    <row r="19" spans="3:6" x14ac:dyDescent="0.3">
      <c r="C19" s="14"/>
      <c r="D19" s="14"/>
      <c r="E19" s="14"/>
      <c r="F19" s="14"/>
    </row>
    <row r="20" spans="3:6" x14ac:dyDescent="0.3">
      <c r="C20" s="3" t="str">
        <f t="shared" ref="C20:C25" si="2">D20&amp;"-"&amp;E20</f>
        <v>Agressivo-PAPEL</v>
      </c>
      <c r="D20" s="3" t="s">
        <v>29</v>
      </c>
      <c r="E20" s="4" t="s">
        <v>20</v>
      </c>
      <c r="F20" s="11">
        <v>0.5</v>
      </c>
    </row>
    <row r="21" spans="3:6" x14ac:dyDescent="0.3">
      <c r="C21" s="5" t="str">
        <f t="shared" si="2"/>
        <v>Agressivo-TIJOLO</v>
      </c>
      <c r="D21" s="5" t="s">
        <v>29</v>
      </c>
      <c r="E21" s="6" t="s">
        <v>21</v>
      </c>
      <c r="F21" s="12">
        <v>0.1</v>
      </c>
    </row>
    <row r="22" spans="3:6" x14ac:dyDescent="0.3">
      <c r="C22" s="3" t="str">
        <f t="shared" si="2"/>
        <v>Agressivo-HÍBRIDOS</v>
      </c>
      <c r="D22" s="3" t="s">
        <v>29</v>
      </c>
      <c r="E22" s="4" t="s">
        <v>22</v>
      </c>
      <c r="F22" s="11">
        <v>0.05</v>
      </c>
    </row>
    <row r="23" spans="3:6" x14ac:dyDescent="0.3">
      <c r="C23" s="5" t="str">
        <f t="shared" si="2"/>
        <v>Agressivo-FOFs</v>
      </c>
      <c r="D23" s="5" t="s">
        <v>29</v>
      </c>
      <c r="E23" s="6" t="s">
        <v>23</v>
      </c>
      <c r="F23" s="12">
        <v>0.05</v>
      </c>
    </row>
    <row r="24" spans="3:6" x14ac:dyDescent="0.3">
      <c r="C24" s="3" t="str">
        <f t="shared" si="2"/>
        <v>Agressivo-DESENVOLVIMENTO</v>
      </c>
      <c r="D24" s="3" t="s">
        <v>29</v>
      </c>
      <c r="E24" s="4" t="s">
        <v>24</v>
      </c>
      <c r="F24" s="11">
        <v>0.2</v>
      </c>
    </row>
    <row r="25" spans="3:6" x14ac:dyDescent="0.3">
      <c r="C25" s="5" t="str">
        <f t="shared" si="2"/>
        <v>Agressivo-HOTELARIAS</v>
      </c>
      <c r="D25" s="5" t="s">
        <v>29</v>
      </c>
      <c r="E25" s="6" t="s">
        <v>25</v>
      </c>
      <c r="F25" s="12">
        <v>0.1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Dividento_Mensal</vt:lpstr>
      <vt:lpstr>Investimento</vt:lpstr>
      <vt:lpstr>Patrimonio</vt:lpstr>
      <vt:lpstr>Rendimento</vt:lpstr>
      <vt:lpstr>Salario</vt:lpstr>
      <vt:lpstr>Taxa_Mensal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Costa Sousa</dc:creator>
  <cp:lastModifiedBy>João Vítor Costa Sousa</cp:lastModifiedBy>
  <dcterms:created xsi:type="dcterms:W3CDTF">2025-06-16T21:48:34Z</dcterms:created>
  <dcterms:modified xsi:type="dcterms:W3CDTF">2025-06-20T16:26:28Z</dcterms:modified>
</cp:coreProperties>
</file>