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2.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3.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4.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5.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6.xml" ContentType="application/vnd.openxmlformats-officedocument.spreadsheetml.pivotTable+xml"/>
  <Override PartName="/xl/drawings/drawing8.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7.xml" ContentType="application/vnd.openxmlformats-officedocument.spreadsheetml.pivotTable+xml"/>
  <Override PartName="/xl/drawings/drawing9.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8.xml" ContentType="application/vnd.openxmlformats-officedocument.spreadsheetml.pivotTable+xml"/>
  <Override PartName="/xl/drawings/drawing10.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9.xml" ContentType="application/vnd.openxmlformats-officedocument.spreadsheetml.pivotTable+xml"/>
  <Override PartName="/xl/drawings/drawing11.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saksh\Downloads\Vijay Bari Project\"/>
    </mc:Choice>
  </mc:AlternateContent>
  <xr:revisionPtr revIDLastSave="0" documentId="13_ncr:1_{4DB0B61E-8147-467F-A97A-2F9962B0EB86}" xr6:coauthVersionLast="47" xr6:coauthVersionMax="47" xr10:uidLastSave="{00000000-0000-0000-0000-000000000000}"/>
  <bookViews>
    <workbookView xWindow="-108" yWindow="-108" windowWidth="23256" windowHeight="12456" activeTab="1" xr2:uid="{0F4E509D-B51B-4112-8238-6EE14E5E7E53}"/>
  </bookViews>
  <sheets>
    <sheet name="Financial Statement " sheetId="1" r:id="rId1"/>
    <sheet name="Dashboard" sheetId="17" r:id="rId2"/>
    <sheet name="Sheet2" sheetId="5" state="hidden" r:id="rId3"/>
    <sheet name="KPI Cards" sheetId="16" state="hidden" r:id="rId4"/>
    <sheet name="Return on equity " sheetId="15" state="hidden" r:id="rId5"/>
    <sheet name="Debt to Equity " sheetId="14" state="hidden" r:id="rId6"/>
    <sheet name="Net Profit Margin" sheetId="13" state="hidden" r:id="rId7"/>
    <sheet name="Interest coverage ratio" sheetId="12" state="hidden" r:id="rId8"/>
    <sheet name="Cash Flow For the year" sheetId="11" state="hidden" r:id="rId9"/>
    <sheet name="EBITDA per Year " sheetId="10" state="hidden" r:id="rId10"/>
    <sheet name="Profit for the Year" sheetId="9" state="hidden" r:id="rId11"/>
    <sheet name="Expense By Tata Motors (2)" sheetId="7" state="hidden" r:id="rId12"/>
    <sheet name="Revenue By Tata Motors" sheetId="6" state="hidden" r:id="rId13"/>
    <sheet name="Supporting schedule for Dashboa" sheetId="2" r:id="rId14"/>
  </sheets>
  <definedNames>
    <definedName name="_xlcn.WorksheetConnection_VijayBari3statementTatamotors1.xlsxTable11" hidden="1">Table1[]</definedName>
    <definedName name="_xlcn.WorksheetConnection_VijayBari3statementTatamotors1.xlsxTable21" hidden="1">Table2[]</definedName>
    <definedName name="Slicer_Year">#N/A</definedName>
  </definedNames>
  <calcPr calcId="191029"/>
  <pivotCaches>
    <pivotCache cacheId="0" r:id="rId15"/>
    <pivotCache cacheId="1" r:id="rId16"/>
    <pivotCache cacheId="2" r:id="rId17"/>
    <pivotCache cacheId="3" r:id="rId18"/>
    <pivotCache cacheId="4" r:id="rId19"/>
    <pivotCache cacheId="5" r:id="rId20"/>
    <pivotCache cacheId="6" r:id="rId21"/>
    <pivotCache cacheId="7" r:id="rId22"/>
    <pivotCache cacheId="8" r:id="rId23"/>
    <pivotCache cacheId="9" r:id="rId24"/>
    <pivotCache cacheId="10" r:id="rId25"/>
    <pivotCache cacheId="11" r:id="rId26"/>
    <pivotCache cacheId="12" r:id="rId27"/>
    <pivotCache cacheId="13" r:id="rId28"/>
    <pivotCache cacheId="14" r:id="rId29"/>
    <pivotCache cacheId="15" r:id="rId30"/>
    <pivotCache cacheId="16" r:id="rId31"/>
    <pivotCache cacheId="17" r:id="rId32"/>
    <pivotCache cacheId="18" r:id="rId33"/>
  </pivotCaches>
  <extLst>
    <ext xmlns:x14="http://schemas.microsoft.com/office/spreadsheetml/2009/9/main" uri="{876F7934-8845-4945-9796-88D515C7AA90}">
      <x14:pivotCaches>
        <pivotCache cacheId="19" r:id="rId34"/>
      </x14:pivotCaches>
    </ext>
    <ext xmlns:x14="http://schemas.microsoft.com/office/spreadsheetml/2009/9/main" uri="{BBE1A952-AA13-448e-AADC-164F8A28A991}">
      <x14:slicerCaches>
        <x14:slicerCache r:id="rId3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2" name="Table2" connection="WorksheetConnection_Vijay Bari 3 statement (Tata motors) 1.xlsx!Table2"/>
          <x15:modelTable id="Table1" name="Table1" connection="WorksheetConnection_Vijay Bari 3 statement (Tata motors) 1.xlsx!Table1"/>
        </x15:modelTables>
        <x15:modelRelationships>
          <x15:modelRelationship fromTable="Table1" fromColumn="Year" toTable="Table2" toColumn="Year"/>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7" i="2" l="1"/>
  <c r="AB7" i="2"/>
  <c r="X7" i="2"/>
  <c r="W7" i="2"/>
  <c r="U7" i="2"/>
  <c r="R7" i="2"/>
  <c r="Q7" i="2"/>
  <c r="N7" i="2"/>
  <c r="M7" i="2"/>
  <c r="L7" i="2"/>
  <c r="J7" i="2"/>
  <c r="I7" i="2"/>
  <c r="G7" i="2"/>
  <c r="E7" i="2"/>
  <c r="C7" i="2"/>
  <c r="B7" i="2"/>
  <c r="AD6" i="2"/>
  <c r="AB6" i="2"/>
  <c r="X6" i="2"/>
  <c r="W6" i="2"/>
  <c r="U6" i="2"/>
  <c r="R6" i="2"/>
  <c r="Q6" i="2"/>
  <c r="N6" i="2"/>
  <c r="M6" i="2"/>
  <c r="L6" i="2"/>
  <c r="J6" i="2"/>
  <c r="I6" i="2"/>
  <c r="G6" i="2"/>
  <c r="E6" i="2"/>
  <c r="C6" i="2"/>
  <c r="B6" i="2"/>
  <c r="AD5" i="2"/>
  <c r="AB5" i="2"/>
  <c r="X5" i="2"/>
  <c r="W5" i="2"/>
  <c r="U5" i="2"/>
  <c r="R5" i="2"/>
  <c r="Q5" i="2"/>
  <c r="N5" i="2"/>
  <c r="M5" i="2"/>
  <c r="L5" i="2"/>
  <c r="E4" i="2"/>
  <c r="C4" i="2"/>
  <c r="B4" i="2"/>
  <c r="C3" i="2"/>
  <c r="G3" i="2"/>
  <c r="B5" i="2"/>
  <c r="B3" i="2"/>
  <c r="B2" i="2"/>
  <c r="J5" i="2"/>
  <c r="I5" i="2"/>
  <c r="G5" i="2"/>
  <c r="E5" i="2"/>
  <c r="C5" i="2"/>
  <c r="AD4" i="2"/>
  <c r="AB4" i="2"/>
  <c r="U4" i="2"/>
  <c r="X4" i="2"/>
  <c r="W4" i="2"/>
  <c r="N4" i="2"/>
  <c r="M4" i="2"/>
  <c r="L4" i="2"/>
  <c r="R4" i="2"/>
  <c r="Q4" i="2"/>
  <c r="J4" i="2"/>
  <c r="I4" i="2"/>
  <c r="G4" i="2"/>
  <c r="AD3" i="2"/>
  <c r="AB3" i="2"/>
  <c r="X3" i="2"/>
  <c r="W3" i="2"/>
  <c r="U3" i="2"/>
  <c r="R3" i="2"/>
  <c r="Q3" i="2"/>
  <c r="N3" i="2"/>
  <c r="M3" i="2"/>
  <c r="L3" i="2"/>
  <c r="J3" i="2"/>
  <c r="I3" i="2"/>
  <c r="E3" i="2"/>
  <c r="AD2" i="2"/>
  <c r="AB2" i="2"/>
  <c r="X2" i="2"/>
  <c r="W2" i="2"/>
  <c r="U2" i="2"/>
  <c r="R2" i="2"/>
  <c r="Q2" i="2"/>
  <c r="N2" i="2"/>
  <c r="M2" i="2"/>
  <c r="L2" i="2"/>
  <c r="J2" i="2"/>
  <c r="I2" i="2"/>
  <c r="G2" i="2"/>
  <c r="E2" i="2"/>
  <c r="C2" i="2"/>
  <c r="O6" i="2"/>
  <c r="V3" i="2" l="1"/>
  <c r="O4" i="2"/>
  <c r="D7" i="2"/>
  <c r="Y7" i="2"/>
  <c r="AA6" i="2"/>
  <c r="AC5" i="2"/>
  <c r="V6" i="2"/>
  <c r="D5" i="2"/>
  <c r="Y6" i="2"/>
  <c r="Z6" i="2" s="1"/>
  <c r="AA7" i="2"/>
  <c r="AC6" i="2"/>
  <c r="O5" i="2"/>
  <c r="P5" i="2" s="1"/>
  <c r="S3" i="2"/>
  <c r="AC2" i="2"/>
  <c r="AC3" i="2"/>
  <c r="V2" i="2"/>
  <c r="S2" i="2"/>
  <c r="F7" i="2"/>
  <c r="H7" i="2" s="1"/>
  <c r="K7" i="2" s="1"/>
  <c r="Z7" i="2"/>
  <c r="V7" i="2"/>
  <c r="AC7" i="2"/>
  <c r="S7" i="2"/>
  <c r="O7" i="2"/>
  <c r="P7" i="2" s="1"/>
  <c r="S6" i="2"/>
  <c r="P6" i="2"/>
  <c r="D6" i="2"/>
  <c r="F6" i="2" s="1"/>
  <c r="H6" i="2" s="1"/>
  <c r="K6" i="2" s="1"/>
  <c r="Y5" i="2"/>
  <c r="Z5" i="2" s="1"/>
  <c r="S5" i="2"/>
  <c r="AA5" i="2"/>
  <c r="F5" i="2"/>
  <c r="H5" i="2" s="1"/>
  <c r="K5" i="2" s="1"/>
  <c r="AC4" i="2"/>
  <c r="V4" i="2"/>
  <c r="V5" i="2"/>
  <c r="Y4" i="2"/>
  <c r="Z4" i="2" s="1"/>
  <c r="AA4" i="2"/>
  <c r="S4" i="2"/>
  <c r="P4" i="2"/>
  <c r="D4" i="2"/>
  <c r="F4" i="2" s="1"/>
  <c r="H4" i="2" s="1"/>
  <c r="K4" i="2" s="1"/>
  <c r="Y3" i="2"/>
  <c r="Z3" i="2" s="1"/>
  <c r="O3" i="2"/>
  <c r="P3" i="2" s="1"/>
  <c r="AA3" i="2"/>
  <c r="D3" i="2"/>
  <c r="F3" i="2" s="1"/>
  <c r="H3" i="2" s="1"/>
  <c r="K3" i="2" s="1"/>
  <c r="Y2" i="2"/>
  <c r="Z2" i="2" s="1"/>
  <c r="AA2" i="2"/>
  <c r="O2" i="2"/>
  <c r="P2" i="2"/>
  <c r="D2" i="2"/>
  <c r="F2" i="2" s="1"/>
  <c r="H2" i="2" s="1"/>
  <c r="K2" i="2" s="1"/>
  <c r="T3" i="2" l="1"/>
  <c r="T2" i="2"/>
  <c r="T7" i="2"/>
  <c r="T6" i="2"/>
  <c r="T5" i="2"/>
  <c r="T4" i="2"/>
  <c r="B235" i="1"/>
  <c r="B228" i="1"/>
  <c r="B229" i="1" s="1"/>
  <c r="K44" i="1" l="1"/>
  <c r="F77" i="1" l="1"/>
  <c r="G77" i="1"/>
  <c r="H77" i="1"/>
  <c r="I77" i="1"/>
  <c r="J77" i="1"/>
  <c r="K53" i="1" l="1"/>
  <c r="L53" i="1" s="1"/>
  <c r="M53" i="1" s="1"/>
  <c r="N53" i="1" s="1"/>
  <c r="O53" i="1" s="1"/>
  <c r="P53" i="1" s="1"/>
  <c r="K17" i="1"/>
  <c r="K20" i="1" s="1"/>
  <c r="C17" i="1"/>
  <c r="C14" i="1"/>
  <c r="C16" i="1"/>
  <c r="C13" i="1"/>
  <c r="B17" i="1"/>
  <c r="B13" i="1"/>
  <c r="D20" i="1"/>
  <c r="B20" i="1" l="1"/>
  <c r="C20" i="1"/>
  <c r="B233" i="1"/>
  <c r="L79" i="1" l="1"/>
  <c r="M79" i="1" s="1"/>
  <c r="N79" i="1" s="1"/>
  <c r="O79" i="1" s="1"/>
  <c r="P79" i="1" s="1"/>
  <c r="L80" i="1"/>
  <c r="M80" i="1" s="1"/>
  <c r="N80" i="1" s="1"/>
  <c r="O80" i="1" s="1"/>
  <c r="P80" i="1" s="1"/>
  <c r="L81" i="1"/>
  <c r="M81" i="1" s="1"/>
  <c r="N81" i="1" s="1"/>
  <c r="O81" i="1" s="1"/>
  <c r="P81" i="1" s="1"/>
  <c r="L82" i="1"/>
  <c r="M82" i="1" s="1"/>
  <c r="N82" i="1" s="1"/>
  <c r="O82" i="1" s="1"/>
  <c r="P82" i="1" s="1"/>
  <c r="L83" i="1"/>
  <c r="M83" i="1" s="1"/>
  <c r="N83" i="1" s="1"/>
  <c r="O83" i="1" s="1"/>
  <c r="P83" i="1" s="1"/>
  <c r="M178" i="1"/>
  <c r="N178" i="1" s="1"/>
  <c r="O178" i="1" s="1"/>
  <c r="P178" i="1" s="1"/>
  <c r="M174" i="1"/>
  <c r="N174" i="1" s="1"/>
  <c r="O174" i="1" s="1"/>
  <c r="P174" i="1" s="1"/>
  <c r="M173" i="1"/>
  <c r="N173" i="1" s="1"/>
  <c r="O173" i="1" s="1"/>
  <c r="P173" i="1" s="1"/>
  <c r="M172" i="1"/>
  <c r="N172" i="1" s="1"/>
  <c r="O172" i="1" s="1"/>
  <c r="P172" i="1" s="1"/>
  <c r="M171" i="1"/>
  <c r="N171" i="1" s="1"/>
  <c r="O171" i="1" s="1"/>
  <c r="P171" i="1" s="1"/>
  <c r="L56" i="1"/>
  <c r="M56" i="1" s="1"/>
  <c r="N56" i="1" s="1"/>
  <c r="O56" i="1" s="1"/>
  <c r="P56" i="1" s="1"/>
  <c r="L55" i="1"/>
  <c r="M55" i="1" s="1"/>
  <c r="N55" i="1" s="1"/>
  <c r="O55" i="1" s="1"/>
  <c r="P55" i="1" s="1"/>
  <c r="L48" i="1"/>
  <c r="M48" i="1" s="1"/>
  <c r="N48" i="1" s="1"/>
  <c r="O48" i="1" s="1"/>
  <c r="P48" i="1" s="1"/>
  <c r="L45" i="1"/>
  <c r="M45" i="1" s="1"/>
  <c r="N45" i="1" s="1"/>
  <c r="O45" i="1" s="1"/>
  <c r="P45" i="1" s="1"/>
  <c r="L37" i="1"/>
  <c r="M37" i="1" s="1"/>
  <c r="N37" i="1" s="1"/>
  <c r="O37" i="1" s="1"/>
  <c r="P37" i="1" s="1"/>
  <c r="L31" i="1"/>
  <c r="M31" i="1" s="1"/>
  <c r="N31" i="1" s="1"/>
  <c r="O31" i="1" s="1"/>
  <c r="P31" i="1" s="1"/>
  <c r="L28" i="1"/>
  <c r="L18" i="1"/>
  <c r="M18" i="1" s="1"/>
  <c r="N18" i="1" s="1"/>
  <c r="O18" i="1" s="1"/>
  <c r="P18" i="1" s="1"/>
  <c r="M136" i="1"/>
  <c r="N136" i="1" s="1"/>
  <c r="O136" i="1" s="1"/>
  <c r="M137" i="1"/>
  <c r="N137" i="1" s="1"/>
  <c r="O137" i="1" s="1"/>
  <c r="P137" i="1" s="1"/>
  <c r="D123" i="1"/>
  <c r="E123" i="1"/>
  <c r="F123" i="1"/>
  <c r="G123" i="1"/>
  <c r="H123" i="1"/>
  <c r="I123" i="1"/>
  <c r="J123" i="1"/>
  <c r="K123" i="1"/>
  <c r="L120" i="1" s="1"/>
  <c r="C123" i="1"/>
  <c r="M28" i="1" l="1"/>
  <c r="L123" i="1"/>
  <c r="L106" i="1"/>
  <c r="M120" i="1"/>
  <c r="M106" i="1" s="1"/>
  <c r="P136" i="1"/>
  <c r="C107" i="1"/>
  <c r="C130" i="1" s="1"/>
  <c r="D107" i="1"/>
  <c r="D130" i="1" s="1"/>
  <c r="E107" i="1"/>
  <c r="F107" i="1"/>
  <c r="G107" i="1"/>
  <c r="G130" i="1" s="1"/>
  <c r="H107" i="1"/>
  <c r="H130" i="1" s="1"/>
  <c r="I107" i="1"/>
  <c r="J107" i="1"/>
  <c r="K107" i="1"/>
  <c r="K130" i="1" s="1"/>
  <c r="L130" i="1" s="1"/>
  <c r="M130" i="1" s="1"/>
  <c r="N130" i="1" s="1"/>
  <c r="O130" i="1" s="1"/>
  <c r="P130" i="1" s="1"/>
  <c r="B107" i="1"/>
  <c r="B130" i="1" s="1"/>
  <c r="N28" i="1" l="1"/>
  <c r="J130" i="1"/>
  <c r="F130" i="1"/>
  <c r="M123" i="1"/>
  <c r="N120" i="1" s="1"/>
  <c r="N106" i="1" s="1"/>
  <c r="I130" i="1"/>
  <c r="E130" i="1"/>
  <c r="L102" i="1"/>
  <c r="K103" i="1"/>
  <c r="K60" i="1"/>
  <c r="K90" i="1"/>
  <c r="K78" i="1"/>
  <c r="L78" i="1" s="1"/>
  <c r="M78" i="1" s="1"/>
  <c r="N78" i="1" s="1"/>
  <c r="O78" i="1" s="1"/>
  <c r="P78" i="1" s="1"/>
  <c r="K74" i="1"/>
  <c r="K61" i="1"/>
  <c r="K54" i="1"/>
  <c r="L54" i="1" s="1"/>
  <c r="M54" i="1" s="1"/>
  <c r="N54" i="1" s="1"/>
  <c r="O54" i="1" s="1"/>
  <c r="P54" i="1" s="1"/>
  <c r="O28" i="1" l="1"/>
  <c r="K219" i="1"/>
  <c r="B231" i="1"/>
  <c r="M102" i="1"/>
  <c r="L197" i="1"/>
  <c r="L206" i="1" s="1"/>
  <c r="N123" i="1"/>
  <c r="O120" i="1" s="1"/>
  <c r="O106" i="1" s="1"/>
  <c r="O123" i="1"/>
  <c r="P120" i="1" s="1"/>
  <c r="E153" i="1"/>
  <c r="F153" i="1"/>
  <c r="G153" i="1"/>
  <c r="H153" i="1"/>
  <c r="I153" i="1"/>
  <c r="J153" i="1"/>
  <c r="K153" i="1"/>
  <c r="D153" i="1"/>
  <c r="J90" i="1"/>
  <c r="J89" i="1"/>
  <c r="J78" i="1"/>
  <c r="J74" i="1"/>
  <c r="J61" i="1"/>
  <c r="J60" i="1"/>
  <c r="J54" i="1"/>
  <c r="J53" i="1"/>
  <c r="J17" i="1"/>
  <c r="J20" i="1" s="1"/>
  <c r="I90" i="1"/>
  <c r="I89" i="1"/>
  <c r="I78" i="1"/>
  <c r="I74" i="1"/>
  <c r="I60" i="1"/>
  <c r="I61" i="1"/>
  <c r="I54" i="1"/>
  <c r="I53" i="1"/>
  <c r="I17" i="1"/>
  <c r="I20" i="1" s="1"/>
  <c r="H82" i="1"/>
  <c r="H79" i="1"/>
  <c r="H90" i="1"/>
  <c r="H89" i="1"/>
  <c r="H78" i="1"/>
  <c r="H74" i="1"/>
  <c r="H61" i="1"/>
  <c r="H60" i="1"/>
  <c r="H53" i="1"/>
  <c r="H54" i="1"/>
  <c r="H31" i="1"/>
  <c r="H13" i="1"/>
  <c r="H20" i="1" s="1"/>
  <c r="G90" i="1"/>
  <c r="G89" i="1"/>
  <c r="G78" i="1"/>
  <c r="G74" i="1"/>
  <c r="G61" i="1"/>
  <c r="G60" i="1"/>
  <c r="G53" i="1"/>
  <c r="G54" i="1"/>
  <c r="G17" i="1"/>
  <c r="G13" i="1"/>
  <c r="G20" i="1" s="1"/>
  <c r="G10" i="1"/>
  <c r="F90" i="1"/>
  <c r="F89" i="1"/>
  <c r="F78" i="1"/>
  <c r="F74" i="1"/>
  <c r="F53" i="1"/>
  <c r="F61" i="1"/>
  <c r="F60" i="1"/>
  <c r="F13" i="1"/>
  <c r="F20" i="1" s="1"/>
  <c r="P28" i="1" l="1"/>
  <c r="P123" i="1"/>
  <c r="P106" i="1"/>
  <c r="L24" i="1"/>
  <c r="N102" i="1"/>
  <c r="M197" i="1"/>
  <c r="M206" i="1" s="1"/>
  <c r="G22" i="1"/>
  <c r="E94" i="1"/>
  <c r="E152" i="1" s="1"/>
  <c r="E90" i="1"/>
  <c r="E89" i="1"/>
  <c r="E148" i="1" s="1"/>
  <c r="E78" i="1"/>
  <c r="E74" i="1"/>
  <c r="E62" i="1"/>
  <c r="E160" i="1" s="1"/>
  <c r="E61" i="1"/>
  <c r="E53" i="1"/>
  <c r="E13" i="1"/>
  <c r="E20" i="1" s="1"/>
  <c r="E157" i="1"/>
  <c r="E158" i="1"/>
  <c r="E159" i="1"/>
  <c r="E161" i="1"/>
  <c r="E163" i="1"/>
  <c r="E164" i="1"/>
  <c r="D158" i="1"/>
  <c r="D159" i="1"/>
  <c r="D160" i="1"/>
  <c r="D161" i="1"/>
  <c r="D163" i="1"/>
  <c r="D164" i="1"/>
  <c r="D157" i="1"/>
  <c r="D149" i="1"/>
  <c r="D150" i="1"/>
  <c r="D151" i="1"/>
  <c r="D154" i="1"/>
  <c r="D94" i="1"/>
  <c r="D152" i="1" s="1"/>
  <c r="D90" i="1"/>
  <c r="D89" i="1"/>
  <c r="D148" i="1" s="1"/>
  <c r="D78" i="1"/>
  <c r="D74" i="1"/>
  <c r="D53" i="1"/>
  <c r="D34" i="1"/>
  <c r="K158" i="1"/>
  <c r="K159" i="1"/>
  <c r="K160" i="1"/>
  <c r="K161" i="1"/>
  <c r="K163" i="1"/>
  <c r="K164" i="1"/>
  <c r="J158" i="1"/>
  <c r="J159" i="1"/>
  <c r="J160" i="1"/>
  <c r="J161" i="1"/>
  <c r="J163" i="1"/>
  <c r="J164" i="1"/>
  <c r="I158" i="1"/>
  <c r="I159" i="1"/>
  <c r="I160" i="1"/>
  <c r="I161" i="1"/>
  <c r="I163" i="1"/>
  <c r="I164" i="1"/>
  <c r="H158" i="1"/>
  <c r="H159" i="1"/>
  <c r="H160" i="1"/>
  <c r="H161" i="1"/>
  <c r="H163" i="1"/>
  <c r="H164" i="1"/>
  <c r="G158" i="1"/>
  <c r="G159" i="1"/>
  <c r="G160" i="1"/>
  <c r="G161" i="1"/>
  <c r="G163" i="1"/>
  <c r="G164" i="1"/>
  <c r="F158" i="1"/>
  <c r="F159" i="1"/>
  <c r="F160" i="1"/>
  <c r="F161" i="1"/>
  <c r="F163" i="1"/>
  <c r="F164" i="1"/>
  <c r="C158" i="1"/>
  <c r="C159" i="1"/>
  <c r="C160" i="1"/>
  <c r="C161" i="1"/>
  <c r="C163" i="1"/>
  <c r="C164" i="1"/>
  <c r="C157" i="1"/>
  <c r="F157" i="1"/>
  <c r="G157" i="1"/>
  <c r="H157" i="1"/>
  <c r="I157" i="1"/>
  <c r="J157" i="1"/>
  <c r="K157" i="1"/>
  <c r="B158" i="1"/>
  <c r="B159" i="1"/>
  <c r="B160" i="1"/>
  <c r="B161" i="1"/>
  <c r="B163" i="1"/>
  <c r="B164" i="1"/>
  <c r="B157" i="1"/>
  <c r="K148" i="1"/>
  <c r="K150" i="1"/>
  <c r="K151" i="1"/>
  <c r="K152" i="1"/>
  <c r="K154" i="1"/>
  <c r="J148" i="1"/>
  <c r="J149" i="1"/>
  <c r="J150" i="1"/>
  <c r="J151" i="1"/>
  <c r="J152" i="1"/>
  <c r="J154" i="1"/>
  <c r="I148" i="1"/>
  <c r="I149" i="1"/>
  <c r="I150" i="1"/>
  <c r="I151" i="1"/>
  <c r="I152" i="1"/>
  <c r="I154" i="1"/>
  <c r="H148" i="1"/>
  <c r="H149" i="1"/>
  <c r="H150" i="1"/>
  <c r="H151" i="1"/>
  <c r="H152" i="1"/>
  <c r="H154" i="1"/>
  <c r="G148" i="1"/>
  <c r="G149" i="1"/>
  <c r="G150" i="1"/>
  <c r="G151" i="1"/>
  <c r="G152" i="1"/>
  <c r="G154" i="1"/>
  <c r="F148" i="1"/>
  <c r="F149" i="1"/>
  <c r="F150" i="1"/>
  <c r="F151" i="1"/>
  <c r="F152" i="1"/>
  <c r="F154" i="1"/>
  <c r="F147" i="1"/>
  <c r="G147" i="1"/>
  <c r="H147" i="1"/>
  <c r="I147" i="1"/>
  <c r="J147" i="1"/>
  <c r="K147" i="1"/>
  <c r="E149" i="1"/>
  <c r="E150" i="1"/>
  <c r="E151" i="1"/>
  <c r="E154" i="1"/>
  <c r="E147" i="1"/>
  <c r="D147" i="1"/>
  <c r="C149" i="1"/>
  <c r="C150" i="1"/>
  <c r="C151" i="1"/>
  <c r="C152" i="1"/>
  <c r="C154" i="1"/>
  <c r="C147" i="1"/>
  <c r="B149" i="1"/>
  <c r="B150" i="1"/>
  <c r="B151" i="1"/>
  <c r="B152" i="1"/>
  <c r="B154" i="1"/>
  <c r="B147" i="1"/>
  <c r="C90" i="1"/>
  <c r="C89" i="1"/>
  <c r="C148" i="1" s="1"/>
  <c r="C78" i="1"/>
  <c r="C74" i="1"/>
  <c r="C53" i="1"/>
  <c r="C31" i="1"/>
  <c r="G26" i="1" l="1"/>
  <c r="G30" i="1" s="1"/>
  <c r="M24" i="1"/>
  <c r="G32" i="1"/>
  <c r="G36" i="1" s="1"/>
  <c r="G39" i="1" s="1"/>
  <c r="O102" i="1"/>
  <c r="N197" i="1"/>
  <c r="N206" i="1" s="1"/>
  <c r="N24" i="1" s="1"/>
  <c r="J146" i="1"/>
  <c r="F146" i="1"/>
  <c r="B156" i="1"/>
  <c r="E146" i="1"/>
  <c r="G146" i="1"/>
  <c r="I146" i="1"/>
  <c r="J156" i="1"/>
  <c r="F156" i="1"/>
  <c r="H156" i="1"/>
  <c r="H146" i="1"/>
  <c r="C156" i="1"/>
  <c r="E156" i="1"/>
  <c r="G156" i="1"/>
  <c r="I156" i="1"/>
  <c r="K156" i="1"/>
  <c r="C146" i="1"/>
  <c r="C190" i="1" s="1"/>
  <c r="D146" i="1"/>
  <c r="D156" i="1"/>
  <c r="B90" i="1"/>
  <c r="B89" i="1"/>
  <c r="B148" i="1" s="1"/>
  <c r="B146" i="1" s="1"/>
  <c r="B78" i="1"/>
  <c r="B74" i="1"/>
  <c r="B31" i="1"/>
  <c r="B190" i="1" l="1"/>
  <c r="D190" i="1"/>
  <c r="E190" i="1"/>
  <c r="H190" i="1"/>
  <c r="I190" i="1"/>
  <c r="F190" i="1"/>
  <c r="G190" i="1"/>
  <c r="J190" i="1"/>
  <c r="P102" i="1"/>
  <c r="P197" i="1" s="1"/>
  <c r="P206" i="1" s="1"/>
  <c r="P24" i="1" s="1"/>
  <c r="P212" i="1" s="1"/>
  <c r="O197" i="1"/>
  <c r="O206" i="1" s="1"/>
  <c r="O24" i="1" s="1"/>
  <c r="O212" i="1" s="1"/>
  <c r="K217" i="1"/>
  <c r="C215" i="1"/>
  <c r="D215" i="1"/>
  <c r="E215" i="1"/>
  <c r="F215" i="1"/>
  <c r="G215" i="1"/>
  <c r="H215" i="1"/>
  <c r="I215" i="1"/>
  <c r="J215" i="1"/>
  <c r="C212" i="1"/>
  <c r="D212" i="1"/>
  <c r="E212" i="1"/>
  <c r="F212" i="1"/>
  <c r="G212" i="1"/>
  <c r="H212" i="1"/>
  <c r="I212" i="1"/>
  <c r="J212" i="1"/>
  <c r="K212" i="1"/>
  <c r="L212" i="1"/>
  <c r="M212" i="1"/>
  <c r="N212" i="1"/>
  <c r="B215" i="1"/>
  <c r="B214" i="1"/>
  <c r="B212" i="1"/>
  <c r="C206" i="1"/>
  <c r="D206" i="1"/>
  <c r="E206" i="1"/>
  <c r="F206" i="1"/>
  <c r="G206" i="1"/>
  <c r="H206" i="1"/>
  <c r="I206" i="1"/>
  <c r="J206" i="1"/>
  <c r="K203" i="1" s="1"/>
  <c r="K206" i="1"/>
  <c r="M203" i="1"/>
  <c r="N203" i="1"/>
  <c r="O203" i="1"/>
  <c r="B206" i="1"/>
  <c r="C196" i="1"/>
  <c r="D196" i="1"/>
  <c r="E196" i="1"/>
  <c r="F196" i="1"/>
  <c r="G196" i="1"/>
  <c r="H196" i="1"/>
  <c r="I196" i="1"/>
  <c r="J196" i="1"/>
  <c r="K196" i="1"/>
  <c r="B196" i="1"/>
  <c r="C195" i="1"/>
  <c r="D195" i="1"/>
  <c r="E195" i="1"/>
  <c r="F195" i="1"/>
  <c r="G195" i="1"/>
  <c r="H195" i="1"/>
  <c r="I195" i="1"/>
  <c r="J195" i="1"/>
  <c r="K195" i="1"/>
  <c r="B195" i="1"/>
  <c r="C166" i="1"/>
  <c r="D166" i="1"/>
  <c r="E166" i="1"/>
  <c r="F166" i="1"/>
  <c r="F177" i="1" s="1"/>
  <c r="G166" i="1"/>
  <c r="G177" i="1" s="1"/>
  <c r="H166" i="1"/>
  <c r="H177" i="1" s="1"/>
  <c r="I166" i="1"/>
  <c r="I177" i="1" s="1"/>
  <c r="J166" i="1"/>
  <c r="J177" i="1" s="1"/>
  <c r="K166" i="1"/>
  <c r="K177" i="1" s="1"/>
  <c r="L177" i="1" s="1"/>
  <c r="M177" i="1" s="1"/>
  <c r="N177" i="1" s="1"/>
  <c r="O177" i="1" s="1"/>
  <c r="P177" i="1" s="1"/>
  <c r="B166" i="1"/>
  <c r="B172" i="1" s="1"/>
  <c r="C141" i="1"/>
  <c r="D141" i="1"/>
  <c r="E141" i="1"/>
  <c r="F141" i="1"/>
  <c r="G141" i="1"/>
  <c r="H141" i="1"/>
  <c r="I141" i="1"/>
  <c r="J141" i="1"/>
  <c r="K141" i="1"/>
  <c r="C140" i="1"/>
  <c r="D140" i="1"/>
  <c r="E140" i="1"/>
  <c r="F140" i="1"/>
  <c r="G140" i="1"/>
  <c r="H140" i="1"/>
  <c r="I140" i="1"/>
  <c r="J140" i="1"/>
  <c r="K140" i="1"/>
  <c r="C139" i="1"/>
  <c r="D139" i="1"/>
  <c r="E139" i="1"/>
  <c r="F139" i="1"/>
  <c r="G139" i="1"/>
  <c r="H139" i="1"/>
  <c r="I139" i="1"/>
  <c r="J139" i="1"/>
  <c r="K139" i="1"/>
  <c r="L139" i="1" s="1"/>
  <c r="M139" i="1" s="1"/>
  <c r="N139" i="1" s="1"/>
  <c r="O139" i="1" s="1"/>
  <c r="P139" i="1" s="1"/>
  <c r="C138" i="1"/>
  <c r="D138" i="1"/>
  <c r="E138" i="1"/>
  <c r="F138" i="1"/>
  <c r="G138" i="1"/>
  <c r="H138" i="1"/>
  <c r="I138" i="1"/>
  <c r="J138" i="1"/>
  <c r="K138" i="1"/>
  <c r="F137" i="1"/>
  <c r="G137" i="1"/>
  <c r="H137" i="1"/>
  <c r="I137" i="1"/>
  <c r="J137" i="1"/>
  <c r="K137" i="1"/>
  <c r="C136" i="1"/>
  <c r="D136" i="1"/>
  <c r="E136" i="1"/>
  <c r="F136" i="1"/>
  <c r="G136" i="1"/>
  <c r="H136" i="1"/>
  <c r="I136" i="1"/>
  <c r="J136" i="1"/>
  <c r="K136" i="1"/>
  <c r="B141" i="1"/>
  <c r="B140" i="1"/>
  <c r="B139" i="1"/>
  <c r="B138" i="1"/>
  <c r="B136" i="1"/>
  <c r="D131" i="1"/>
  <c r="E131" i="1"/>
  <c r="F131" i="1"/>
  <c r="G131" i="1"/>
  <c r="H131" i="1"/>
  <c r="I131" i="1"/>
  <c r="J131" i="1"/>
  <c r="K131" i="1"/>
  <c r="C131" i="1"/>
  <c r="C127" i="1"/>
  <c r="D127" i="1"/>
  <c r="E127" i="1"/>
  <c r="F127" i="1"/>
  <c r="G127" i="1"/>
  <c r="H127" i="1"/>
  <c r="I127" i="1"/>
  <c r="J127" i="1"/>
  <c r="K127" i="1"/>
  <c r="B127" i="1"/>
  <c r="C126" i="1"/>
  <c r="D126" i="1"/>
  <c r="E126" i="1"/>
  <c r="F126" i="1"/>
  <c r="G126" i="1"/>
  <c r="H126" i="1"/>
  <c r="I126" i="1"/>
  <c r="J126" i="1"/>
  <c r="K126" i="1"/>
  <c r="B126" i="1"/>
  <c r="C121" i="1"/>
  <c r="C128" i="1" s="1"/>
  <c r="D121" i="1"/>
  <c r="D128" i="1" s="1"/>
  <c r="E121" i="1"/>
  <c r="E128" i="1" s="1"/>
  <c r="F121" i="1"/>
  <c r="F128" i="1" s="1"/>
  <c r="G121" i="1"/>
  <c r="G128" i="1" s="1"/>
  <c r="H121" i="1"/>
  <c r="H128" i="1" s="1"/>
  <c r="I121" i="1"/>
  <c r="I128" i="1" s="1"/>
  <c r="J121" i="1"/>
  <c r="J128" i="1" s="1"/>
  <c r="K121" i="1"/>
  <c r="K128" i="1" s="1"/>
  <c r="B121" i="1"/>
  <c r="B128" i="1" s="1"/>
  <c r="D114" i="1"/>
  <c r="E114" i="1"/>
  <c r="F114" i="1"/>
  <c r="G114" i="1"/>
  <c r="H114" i="1"/>
  <c r="I114" i="1"/>
  <c r="J114" i="1"/>
  <c r="K114" i="1"/>
  <c r="L114" i="1"/>
  <c r="M114" i="1"/>
  <c r="N114" i="1"/>
  <c r="O114" i="1"/>
  <c r="P114" i="1"/>
  <c r="C114" i="1"/>
  <c r="D113" i="1"/>
  <c r="E113" i="1"/>
  <c r="F113" i="1"/>
  <c r="G113" i="1"/>
  <c r="H113" i="1"/>
  <c r="I113" i="1"/>
  <c r="J113" i="1"/>
  <c r="K113" i="1"/>
  <c r="C113" i="1"/>
  <c r="J197" i="1" l="1"/>
  <c r="J200" i="1" s="1"/>
  <c r="J207" i="1" s="1"/>
  <c r="B185" i="1"/>
  <c r="B177" i="1"/>
  <c r="B186" i="1"/>
  <c r="B181" i="1"/>
  <c r="B176" i="1"/>
  <c r="B187" i="1"/>
  <c r="B173" i="1"/>
  <c r="B175" i="1"/>
  <c r="B171" i="1"/>
  <c r="B182" i="1"/>
  <c r="B184" i="1"/>
  <c r="B180" i="1"/>
  <c r="B183" i="1"/>
  <c r="B174" i="1"/>
  <c r="B178" i="1"/>
  <c r="D177" i="1"/>
  <c r="D173" i="1"/>
  <c r="D186" i="1"/>
  <c r="D182" i="1"/>
  <c r="D178" i="1"/>
  <c r="D174" i="1"/>
  <c r="D171" i="1"/>
  <c r="D183" i="1"/>
  <c r="D172" i="1"/>
  <c r="D184" i="1"/>
  <c r="D181" i="1"/>
  <c r="D180" i="1"/>
  <c r="D175" i="1"/>
  <c r="D176" i="1"/>
  <c r="D187" i="1"/>
  <c r="D185" i="1"/>
  <c r="C185" i="1"/>
  <c r="C174" i="1"/>
  <c r="C184" i="1"/>
  <c r="C177" i="1"/>
  <c r="C178" i="1"/>
  <c r="C171" i="1"/>
  <c r="C175" i="1"/>
  <c r="C186" i="1"/>
  <c r="C176" i="1"/>
  <c r="C183" i="1"/>
  <c r="C172" i="1"/>
  <c r="C173" i="1"/>
  <c r="C182" i="1"/>
  <c r="C187" i="1"/>
  <c r="C180" i="1"/>
  <c r="C181" i="1"/>
  <c r="J122" i="1"/>
  <c r="I122" i="1"/>
  <c r="F122" i="1"/>
  <c r="C122" i="1"/>
  <c r="K122" i="1"/>
  <c r="L119" i="1" s="1"/>
  <c r="H122" i="1"/>
  <c r="G122" i="1"/>
  <c r="D122" i="1"/>
  <c r="E122" i="1"/>
  <c r="K178" i="1"/>
  <c r="K174" i="1"/>
  <c r="K171" i="1"/>
  <c r="K183" i="1"/>
  <c r="K176" i="1"/>
  <c r="K185" i="1"/>
  <c r="K172" i="1"/>
  <c r="K186" i="1"/>
  <c r="K182" i="1"/>
  <c r="K181" i="1"/>
  <c r="K175" i="1"/>
  <c r="K184" i="1"/>
  <c r="K180" i="1"/>
  <c r="K187" i="1"/>
  <c r="J178" i="1"/>
  <c r="J176" i="1"/>
  <c r="J174" i="1"/>
  <c r="J171" i="1"/>
  <c r="J185" i="1"/>
  <c r="J183" i="1"/>
  <c r="J181" i="1"/>
  <c r="J175" i="1"/>
  <c r="J173" i="1"/>
  <c r="J172" i="1"/>
  <c r="J186" i="1"/>
  <c r="J184" i="1"/>
  <c r="J182" i="1"/>
  <c r="J180" i="1"/>
  <c r="J187" i="1"/>
  <c r="I178" i="1"/>
  <c r="I174" i="1"/>
  <c r="I171" i="1"/>
  <c r="I183" i="1"/>
  <c r="I180" i="1"/>
  <c r="I175" i="1"/>
  <c r="I172" i="1"/>
  <c r="I184" i="1"/>
  <c r="I176" i="1"/>
  <c r="I185" i="1"/>
  <c r="I181" i="1"/>
  <c r="I173" i="1"/>
  <c r="I186" i="1"/>
  <c r="I182" i="1"/>
  <c r="I187" i="1"/>
  <c r="H178" i="1"/>
  <c r="H175" i="1"/>
  <c r="H176" i="1"/>
  <c r="H174" i="1"/>
  <c r="H172" i="1"/>
  <c r="H186" i="1"/>
  <c r="H184" i="1"/>
  <c r="H182" i="1"/>
  <c r="H173" i="1"/>
  <c r="H171" i="1"/>
  <c r="H185" i="1"/>
  <c r="H183" i="1"/>
  <c r="H181" i="1"/>
  <c r="H180" i="1"/>
  <c r="H187" i="1"/>
  <c r="G173" i="1"/>
  <c r="G185" i="1"/>
  <c r="G181" i="1"/>
  <c r="G178" i="1"/>
  <c r="G176" i="1"/>
  <c r="G184" i="1"/>
  <c r="G180" i="1"/>
  <c r="G174" i="1"/>
  <c r="G175" i="1"/>
  <c r="G172" i="1"/>
  <c r="G183" i="1"/>
  <c r="G186" i="1"/>
  <c r="G182" i="1"/>
  <c r="G171" i="1"/>
  <c r="G187" i="1"/>
  <c r="F197" i="1"/>
  <c r="F200" i="1" s="1"/>
  <c r="F207" i="1" s="1"/>
  <c r="F175" i="1"/>
  <c r="F173" i="1"/>
  <c r="F172" i="1"/>
  <c r="F186" i="1"/>
  <c r="F184" i="1"/>
  <c r="F182" i="1"/>
  <c r="F180" i="1"/>
  <c r="F178" i="1"/>
  <c r="F176" i="1"/>
  <c r="F174" i="1"/>
  <c r="F171" i="1"/>
  <c r="F185" i="1"/>
  <c r="F183" i="1"/>
  <c r="F181" i="1"/>
  <c r="F187" i="1"/>
  <c r="E177" i="1"/>
  <c r="E173" i="1"/>
  <c r="E186" i="1"/>
  <c r="E178" i="1"/>
  <c r="E174" i="1"/>
  <c r="E171" i="1"/>
  <c r="E183" i="1"/>
  <c r="E185" i="1"/>
  <c r="E175" i="1"/>
  <c r="E172" i="1"/>
  <c r="E184" i="1"/>
  <c r="E180" i="1"/>
  <c r="E176" i="1"/>
  <c r="E181" i="1"/>
  <c r="E182" i="1"/>
  <c r="E187" i="1"/>
  <c r="K197" i="1"/>
  <c r="K200" i="1" s="1"/>
  <c r="K202" i="1" s="1"/>
  <c r="K204" i="1" s="1"/>
  <c r="G197" i="1"/>
  <c r="G200" i="1" s="1"/>
  <c r="G207" i="1" s="1"/>
  <c r="L202" i="1"/>
  <c r="H197" i="1"/>
  <c r="H200" i="1" s="1"/>
  <c r="H207" i="1" s="1"/>
  <c r="D197" i="1"/>
  <c r="D200" i="1" s="1"/>
  <c r="D207" i="1" s="1"/>
  <c r="C197" i="1"/>
  <c r="C200" i="1" s="1"/>
  <c r="C207" i="1" s="1"/>
  <c r="B197" i="1"/>
  <c r="B200" i="1" s="1"/>
  <c r="B207" i="1" s="1"/>
  <c r="I197" i="1"/>
  <c r="I200" i="1" s="1"/>
  <c r="I207" i="1" s="1"/>
  <c r="E197" i="1"/>
  <c r="E200" i="1" s="1"/>
  <c r="E207" i="1" s="1"/>
  <c r="P203" i="1"/>
  <c r="L203" i="1"/>
  <c r="D103" i="1"/>
  <c r="E103" i="1"/>
  <c r="F103" i="1"/>
  <c r="G103" i="1"/>
  <c r="H103" i="1"/>
  <c r="I103" i="1"/>
  <c r="J103" i="1"/>
  <c r="C103" i="1"/>
  <c r="C86" i="1"/>
  <c r="D86" i="1"/>
  <c r="E86" i="1"/>
  <c r="F86" i="1"/>
  <c r="G86" i="1"/>
  <c r="H86" i="1"/>
  <c r="I86" i="1"/>
  <c r="J86" i="1"/>
  <c r="B86" i="1"/>
  <c r="C72" i="1"/>
  <c r="D72" i="1"/>
  <c r="E72" i="1"/>
  <c r="F72" i="1"/>
  <c r="G72" i="1"/>
  <c r="H72" i="1"/>
  <c r="I72" i="1"/>
  <c r="J72" i="1"/>
  <c r="K72" i="1"/>
  <c r="B72" i="1"/>
  <c r="C44" i="1"/>
  <c r="D44" i="1"/>
  <c r="E44" i="1"/>
  <c r="F44" i="1"/>
  <c r="G44" i="1"/>
  <c r="H44" i="1"/>
  <c r="I44" i="1"/>
  <c r="J44" i="1"/>
  <c r="B44" i="1"/>
  <c r="C52" i="1"/>
  <c r="D52" i="1"/>
  <c r="E52" i="1"/>
  <c r="F52" i="1"/>
  <c r="G52" i="1"/>
  <c r="H52" i="1"/>
  <c r="I52" i="1"/>
  <c r="J52" i="1"/>
  <c r="K52" i="1"/>
  <c r="K58" i="1"/>
  <c r="C58" i="1"/>
  <c r="D58" i="1"/>
  <c r="E58" i="1"/>
  <c r="F58" i="1"/>
  <c r="G58" i="1"/>
  <c r="H58" i="1"/>
  <c r="I58" i="1"/>
  <c r="J58" i="1"/>
  <c r="B58" i="1"/>
  <c r="B52" i="1"/>
  <c r="L105" i="1" l="1"/>
  <c r="L121" i="1"/>
  <c r="K215" i="1"/>
  <c r="L204" i="1"/>
  <c r="J191" i="1"/>
  <c r="J214" i="1" s="1"/>
  <c r="G67" i="1"/>
  <c r="I115" i="1"/>
  <c r="E115" i="1"/>
  <c r="C67" i="1"/>
  <c r="H191" i="1"/>
  <c r="H214" i="1" s="1"/>
  <c r="E191" i="1"/>
  <c r="E214" i="1" s="1"/>
  <c r="I191" i="1"/>
  <c r="I214" i="1" s="1"/>
  <c r="K67" i="1"/>
  <c r="B98" i="1"/>
  <c r="H115" i="1"/>
  <c r="D115" i="1"/>
  <c r="H67" i="1"/>
  <c r="D67" i="1"/>
  <c r="I67" i="1"/>
  <c r="E67" i="1"/>
  <c r="J98" i="1"/>
  <c r="H98" i="1"/>
  <c r="J115" i="1"/>
  <c r="F115" i="1"/>
  <c r="D98" i="1"/>
  <c r="F98" i="1"/>
  <c r="K115" i="1"/>
  <c r="G115" i="1"/>
  <c r="C115" i="1"/>
  <c r="B67" i="1"/>
  <c r="I98" i="1"/>
  <c r="E98" i="1"/>
  <c r="G98" i="1"/>
  <c r="C98" i="1"/>
  <c r="F110" i="1"/>
  <c r="B110" i="1"/>
  <c r="I110" i="1"/>
  <c r="E110" i="1"/>
  <c r="J67" i="1"/>
  <c r="F67" i="1"/>
  <c r="H110" i="1"/>
  <c r="D110" i="1"/>
  <c r="J110" i="1"/>
  <c r="K110" i="1"/>
  <c r="G110" i="1"/>
  <c r="C110" i="1"/>
  <c r="C10" i="1"/>
  <c r="D10" i="1"/>
  <c r="E10" i="1"/>
  <c r="F10" i="1"/>
  <c r="H10" i="1"/>
  <c r="I10" i="1"/>
  <c r="J10" i="1"/>
  <c r="K10" i="1"/>
  <c r="B10" i="1"/>
  <c r="L215" i="1" l="1"/>
  <c r="L73" i="1"/>
  <c r="L107" i="1"/>
  <c r="L122" i="1"/>
  <c r="M119" i="1" s="1"/>
  <c r="I99" i="1"/>
  <c r="I4" i="1" s="1"/>
  <c r="G99" i="1"/>
  <c r="G4" i="1" s="1"/>
  <c r="E99" i="1"/>
  <c r="E4" i="1" s="1"/>
  <c r="D99" i="1"/>
  <c r="D4" i="1" s="1"/>
  <c r="J99" i="1"/>
  <c r="J4" i="1" s="1"/>
  <c r="B99" i="1"/>
  <c r="B4" i="1" s="1"/>
  <c r="F99" i="1"/>
  <c r="F4" i="1" s="1"/>
  <c r="H99" i="1"/>
  <c r="H4" i="1" s="1"/>
  <c r="C99" i="1"/>
  <c r="C4" i="1" s="1"/>
  <c r="C191" i="1"/>
  <c r="C214" i="1" s="1"/>
  <c r="D191" i="1"/>
  <c r="D214" i="1" s="1"/>
  <c r="F191" i="1"/>
  <c r="F214" i="1" s="1"/>
  <c r="G191" i="1"/>
  <c r="G214" i="1" s="1"/>
  <c r="K22" i="1"/>
  <c r="G211" i="1"/>
  <c r="J22" i="1"/>
  <c r="F22" i="1"/>
  <c r="I22" i="1"/>
  <c r="H22" i="1"/>
  <c r="C137" i="1"/>
  <c r="D137" i="1"/>
  <c r="E137" i="1"/>
  <c r="C22" i="1"/>
  <c r="D22" i="1"/>
  <c r="E22" i="1"/>
  <c r="B137" i="1"/>
  <c r="B22" i="1"/>
  <c r="H26" i="1" l="1"/>
  <c r="H30" i="1" s="1"/>
  <c r="I26" i="1"/>
  <c r="I30" i="1" s="1"/>
  <c r="I32" i="1" s="1"/>
  <c r="I36" i="1" s="1"/>
  <c r="I39" i="1" s="1"/>
  <c r="J26" i="1"/>
  <c r="J30" i="1" s="1"/>
  <c r="B26" i="1"/>
  <c r="B30" i="1" s="1"/>
  <c r="K26" i="1"/>
  <c r="E26" i="1"/>
  <c r="E30" i="1" s="1"/>
  <c r="D26" i="1"/>
  <c r="D30" i="1" s="1"/>
  <c r="C26" i="1"/>
  <c r="C30" i="1" s="1"/>
  <c r="C32" i="1" s="1"/>
  <c r="C36" i="1" s="1"/>
  <c r="C39" i="1" s="1"/>
  <c r="L72" i="1"/>
  <c r="F26" i="1"/>
  <c r="F30" i="1" s="1"/>
  <c r="F32" i="1" s="1"/>
  <c r="F36" i="1" s="1"/>
  <c r="F39" i="1" s="1"/>
  <c r="B32" i="1"/>
  <c r="B36" i="1" s="1"/>
  <c r="B39" i="1" s="1"/>
  <c r="H32" i="1"/>
  <c r="H36" i="1" s="1"/>
  <c r="H39" i="1" s="1"/>
  <c r="E32" i="1"/>
  <c r="E36" i="1" s="1"/>
  <c r="E39" i="1" s="1"/>
  <c r="L7" i="1"/>
  <c r="L115" i="1"/>
  <c r="L110" i="1"/>
  <c r="D32" i="1"/>
  <c r="D36" i="1" s="1"/>
  <c r="D39" i="1" s="1"/>
  <c r="M105" i="1"/>
  <c r="M121" i="1"/>
  <c r="J32" i="1"/>
  <c r="J36" i="1" s="1"/>
  <c r="J39" i="1" s="1"/>
  <c r="K30" i="1" l="1"/>
  <c r="K32" i="1" s="1"/>
  <c r="K36" i="1" s="1"/>
  <c r="K39" i="1" s="1"/>
  <c r="F211" i="1"/>
  <c r="E211" i="1"/>
  <c r="K211" i="1"/>
  <c r="B211" i="1"/>
  <c r="D211" i="1"/>
  <c r="J211" i="1"/>
  <c r="H211" i="1"/>
  <c r="C211" i="1"/>
  <c r="I211" i="1"/>
  <c r="M122" i="1"/>
  <c r="N119" i="1" s="1"/>
  <c r="M107" i="1"/>
  <c r="L17" i="1"/>
  <c r="L13" i="1"/>
  <c r="L16" i="1"/>
  <c r="L15" i="1"/>
  <c r="L14" i="1"/>
  <c r="L20" i="1" l="1"/>
  <c r="M7" i="1"/>
  <c r="M115" i="1"/>
  <c r="N105" i="1"/>
  <c r="N113" i="1" s="1"/>
  <c r="N121" i="1"/>
  <c r="M110" i="1"/>
  <c r="M15" i="1" l="1"/>
  <c r="N107" i="1"/>
  <c r="N122" i="1"/>
  <c r="O119" i="1" s="1"/>
  <c r="M17" i="1"/>
  <c r="M16" i="1"/>
  <c r="M14" i="1"/>
  <c r="M13" i="1"/>
  <c r="M166" i="1"/>
  <c r="M141" i="1"/>
  <c r="M10" i="1"/>
  <c r="M202" i="1"/>
  <c r="M204" i="1" s="1"/>
  <c r="M73" i="1" s="1"/>
  <c r="P202" i="1"/>
  <c r="P204" i="1" s="1"/>
  <c r="P215" i="1" s="1"/>
  <c r="O202" i="1"/>
  <c r="O204" i="1" s="1"/>
  <c r="O215" i="1" s="1"/>
  <c r="N202" i="1"/>
  <c r="N204" i="1" s="1"/>
  <c r="N215" i="1" s="1"/>
  <c r="N73" i="1" l="1"/>
  <c r="O73" i="1" s="1"/>
  <c r="P73" i="1" s="1"/>
  <c r="M72" i="1"/>
  <c r="M20" i="1"/>
  <c r="M154" i="1"/>
  <c r="M96" i="1" s="1"/>
  <c r="M151" i="1"/>
  <c r="M93" i="1" s="1"/>
  <c r="M95" i="1"/>
  <c r="M153" i="1" s="1"/>
  <c r="M215" i="1"/>
  <c r="M163" i="1"/>
  <c r="M64" i="1" s="1"/>
  <c r="M159" i="1"/>
  <c r="M61" i="1" s="1"/>
  <c r="M152" i="1"/>
  <c r="M94" i="1" s="1"/>
  <c r="M148" i="1"/>
  <c r="M89" i="1" s="1"/>
  <c r="M164" i="1"/>
  <c r="M66" i="1" s="1"/>
  <c r="M149" i="1"/>
  <c r="M91" i="1" s="1"/>
  <c r="M158" i="1"/>
  <c r="M60" i="1" s="1"/>
  <c r="M147" i="1"/>
  <c r="M157" i="1"/>
  <c r="M59" i="1" s="1"/>
  <c r="M161" i="1"/>
  <c r="M63" i="1" s="1"/>
  <c r="M150" i="1"/>
  <c r="M92" i="1" s="1"/>
  <c r="M160" i="1"/>
  <c r="M62" i="1" s="1"/>
  <c r="O105" i="1"/>
  <c r="O113" i="1" s="1"/>
  <c r="O121" i="1"/>
  <c r="N7" i="1"/>
  <c r="N115" i="1"/>
  <c r="N110" i="1"/>
  <c r="L113" i="1"/>
  <c r="M113" i="1"/>
  <c r="L166" i="1"/>
  <c r="L10" i="1"/>
  <c r="M22" i="1" l="1"/>
  <c r="N15" i="1"/>
  <c r="M26" i="1"/>
  <c r="L154" i="1"/>
  <c r="L152" i="1"/>
  <c r="L94" i="1" s="1"/>
  <c r="L95" i="1"/>
  <c r="L151" i="1"/>
  <c r="L93" i="1" s="1"/>
  <c r="L163" i="1"/>
  <c r="L64" i="1" s="1"/>
  <c r="L159" i="1"/>
  <c r="L61" i="1" s="1"/>
  <c r="L148" i="1"/>
  <c r="L89" i="1" s="1"/>
  <c r="L160" i="1"/>
  <c r="L62" i="1" s="1"/>
  <c r="L158" i="1"/>
  <c r="L60" i="1" s="1"/>
  <c r="L147" i="1"/>
  <c r="L88" i="1" s="1"/>
  <c r="L157" i="1"/>
  <c r="L161" i="1"/>
  <c r="L63" i="1" s="1"/>
  <c r="L96" i="1"/>
  <c r="L150" i="1"/>
  <c r="L92" i="1" s="1"/>
  <c r="L164" i="1"/>
  <c r="L66" i="1" s="1"/>
  <c r="L149" i="1"/>
  <c r="L91" i="1" s="1"/>
  <c r="N17" i="1"/>
  <c r="N16" i="1"/>
  <c r="N14" i="1"/>
  <c r="N13" i="1"/>
  <c r="N141" i="1"/>
  <c r="N166" i="1"/>
  <c r="N10" i="1"/>
  <c r="N72" i="1"/>
  <c r="M88" i="1"/>
  <c r="O107" i="1"/>
  <c r="O122" i="1"/>
  <c r="P119" i="1" s="1"/>
  <c r="M58" i="1"/>
  <c r="L141" i="1"/>
  <c r="L22" i="1"/>
  <c r="M30" i="1" l="1"/>
  <c r="M32" i="1" s="1"/>
  <c r="L26" i="1"/>
  <c r="N20" i="1"/>
  <c r="N154" i="1"/>
  <c r="N96" i="1" s="1"/>
  <c r="N95" i="1"/>
  <c r="N153" i="1" s="1"/>
  <c r="N164" i="1"/>
  <c r="N66" i="1" s="1"/>
  <c r="N160" i="1"/>
  <c r="N62" i="1" s="1"/>
  <c r="N149" i="1"/>
  <c r="N91" i="1" s="1"/>
  <c r="N157" i="1"/>
  <c r="N59" i="1" s="1"/>
  <c r="N161" i="1"/>
  <c r="N63" i="1" s="1"/>
  <c r="N163" i="1"/>
  <c r="N64" i="1" s="1"/>
  <c r="N159" i="1"/>
  <c r="N61" i="1" s="1"/>
  <c r="N152" i="1"/>
  <c r="N94" i="1" s="1"/>
  <c r="N148" i="1"/>
  <c r="N89" i="1" s="1"/>
  <c r="N158" i="1"/>
  <c r="N60" i="1" s="1"/>
  <c r="N147" i="1"/>
  <c r="N150" i="1"/>
  <c r="N92" i="1" s="1"/>
  <c r="O7" i="1"/>
  <c r="O115" i="1"/>
  <c r="O110" i="1"/>
  <c r="L59" i="1"/>
  <c r="L58" i="1" s="1"/>
  <c r="L156" i="1"/>
  <c r="O72" i="1"/>
  <c r="P105" i="1"/>
  <c r="P113" i="1" s="1"/>
  <c r="P121" i="1"/>
  <c r="L30" i="1" l="1"/>
  <c r="L32" i="1" s="1"/>
  <c r="L34" i="1" s="1"/>
  <c r="N22" i="1"/>
  <c r="O15" i="1"/>
  <c r="M34" i="1"/>
  <c r="M36" i="1"/>
  <c r="M39" i="1" s="1"/>
  <c r="N26" i="1"/>
  <c r="N58" i="1"/>
  <c r="P107" i="1"/>
  <c r="P122" i="1"/>
  <c r="P72" i="1"/>
  <c r="L36" i="1"/>
  <c r="L39" i="1" s="1"/>
  <c r="O17" i="1"/>
  <c r="O16" i="1"/>
  <c r="O14" i="1"/>
  <c r="O13" i="1"/>
  <c r="O166" i="1"/>
  <c r="O141" i="1"/>
  <c r="O10" i="1"/>
  <c r="N88" i="1"/>
  <c r="N30" i="1" l="1"/>
  <c r="N32" i="1" s="1"/>
  <c r="M211" i="1"/>
  <c r="O20" i="1"/>
  <c r="O154" i="1"/>
  <c r="O96" i="1" s="1"/>
  <c r="O95" i="1"/>
  <c r="O153" i="1" s="1"/>
  <c r="L211" i="1"/>
  <c r="L46" i="1"/>
  <c r="O157" i="1"/>
  <c r="O59" i="1" s="1"/>
  <c r="O161" i="1"/>
  <c r="O63" i="1" s="1"/>
  <c r="O150" i="1"/>
  <c r="O92" i="1" s="1"/>
  <c r="O147" i="1"/>
  <c r="O164" i="1"/>
  <c r="O66" i="1" s="1"/>
  <c r="O160" i="1"/>
  <c r="O62" i="1" s="1"/>
  <c r="O149" i="1"/>
  <c r="O91" i="1" s="1"/>
  <c r="O163" i="1"/>
  <c r="O64" i="1" s="1"/>
  <c r="O159" i="1"/>
  <c r="O61" i="1" s="1"/>
  <c r="O152" i="1"/>
  <c r="O94" i="1" s="1"/>
  <c r="O148" i="1"/>
  <c r="O89" i="1" s="1"/>
  <c r="O158" i="1"/>
  <c r="O60" i="1" s="1"/>
  <c r="P7" i="1"/>
  <c r="P115" i="1"/>
  <c r="P110" i="1"/>
  <c r="N156" i="1"/>
  <c r="M156" i="1"/>
  <c r="O22" i="1" l="1"/>
  <c r="P15" i="1"/>
  <c r="N34" i="1"/>
  <c r="N36" i="1" s="1"/>
  <c r="N39" i="1" s="1"/>
  <c r="O26" i="1"/>
  <c r="P16" i="1"/>
  <c r="P14" i="1"/>
  <c r="P17" i="1"/>
  <c r="P13" i="1"/>
  <c r="P166" i="1"/>
  <c r="P141" i="1"/>
  <c r="P10" i="1"/>
  <c r="O58" i="1"/>
  <c r="M46" i="1"/>
  <c r="L44" i="1"/>
  <c r="O88" i="1"/>
  <c r="O156" i="1"/>
  <c r="N211" i="1" l="1"/>
  <c r="O30" i="1"/>
  <c r="O32" i="1" s="1"/>
  <c r="O34" i="1" s="1"/>
  <c r="O36" i="1"/>
  <c r="O39" i="1" s="1"/>
  <c r="P20" i="1"/>
  <c r="P154" i="1"/>
  <c r="P96" i="1" s="1"/>
  <c r="P95" i="1"/>
  <c r="P153" i="1" s="1"/>
  <c r="P158" i="1"/>
  <c r="P60" i="1" s="1"/>
  <c r="P147" i="1"/>
  <c r="P163" i="1"/>
  <c r="P64" i="1" s="1"/>
  <c r="P157" i="1"/>
  <c r="P161" i="1"/>
  <c r="P63" i="1" s="1"/>
  <c r="P150" i="1"/>
  <c r="P92" i="1" s="1"/>
  <c r="P164" i="1"/>
  <c r="P66" i="1" s="1"/>
  <c r="P160" i="1"/>
  <c r="P62" i="1" s="1"/>
  <c r="P149" i="1"/>
  <c r="P91" i="1" s="1"/>
  <c r="P159" i="1"/>
  <c r="P61" i="1" s="1"/>
  <c r="P152" i="1"/>
  <c r="P94" i="1" s="1"/>
  <c r="P148" i="1"/>
  <c r="P89" i="1" s="1"/>
  <c r="N46" i="1"/>
  <c r="M44" i="1"/>
  <c r="P22" i="1" l="1"/>
  <c r="P26" i="1"/>
  <c r="O211" i="1"/>
  <c r="P88" i="1"/>
  <c r="P59" i="1"/>
  <c r="P58" i="1" s="1"/>
  <c r="P156" i="1"/>
  <c r="O46" i="1"/>
  <c r="N44" i="1"/>
  <c r="P30" i="1" l="1"/>
  <c r="P32" i="1" s="1"/>
  <c r="P34" i="1" s="1"/>
  <c r="P36" i="1"/>
  <c r="P39" i="1" s="1"/>
  <c r="P46" i="1"/>
  <c r="P44" i="1" s="1"/>
  <c r="O44" i="1"/>
  <c r="L153" i="1"/>
  <c r="P211" i="1" l="1"/>
  <c r="N151" i="1"/>
  <c r="P151" i="1"/>
  <c r="P93" i="1" s="1"/>
  <c r="O151" i="1"/>
  <c r="O93" i="1" l="1"/>
  <c r="N93" i="1"/>
  <c r="K86" i="1" l="1"/>
  <c r="K173" i="1"/>
  <c r="K146" i="1"/>
  <c r="K190" i="1" s="1"/>
  <c r="K98" i="1" l="1"/>
  <c r="K99" i="1"/>
  <c r="K4" i="1" s="1"/>
  <c r="K191" i="1"/>
  <c r="K214" i="1" s="1"/>
  <c r="L217" i="1" s="1"/>
  <c r="M146" i="1"/>
  <c r="M190" i="1" s="1"/>
  <c r="P146" i="1"/>
  <c r="P190" i="1" s="1"/>
  <c r="O146" i="1"/>
  <c r="O190" i="1" s="1"/>
  <c r="N146" i="1"/>
  <c r="N190" i="1" s="1"/>
  <c r="L146" i="1"/>
  <c r="L190" i="1" s="1"/>
  <c r="N191" i="1" l="1"/>
  <c r="N214" i="1" s="1"/>
  <c r="N218" i="1" s="1"/>
  <c r="N230" i="1" s="1"/>
  <c r="O191" i="1"/>
  <c r="O214" i="1" s="1"/>
  <c r="O218" i="1" s="1"/>
  <c r="O230" i="1" s="1"/>
  <c r="L191" i="1"/>
  <c r="L214" i="1" s="1"/>
  <c r="L218" i="1" s="1"/>
  <c r="M191" i="1"/>
  <c r="M214" i="1" s="1"/>
  <c r="M218" i="1" s="1"/>
  <c r="M230" i="1" s="1"/>
  <c r="P191" i="1"/>
  <c r="P214" i="1" s="1"/>
  <c r="P218" i="1" s="1"/>
  <c r="L219" i="1" l="1"/>
  <c r="L230" i="1"/>
  <c r="P230" i="1"/>
  <c r="M217" i="1"/>
  <c r="M219" i="1" s="1"/>
  <c r="L220" i="1"/>
  <c r="L90" i="1"/>
  <c r="L86" i="1" l="1"/>
  <c r="M220" i="1"/>
  <c r="M90" i="1"/>
  <c r="N217" i="1"/>
  <c r="N219" i="1" s="1"/>
  <c r="L98" i="1" l="1"/>
  <c r="M86" i="1"/>
  <c r="O217" i="1"/>
  <c r="O219" i="1" s="1"/>
  <c r="N220" i="1"/>
  <c r="N90" i="1"/>
  <c r="M98" i="1" l="1"/>
  <c r="N86" i="1"/>
  <c r="O220" i="1"/>
  <c r="P217" i="1"/>
  <c r="P219" i="1" s="1"/>
  <c r="O90" i="1"/>
  <c r="O86" i="1" l="1"/>
  <c r="N98" i="1"/>
  <c r="P220" i="1"/>
  <c r="Q220" i="1" s="1"/>
  <c r="P90" i="1"/>
  <c r="L52" i="1"/>
  <c r="L67" i="1" s="1"/>
  <c r="M52" i="1"/>
  <c r="M67" i="1" s="1"/>
  <c r="P86" i="1" l="1"/>
  <c r="M99" i="1"/>
  <c r="M4" i="1" s="1"/>
  <c r="L99" i="1"/>
  <c r="L4" i="1" s="1"/>
  <c r="O98" i="1"/>
  <c r="R220" i="1"/>
  <c r="S220" i="1" s="1"/>
  <c r="T220" i="1" s="1"/>
  <c r="U220" i="1" s="1"/>
  <c r="V220" i="1" s="1"/>
  <c r="W220" i="1" s="1"/>
  <c r="B224" i="1" s="1"/>
  <c r="Q218" i="1"/>
  <c r="N52" i="1"/>
  <c r="N67" i="1" s="1"/>
  <c r="N99" i="1" l="1"/>
  <c r="N4" i="1" s="1"/>
  <c r="P98" i="1"/>
  <c r="R218" i="1"/>
  <c r="Q230" i="1"/>
  <c r="P52" i="1"/>
  <c r="P67" i="1" s="1"/>
  <c r="O52" i="1"/>
  <c r="O67" i="1" s="1"/>
  <c r="O99" i="1" l="1"/>
  <c r="O4" i="1" s="1"/>
  <c r="P99" i="1"/>
  <c r="P4" i="1" s="1"/>
  <c r="S218" i="1"/>
  <c r="R230" i="1"/>
  <c r="T218" i="1" l="1"/>
  <c r="S230" i="1"/>
  <c r="T230" i="1" l="1"/>
  <c r="U218" i="1"/>
  <c r="U230" i="1" l="1"/>
  <c r="V218" i="1"/>
  <c r="W218" i="1" l="1"/>
  <c r="W230" i="1" s="1"/>
  <c r="V230" i="1"/>
  <c r="B230" i="1" l="1"/>
  <c r="B232" i="1" s="1"/>
  <c r="B234"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B8A2C03-1201-453C-AAF3-507F6F961EC9}"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F9744734-3122-4302-8FFA-E28EB8579BC2}" name="WorksheetConnection_Vijay Bari 3 statement (Tata motors) 1.xlsx!Table1" type="102" refreshedVersion="8" minRefreshableVersion="5">
    <extLst>
      <ext xmlns:x15="http://schemas.microsoft.com/office/spreadsheetml/2010/11/main" uri="{DE250136-89BD-433C-8126-D09CA5730AF9}">
        <x15:connection id="Table1">
          <x15:rangePr sourceName="_xlcn.WorksheetConnection_VijayBari3statementTatamotors1.xlsxTable11"/>
        </x15:connection>
      </ext>
    </extLst>
  </connection>
  <connection id="3" xr16:uid="{7F99F91E-4EFE-4C1E-A999-327426E6852B}" name="WorksheetConnection_Vijay Bari 3 statement (Tata motors) 1.xlsx!Table2" type="102" refreshedVersion="8" minRefreshableVersion="5">
    <extLst>
      <ext xmlns:x15="http://schemas.microsoft.com/office/spreadsheetml/2010/11/main" uri="{DE250136-89BD-433C-8126-D09CA5730AF9}">
        <x15:connection id="Table2">
          <x15:rangePr sourceName="_xlcn.WorksheetConnection_VijayBari3statementTatamotors1.xlsxTable21"/>
        </x15:connection>
      </ext>
    </extLst>
  </connection>
</connections>
</file>

<file path=xl/sharedStrings.xml><?xml version="1.0" encoding="utf-8"?>
<sst xmlns="http://schemas.openxmlformats.org/spreadsheetml/2006/main" count="251" uniqueCount="171">
  <si>
    <t xml:space="preserve">All Values are In Millions </t>
  </si>
  <si>
    <t>Revenue :</t>
  </si>
  <si>
    <t>Gross Revenue from operation's</t>
  </si>
  <si>
    <t xml:space="preserve">Other income </t>
  </si>
  <si>
    <t>Total Revenue :</t>
  </si>
  <si>
    <t>Costs</t>
  </si>
  <si>
    <t>Raw Materials</t>
  </si>
  <si>
    <t xml:space="preserve">Purchase </t>
  </si>
  <si>
    <t xml:space="preserve">Changes in stock in trade </t>
  </si>
  <si>
    <t xml:space="preserve">Employee Cost </t>
  </si>
  <si>
    <t>Other Expenses</t>
  </si>
  <si>
    <t>Vehicles or dies for own usage</t>
  </si>
  <si>
    <t>Total Cost :</t>
  </si>
  <si>
    <t>Operating Profits :</t>
  </si>
  <si>
    <t>Depriciation &amp; Amortization</t>
  </si>
  <si>
    <t xml:space="preserve">EBIT </t>
  </si>
  <si>
    <t xml:space="preserve">Interest </t>
  </si>
  <si>
    <t xml:space="preserve">Profit Before Exceptional Item &amp; Taxes </t>
  </si>
  <si>
    <t xml:space="preserve">Other/Exceptional Items </t>
  </si>
  <si>
    <t xml:space="preserve">Profit before Taxes </t>
  </si>
  <si>
    <t xml:space="preserve">Taxes </t>
  </si>
  <si>
    <t>Profit Before Minority interest and Share in Associates</t>
  </si>
  <si>
    <t xml:space="preserve">Share in Associates + jv </t>
  </si>
  <si>
    <t xml:space="preserve">Profit for the year </t>
  </si>
  <si>
    <t xml:space="preserve">Shareholder funds </t>
  </si>
  <si>
    <t xml:space="preserve">Share Capital </t>
  </si>
  <si>
    <t>Long term Liabilities</t>
  </si>
  <si>
    <t xml:space="preserve">Loans </t>
  </si>
  <si>
    <t xml:space="preserve">Other long term liabilities </t>
  </si>
  <si>
    <t xml:space="preserve">Long term provision </t>
  </si>
  <si>
    <t>Deffered tax liabilities</t>
  </si>
  <si>
    <t xml:space="preserve">Current Liabilities </t>
  </si>
  <si>
    <t xml:space="preserve">Tax Liabilities </t>
  </si>
  <si>
    <t xml:space="preserve">Short term Borrowings + Lease Liablities </t>
  </si>
  <si>
    <t xml:space="preserve">Trade payable </t>
  </si>
  <si>
    <t xml:space="preserve">Other current liabilities </t>
  </si>
  <si>
    <t xml:space="preserve">Short term provision </t>
  </si>
  <si>
    <t xml:space="preserve">Other financial Liabilities </t>
  </si>
  <si>
    <t xml:space="preserve">Total </t>
  </si>
  <si>
    <t xml:space="preserve">Source of Funds </t>
  </si>
  <si>
    <t xml:space="preserve">Application of Funds </t>
  </si>
  <si>
    <t xml:space="preserve">Long term Assets </t>
  </si>
  <si>
    <t xml:space="preserve">Tangiable Assets </t>
  </si>
  <si>
    <t xml:space="preserve">Intangiable Assets </t>
  </si>
  <si>
    <t xml:space="preserve">Capital Work in progress </t>
  </si>
  <si>
    <t xml:space="preserve">Intangiable  Assets Under development </t>
  </si>
  <si>
    <t xml:space="preserve">Non-current Investment </t>
  </si>
  <si>
    <t xml:space="preserve">Other financial Assets </t>
  </si>
  <si>
    <t xml:space="preserve">Long term Loans and advances </t>
  </si>
  <si>
    <t xml:space="preserve">Other Non Current Assets </t>
  </si>
  <si>
    <t xml:space="preserve">Non Current tax </t>
  </si>
  <si>
    <t xml:space="preserve">Deffered tax </t>
  </si>
  <si>
    <t xml:space="preserve">Current Assets </t>
  </si>
  <si>
    <t xml:space="preserve">Inventories </t>
  </si>
  <si>
    <t xml:space="preserve">Receivable </t>
  </si>
  <si>
    <t xml:space="preserve">Loans &amp; Advances </t>
  </si>
  <si>
    <t xml:space="preserve">Other current assets </t>
  </si>
  <si>
    <t>Current assets tax</t>
  </si>
  <si>
    <t xml:space="preserve">Investment </t>
  </si>
  <si>
    <t xml:space="preserve">Other financial assets </t>
  </si>
  <si>
    <t>Balance Sheet check &gt;&gt;</t>
  </si>
  <si>
    <t xml:space="preserve">Capacity </t>
  </si>
  <si>
    <t xml:space="preserve">New Capacity </t>
  </si>
  <si>
    <t xml:space="preserve">Domestic </t>
  </si>
  <si>
    <t xml:space="preserve">Exports </t>
  </si>
  <si>
    <t xml:space="preserve">Capacity Utilization </t>
  </si>
  <si>
    <t>Growth in Domestic Sales</t>
  </si>
  <si>
    <t xml:space="preserve">Growth in Export Sales </t>
  </si>
  <si>
    <t xml:space="preserve">Growth in Total Sales </t>
  </si>
  <si>
    <t xml:space="preserve">Industry Data </t>
  </si>
  <si>
    <t>Domestic Sales</t>
  </si>
  <si>
    <t xml:space="preserve">Growth in Domestic Market </t>
  </si>
  <si>
    <t xml:space="preserve">Growth in Export </t>
  </si>
  <si>
    <t xml:space="preserve">Market Share </t>
  </si>
  <si>
    <t xml:space="preserve">Domestic   </t>
  </si>
  <si>
    <t xml:space="preserve">Overall </t>
  </si>
  <si>
    <t xml:space="preserve">Revenue Per Car </t>
  </si>
  <si>
    <t xml:space="preserve">Growth </t>
  </si>
  <si>
    <t xml:space="preserve">Cost Drivers </t>
  </si>
  <si>
    <t xml:space="preserve">Raw Materiels </t>
  </si>
  <si>
    <t xml:space="preserve">Purchases </t>
  </si>
  <si>
    <t xml:space="preserve">Change in Stock in trade </t>
  </si>
  <si>
    <t xml:space="preserve">Employee cost </t>
  </si>
  <si>
    <t xml:space="preserve">Other Expenses </t>
  </si>
  <si>
    <t xml:space="preserve">own uses Vehicles </t>
  </si>
  <si>
    <t>Current Assets</t>
  </si>
  <si>
    <t>Working Capital Assumption :</t>
  </si>
  <si>
    <t xml:space="preserve">Revenue Operation </t>
  </si>
  <si>
    <t xml:space="preserve">Working Capital as % of sales </t>
  </si>
  <si>
    <t xml:space="preserve">Total working capital </t>
  </si>
  <si>
    <t xml:space="preserve">change in working capital </t>
  </si>
  <si>
    <t>Capex Shcedule :</t>
  </si>
  <si>
    <t xml:space="preserve">Tangible Assets </t>
  </si>
  <si>
    <t xml:space="preserve">Intangible Assets </t>
  </si>
  <si>
    <t>Assets Per Car Capacity =</t>
  </si>
  <si>
    <t xml:space="preserve">Capex on Account of New Capacity </t>
  </si>
  <si>
    <t>Capex on Account of wear and tear</t>
  </si>
  <si>
    <t>Total Capex :</t>
  </si>
  <si>
    <t xml:space="preserve">Depriciation </t>
  </si>
  <si>
    <t xml:space="preserve">Depriciation as a % of LY Net fixed Assets </t>
  </si>
  <si>
    <t>Free Cash Flow (FCF)</t>
  </si>
  <si>
    <t>Net profit (PAT)</t>
  </si>
  <si>
    <t xml:space="preserve">Add: Depriciation </t>
  </si>
  <si>
    <t xml:space="preserve">Add:Change In debt </t>
  </si>
  <si>
    <t xml:space="preserve">Less: change in working capital </t>
  </si>
  <si>
    <t xml:space="preserve">Less: Capex </t>
  </si>
  <si>
    <t xml:space="preserve">Opening Cash </t>
  </si>
  <si>
    <t xml:space="preserve">Cash flow for the year </t>
  </si>
  <si>
    <t xml:space="preserve">Closing cash </t>
  </si>
  <si>
    <r>
      <t xml:space="preserve">Growth </t>
    </r>
    <r>
      <rPr>
        <b/>
        <strike/>
        <sz val="11"/>
        <color theme="1"/>
        <rFont val="Calibri"/>
        <family val="2"/>
        <scheme val="minor"/>
      </rPr>
      <t>%</t>
    </r>
  </si>
  <si>
    <t xml:space="preserve">Valuation: </t>
  </si>
  <si>
    <t xml:space="preserve">Terminal Value </t>
  </si>
  <si>
    <t>Cash Growth %</t>
  </si>
  <si>
    <t xml:space="preserve">Risk Free rate </t>
  </si>
  <si>
    <t xml:space="preserve">Flag </t>
  </si>
  <si>
    <t xml:space="preserve">Market Premium </t>
  </si>
  <si>
    <t xml:space="preserve">Disc rate </t>
  </si>
  <si>
    <t xml:space="preserve">PV Future Cash </t>
  </si>
  <si>
    <t xml:space="preserve">Tata Motor's LTD </t>
  </si>
  <si>
    <t xml:space="preserve">Other equity </t>
  </si>
  <si>
    <t xml:space="preserve">Non controlling interest </t>
  </si>
  <si>
    <t xml:space="preserve">Acceptance </t>
  </si>
  <si>
    <t>Right to use of asset (Finance receivable)</t>
  </si>
  <si>
    <t xml:space="preserve">Cash &amp; cash equivelent </t>
  </si>
  <si>
    <t>Assets classified as held-for-sale</t>
  </si>
  <si>
    <t>TV</t>
  </si>
  <si>
    <t>Cash as of today (2025)</t>
  </si>
  <si>
    <t xml:space="preserve">Total equity Value </t>
  </si>
  <si>
    <t xml:space="preserve">No. of shares </t>
  </si>
  <si>
    <t>Share Price (calc)</t>
  </si>
  <si>
    <t>Share Price (market)</t>
  </si>
  <si>
    <t xml:space="preserve">Net Profit </t>
  </si>
  <si>
    <t xml:space="preserve">Operating Profit </t>
  </si>
  <si>
    <t>Year</t>
  </si>
  <si>
    <t xml:space="preserve">Total Cost </t>
  </si>
  <si>
    <t xml:space="preserve"> Total Revenue</t>
  </si>
  <si>
    <t>Depricition &amp; Amortization</t>
  </si>
  <si>
    <t>Tax</t>
  </si>
  <si>
    <t xml:space="preserve">Total Equity </t>
  </si>
  <si>
    <t>Total Current Liabilities</t>
  </si>
  <si>
    <t>Total Liabilites</t>
  </si>
  <si>
    <t xml:space="preserve">Total Current Asset </t>
  </si>
  <si>
    <t>Total Asset</t>
  </si>
  <si>
    <t xml:space="preserve">Check </t>
  </si>
  <si>
    <t xml:space="preserve">Total Long term Assets </t>
  </si>
  <si>
    <t xml:space="preserve">Total Long term liabilities </t>
  </si>
  <si>
    <t>Export</t>
  </si>
  <si>
    <t xml:space="preserve">Working capital </t>
  </si>
  <si>
    <t xml:space="preserve">Capex Schedule </t>
  </si>
  <si>
    <t xml:space="preserve">Assets per Car </t>
  </si>
  <si>
    <t>Cash flow</t>
  </si>
  <si>
    <t>Total Liability &amp; Equity</t>
  </si>
  <si>
    <t xml:space="preserve">Profit Before Exceptional item </t>
  </si>
  <si>
    <t>Exceptional item</t>
  </si>
  <si>
    <t>Row Labels</t>
  </si>
  <si>
    <t>Grand Total</t>
  </si>
  <si>
    <t>Sum of  Total Revenue</t>
  </si>
  <si>
    <t>Sum of Total Revenue</t>
  </si>
  <si>
    <t>Sum of Total Cost</t>
  </si>
  <si>
    <t>Sum of Net Profit</t>
  </si>
  <si>
    <t>Sum of Operating Profit</t>
  </si>
  <si>
    <t>Sum of Cash flow</t>
  </si>
  <si>
    <t>Interest coverage ratio</t>
  </si>
  <si>
    <t>Net Profit Margin</t>
  </si>
  <si>
    <t>Debt to Equity</t>
  </si>
  <si>
    <t>Return on equity</t>
  </si>
  <si>
    <t>Revenue</t>
  </si>
  <si>
    <t>Net Profit</t>
  </si>
  <si>
    <t>EBITDA</t>
  </si>
  <si>
    <t>Connecting Aspiration's</t>
  </si>
  <si>
    <t>Current Ratio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</si>
</sst>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4009]\ #,##0.00"/>
    <numFmt numFmtId="166" formatCode="[$₹-4009]\ #,##0.0"/>
    <numFmt numFmtId="167" formatCode="[$₹-4009]\ #,##0"/>
    <numFmt numFmtId="168" formatCode="0.0%"/>
    <numFmt numFmtId="169" formatCode="0.0"/>
    <numFmt numFmtId="170" formatCode="#,##0.0"/>
  </numFmts>
  <fonts count="15" x14ac:knownFonts="1">
    <font>
      <sz val="11"/>
      <color theme="1"/>
      <name val="Calibri"/>
      <family val="2"/>
      <scheme val="minor"/>
    </font>
    <font>
      <b/>
      <sz val="11"/>
      <color theme="0"/>
      <name val="Calibri"/>
      <family val="2"/>
      <scheme val="minor"/>
    </font>
    <font>
      <b/>
      <sz val="11"/>
      <color theme="1"/>
      <name val="Calibri"/>
      <family val="2"/>
      <scheme val="minor"/>
    </font>
    <font>
      <b/>
      <sz val="12"/>
      <color theme="1"/>
      <name val="Calibri"/>
      <family val="2"/>
      <scheme val="minor"/>
    </font>
    <font>
      <b/>
      <sz val="48"/>
      <color theme="0"/>
      <name val="Bell MT"/>
      <family val="1"/>
    </font>
    <font>
      <sz val="12"/>
      <color theme="1"/>
      <name val="Calibri"/>
      <family val="2"/>
      <scheme val="minor"/>
    </font>
    <font>
      <sz val="11"/>
      <color theme="1"/>
      <name val="Arial"/>
      <family val="2"/>
    </font>
    <font>
      <b/>
      <sz val="11"/>
      <color theme="1"/>
      <name val="Arial"/>
      <family val="2"/>
    </font>
    <font>
      <b/>
      <strike/>
      <sz val="11"/>
      <color theme="1"/>
      <name val="Calibri"/>
      <family val="2"/>
      <scheme val="minor"/>
    </font>
    <font>
      <sz val="11"/>
      <color theme="0"/>
      <name val="Calibri"/>
      <family val="2"/>
      <scheme val="minor"/>
    </font>
    <font>
      <sz val="12"/>
      <color theme="0"/>
      <name val="Bahnschrift SemiCondensed"/>
      <family val="2"/>
    </font>
    <font>
      <sz val="11"/>
      <color theme="1"/>
      <name val="Calibri"/>
      <family val="2"/>
      <scheme val="minor"/>
    </font>
    <font>
      <sz val="11"/>
      <color theme="4"/>
      <name val="Calibri"/>
      <family val="2"/>
      <scheme val="minor"/>
    </font>
    <font>
      <sz val="16"/>
      <color theme="0"/>
      <name val="Arial Black"/>
      <family val="2"/>
    </font>
    <font>
      <b/>
      <sz val="72"/>
      <color theme="0"/>
      <name val="Bahnschrift SemiBold Condensed"/>
      <family val="2"/>
    </font>
  </fonts>
  <fills count="17">
    <fill>
      <patternFill patternType="none"/>
    </fill>
    <fill>
      <patternFill patternType="gray125"/>
    </fill>
    <fill>
      <patternFill patternType="solid">
        <fgColor theme="0" tint="-0.249977111117893"/>
        <bgColor indexed="64"/>
      </patternFill>
    </fill>
    <fill>
      <patternFill patternType="solid">
        <fgColor rgb="FFFFFF00"/>
        <bgColor indexed="64"/>
      </patternFill>
    </fill>
    <fill>
      <patternFill patternType="solid">
        <fgColor rgb="FF00B0F0"/>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rgb="FF7030A0"/>
        <bgColor indexed="64"/>
      </patternFill>
    </fill>
    <fill>
      <patternFill patternType="solid">
        <fgColor rgb="FFFF0000"/>
        <bgColor indexed="64"/>
      </patternFill>
    </fill>
    <fill>
      <patternFill patternType="solid">
        <fgColor theme="5" tint="0.59999389629810485"/>
        <bgColor indexed="64"/>
      </patternFill>
    </fill>
    <fill>
      <patternFill patternType="solid">
        <fgColor theme="2" tint="-9.9978637043366805E-2"/>
        <bgColor indexed="64"/>
      </patternFill>
    </fill>
    <fill>
      <patternFill patternType="solid">
        <fgColor theme="0" tint="-0.34998626667073579"/>
        <bgColor indexed="64"/>
      </patternFill>
    </fill>
    <fill>
      <patternFill patternType="solid">
        <fgColor theme="7" tint="0.79998168889431442"/>
        <bgColor indexed="64"/>
      </patternFill>
    </fill>
    <fill>
      <patternFill patternType="solid">
        <fgColor theme="4"/>
        <bgColor indexed="64"/>
      </patternFill>
    </fill>
    <fill>
      <patternFill patternType="solid">
        <fgColor theme="4" tint="0.79998168889431442"/>
        <bgColor theme="4" tint="0.79998168889431442"/>
      </patternFill>
    </fill>
    <fill>
      <patternFill patternType="solid">
        <fgColor theme="3"/>
        <bgColor indexed="64"/>
      </patternFill>
    </fill>
    <fill>
      <patternFill patternType="solid">
        <fgColor rgb="FF002E8A"/>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thin">
        <color indexed="64"/>
      </bottom>
      <diagonal/>
    </border>
    <border>
      <left/>
      <right/>
      <top style="thin">
        <color indexed="64"/>
      </top>
      <bottom style="medium">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s>
  <cellStyleXfs count="3">
    <xf numFmtId="0" fontId="0" fillId="0" borderId="0"/>
    <xf numFmtId="9" fontId="11" fillId="0" borderId="0" applyFont="0" applyFill="0" applyBorder="0" applyAlignment="0" applyProtection="0"/>
    <xf numFmtId="164" fontId="11" fillId="0" borderId="0" applyFont="0" applyFill="0" applyBorder="0" applyAlignment="0" applyProtection="0"/>
  </cellStyleXfs>
  <cellXfs count="93">
    <xf numFmtId="0" fontId="0" fillId="0" borderId="0" xfId="0"/>
    <xf numFmtId="0" fontId="3" fillId="2" borderId="1" xfId="0" applyFont="1" applyFill="1" applyBorder="1"/>
    <xf numFmtId="0" fontId="3" fillId="3" borderId="1" xfId="0" applyFont="1" applyFill="1" applyBorder="1"/>
    <xf numFmtId="0" fontId="2" fillId="0" borderId="0" xfId="0" applyFont="1"/>
    <xf numFmtId="0" fontId="1" fillId="4" borderId="1" xfId="0" applyFont="1" applyFill="1" applyBorder="1"/>
    <xf numFmtId="0" fontId="3" fillId="0" borderId="0" xfId="0" applyFont="1"/>
    <xf numFmtId="0" fontId="5" fillId="0" borderId="0" xfId="0" applyFont="1"/>
    <xf numFmtId="0" fontId="3" fillId="0" borderId="3" xfId="0" applyFont="1" applyBorder="1"/>
    <xf numFmtId="0" fontId="0" fillId="0" borderId="4" xfId="0" applyBorder="1"/>
    <xf numFmtId="0" fontId="2" fillId="0" borderId="3" xfId="0" applyFont="1" applyBorder="1"/>
    <xf numFmtId="0" fontId="3" fillId="0" borderId="6" xfId="0" applyFont="1" applyBorder="1"/>
    <xf numFmtId="0" fontId="0" fillId="5" borderId="0" xfId="0" applyFill="1"/>
    <xf numFmtId="0" fontId="0" fillId="0" borderId="7" xfId="0" applyBorder="1"/>
    <xf numFmtId="0" fontId="0" fillId="0" borderId="8" xfId="0" applyBorder="1"/>
    <xf numFmtId="0" fontId="6" fillId="0" borderId="0" xfId="0" applyFont="1" applyAlignment="1">
      <alignment wrapText="1"/>
    </xf>
    <xf numFmtId="0" fontId="7" fillId="0" borderId="0" xfId="0" applyFont="1" applyAlignment="1">
      <alignment wrapText="1"/>
    </xf>
    <xf numFmtId="0" fontId="2" fillId="6" borderId="0" xfId="0" applyFont="1" applyFill="1"/>
    <xf numFmtId="0" fontId="3" fillId="6" borderId="0" xfId="0" applyFont="1" applyFill="1"/>
    <xf numFmtId="0" fontId="3" fillId="6" borderId="8" xfId="0" applyFont="1" applyFill="1" applyBorder="1"/>
    <xf numFmtId="0" fontId="7" fillId="6" borderId="0" xfId="0" applyFont="1" applyFill="1" applyAlignment="1">
      <alignment wrapText="1"/>
    </xf>
    <xf numFmtId="0" fontId="9" fillId="7" borderId="2" xfId="0" applyFont="1" applyFill="1" applyBorder="1" applyAlignment="1">
      <alignment horizontal="center"/>
    </xf>
    <xf numFmtId="0" fontId="10" fillId="7" borderId="2" xfId="0" applyFont="1" applyFill="1" applyBorder="1" applyAlignment="1">
      <alignment horizontal="center"/>
    </xf>
    <xf numFmtId="0" fontId="2" fillId="0" borderId="9" xfId="0" applyFont="1" applyBorder="1"/>
    <xf numFmtId="0" fontId="3" fillId="6" borderId="9" xfId="0" applyFont="1" applyFill="1" applyBorder="1"/>
    <xf numFmtId="165" fontId="0" fillId="0" borderId="0" xfId="0" applyNumberFormat="1"/>
    <xf numFmtId="165" fontId="0" fillId="0" borderId="4" xfId="0" applyNumberFormat="1" applyBorder="1"/>
    <xf numFmtId="165" fontId="0" fillId="0" borderId="5" xfId="0" applyNumberFormat="1" applyBorder="1"/>
    <xf numFmtId="165" fontId="0" fillId="0" borderId="6" xfId="0" applyNumberFormat="1" applyBorder="1"/>
    <xf numFmtId="166" fontId="0" fillId="0" borderId="0" xfId="0" applyNumberFormat="1"/>
    <xf numFmtId="167" fontId="0" fillId="0" borderId="0" xfId="0" applyNumberFormat="1"/>
    <xf numFmtId="166" fontId="0" fillId="0" borderId="4" xfId="0" applyNumberFormat="1" applyBorder="1"/>
    <xf numFmtId="167" fontId="0" fillId="0" borderId="4" xfId="0" applyNumberFormat="1" applyBorder="1"/>
    <xf numFmtId="9" fontId="0" fillId="0" borderId="0" xfId="1" applyFont="1"/>
    <xf numFmtId="9" fontId="2" fillId="0" borderId="0" xfId="1" applyFont="1"/>
    <xf numFmtId="166" fontId="2" fillId="0" borderId="0" xfId="0" applyNumberFormat="1" applyFont="1"/>
    <xf numFmtId="168" fontId="0" fillId="0" borderId="0" xfId="1" applyNumberFormat="1" applyFont="1"/>
    <xf numFmtId="10" fontId="0" fillId="0" borderId="0" xfId="1" applyNumberFormat="1" applyFont="1"/>
    <xf numFmtId="0" fontId="1" fillId="8" borderId="0" xfId="0" applyFont="1" applyFill="1"/>
    <xf numFmtId="2" fontId="2" fillId="0" borderId="0" xfId="0" applyNumberFormat="1" applyFont="1"/>
    <xf numFmtId="1" fontId="0" fillId="0" borderId="0" xfId="0" applyNumberFormat="1"/>
    <xf numFmtId="0" fontId="2" fillId="0" borderId="10" xfId="0" applyFont="1" applyBorder="1"/>
    <xf numFmtId="1" fontId="0" fillId="0" borderId="4" xfId="0" applyNumberFormat="1" applyBorder="1"/>
    <xf numFmtId="0" fontId="0" fillId="9" borderId="0" xfId="0" applyFill="1"/>
    <xf numFmtId="0" fontId="0" fillId="0" borderId="3" xfId="0" applyBorder="1"/>
    <xf numFmtId="9" fontId="0" fillId="0" borderId="0" xfId="1" applyFont="1" applyFill="1" applyBorder="1"/>
    <xf numFmtId="9" fontId="0" fillId="0" borderId="0" xfId="1" applyFont="1" applyFill="1"/>
    <xf numFmtId="168" fontId="0" fillId="0" borderId="0" xfId="1" applyNumberFormat="1" applyFont="1" applyFill="1" applyBorder="1"/>
    <xf numFmtId="1" fontId="0" fillId="0" borderId="5" xfId="0" applyNumberFormat="1" applyBorder="1"/>
    <xf numFmtId="9" fontId="0" fillId="6" borderId="0" xfId="1" applyFont="1" applyFill="1"/>
    <xf numFmtId="1" fontId="0" fillId="0" borderId="8" xfId="0" applyNumberFormat="1" applyBorder="1"/>
    <xf numFmtId="166" fontId="0" fillId="0" borderId="5" xfId="0" applyNumberFormat="1" applyBorder="1"/>
    <xf numFmtId="166" fontId="0" fillId="10" borderId="0" xfId="0" applyNumberFormat="1" applyFill="1"/>
    <xf numFmtId="1" fontId="2" fillId="0" borderId="0" xfId="0" applyNumberFormat="1" applyFont="1"/>
    <xf numFmtId="169" fontId="2" fillId="0" borderId="0" xfId="0" applyNumberFormat="1" applyFont="1"/>
    <xf numFmtId="0" fontId="0" fillId="11" borderId="0" xfId="0" applyFill="1"/>
    <xf numFmtId="164" fontId="0" fillId="0" borderId="0" xfId="2" applyFont="1"/>
    <xf numFmtId="1" fontId="0" fillId="12" borderId="0" xfId="0" applyNumberFormat="1" applyFill="1"/>
    <xf numFmtId="9" fontId="0" fillId="0" borderId="0" xfId="0" applyNumberFormat="1"/>
    <xf numFmtId="166" fontId="2" fillId="0" borderId="4" xfId="0" applyNumberFormat="1" applyFont="1" applyBorder="1"/>
    <xf numFmtId="9" fontId="0" fillId="0" borderId="1" xfId="1" applyFont="1" applyBorder="1"/>
    <xf numFmtId="0" fontId="0" fillId="10" borderId="0" xfId="0" applyFill="1"/>
    <xf numFmtId="2" fontId="0" fillId="0" borderId="0" xfId="0" applyNumberFormat="1"/>
    <xf numFmtId="169" fontId="0" fillId="0" borderId="0" xfId="0" applyNumberFormat="1"/>
    <xf numFmtId="0" fontId="0" fillId="0" borderId="1" xfId="0" applyBorder="1"/>
    <xf numFmtId="1" fontId="0" fillId="0" borderId="1" xfId="0" applyNumberFormat="1" applyBorder="1"/>
    <xf numFmtId="0" fontId="0" fillId="0" borderId="0" xfId="0" pivotButton="1"/>
    <xf numFmtId="0" fontId="0" fillId="0" borderId="0" xfId="0" applyAlignment="1">
      <alignment horizontal="left"/>
    </xf>
    <xf numFmtId="0" fontId="0" fillId="0" borderId="11" xfId="0" applyBorder="1"/>
    <xf numFmtId="1" fontId="0" fillId="0" borderId="9" xfId="0" applyNumberFormat="1" applyBorder="1"/>
    <xf numFmtId="0" fontId="1" fillId="13" borderId="14" xfId="0" applyFont="1" applyFill="1" applyBorder="1"/>
    <xf numFmtId="0" fontId="1" fillId="13" borderId="12" xfId="0" applyFont="1" applyFill="1" applyBorder="1"/>
    <xf numFmtId="0" fontId="1" fillId="13" borderId="13" xfId="0" applyFont="1" applyFill="1" applyBorder="1"/>
    <xf numFmtId="0" fontId="0" fillId="14" borderId="15" xfId="0" applyFill="1" applyBorder="1"/>
    <xf numFmtId="0" fontId="0" fillId="0" borderId="15" xfId="0" applyBorder="1"/>
    <xf numFmtId="0" fontId="1" fillId="13" borderId="2" xfId="0" applyFont="1" applyFill="1" applyBorder="1"/>
    <xf numFmtId="0" fontId="0" fillId="14" borderId="16" xfId="0" applyFill="1" applyBorder="1"/>
    <xf numFmtId="4" fontId="0" fillId="0" borderId="0" xfId="0" applyNumberFormat="1"/>
    <xf numFmtId="0" fontId="12" fillId="15" borderId="0" xfId="0" applyFont="1" applyFill="1"/>
    <xf numFmtId="0" fontId="0" fillId="13" borderId="0" xfId="0" applyFill="1"/>
    <xf numFmtId="0" fontId="0" fillId="15" borderId="0" xfId="0" applyFill="1"/>
    <xf numFmtId="0" fontId="13" fillId="15" borderId="0" xfId="0" applyFont="1" applyFill="1" applyAlignment="1">
      <alignment horizontal="center"/>
    </xf>
    <xf numFmtId="0" fontId="12" fillId="0" borderId="0" xfId="0" applyFont="1"/>
    <xf numFmtId="0" fontId="0" fillId="16" borderId="0" xfId="0" applyFill="1"/>
    <xf numFmtId="0" fontId="0" fillId="16" borderId="0" xfId="0" applyFill="1" applyAlignment="1">
      <alignment vertical="top"/>
    </xf>
    <xf numFmtId="170" fontId="0" fillId="0" borderId="0" xfId="0" applyNumberFormat="1"/>
    <xf numFmtId="0" fontId="14" fillId="16" borderId="0" xfId="0" applyFont="1" applyFill="1" applyAlignment="1">
      <alignment horizontal="center" vertical="top"/>
    </xf>
    <xf numFmtId="0" fontId="0" fillId="0" borderId="2" xfId="0" applyBorder="1" applyAlignment="1">
      <alignment horizontal="center"/>
    </xf>
    <xf numFmtId="0" fontId="4" fillId="4" borderId="17" xfId="0" applyFont="1" applyFill="1" applyBorder="1" applyAlignment="1">
      <alignment horizontal="center" vertical="center"/>
    </xf>
    <xf numFmtId="0" fontId="4" fillId="4" borderId="16" xfId="0" applyFont="1" applyFill="1" applyBorder="1" applyAlignment="1">
      <alignment horizontal="center" vertical="center"/>
    </xf>
    <xf numFmtId="0" fontId="4" fillId="4" borderId="18" xfId="0" applyFont="1" applyFill="1" applyBorder="1" applyAlignment="1">
      <alignment horizontal="center" vertical="center"/>
    </xf>
    <xf numFmtId="0" fontId="4" fillId="4" borderId="13" xfId="0" applyFont="1" applyFill="1" applyBorder="1" applyAlignment="1">
      <alignment horizontal="center" vertical="center"/>
    </xf>
    <xf numFmtId="0" fontId="4" fillId="4" borderId="2" xfId="0" applyFont="1" applyFill="1" applyBorder="1" applyAlignment="1">
      <alignment horizontal="center" vertical="center"/>
    </xf>
    <xf numFmtId="0" fontId="4" fillId="4" borderId="14" xfId="0" applyFont="1" applyFill="1" applyBorder="1" applyAlignment="1">
      <alignment horizontal="center" vertical="center"/>
    </xf>
  </cellXfs>
  <cellStyles count="3">
    <cellStyle name="Comma" xfId="2" builtinId="3"/>
    <cellStyle name="Normal" xfId="0" builtinId="0"/>
    <cellStyle name="Percent" xfId="1" builtinId="5"/>
  </cellStyles>
  <dxfs count="56">
    <dxf>
      <fill>
        <patternFill>
          <bgColor rgb="FFFFC7CE"/>
        </patternFill>
      </fill>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4"/>
        </patternFill>
      </fill>
    </dxf>
    <dxf>
      <numFmt numFmtId="1" formatCode="0"/>
      <border diagonalUp="0" diagonalDown="0">
        <left style="thin">
          <color indexed="64"/>
        </left>
        <right/>
        <top style="thin">
          <color indexed="64"/>
        </top>
        <bottom style="thin">
          <color indexed="64"/>
        </bottom>
        <vertical/>
        <horizontal/>
      </border>
    </dxf>
    <dxf>
      <numFmt numFmtId="1" formatCode="0"/>
      <border diagonalUp="0" diagonalDown="0">
        <left style="thin">
          <color indexed="64"/>
        </left>
        <right style="thin">
          <color indexed="64"/>
        </right>
        <top style="thin">
          <color indexed="64"/>
        </top>
        <bottom style="thin">
          <color indexed="64"/>
        </bottom>
        <vertical/>
        <horizontal/>
      </border>
    </dxf>
    <dxf>
      <numFmt numFmtId="1" formatCode="0"/>
      <border diagonalUp="0" diagonalDown="0">
        <left style="thin">
          <color indexed="64"/>
        </left>
        <right style="thin">
          <color indexed="64"/>
        </right>
        <top style="thin">
          <color indexed="64"/>
        </top>
        <bottom style="thin">
          <color indexed="64"/>
        </bottom>
        <vertical/>
        <horizontal/>
      </border>
    </dxf>
    <dxf>
      <numFmt numFmtId="1" formatCode="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numFmt numFmtId="1" formatCode="0"/>
      <border diagonalUp="0" diagonalDown="0">
        <left style="thin">
          <color indexed="64"/>
        </left>
        <right style="thin">
          <color indexed="64"/>
        </right>
        <top style="thin">
          <color indexed="64"/>
        </top>
        <bottom style="thin">
          <color indexed="64"/>
        </bottom>
        <vertical/>
        <horizontal/>
      </border>
    </dxf>
    <dxf>
      <numFmt numFmtId="1" formatCode="0"/>
      <border diagonalUp="0" diagonalDown="0">
        <left style="thin">
          <color indexed="64"/>
        </left>
        <right style="thin">
          <color indexed="64"/>
        </right>
        <top style="thin">
          <color indexed="64"/>
        </top>
        <bottom style="thin">
          <color indexed="64"/>
        </bottom>
        <vertical/>
        <horizontal/>
      </border>
    </dxf>
    <dxf>
      <numFmt numFmtId="1" formatCode="0"/>
      <border diagonalUp="0" diagonalDown="0">
        <left style="thin">
          <color indexed="64"/>
        </left>
        <right style="thin">
          <color indexed="64"/>
        </right>
        <top style="thin">
          <color indexed="64"/>
        </top>
        <bottom style="thin">
          <color indexed="64"/>
        </bottom>
        <vertical/>
        <horizontal/>
      </border>
    </dxf>
    <dxf>
      <numFmt numFmtId="1" formatCode="0"/>
      <border diagonalUp="0" diagonalDown="0">
        <left style="thin">
          <color indexed="64"/>
        </left>
        <right style="thin">
          <color indexed="64"/>
        </right>
        <top style="thin">
          <color indexed="64"/>
        </top>
        <bottom style="thin">
          <color indexed="64"/>
        </bottom>
        <vertical/>
        <horizontal/>
      </border>
    </dxf>
    <dxf>
      <numFmt numFmtId="1" formatCode="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 formatCode="0"/>
      <border diagonalUp="0" diagonalDown="0">
        <left style="thin">
          <color indexed="64"/>
        </left>
        <right style="thin">
          <color indexed="64"/>
        </right>
        <top style="thin">
          <color indexed="64"/>
        </top>
        <bottom style="thin">
          <color indexed="64"/>
        </bottom>
        <vertical/>
        <horizontal/>
      </border>
    </dxf>
    <dxf>
      <numFmt numFmtId="1" formatCode="0"/>
      <border diagonalUp="0" diagonalDown="0">
        <left style="thin">
          <color indexed="64"/>
        </left>
        <right style="thin">
          <color indexed="64"/>
        </right>
        <top style="thin">
          <color indexed="64"/>
        </top>
        <bottom style="thin">
          <color indexed="64"/>
        </bottom>
        <vertical/>
        <horizontal/>
      </border>
    </dxf>
    <dxf>
      <numFmt numFmtId="1" formatCode="0"/>
      <border diagonalUp="0" diagonalDown="0">
        <left style="thin">
          <color indexed="64"/>
        </left>
        <right style="thin">
          <color indexed="64"/>
        </right>
        <top style="thin">
          <color indexed="64"/>
        </top>
        <bottom style="thin">
          <color indexed="64"/>
        </bottom>
        <vertical/>
        <horizontal/>
      </border>
    </dxf>
    <dxf>
      <numFmt numFmtId="1" formatCode="0"/>
      <border diagonalUp="0" diagonalDown="0">
        <left style="thin">
          <color indexed="64"/>
        </left>
        <right style="thin">
          <color indexed="64"/>
        </right>
        <top style="thin">
          <color indexed="64"/>
        </top>
        <bottom style="thin">
          <color indexed="64"/>
        </bottom>
        <vertical/>
        <horizontal/>
      </border>
    </dxf>
    <dxf>
      <numFmt numFmtId="1" formatCode="0"/>
      <border diagonalUp="0" diagonalDown="0">
        <left style="thin">
          <color indexed="64"/>
        </left>
        <right style="thin">
          <color indexed="64"/>
        </right>
        <top style="thin">
          <color indexed="64"/>
        </top>
        <bottom style="thin">
          <color indexed="64"/>
        </bottom>
        <vertical/>
        <horizontal/>
      </border>
    </dxf>
    <dxf>
      <numFmt numFmtId="1" formatCode="0"/>
      <border diagonalUp="0" diagonalDown="0">
        <left style="thin">
          <color indexed="64"/>
        </left>
        <right style="thin">
          <color indexed="64"/>
        </right>
        <top style="thin">
          <color indexed="64"/>
        </top>
        <bottom style="thin">
          <color indexed="64"/>
        </bottom>
        <vertical/>
        <horizontal/>
      </border>
    </dxf>
    <dxf>
      <numFmt numFmtId="1" formatCode="0"/>
      <border diagonalUp="0" diagonalDown="0">
        <left style="thin">
          <color indexed="64"/>
        </left>
        <right style="thin">
          <color indexed="64"/>
        </right>
        <top style="thin">
          <color indexed="64"/>
        </top>
        <bottom style="thin">
          <color indexed="64"/>
        </bottom>
        <vertical/>
        <horizontal/>
      </border>
    </dxf>
    <dxf>
      <numFmt numFmtId="1" formatCode="0"/>
      <border diagonalUp="0" diagonalDown="0">
        <left style="thin">
          <color indexed="64"/>
        </left>
        <right style="thin">
          <color indexed="64"/>
        </right>
        <top style="thin">
          <color indexed="64"/>
        </top>
        <bottom style="thin">
          <color indexed="64"/>
        </bottom>
        <vertical/>
        <horizontal/>
      </border>
    </dxf>
    <dxf>
      <numFmt numFmtId="1" formatCode="0"/>
      <border diagonalUp="0" diagonalDown="0">
        <left style="thin">
          <color indexed="64"/>
        </left>
        <right style="thin">
          <color indexed="64"/>
        </right>
        <top style="thin">
          <color indexed="64"/>
        </top>
        <bottom style="thin">
          <color indexed="64"/>
        </bottom>
        <vertical/>
        <horizontal/>
      </border>
    </dxf>
    <dxf>
      <numFmt numFmtId="1" formatCode="0"/>
      <border diagonalUp="0" diagonalDown="0">
        <left style="thin">
          <color indexed="64"/>
        </left>
        <right style="thin">
          <color indexed="64"/>
        </right>
        <top style="thin">
          <color indexed="64"/>
        </top>
        <bottom style="thin">
          <color indexed="64"/>
        </bottom>
        <vertical/>
        <horizontal/>
      </border>
    </dxf>
    <dxf>
      <numFmt numFmtId="1" formatCode="0"/>
      <border diagonalUp="0" diagonalDown="0">
        <left style="thin">
          <color indexed="64"/>
        </left>
        <right style="thin">
          <color indexed="64"/>
        </right>
        <top style="thin">
          <color indexed="64"/>
        </top>
        <bottom style="thin">
          <color indexed="64"/>
        </bottom>
        <vertical/>
        <horizontal/>
      </border>
    </dxf>
    <dxf>
      <numFmt numFmtId="1" formatCode="0"/>
      <border diagonalUp="0" diagonalDown="0">
        <left style="thin">
          <color indexed="64"/>
        </left>
        <right style="thin">
          <color indexed="64"/>
        </right>
        <top style="thin">
          <color indexed="64"/>
        </top>
        <bottom style="thin">
          <color indexed="64"/>
        </bottom>
        <vertical/>
        <horizontal/>
      </border>
    </dxf>
    <dxf>
      <numFmt numFmtId="1" formatCode="0"/>
      <border diagonalUp="0" diagonalDown="0">
        <left style="thin">
          <color indexed="64"/>
        </left>
        <right style="thin">
          <color indexed="64"/>
        </right>
        <top style="thin">
          <color indexed="64"/>
        </top>
        <bottom style="thin">
          <color indexed="64"/>
        </bottom>
        <vertical/>
        <horizontal/>
      </border>
    </dxf>
    <dxf>
      <numFmt numFmtId="1" formatCode="0"/>
      <border diagonalUp="0" diagonalDown="0">
        <left style="thin">
          <color indexed="64"/>
        </left>
        <right style="thin">
          <color indexed="64"/>
        </right>
        <top style="thin">
          <color indexed="64"/>
        </top>
        <bottom style="thin">
          <color indexed="64"/>
        </bottom>
        <vertical/>
        <horizontal/>
      </border>
    </dxf>
    <dxf>
      <numFmt numFmtId="1" formatCode="0"/>
      <border diagonalUp="0" diagonalDown="0">
        <left style="thin">
          <color indexed="64"/>
        </left>
        <right style="thin">
          <color indexed="64"/>
        </right>
        <top style="thin">
          <color indexed="64"/>
        </top>
        <bottom style="thin">
          <color indexed="64"/>
        </bottom>
        <vertical/>
        <horizontal/>
      </border>
    </dxf>
    <dxf>
      <numFmt numFmtId="1" formatCode="0"/>
      <border diagonalUp="0" diagonalDown="0">
        <left style="thin">
          <color indexed="64"/>
        </left>
        <right style="thin">
          <color indexed="64"/>
        </right>
        <top style="thin">
          <color indexed="64"/>
        </top>
        <bottom style="thin">
          <color indexed="64"/>
        </bottom>
        <vertical/>
        <horizontal/>
      </border>
    </dxf>
    <dxf>
      <numFmt numFmtId="1" formatCode="0"/>
      <border diagonalUp="0" diagonalDown="0">
        <left style="thin">
          <color indexed="64"/>
        </left>
        <right style="thin">
          <color indexed="64"/>
        </right>
        <top style="thin">
          <color indexed="64"/>
        </top>
        <bottom style="thin">
          <color indexed="64"/>
        </bottom>
        <vertical/>
        <horizontal/>
      </border>
    </dxf>
    <dxf>
      <numFmt numFmtId="1"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4"/>
        </patternFill>
      </fill>
      <border diagonalUp="0" diagonalDown="0" outline="0">
        <left style="thin">
          <color indexed="64"/>
        </left>
        <right style="thin">
          <color indexed="64"/>
        </right>
        <top/>
        <bottom/>
      </border>
    </dxf>
    <dxf>
      <numFmt numFmtId="13" formatCode="0%"/>
    </dxf>
    <dxf>
      <numFmt numFmtId="13" formatCode="0%"/>
    </dxf>
    <dxf>
      <numFmt numFmtId="13" formatCode="0%"/>
    </dxf>
    <dxf>
      <numFmt numFmtId="13" formatCode="0%"/>
    </dxf>
    <dxf>
      <numFmt numFmtId="2" formatCode="0.00"/>
    </dxf>
    <dxf>
      <numFmt numFmtId="2" formatCode="0.00"/>
    </dxf>
    <dxf>
      <numFmt numFmtId="13" formatCode="0%"/>
    </dxf>
    <dxf>
      <numFmt numFmtId="13" formatCode="0%"/>
    </dxf>
    <dxf>
      <numFmt numFmtId="13" formatCode="0%"/>
    </dxf>
    <dxf>
      <numFmt numFmtId="2" formatCode="0.00"/>
    </dxf>
    <dxf>
      <numFmt numFmtId="2" formatCode="0.00"/>
    </dxf>
    <dxf>
      <numFmt numFmtId="13" formatCode="0%"/>
    </dxf>
    <dxf>
      <numFmt numFmtId="13" formatCode="0%"/>
    </dxf>
    <dxf>
      <numFmt numFmtId="13" formatCode="0%"/>
    </dxf>
    <dxf>
      <numFmt numFmtId="13" formatCode="0%"/>
    </dxf>
  </dxfs>
  <tableStyles count="0" defaultTableStyle="TableStyleMedium2" defaultPivotStyle="PivotStyleLight16"/>
  <colors>
    <mruColors>
      <color rgb="FF002E8A"/>
      <color rgb="FFE4D7F3"/>
      <color rgb="FF16E80C"/>
      <color rgb="FF3ABA4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2.xml"/><Relationship Id="rId21" Type="http://schemas.openxmlformats.org/officeDocument/2006/relationships/pivotCacheDefinition" Target="pivotCache/pivotCacheDefinition7.xml"/><Relationship Id="rId42" Type="http://schemas.openxmlformats.org/officeDocument/2006/relationships/customXml" Target="../customXml/item1.xml"/><Relationship Id="rId47" Type="http://schemas.openxmlformats.org/officeDocument/2006/relationships/customXml" Target="../customXml/item6.xml"/><Relationship Id="rId63" Type="http://schemas.openxmlformats.org/officeDocument/2006/relationships/customXml" Target="../customXml/item22.xml"/><Relationship Id="rId68" Type="http://schemas.openxmlformats.org/officeDocument/2006/relationships/customXml" Target="../customXml/item27.xml"/><Relationship Id="rId16" Type="http://schemas.openxmlformats.org/officeDocument/2006/relationships/pivotCacheDefinition" Target="pivotCache/pivotCacheDefinition2.xml"/><Relationship Id="rId11" Type="http://schemas.openxmlformats.org/officeDocument/2006/relationships/worksheet" Target="worksheets/sheet11.xml"/><Relationship Id="rId24" Type="http://schemas.openxmlformats.org/officeDocument/2006/relationships/pivotCacheDefinition" Target="pivotCache/pivotCacheDefinition10.xml"/><Relationship Id="rId32" Type="http://schemas.openxmlformats.org/officeDocument/2006/relationships/pivotCacheDefinition" Target="pivotCache/pivotCacheDefinition18.xml"/><Relationship Id="rId37" Type="http://schemas.openxmlformats.org/officeDocument/2006/relationships/connections" Target="connections.xml"/><Relationship Id="rId40" Type="http://schemas.openxmlformats.org/officeDocument/2006/relationships/powerPivotData" Target="model/item.data"/><Relationship Id="rId45" Type="http://schemas.openxmlformats.org/officeDocument/2006/relationships/customXml" Target="../customXml/item4.xml"/><Relationship Id="rId53" Type="http://schemas.openxmlformats.org/officeDocument/2006/relationships/customXml" Target="../customXml/item12.xml"/><Relationship Id="rId58" Type="http://schemas.openxmlformats.org/officeDocument/2006/relationships/customXml" Target="../customXml/item17.xml"/><Relationship Id="rId66" Type="http://schemas.openxmlformats.org/officeDocument/2006/relationships/customXml" Target="../customXml/item25.xml"/><Relationship Id="rId74" Type="http://schemas.openxmlformats.org/officeDocument/2006/relationships/customXml" Target="../customXml/item33.xml"/><Relationship Id="rId5" Type="http://schemas.openxmlformats.org/officeDocument/2006/relationships/worksheet" Target="worksheets/sheet5.xml"/><Relationship Id="rId61" Type="http://schemas.openxmlformats.org/officeDocument/2006/relationships/customXml" Target="../customXml/item20.xml"/><Relationship Id="rId19" Type="http://schemas.openxmlformats.org/officeDocument/2006/relationships/pivotCacheDefinition" Target="pivotCache/pivotCacheDefinition5.xml"/><Relationship Id="rId14" Type="http://schemas.openxmlformats.org/officeDocument/2006/relationships/worksheet" Target="worksheets/sheet14.xml"/><Relationship Id="rId22" Type="http://schemas.openxmlformats.org/officeDocument/2006/relationships/pivotCacheDefinition" Target="pivotCache/pivotCacheDefinition8.xml"/><Relationship Id="rId27" Type="http://schemas.openxmlformats.org/officeDocument/2006/relationships/pivotCacheDefinition" Target="pivotCache/pivotCacheDefinition13.xml"/><Relationship Id="rId30" Type="http://schemas.openxmlformats.org/officeDocument/2006/relationships/pivotCacheDefinition" Target="pivotCache/pivotCacheDefinition16.xml"/><Relationship Id="rId35" Type="http://schemas.microsoft.com/office/2007/relationships/slicerCache" Target="slicerCaches/slicerCache1.xml"/><Relationship Id="rId43" Type="http://schemas.openxmlformats.org/officeDocument/2006/relationships/customXml" Target="../customXml/item2.xml"/><Relationship Id="rId48" Type="http://schemas.openxmlformats.org/officeDocument/2006/relationships/customXml" Target="../customXml/item7.xml"/><Relationship Id="rId56" Type="http://schemas.openxmlformats.org/officeDocument/2006/relationships/customXml" Target="../customXml/item15.xml"/><Relationship Id="rId64" Type="http://schemas.openxmlformats.org/officeDocument/2006/relationships/customXml" Target="../customXml/item23.xml"/><Relationship Id="rId69" Type="http://schemas.openxmlformats.org/officeDocument/2006/relationships/customXml" Target="../customXml/item28.xml"/><Relationship Id="rId77" Type="http://schemas.openxmlformats.org/officeDocument/2006/relationships/customXml" Target="../customXml/item36.xml"/><Relationship Id="rId8" Type="http://schemas.openxmlformats.org/officeDocument/2006/relationships/worksheet" Target="worksheets/sheet8.xml"/><Relationship Id="rId51" Type="http://schemas.openxmlformats.org/officeDocument/2006/relationships/customXml" Target="../customXml/item10.xml"/><Relationship Id="rId72" Type="http://schemas.openxmlformats.org/officeDocument/2006/relationships/customXml" Target="../customXml/item3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3.xml"/><Relationship Id="rId25" Type="http://schemas.openxmlformats.org/officeDocument/2006/relationships/pivotCacheDefinition" Target="pivotCache/pivotCacheDefinition11.xml"/><Relationship Id="rId33" Type="http://schemas.openxmlformats.org/officeDocument/2006/relationships/pivotCacheDefinition" Target="pivotCache/pivotCacheDefinition19.xml"/><Relationship Id="rId38" Type="http://schemas.openxmlformats.org/officeDocument/2006/relationships/styles" Target="styles.xml"/><Relationship Id="rId46" Type="http://schemas.openxmlformats.org/officeDocument/2006/relationships/customXml" Target="../customXml/item5.xml"/><Relationship Id="rId59" Type="http://schemas.openxmlformats.org/officeDocument/2006/relationships/customXml" Target="../customXml/item18.xml"/><Relationship Id="rId67" Type="http://schemas.openxmlformats.org/officeDocument/2006/relationships/customXml" Target="../customXml/item26.xml"/><Relationship Id="rId20" Type="http://schemas.openxmlformats.org/officeDocument/2006/relationships/pivotCacheDefinition" Target="pivotCache/pivotCacheDefinition6.xml"/><Relationship Id="rId41" Type="http://schemas.openxmlformats.org/officeDocument/2006/relationships/calcChain" Target="calcChain.xml"/><Relationship Id="rId54" Type="http://schemas.openxmlformats.org/officeDocument/2006/relationships/customXml" Target="../customXml/item13.xml"/><Relationship Id="rId62" Type="http://schemas.openxmlformats.org/officeDocument/2006/relationships/customXml" Target="../customXml/item21.xml"/><Relationship Id="rId70" Type="http://schemas.openxmlformats.org/officeDocument/2006/relationships/customXml" Target="../customXml/item29.xml"/><Relationship Id="rId75" Type="http://schemas.openxmlformats.org/officeDocument/2006/relationships/customXml" Target="../customXml/item3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1.xml"/><Relationship Id="rId23" Type="http://schemas.openxmlformats.org/officeDocument/2006/relationships/pivotCacheDefinition" Target="pivotCache/pivotCacheDefinition9.xml"/><Relationship Id="rId28" Type="http://schemas.openxmlformats.org/officeDocument/2006/relationships/pivotCacheDefinition" Target="pivotCache/pivotCacheDefinition14.xml"/><Relationship Id="rId36" Type="http://schemas.openxmlformats.org/officeDocument/2006/relationships/theme" Target="theme/theme1.xml"/><Relationship Id="rId49" Type="http://schemas.openxmlformats.org/officeDocument/2006/relationships/customXml" Target="../customXml/item8.xml"/><Relationship Id="rId57" Type="http://schemas.openxmlformats.org/officeDocument/2006/relationships/customXml" Target="../customXml/item16.xml"/><Relationship Id="rId10" Type="http://schemas.openxmlformats.org/officeDocument/2006/relationships/worksheet" Target="worksheets/sheet10.xml"/><Relationship Id="rId31" Type="http://schemas.openxmlformats.org/officeDocument/2006/relationships/pivotCacheDefinition" Target="pivotCache/pivotCacheDefinition17.xml"/><Relationship Id="rId44" Type="http://schemas.openxmlformats.org/officeDocument/2006/relationships/customXml" Target="../customXml/item3.xml"/><Relationship Id="rId52" Type="http://schemas.openxmlformats.org/officeDocument/2006/relationships/customXml" Target="../customXml/item11.xml"/><Relationship Id="rId60" Type="http://schemas.openxmlformats.org/officeDocument/2006/relationships/customXml" Target="../customXml/item19.xml"/><Relationship Id="rId65" Type="http://schemas.openxmlformats.org/officeDocument/2006/relationships/customXml" Target="../customXml/item24.xml"/><Relationship Id="rId73" Type="http://schemas.openxmlformats.org/officeDocument/2006/relationships/customXml" Target="../customXml/item32.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pivotCacheDefinition" Target="pivotCache/pivotCacheDefinition4.xml"/><Relationship Id="rId39" Type="http://schemas.openxmlformats.org/officeDocument/2006/relationships/sharedStrings" Target="sharedStrings.xml"/><Relationship Id="rId34" Type="http://schemas.openxmlformats.org/officeDocument/2006/relationships/pivotCacheDefinition" Target="pivotCache/pivotCacheDefinition20.xml"/><Relationship Id="rId50" Type="http://schemas.openxmlformats.org/officeDocument/2006/relationships/customXml" Target="../customXml/item9.xml"/><Relationship Id="rId55" Type="http://schemas.openxmlformats.org/officeDocument/2006/relationships/customXml" Target="../customXml/item14.xml"/><Relationship Id="rId76" Type="http://schemas.openxmlformats.org/officeDocument/2006/relationships/customXml" Target="../customXml/item35.xml"/><Relationship Id="rId7" Type="http://schemas.openxmlformats.org/officeDocument/2006/relationships/worksheet" Target="worksheets/sheet7.xml"/><Relationship Id="rId71" Type="http://schemas.openxmlformats.org/officeDocument/2006/relationships/customXml" Target="../customXml/item30.xml"/><Relationship Id="rId2" Type="http://schemas.openxmlformats.org/officeDocument/2006/relationships/worksheet" Target="worksheets/sheet2.xml"/><Relationship Id="rId29" Type="http://schemas.openxmlformats.org/officeDocument/2006/relationships/pivotCacheDefinition" Target="pivotCache/pivotCacheDefinition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[Vijay Bari 3 statement (Tata motors) with dashboard.xlsx]EBITDA per Year !PivotTable1</c:name>
    <c:fmtId val="27"/>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a:t> EBITDA Per Year </a:t>
            </a:r>
          </a:p>
        </c:rich>
      </c:tx>
      <c:layout>
        <c:manualLayout>
          <c:xMode val="edge"/>
          <c:yMode val="edge"/>
          <c:x val="1.7870857676919325E-3"/>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dLbl>
          <c:idx val="0"/>
          <c:layout>
            <c:manualLayout>
              <c:x val="-0.170316301703163"/>
              <c:y val="-3.0497102775237472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77B0221-9212-4379-BD73-3526A4E67731}" type="CATEGORYNAME">
                  <a:rPr lang="en-US" b="1">
                    <a:solidFill>
                      <a:schemeClr val="accent1"/>
                    </a:solidFill>
                  </a:rPr>
                  <a:pPr>
                    <a:defRPr sz="900" b="0" i="0" u="none" strike="noStrike" kern="1200" baseline="0">
                      <a:solidFill>
                        <a:schemeClr val="tx1">
                          <a:lumMod val="75000"/>
                          <a:lumOff val="25000"/>
                        </a:schemeClr>
                      </a:solidFill>
                      <a:latin typeface="+mn-lt"/>
                      <a:ea typeface="+mn-ea"/>
                      <a:cs typeface="+mn-cs"/>
                    </a:defRPr>
                  </a:pPr>
                  <a:t>[CATEGORY NAME]</a:t>
                </a:fld>
                <a:r>
                  <a:rPr lang="en-US" baseline="0"/>
                  <a:t>, </a:t>
                </a:r>
                <a:fld id="{8699ADAD-8D58-448C-A3C9-ED7A70ED60CC}" type="VALUE">
                  <a:rPr lang="en-US" baseline="0"/>
                  <a:pPr>
                    <a:defRPr sz="900" b="0" i="0" u="none" strike="noStrike" kern="1200" baseline="0">
                      <a:solidFill>
                        <a:schemeClr val="tx1">
                          <a:lumMod val="75000"/>
                          <a:lumOff val="25000"/>
                        </a:schemeClr>
                      </a:solidFill>
                      <a:latin typeface="+mn-lt"/>
                      <a:ea typeface="+mn-ea"/>
                      <a:cs typeface="+mn-cs"/>
                    </a:defRPr>
                  </a:pPr>
                  <a:t>[VALUE]</a:t>
                </a:fld>
                <a:r>
                  <a:rPr lang="en-US" baseline="0"/>
                  <a:t>, </a:t>
                </a:r>
                <a:fld id="{44F1CB10-39DC-4A0C-8820-B33AAA46696F}" type="PERCENTAGE">
                  <a:rPr lang="en-US" baseline="0"/>
                  <a:pPr>
                    <a:defRPr sz="900" b="0"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4"/>
          </a:solidFill>
          <a:ln w="19050">
            <a:solidFill>
              <a:schemeClr val="lt1"/>
            </a:solidFill>
          </a:ln>
          <a:effectLst/>
        </c:spPr>
        <c:dLbl>
          <c:idx val="0"/>
          <c:layout>
            <c:manualLayout>
              <c:x val="-0.19464720194647203"/>
              <c:y val="7.3193046660567251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1A6064E-C6E9-4000-B7E3-AD42BE557566}" type="CATEGORYNAME">
                  <a:rPr lang="en-US" b="1">
                    <a:solidFill>
                      <a:srgbClr val="FFC000"/>
                    </a:solidFill>
                  </a:rPr>
                  <a:pPr>
                    <a:defRPr sz="900" b="0" i="0" u="none" strike="noStrike" kern="1200" baseline="0">
                      <a:solidFill>
                        <a:schemeClr val="tx1">
                          <a:lumMod val="75000"/>
                          <a:lumOff val="25000"/>
                        </a:schemeClr>
                      </a:solidFill>
                      <a:latin typeface="+mn-lt"/>
                      <a:ea typeface="+mn-ea"/>
                      <a:cs typeface="+mn-cs"/>
                    </a:defRPr>
                  </a:pPr>
                  <a:t>[CATEGORY NAME]</a:t>
                </a:fld>
                <a:r>
                  <a:rPr lang="en-US" baseline="0"/>
                  <a:t>, </a:t>
                </a:r>
                <a:fld id="{D31B4F6C-CD6B-4AA7-A514-70CEF26E4286}" type="VALUE">
                  <a:rPr lang="en-US" baseline="0"/>
                  <a:pPr>
                    <a:defRPr sz="900" b="0" i="0" u="none" strike="noStrike" kern="1200" baseline="0">
                      <a:solidFill>
                        <a:schemeClr val="tx1">
                          <a:lumMod val="75000"/>
                          <a:lumOff val="25000"/>
                        </a:schemeClr>
                      </a:solidFill>
                      <a:latin typeface="+mn-lt"/>
                      <a:ea typeface="+mn-ea"/>
                      <a:cs typeface="+mn-cs"/>
                    </a:defRPr>
                  </a:pPr>
                  <a:t>[VALUE]</a:t>
                </a:fld>
                <a:r>
                  <a:rPr lang="en-US" baseline="0"/>
                  <a:t>, </a:t>
                </a:r>
                <a:fld id="{CDADC5A7-49C9-4E13-B724-7F9EEB03E087}" type="PERCENTAGE">
                  <a:rPr lang="en-US" baseline="0"/>
                  <a:pPr>
                    <a:defRPr sz="900" b="0"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3"/>
        <c:spPr>
          <a:solidFill>
            <a:schemeClr val="accent3"/>
          </a:solidFill>
          <a:ln w="19050">
            <a:solidFill>
              <a:schemeClr val="lt1"/>
            </a:solidFill>
          </a:ln>
          <a:effectLst/>
        </c:spPr>
        <c:dLbl>
          <c:idx val="0"/>
          <c:layout>
            <c:manualLayout>
              <c:x val="8.9213300892133016E-2"/>
              <c:y val="0.10673985971332724"/>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16E8C14-F620-4351-9398-8BADA0A7D0D5}" type="CATEGORYNAME">
                  <a:rPr lang="en-US" b="1">
                    <a:solidFill>
                      <a:schemeClr val="accent3"/>
                    </a:solidFill>
                  </a:rPr>
                  <a:pPr>
                    <a:defRPr sz="900" b="0" i="0" u="none" strike="noStrike" kern="1200" baseline="0">
                      <a:solidFill>
                        <a:schemeClr val="tx1">
                          <a:lumMod val="75000"/>
                          <a:lumOff val="25000"/>
                        </a:schemeClr>
                      </a:solidFill>
                      <a:latin typeface="+mn-lt"/>
                      <a:ea typeface="+mn-ea"/>
                      <a:cs typeface="+mn-cs"/>
                    </a:defRPr>
                  </a:pPr>
                  <a:t>[CATEGORY NAME]</a:t>
                </a:fld>
                <a:r>
                  <a:rPr lang="en-US" baseline="0"/>
                  <a:t>, </a:t>
                </a:r>
                <a:fld id="{399D9685-6809-4255-BB37-C9FA378134B9}" type="VALUE">
                  <a:rPr lang="en-US" baseline="0"/>
                  <a:pPr>
                    <a:defRPr sz="900" b="0" i="0" u="none" strike="noStrike" kern="1200" baseline="0">
                      <a:solidFill>
                        <a:schemeClr val="tx1">
                          <a:lumMod val="75000"/>
                          <a:lumOff val="25000"/>
                        </a:schemeClr>
                      </a:solidFill>
                      <a:latin typeface="+mn-lt"/>
                      <a:ea typeface="+mn-ea"/>
                      <a:cs typeface="+mn-cs"/>
                    </a:defRPr>
                  </a:pPr>
                  <a:t>[VALUE]</a:t>
                </a:fld>
                <a:r>
                  <a:rPr lang="en-US" baseline="0"/>
                  <a:t>, </a:t>
                </a:r>
                <a:fld id="{04DE08CE-CAC8-4057-BC3D-08BB59E5F9AD}" type="PERCENTAGE">
                  <a:rPr lang="en-US" baseline="0"/>
                  <a:pPr>
                    <a:defRPr sz="900" b="0"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4"/>
        <c:spPr>
          <a:solidFill>
            <a:schemeClr val="accent2"/>
          </a:solidFill>
          <a:ln w="19050">
            <a:solidFill>
              <a:schemeClr val="lt1"/>
            </a:solidFill>
          </a:ln>
          <a:effectLst/>
        </c:spPr>
        <c:dLbl>
          <c:idx val="0"/>
          <c:layout>
            <c:manualLayout>
              <c:x val="0.14395782643957827"/>
              <c:y val="-2.1347971942665446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38DB0C6-0F8C-4644-87F7-BBCB4B7AB34A}" type="CATEGORYNAME">
                  <a:rPr lang="en-US" b="1">
                    <a:solidFill>
                      <a:schemeClr val="accent2"/>
                    </a:solidFill>
                  </a:rPr>
                  <a:pPr>
                    <a:defRPr sz="900" b="0" i="0" u="none" strike="noStrike" kern="1200" baseline="0">
                      <a:solidFill>
                        <a:schemeClr val="tx1">
                          <a:lumMod val="75000"/>
                          <a:lumOff val="25000"/>
                        </a:schemeClr>
                      </a:solidFill>
                      <a:latin typeface="+mn-lt"/>
                      <a:ea typeface="+mn-ea"/>
                      <a:cs typeface="+mn-cs"/>
                    </a:defRPr>
                  </a:pPr>
                  <a:t>[CATEGORY NAME]</a:t>
                </a:fld>
                <a:r>
                  <a:rPr lang="en-US" b="1" baseline="0">
                    <a:solidFill>
                      <a:schemeClr val="accent2"/>
                    </a:solidFill>
                  </a:rPr>
                  <a:t>,</a:t>
                </a:r>
                <a:r>
                  <a:rPr lang="en-US" baseline="0"/>
                  <a:t> </a:t>
                </a:r>
                <a:fld id="{BB0AD56C-19E7-43D9-98B0-8E240F534D8D}" type="VALUE">
                  <a:rPr lang="en-US" baseline="0"/>
                  <a:pPr>
                    <a:defRPr sz="900" b="0" i="0" u="none" strike="noStrike" kern="1200" baseline="0">
                      <a:solidFill>
                        <a:schemeClr val="tx1">
                          <a:lumMod val="75000"/>
                          <a:lumOff val="25000"/>
                        </a:schemeClr>
                      </a:solidFill>
                      <a:latin typeface="+mn-lt"/>
                      <a:ea typeface="+mn-ea"/>
                      <a:cs typeface="+mn-cs"/>
                    </a:defRPr>
                  </a:pPr>
                  <a:t>[VALUE]</a:t>
                </a:fld>
                <a:r>
                  <a:rPr lang="en-US" baseline="0"/>
                  <a:t>, </a:t>
                </a:r>
                <a:fld id="{619D9684-1ECB-4D74-95BD-ACA768B83C03}" type="PERCENTAGE">
                  <a:rPr lang="en-US" baseline="0"/>
                  <a:pPr>
                    <a:defRPr sz="900" b="0"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5"/>
        <c:spPr>
          <a:solidFill>
            <a:schemeClr val="accent1"/>
          </a:solidFill>
          <a:ln w="19050">
            <a:solidFill>
              <a:schemeClr val="lt1"/>
            </a:solidFill>
          </a:ln>
          <a:effectLst/>
        </c:spPr>
        <c:dLbl>
          <c:idx val="0"/>
          <c:layout>
            <c:manualLayout>
              <c:x val="0.18450932684509327"/>
              <c:y val="-5.4894784995425459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9FE3391-0F3F-4454-88A9-E6849AFBB910}" type="CATEGORYNAME">
                  <a:rPr lang="en-US" b="1">
                    <a:solidFill>
                      <a:schemeClr val="accent1"/>
                    </a:solidFill>
                  </a:rPr>
                  <a:pPr>
                    <a:defRPr sz="900" b="0" i="0" u="none" strike="noStrike" kern="1200" baseline="0">
                      <a:solidFill>
                        <a:schemeClr val="tx1">
                          <a:lumMod val="75000"/>
                          <a:lumOff val="25000"/>
                        </a:schemeClr>
                      </a:solidFill>
                      <a:latin typeface="+mn-lt"/>
                      <a:ea typeface="+mn-ea"/>
                      <a:cs typeface="+mn-cs"/>
                    </a:defRPr>
                  </a:pPr>
                  <a:t>[CATEGORY NAME]</a:t>
                </a:fld>
                <a:r>
                  <a:rPr lang="en-US" baseline="0"/>
                  <a:t>, </a:t>
                </a:r>
                <a:fld id="{A206E711-6ED2-4054-9310-2ABD9DBF0B8A}" type="VALUE">
                  <a:rPr lang="en-US" baseline="0"/>
                  <a:pPr>
                    <a:defRPr sz="900" b="0" i="0" u="none" strike="noStrike" kern="1200" baseline="0">
                      <a:solidFill>
                        <a:schemeClr val="tx1">
                          <a:lumMod val="75000"/>
                          <a:lumOff val="25000"/>
                        </a:schemeClr>
                      </a:solidFill>
                      <a:latin typeface="+mn-lt"/>
                      <a:ea typeface="+mn-ea"/>
                      <a:cs typeface="+mn-cs"/>
                    </a:defRPr>
                  </a:pPr>
                  <a:t>[VALUE]</a:t>
                </a:fld>
                <a:r>
                  <a:rPr lang="en-US" baseline="0"/>
                  <a:t>, </a:t>
                </a:r>
                <a:fld id="{B5F3A43B-69D3-4EEF-B4D9-C9447882FB11}" type="PERCENTAGE">
                  <a:rPr lang="en-US" baseline="0"/>
                  <a:pPr>
                    <a:defRPr sz="900" b="0"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6"/>
        <c:dLbl>
          <c:idx val="0"/>
          <c:layout>
            <c:manualLayout>
              <c:x val="0.14801297648012976"/>
              <c:y val="8.2342177493138047E-2"/>
            </c:manualLayout>
          </c:layout>
          <c:tx>
            <c:rich>
              <a:bodyPr/>
              <a:lstStyle/>
              <a:p>
                <a:fld id="{3AACD688-5140-46BC-81A6-4C6540C3892C}" type="CATEGORYNAME">
                  <a:rPr lang="en-US" b="1"/>
                  <a:pPr/>
                  <a:t>[CATEGORY NAME]</a:t>
                </a:fld>
                <a:r>
                  <a:rPr lang="en-US" baseline="0"/>
                  <a:t>, </a:t>
                </a:r>
                <a:fld id="{2A92F119-DA9A-45B8-BB7A-377C5D6EC07A}" type="VALUE">
                  <a:rPr lang="en-US" baseline="0"/>
                  <a:pPr/>
                  <a:t>[VALUE]</a:t>
                </a:fld>
                <a:r>
                  <a:rPr lang="en-US" baseline="0"/>
                  <a:t>, </a:t>
                </a:r>
                <a:fld id="{B515C6CF-C5D5-43B3-8EC2-5CDF02BD02E9}" type="PERCENTAGE">
                  <a:rPr lang="en-US" baseline="0"/>
                  <a:pPr/>
                  <a:t>[PERCENTAGE]</a:t>
                </a:fld>
                <a:endParaRPr lang="en-US" baseline="0"/>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7"/>
        <c:dLbl>
          <c:idx val="0"/>
          <c:layout>
            <c:manualLayout>
              <c:x val="0.14193025141930252"/>
              <c:y val="3.9646233607807259E-2"/>
            </c:manualLayout>
          </c:layout>
          <c:showLegendKey val="0"/>
          <c:showVal val="1"/>
          <c:showCatName val="1"/>
          <c:showSerName val="0"/>
          <c:showPercent val="1"/>
          <c:showBubbleSize val="0"/>
          <c:extLst>
            <c:ext xmlns:c15="http://schemas.microsoft.com/office/drawing/2012/chart" uri="{CE6537A1-D6FC-4f65-9D91-7224C49458BB}"/>
          </c:extLst>
        </c:dLbl>
      </c:pivotFmt>
      <c:pivotFmt>
        <c:idx val="8"/>
        <c:dLbl>
          <c:idx val="0"/>
          <c:layout>
            <c:manualLayout>
              <c:x val="0.14801297648012976"/>
              <c:y val="2.7447392497712716E-2"/>
            </c:manualLayout>
          </c:layout>
          <c:showLegendKey val="0"/>
          <c:showVal val="1"/>
          <c:showCatName val="1"/>
          <c:showSerName val="0"/>
          <c:showPercent val="1"/>
          <c:showBubbleSize val="0"/>
          <c:extLst>
            <c:ext xmlns:c15="http://schemas.microsoft.com/office/drawing/2012/chart" uri="{CE6537A1-D6FC-4f65-9D91-7224C49458BB}"/>
          </c:extLst>
        </c:dLbl>
      </c:pivotFmt>
      <c:pivotFmt>
        <c:idx val="9"/>
        <c:dLbl>
          <c:idx val="0"/>
          <c:layout>
            <c:manualLayout>
              <c:x val="0.14395782643957827"/>
              <c:y val="-5.5910709202649559E-17"/>
            </c:manualLayout>
          </c:layout>
          <c:showLegendKey val="0"/>
          <c:showVal val="1"/>
          <c:showCatName val="1"/>
          <c:showSerName val="0"/>
          <c:showPercent val="1"/>
          <c:showBubbleSize val="0"/>
          <c:extLst>
            <c:ext xmlns:c15="http://schemas.microsoft.com/office/drawing/2012/chart" uri="{CE6537A1-D6FC-4f65-9D91-7224C49458BB}"/>
          </c:extLst>
        </c:dLbl>
      </c:pivotFmt>
      <c:pivotFmt>
        <c:idx val="10"/>
        <c:dLbl>
          <c:idx val="0"/>
          <c:layout>
            <c:manualLayout>
              <c:x val="0.16423357664233576"/>
              <c:y val="-3.0497102775236408E-2"/>
            </c:manualLayout>
          </c:layout>
          <c:showLegendKey val="0"/>
          <c:showVal val="1"/>
          <c:showCatName val="1"/>
          <c:showSerName val="0"/>
          <c:showPercent val="1"/>
          <c:showBubbleSize val="0"/>
          <c:extLst>
            <c:ext xmlns:c15="http://schemas.microsoft.com/office/drawing/2012/chart" uri="{CE6537A1-D6FC-4f65-9D91-7224C49458BB}"/>
          </c:extLst>
        </c:dLbl>
      </c:pivotFmt>
      <c:pivotFmt>
        <c:idx val="11"/>
        <c:dLbl>
          <c:idx val="0"/>
          <c:layout>
            <c:manualLayout>
              <c:x val="0.16017842660178411"/>
              <c:y val="-4.8795364440378165E-2"/>
            </c:manualLayout>
          </c:layout>
          <c:showLegendKey val="0"/>
          <c:showVal val="1"/>
          <c:showCatName val="1"/>
          <c:showSerName val="0"/>
          <c:showPercent val="1"/>
          <c:showBubbleSize val="0"/>
          <c:extLst>
            <c:ext xmlns:c15="http://schemas.microsoft.com/office/drawing/2012/chart" uri="{CE6537A1-D6FC-4f65-9D91-7224C49458BB}"/>
          </c:extLst>
        </c:dLbl>
      </c:pivotFmt>
      <c:pivotFmt>
        <c:idx val="12"/>
        <c:dLbl>
          <c:idx val="0"/>
          <c:layout>
            <c:manualLayout>
              <c:x val="0.13990267639902676"/>
              <c:y val="-6.0994205550472733E-2"/>
            </c:manualLayout>
          </c:layout>
          <c:showLegendKey val="0"/>
          <c:showVal val="1"/>
          <c:showCatName val="1"/>
          <c:showSerName val="0"/>
          <c:showPercent val="1"/>
          <c:showBubbleSize val="0"/>
          <c:extLst>
            <c:ext xmlns:c15="http://schemas.microsoft.com/office/drawing/2012/chart" uri="{CE6537A1-D6FC-4f65-9D91-7224C49458BB}"/>
          </c:extLst>
        </c:dLbl>
      </c:pivotFmt>
      <c:pivotFmt>
        <c:idx val="13"/>
        <c:dLbl>
          <c:idx val="0"/>
          <c:layout>
            <c:manualLayout>
              <c:x val="0.11759935117599336"/>
              <c:y val="-9.1491308325709092E-2"/>
            </c:manualLayout>
          </c:layout>
          <c:showLegendKey val="0"/>
          <c:showVal val="1"/>
          <c:showCatName val="1"/>
          <c:showSerName val="0"/>
          <c:showPercent val="1"/>
          <c:showBubbleSize val="0"/>
          <c:extLst>
            <c:ext xmlns:c15="http://schemas.microsoft.com/office/drawing/2012/chart" uri="{CE6537A1-D6FC-4f65-9D91-7224C49458BB}"/>
          </c:extLst>
        </c:dLbl>
      </c:pivotFmt>
      <c:pivotFmt>
        <c:idx val="14"/>
        <c:dLbl>
          <c:idx val="0"/>
          <c:layout>
            <c:manualLayout>
              <c:x val="6.2854825628548258E-2"/>
              <c:y val="-0.11283928026837452"/>
            </c:manualLayout>
          </c:layout>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6"/>
          </a:solidFill>
          <a:ln w="19050">
            <a:solidFill>
              <a:schemeClr val="lt1"/>
            </a:solidFill>
          </a:ln>
          <a:effectLst/>
        </c:spPr>
        <c:dLbl>
          <c:idx val="0"/>
          <c:layout>
            <c:manualLayout>
              <c:x val="-0.16017842660178427"/>
              <c:y val="-7.6242756938090878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9DF3751-4313-4E29-8D1D-D0FDC1827D6E}" type="CATEGORYNAME">
                  <a:rPr lang="en-US" b="1">
                    <a:solidFill>
                      <a:schemeClr val="accent6"/>
                    </a:solidFill>
                  </a:rPr>
                  <a:pPr>
                    <a:defRPr sz="900" b="0" i="0" u="none" strike="noStrike" kern="1200" baseline="0">
                      <a:solidFill>
                        <a:schemeClr val="tx1">
                          <a:lumMod val="75000"/>
                          <a:lumOff val="25000"/>
                        </a:schemeClr>
                      </a:solidFill>
                      <a:latin typeface="+mn-lt"/>
                      <a:ea typeface="+mn-ea"/>
                      <a:cs typeface="+mn-cs"/>
                    </a:defRPr>
                  </a:pPr>
                  <a:t>[CATEGORY NAME]</a:t>
                </a:fld>
                <a:r>
                  <a:rPr lang="en-US" baseline="0"/>
                  <a:t>, </a:t>
                </a:r>
                <a:fld id="{781CB007-02B0-40EE-AA32-B984BB131EBF}" type="VALUE">
                  <a:rPr lang="en-US" baseline="0"/>
                  <a:pPr>
                    <a:defRPr sz="900" b="0" i="0" u="none" strike="noStrike" kern="1200" baseline="0">
                      <a:solidFill>
                        <a:schemeClr val="tx1">
                          <a:lumMod val="75000"/>
                          <a:lumOff val="25000"/>
                        </a:schemeClr>
                      </a:solidFill>
                      <a:latin typeface="+mn-lt"/>
                      <a:ea typeface="+mn-ea"/>
                      <a:cs typeface="+mn-cs"/>
                    </a:defRPr>
                  </a:pPr>
                  <a:t>[VALUE]</a:t>
                </a:fld>
                <a:r>
                  <a:rPr lang="en-US" baseline="0"/>
                  <a:t>, </a:t>
                </a:r>
                <a:fld id="{4F31A4B3-9D68-4ACC-B26B-D9FAC5611682}" type="PERCENTAGE">
                  <a:rPr lang="en-US" baseline="0"/>
                  <a:pPr>
                    <a:defRPr sz="900" b="0" i="0" u="none" strike="noStrike" kern="1200" baseline="0">
                      <a:solidFill>
                        <a:schemeClr val="tx1">
                          <a:lumMod val="75000"/>
                          <a:lumOff val="25000"/>
                        </a:schemeClr>
                      </a:solidFill>
                      <a:latin typeface="+mn-lt"/>
                      <a:ea typeface="+mn-ea"/>
                      <a:cs typeface="+mn-cs"/>
                    </a:defRPr>
                  </a:pPr>
                  <a:t>[PERCENTAGE]</a:t>
                </a:fld>
                <a:endParaRPr lang="en-US" baseline="0"/>
              </a:p>
            </c:rich>
          </c:tx>
          <c:spPr>
            <a:solidFill>
              <a:schemeClr val="accent6"/>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dLbl>
          <c:idx val="0"/>
          <c:layout>
            <c:manualLayout>
              <c:x val="0.18494104194815894"/>
              <c:y val="-0.1466211120161704"/>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fld id="{54DB1307-0AE3-44A2-95B7-3BD8FD44CC25}" type="CATEGORYNAME">
                  <a:rPr lang="en-US" b="1">
                    <a:solidFill>
                      <a:schemeClr val="lt1"/>
                    </a:solidFill>
                    <a:latin typeface="+mn-lt"/>
                    <a:ea typeface="+mn-ea"/>
                    <a:cs typeface="+mn-cs"/>
                  </a:rPr>
                  <a:pPr>
                    <a:defRPr sz="900" b="0" i="0" u="none" strike="noStrike" kern="1200" baseline="0">
                      <a:solidFill>
                        <a:schemeClr val="lt1"/>
                      </a:solidFill>
                      <a:latin typeface="+mn-lt"/>
                      <a:ea typeface="+mn-ea"/>
                      <a:cs typeface="+mn-cs"/>
                    </a:defRPr>
                  </a:pPr>
                  <a:t>[CATEGORY NAME]</a:t>
                </a:fld>
                <a:r>
                  <a:rPr lang="en-US" b="1" baseline="0">
                    <a:solidFill>
                      <a:schemeClr val="lt1"/>
                    </a:solidFill>
                    <a:latin typeface="+mn-lt"/>
                    <a:ea typeface="+mn-ea"/>
                    <a:cs typeface="+mn-cs"/>
                  </a:rPr>
                  <a:t>,</a:t>
                </a:r>
              </a:p>
              <a:p>
                <a:pPr>
                  <a:defRPr sz="900" b="0" i="0" u="none" strike="noStrike" kern="1200" baseline="0">
                    <a:solidFill>
                      <a:schemeClr val="lt1"/>
                    </a:solidFill>
                    <a:latin typeface="+mn-lt"/>
                    <a:ea typeface="+mn-ea"/>
                    <a:cs typeface="+mn-cs"/>
                  </a:defRPr>
                </a:pPr>
                <a:r>
                  <a:rPr lang="en-US" baseline="0">
                    <a:solidFill>
                      <a:schemeClr val="lt1"/>
                    </a:solidFill>
                    <a:latin typeface="+mn-lt"/>
                    <a:ea typeface="+mn-ea"/>
                    <a:cs typeface="+mn-cs"/>
                  </a:rPr>
                  <a:t> </a:t>
                </a:r>
                <a:fld id="{05C6F79C-0D21-4AA1-B58E-6806EFF8E710}" type="VALUE">
                  <a:rPr lang="en-US" baseline="0">
                    <a:solidFill>
                      <a:schemeClr val="lt1"/>
                    </a:solidFill>
                    <a:latin typeface="+mn-lt"/>
                    <a:ea typeface="+mn-ea"/>
                    <a:cs typeface="+mn-cs"/>
                  </a:rPr>
                  <a:pPr>
                    <a:defRPr sz="900" b="0" i="0" u="none" strike="noStrike" kern="1200" baseline="0">
                      <a:solidFill>
                        <a:schemeClr val="lt1"/>
                      </a:solidFill>
                      <a:latin typeface="+mn-lt"/>
                      <a:ea typeface="+mn-ea"/>
                      <a:cs typeface="+mn-cs"/>
                    </a:defRPr>
                  </a:pPr>
                  <a:t>[VALUE]</a:t>
                </a:fld>
                <a:r>
                  <a:rPr lang="en-US" baseline="0">
                    <a:solidFill>
                      <a:schemeClr val="lt1"/>
                    </a:solidFill>
                    <a:latin typeface="+mn-lt"/>
                    <a:ea typeface="+mn-ea"/>
                    <a:cs typeface="+mn-cs"/>
                  </a:rPr>
                  <a:t>, </a:t>
                </a:r>
              </a:p>
              <a:p>
                <a:pPr>
                  <a:defRPr sz="900" b="0" i="0" u="none" strike="noStrike" kern="1200" baseline="0">
                    <a:solidFill>
                      <a:schemeClr val="lt1"/>
                    </a:solidFill>
                    <a:latin typeface="+mn-lt"/>
                    <a:ea typeface="+mn-ea"/>
                    <a:cs typeface="+mn-cs"/>
                  </a:defRPr>
                </a:pPr>
                <a:fld id="{97314606-965E-4403-8981-CA461534FFAA}" type="PERCENTAGE">
                  <a:rPr lang="en-US" baseline="0">
                    <a:solidFill>
                      <a:schemeClr val="lt1"/>
                    </a:solidFill>
                    <a:latin typeface="+mn-lt"/>
                    <a:ea typeface="+mn-ea"/>
                    <a:cs typeface="+mn-cs"/>
                  </a:rPr>
                  <a:pPr>
                    <a:defRPr sz="900" b="0" i="0" u="none" strike="noStrike" kern="1200" baseline="0">
                      <a:solidFill>
                        <a:schemeClr val="lt1"/>
                      </a:solidFill>
                      <a:latin typeface="+mn-lt"/>
                      <a:ea typeface="+mn-ea"/>
                      <a:cs typeface="+mn-cs"/>
                    </a:defRPr>
                  </a:pPr>
                  <a:t>[PERCENTAGE]</a:t>
                </a:fld>
                <a:endParaRPr lang="en-IN"/>
              </a:p>
            </c:rich>
          </c:tx>
          <c:spPr>
            <a:solidFill>
              <a:schemeClr val="accent1"/>
            </a:solidFill>
            <a:ln w="12700" cap="flat" cmpd="sng" algn="ctr">
              <a:solidFill>
                <a:schemeClr val="accent1">
                  <a:shade val="15000"/>
                </a:schemeClr>
              </a:solidFill>
              <a:prstDash val="solid"/>
              <a:miter lim="800000"/>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9003944773175541"/>
                  <c:h val="0.13225357018460465"/>
                </c:manualLayout>
              </c15:layout>
              <c15:dlblFieldTable/>
              <c15:showDataLabelsRange val="0"/>
            </c:ext>
          </c:extLst>
        </c:dLbl>
      </c:pivotFmt>
      <c:pivotFmt>
        <c:idx val="25"/>
        <c:spPr>
          <a:solidFill>
            <a:schemeClr val="accent2"/>
          </a:solidFill>
          <a:ln w="19050">
            <a:solidFill>
              <a:schemeClr val="lt1"/>
            </a:solidFill>
          </a:ln>
          <a:effectLst/>
        </c:spPr>
        <c:dLbl>
          <c:idx val="0"/>
          <c:layout>
            <c:manualLayout>
              <c:x val="0.20888117535603917"/>
              <c:y val="7.5905950627644894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fld id="{143467FD-F323-43ED-9AB2-88B32549D56A}" type="CATEGORYNAME">
                  <a:rPr lang="en-US" b="1">
                    <a:solidFill>
                      <a:schemeClr val="lt1"/>
                    </a:solidFill>
                    <a:latin typeface="+mn-lt"/>
                    <a:ea typeface="+mn-ea"/>
                    <a:cs typeface="+mn-cs"/>
                  </a:rPr>
                  <a:pPr>
                    <a:defRPr sz="900" b="0" i="0" u="none" strike="noStrike" kern="1200" baseline="0">
                      <a:solidFill>
                        <a:schemeClr val="lt1"/>
                      </a:solidFill>
                      <a:latin typeface="+mn-lt"/>
                      <a:ea typeface="+mn-ea"/>
                      <a:cs typeface="+mn-cs"/>
                    </a:defRPr>
                  </a:pPr>
                  <a:t>[CATEGORY NAME]</a:t>
                </a:fld>
                <a:r>
                  <a:rPr lang="en-US" baseline="0">
                    <a:solidFill>
                      <a:schemeClr val="lt1"/>
                    </a:solidFill>
                    <a:latin typeface="+mn-lt"/>
                    <a:ea typeface="+mn-ea"/>
                    <a:cs typeface="+mn-cs"/>
                  </a:rPr>
                  <a:t>, </a:t>
                </a:r>
                <a:fld id="{8FCCD285-AE44-4777-AC4F-0EB29FF147DC}" type="VALUE">
                  <a:rPr lang="en-US" baseline="0">
                    <a:solidFill>
                      <a:schemeClr val="lt1"/>
                    </a:solidFill>
                    <a:latin typeface="+mn-lt"/>
                    <a:ea typeface="+mn-ea"/>
                    <a:cs typeface="+mn-cs"/>
                  </a:rPr>
                  <a:pPr>
                    <a:defRPr sz="900" b="0" i="0" u="none" strike="noStrike" kern="1200" baseline="0">
                      <a:solidFill>
                        <a:schemeClr val="lt1"/>
                      </a:solidFill>
                      <a:latin typeface="+mn-lt"/>
                      <a:ea typeface="+mn-ea"/>
                      <a:cs typeface="+mn-cs"/>
                    </a:defRPr>
                  </a:pPr>
                  <a:t>[VALUE]</a:t>
                </a:fld>
                <a:r>
                  <a:rPr lang="en-US" baseline="0">
                    <a:solidFill>
                      <a:schemeClr val="lt1"/>
                    </a:solidFill>
                    <a:latin typeface="+mn-lt"/>
                    <a:ea typeface="+mn-ea"/>
                    <a:cs typeface="+mn-cs"/>
                  </a:rPr>
                  <a:t>, </a:t>
                </a:r>
              </a:p>
              <a:p>
                <a:pPr>
                  <a:defRPr sz="900" b="0" i="0" u="none" strike="noStrike" kern="1200" baseline="0">
                    <a:solidFill>
                      <a:schemeClr val="lt1"/>
                    </a:solidFill>
                    <a:latin typeface="+mn-lt"/>
                    <a:ea typeface="+mn-ea"/>
                    <a:cs typeface="+mn-cs"/>
                  </a:defRPr>
                </a:pPr>
                <a:fld id="{8F7ED790-672D-4A42-A4B9-E1C8E970A6B8}" type="PERCENTAGE">
                  <a:rPr lang="en-US" baseline="0">
                    <a:solidFill>
                      <a:schemeClr val="lt1"/>
                    </a:solidFill>
                    <a:latin typeface="+mn-lt"/>
                    <a:ea typeface="+mn-ea"/>
                    <a:cs typeface="+mn-cs"/>
                  </a:rPr>
                  <a:pPr>
                    <a:defRPr sz="900" b="0" i="0" u="none" strike="noStrike" kern="1200" baseline="0">
                      <a:solidFill>
                        <a:schemeClr val="lt1"/>
                      </a:solidFill>
                      <a:latin typeface="+mn-lt"/>
                      <a:ea typeface="+mn-ea"/>
                      <a:cs typeface="+mn-cs"/>
                    </a:defRPr>
                  </a:pPr>
                  <a:t>[PERCENTAGE]</a:t>
                </a:fld>
                <a:endParaRPr lang="en-IN"/>
              </a:p>
            </c:rich>
          </c:tx>
          <c:spPr>
            <a:solidFill>
              <a:schemeClr val="accent2"/>
            </a:solidFill>
            <a:ln w="12700" cap="flat" cmpd="sng" algn="ctr">
              <a:solidFill>
                <a:schemeClr val="accent2">
                  <a:shade val="15000"/>
                </a:schemeClr>
              </a:solidFill>
              <a:prstDash val="solid"/>
              <a:miter lim="800000"/>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5780315737160075"/>
                  <c:h val="0.14966910484151863"/>
                </c:manualLayout>
              </c15:layout>
              <c15:dlblFieldTable/>
              <c15:showDataLabelsRange val="0"/>
            </c:ext>
          </c:extLst>
        </c:dLbl>
      </c:pivotFmt>
      <c:pivotFmt>
        <c:idx val="26"/>
        <c:spPr>
          <a:solidFill>
            <a:schemeClr val="accent3"/>
          </a:solidFill>
          <a:ln w="19050">
            <a:solidFill>
              <a:schemeClr val="lt1"/>
            </a:solidFill>
          </a:ln>
          <a:effectLst/>
        </c:spPr>
        <c:dLbl>
          <c:idx val="0"/>
          <c:layout>
            <c:manualLayout>
              <c:x val="0.21501751075494258"/>
              <c:y val="0.19512310177528747"/>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fld id="{4A997B98-63F6-435B-8D6C-22DEE73D1184}" type="CATEGORYNAME">
                  <a:rPr lang="en-US" b="1">
                    <a:solidFill>
                      <a:schemeClr val="lt1"/>
                    </a:solidFill>
                    <a:latin typeface="+mn-lt"/>
                    <a:ea typeface="+mn-ea"/>
                    <a:cs typeface="+mn-cs"/>
                  </a:rPr>
                  <a:pPr>
                    <a:defRPr sz="900" b="0" i="0" u="none" strike="noStrike" kern="1200" baseline="0">
                      <a:solidFill>
                        <a:schemeClr val="lt1"/>
                      </a:solidFill>
                      <a:latin typeface="+mn-lt"/>
                      <a:ea typeface="+mn-ea"/>
                      <a:cs typeface="+mn-cs"/>
                    </a:defRPr>
                  </a:pPr>
                  <a:t>[CATEGORY NAME]</a:t>
                </a:fld>
                <a:r>
                  <a:rPr lang="en-US" baseline="0">
                    <a:solidFill>
                      <a:schemeClr val="lt1"/>
                    </a:solidFill>
                    <a:latin typeface="+mn-lt"/>
                    <a:ea typeface="+mn-ea"/>
                    <a:cs typeface="+mn-cs"/>
                  </a:rPr>
                  <a:t>, </a:t>
                </a:r>
              </a:p>
              <a:p>
                <a:pPr>
                  <a:defRPr sz="900" b="0" i="0" u="none" strike="noStrike" kern="1200" baseline="0">
                    <a:solidFill>
                      <a:schemeClr val="lt1"/>
                    </a:solidFill>
                    <a:latin typeface="+mn-lt"/>
                    <a:ea typeface="+mn-ea"/>
                    <a:cs typeface="+mn-cs"/>
                  </a:defRPr>
                </a:pPr>
                <a:r>
                  <a:rPr lang="en-US" baseline="0">
                    <a:solidFill>
                      <a:schemeClr val="lt1"/>
                    </a:solidFill>
                    <a:latin typeface="+mn-lt"/>
                    <a:ea typeface="+mn-ea"/>
                    <a:cs typeface="+mn-cs"/>
                  </a:rPr>
                  <a:t> </a:t>
                </a:r>
                <a:fld id="{1CCABB34-12A7-4A2D-819C-DC4F6EB9A670}" type="VALUE">
                  <a:rPr lang="en-US" baseline="0">
                    <a:solidFill>
                      <a:schemeClr val="lt1"/>
                    </a:solidFill>
                    <a:latin typeface="+mn-lt"/>
                    <a:ea typeface="+mn-ea"/>
                    <a:cs typeface="+mn-cs"/>
                  </a:rPr>
                  <a:pPr>
                    <a:defRPr sz="900" b="0" i="0" u="none" strike="noStrike" kern="1200" baseline="0">
                      <a:solidFill>
                        <a:schemeClr val="lt1"/>
                      </a:solidFill>
                      <a:latin typeface="+mn-lt"/>
                      <a:ea typeface="+mn-ea"/>
                      <a:cs typeface="+mn-cs"/>
                    </a:defRPr>
                  </a:pPr>
                  <a:t>[VALUE]</a:t>
                </a:fld>
                <a:r>
                  <a:rPr lang="en-US" baseline="0">
                    <a:solidFill>
                      <a:schemeClr val="lt1"/>
                    </a:solidFill>
                    <a:latin typeface="+mn-lt"/>
                    <a:ea typeface="+mn-ea"/>
                    <a:cs typeface="+mn-cs"/>
                  </a:rPr>
                  <a:t>,</a:t>
                </a:r>
              </a:p>
              <a:p>
                <a:pPr>
                  <a:defRPr sz="900" b="0" i="0" u="none" strike="noStrike" kern="1200" baseline="0">
                    <a:solidFill>
                      <a:schemeClr val="lt1"/>
                    </a:solidFill>
                    <a:latin typeface="+mn-lt"/>
                    <a:ea typeface="+mn-ea"/>
                    <a:cs typeface="+mn-cs"/>
                  </a:defRPr>
                </a:pPr>
                <a:r>
                  <a:rPr lang="en-US" baseline="0">
                    <a:solidFill>
                      <a:schemeClr val="lt1"/>
                    </a:solidFill>
                    <a:latin typeface="+mn-lt"/>
                    <a:ea typeface="+mn-ea"/>
                    <a:cs typeface="+mn-cs"/>
                  </a:rPr>
                  <a:t> </a:t>
                </a:r>
                <a:fld id="{1AAA6B83-0B51-429A-9E8D-E9F567642B7B}" type="PERCENTAGE">
                  <a:rPr lang="en-US" baseline="0">
                    <a:solidFill>
                      <a:schemeClr val="lt1"/>
                    </a:solidFill>
                    <a:latin typeface="+mn-lt"/>
                    <a:ea typeface="+mn-ea"/>
                    <a:cs typeface="+mn-cs"/>
                  </a:rPr>
                  <a:pPr>
                    <a:defRPr sz="900" b="0" i="0" u="none" strike="noStrike" kern="1200" baseline="0">
                      <a:solidFill>
                        <a:schemeClr val="lt1"/>
                      </a:solidFill>
                      <a:latin typeface="+mn-lt"/>
                      <a:ea typeface="+mn-ea"/>
                      <a:cs typeface="+mn-cs"/>
                    </a:defRPr>
                  </a:pPr>
                  <a:t>[PERCENTAGE]</a:t>
                </a:fld>
                <a:endParaRPr lang="en-US" baseline="0">
                  <a:solidFill>
                    <a:schemeClr val="lt1"/>
                  </a:solidFill>
                  <a:latin typeface="+mn-lt"/>
                  <a:ea typeface="+mn-ea"/>
                  <a:cs typeface="+mn-cs"/>
                </a:endParaRPr>
              </a:p>
            </c:rich>
          </c:tx>
          <c:spPr>
            <a:solidFill>
              <a:schemeClr val="accent3"/>
            </a:solidFill>
            <a:ln w="12700" cap="flat" cmpd="sng" algn="ctr">
              <a:solidFill>
                <a:schemeClr val="accent3">
                  <a:shade val="15000"/>
                </a:schemeClr>
              </a:solidFill>
              <a:prstDash val="solid"/>
              <a:miter lim="800000"/>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1204378853530878"/>
                  <c:h val="0.14270289097875305"/>
                </c:manualLayout>
              </c15:layout>
              <c15:dlblFieldTable/>
              <c15:showDataLabelsRange val="0"/>
            </c:ext>
          </c:extLst>
        </c:dLbl>
      </c:pivotFmt>
      <c:pivotFmt>
        <c:idx val="27"/>
        <c:spPr>
          <a:solidFill>
            <a:schemeClr val="accent4"/>
          </a:solidFill>
          <a:ln w="19050">
            <a:solidFill>
              <a:schemeClr val="lt1"/>
            </a:solidFill>
          </a:ln>
          <a:effectLst/>
        </c:spPr>
        <c:dLbl>
          <c:idx val="0"/>
          <c:layout>
            <c:manualLayout>
              <c:x val="-0.24518114507136315"/>
              <c:y val="0.16568495160675448"/>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fld id="{CDCD9DEA-29AC-494C-98CA-8CB1CC0C888D}" type="CATEGORYNAME">
                  <a:rPr lang="en-US" b="1">
                    <a:solidFill>
                      <a:schemeClr val="lt1"/>
                    </a:solidFill>
                    <a:latin typeface="+mn-lt"/>
                    <a:ea typeface="+mn-ea"/>
                    <a:cs typeface="+mn-cs"/>
                  </a:rPr>
                  <a:pPr>
                    <a:defRPr sz="900" b="0" i="0" u="none" strike="noStrike" kern="1200" baseline="0">
                      <a:solidFill>
                        <a:schemeClr val="lt1"/>
                      </a:solidFill>
                      <a:latin typeface="+mn-lt"/>
                      <a:ea typeface="+mn-ea"/>
                      <a:cs typeface="+mn-cs"/>
                    </a:defRPr>
                  </a:pPr>
                  <a:t>[CATEGORY NAME]</a:t>
                </a:fld>
                <a:r>
                  <a:rPr lang="en-US" baseline="0">
                    <a:solidFill>
                      <a:schemeClr val="lt1"/>
                    </a:solidFill>
                    <a:latin typeface="+mn-lt"/>
                    <a:ea typeface="+mn-ea"/>
                    <a:cs typeface="+mn-cs"/>
                  </a:rPr>
                  <a:t>, </a:t>
                </a:r>
                <a:fld id="{739EB61B-C67F-4F8C-B34B-E88F4B23456A}" type="VALUE">
                  <a:rPr lang="en-US" baseline="0">
                    <a:solidFill>
                      <a:schemeClr val="lt1"/>
                    </a:solidFill>
                    <a:latin typeface="+mn-lt"/>
                    <a:ea typeface="+mn-ea"/>
                    <a:cs typeface="+mn-cs"/>
                  </a:rPr>
                  <a:pPr>
                    <a:defRPr sz="900" b="0" i="0" u="none" strike="noStrike" kern="1200" baseline="0">
                      <a:solidFill>
                        <a:schemeClr val="lt1"/>
                      </a:solidFill>
                      <a:latin typeface="+mn-lt"/>
                      <a:ea typeface="+mn-ea"/>
                      <a:cs typeface="+mn-cs"/>
                    </a:defRPr>
                  </a:pPr>
                  <a:t>[VALUE]</a:t>
                </a:fld>
                <a:r>
                  <a:rPr lang="en-US" baseline="0">
                    <a:solidFill>
                      <a:schemeClr val="lt1"/>
                    </a:solidFill>
                    <a:latin typeface="+mn-lt"/>
                    <a:ea typeface="+mn-ea"/>
                    <a:cs typeface="+mn-cs"/>
                  </a:rPr>
                  <a:t>, </a:t>
                </a:r>
                <a:fld id="{459308B5-8A5F-4F4D-A629-2EC173764AFD}" type="PERCENTAGE">
                  <a:rPr lang="en-US" baseline="0">
                    <a:solidFill>
                      <a:schemeClr val="lt1"/>
                    </a:solidFill>
                    <a:latin typeface="+mn-lt"/>
                    <a:ea typeface="+mn-ea"/>
                    <a:cs typeface="+mn-cs"/>
                  </a:rPr>
                  <a:pPr>
                    <a:defRPr sz="900" b="0" i="0" u="none" strike="noStrike" kern="1200" baseline="0">
                      <a:solidFill>
                        <a:schemeClr val="lt1"/>
                      </a:solidFill>
                      <a:latin typeface="+mn-lt"/>
                      <a:ea typeface="+mn-ea"/>
                      <a:cs typeface="+mn-cs"/>
                    </a:defRPr>
                  </a:pPr>
                  <a:t>[PERCENTAGE]</a:t>
                </a:fld>
                <a:endParaRPr lang="en-US" baseline="0">
                  <a:solidFill>
                    <a:schemeClr val="lt1"/>
                  </a:solidFill>
                  <a:latin typeface="+mn-lt"/>
                  <a:ea typeface="+mn-ea"/>
                  <a:cs typeface="+mn-cs"/>
                </a:endParaRPr>
              </a:p>
            </c:rich>
          </c:tx>
          <c:spPr>
            <a:solidFill>
              <a:schemeClr val="accent4"/>
            </a:solidFill>
            <a:ln w="12700" cap="flat" cmpd="sng" algn="ctr">
              <a:solidFill>
                <a:schemeClr val="accent4">
                  <a:shade val="15000"/>
                </a:schemeClr>
              </a:solidFill>
              <a:prstDash val="solid"/>
              <a:miter lim="800000"/>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3068284178974668"/>
                  <c:h val="0.13225357018460465"/>
                </c:manualLayout>
              </c15:layout>
              <c15:dlblFieldTable/>
              <c15:showDataLabelsRange val="0"/>
            </c:ext>
          </c:extLst>
        </c:dLbl>
      </c:pivotFmt>
      <c:pivotFmt>
        <c:idx val="28"/>
        <c:spPr>
          <a:solidFill>
            <a:schemeClr val="accent5"/>
          </a:solidFill>
          <a:ln w="19050">
            <a:solidFill>
              <a:schemeClr val="lt1"/>
            </a:solidFill>
          </a:ln>
          <a:effectLst/>
        </c:spPr>
        <c:dLbl>
          <c:idx val="0"/>
          <c:layout>
            <c:manualLayout>
              <c:x val="-0.24074327524887792"/>
              <c:y val="2.6010855226168829E-3"/>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fld id="{DE0B70EE-CC86-4D7E-BC0C-660C315DE2D4}" type="CATEGORYNAME">
                  <a:rPr lang="en-US" b="1">
                    <a:solidFill>
                      <a:schemeClr val="lt1"/>
                    </a:solidFill>
                    <a:latin typeface="+mn-lt"/>
                    <a:ea typeface="+mn-ea"/>
                    <a:cs typeface="+mn-cs"/>
                  </a:rPr>
                  <a:pPr>
                    <a:defRPr sz="900" b="0" i="0" u="none" strike="noStrike" kern="1200" baseline="0">
                      <a:solidFill>
                        <a:schemeClr val="lt1"/>
                      </a:solidFill>
                      <a:latin typeface="+mn-lt"/>
                      <a:ea typeface="+mn-ea"/>
                      <a:cs typeface="+mn-cs"/>
                    </a:defRPr>
                  </a:pPr>
                  <a:t>[CATEGORY NAME]</a:t>
                </a:fld>
                <a:r>
                  <a:rPr lang="en-US" b="1" baseline="0">
                    <a:solidFill>
                      <a:schemeClr val="lt1"/>
                    </a:solidFill>
                    <a:latin typeface="+mn-lt"/>
                    <a:ea typeface="+mn-ea"/>
                    <a:cs typeface="+mn-cs"/>
                  </a:rPr>
                  <a:t>,</a:t>
                </a:r>
              </a:p>
              <a:p>
                <a:pPr>
                  <a:defRPr sz="900" b="0" i="0" u="none" strike="noStrike" kern="1200" baseline="0">
                    <a:solidFill>
                      <a:schemeClr val="lt1"/>
                    </a:solidFill>
                    <a:latin typeface="+mn-lt"/>
                    <a:ea typeface="+mn-ea"/>
                    <a:cs typeface="+mn-cs"/>
                  </a:defRPr>
                </a:pPr>
                <a:r>
                  <a:rPr lang="en-US" baseline="0">
                    <a:solidFill>
                      <a:schemeClr val="lt1"/>
                    </a:solidFill>
                    <a:latin typeface="+mn-lt"/>
                    <a:ea typeface="+mn-ea"/>
                    <a:cs typeface="+mn-cs"/>
                  </a:rPr>
                  <a:t> </a:t>
                </a:r>
                <a:fld id="{76150365-12A7-4C9C-BAD9-E290BD70F3C9}" type="VALUE">
                  <a:rPr lang="en-US" baseline="0">
                    <a:solidFill>
                      <a:schemeClr val="lt1"/>
                    </a:solidFill>
                    <a:latin typeface="+mn-lt"/>
                    <a:ea typeface="+mn-ea"/>
                    <a:cs typeface="+mn-cs"/>
                  </a:rPr>
                  <a:pPr>
                    <a:defRPr sz="900" b="0" i="0" u="none" strike="noStrike" kern="1200" baseline="0">
                      <a:solidFill>
                        <a:schemeClr val="lt1"/>
                      </a:solidFill>
                      <a:latin typeface="+mn-lt"/>
                      <a:ea typeface="+mn-ea"/>
                      <a:cs typeface="+mn-cs"/>
                    </a:defRPr>
                  </a:pPr>
                  <a:t>[VALUE]</a:t>
                </a:fld>
                <a:r>
                  <a:rPr lang="en-US" baseline="0">
                    <a:solidFill>
                      <a:schemeClr val="lt1"/>
                    </a:solidFill>
                    <a:latin typeface="+mn-lt"/>
                    <a:ea typeface="+mn-ea"/>
                    <a:cs typeface="+mn-cs"/>
                  </a:rPr>
                  <a:t>, </a:t>
                </a:r>
                <a:fld id="{2CC9043F-3166-43D5-B264-FABFAF5945F0}" type="PERCENTAGE">
                  <a:rPr lang="en-US" baseline="0">
                    <a:solidFill>
                      <a:schemeClr val="lt1"/>
                    </a:solidFill>
                    <a:latin typeface="+mn-lt"/>
                    <a:ea typeface="+mn-ea"/>
                    <a:cs typeface="+mn-cs"/>
                  </a:rPr>
                  <a:pPr>
                    <a:defRPr sz="900" b="0" i="0" u="none" strike="noStrike" kern="1200" baseline="0">
                      <a:solidFill>
                        <a:schemeClr val="lt1"/>
                      </a:solidFill>
                      <a:latin typeface="+mn-lt"/>
                      <a:ea typeface="+mn-ea"/>
                      <a:cs typeface="+mn-cs"/>
                    </a:defRPr>
                  </a:pPr>
                  <a:t>[PERCENTAGE]</a:t>
                </a:fld>
                <a:endParaRPr lang="en-US" baseline="0">
                  <a:solidFill>
                    <a:schemeClr val="lt1"/>
                  </a:solidFill>
                  <a:latin typeface="+mn-lt"/>
                  <a:ea typeface="+mn-ea"/>
                  <a:cs typeface="+mn-cs"/>
                </a:endParaRPr>
              </a:p>
            </c:rich>
          </c:tx>
          <c:spPr>
            <a:solidFill>
              <a:schemeClr val="accent5"/>
            </a:solidFill>
            <a:ln w="19050" cap="flat" cmpd="sng" algn="ctr">
              <a:solidFill>
                <a:schemeClr val="lt1"/>
              </a:solidFill>
              <a:prstDash val="solid"/>
              <a:miter lim="800000"/>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4820019723865877"/>
                  <c:h val="0.15315221177290142"/>
                </c:manualLayout>
              </c15:layout>
              <c15:dlblFieldTable/>
              <c15:showDataLabelsRange val="0"/>
            </c:ext>
          </c:extLst>
        </c:dLbl>
      </c:pivotFmt>
      <c:pivotFmt>
        <c:idx val="29"/>
        <c:spPr>
          <a:solidFill>
            <a:schemeClr val="accent6"/>
          </a:solidFill>
          <a:ln w="19050">
            <a:solidFill>
              <a:schemeClr val="lt1"/>
            </a:solidFill>
          </a:ln>
          <a:effectLst/>
        </c:spPr>
        <c:dLbl>
          <c:idx val="0"/>
          <c:layout>
            <c:manualLayout>
              <c:x val="-0.19528859743123828"/>
              <c:y val="-0.14217411695011481"/>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fld id="{EE2FDF03-11F4-48A2-9773-FDF8D53B8C68}" type="CATEGORYNAME">
                  <a:rPr lang="en-US" b="1">
                    <a:solidFill>
                      <a:schemeClr val="lt1"/>
                    </a:solidFill>
                    <a:latin typeface="+mn-lt"/>
                    <a:ea typeface="+mn-ea"/>
                    <a:cs typeface="+mn-cs"/>
                  </a:rPr>
                  <a:pPr>
                    <a:defRPr sz="900" b="0" i="0" u="none" strike="noStrike" kern="1200" baseline="0">
                      <a:solidFill>
                        <a:schemeClr val="lt1"/>
                      </a:solidFill>
                      <a:latin typeface="+mn-lt"/>
                      <a:ea typeface="+mn-ea"/>
                      <a:cs typeface="+mn-cs"/>
                    </a:defRPr>
                  </a:pPr>
                  <a:t>[CATEGORY NAME]</a:t>
                </a:fld>
                <a:r>
                  <a:rPr lang="en-US" baseline="0">
                    <a:solidFill>
                      <a:schemeClr val="lt1"/>
                    </a:solidFill>
                    <a:latin typeface="+mn-lt"/>
                    <a:ea typeface="+mn-ea"/>
                    <a:cs typeface="+mn-cs"/>
                  </a:rPr>
                  <a:t>,</a:t>
                </a:r>
              </a:p>
              <a:p>
                <a:pPr>
                  <a:defRPr sz="900" b="0" i="0" u="none" strike="noStrike" kern="1200" baseline="0">
                    <a:solidFill>
                      <a:schemeClr val="lt1"/>
                    </a:solidFill>
                    <a:latin typeface="+mn-lt"/>
                    <a:ea typeface="+mn-ea"/>
                    <a:cs typeface="+mn-cs"/>
                  </a:defRPr>
                </a:pPr>
                <a:r>
                  <a:rPr lang="en-US" baseline="0">
                    <a:solidFill>
                      <a:schemeClr val="lt1"/>
                    </a:solidFill>
                    <a:latin typeface="+mn-lt"/>
                    <a:ea typeface="+mn-ea"/>
                    <a:cs typeface="+mn-cs"/>
                  </a:rPr>
                  <a:t> </a:t>
                </a:r>
                <a:fld id="{F916AE41-8F57-4CF6-AEDA-68DC223E95B8}" type="VALUE">
                  <a:rPr lang="en-US" baseline="0">
                    <a:solidFill>
                      <a:schemeClr val="lt1"/>
                    </a:solidFill>
                    <a:latin typeface="+mn-lt"/>
                    <a:ea typeface="+mn-ea"/>
                    <a:cs typeface="+mn-cs"/>
                  </a:rPr>
                  <a:pPr>
                    <a:defRPr sz="900" b="0" i="0" u="none" strike="noStrike" kern="1200" baseline="0">
                      <a:solidFill>
                        <a:schemeClr val="lt1"/>
                      </a:solidFill>
                      <a:latin typeface="+mn-lt"/>
                      <a:ea typeface="+mn-ea"/>
                      <a:cs typeface="+mn-cs"/>
                    </a:defRPr>
                  </a:pPr>
                  <a:t>[VALUE]</a:t>
                </a:fld>
                <a:r>
                  <a:rPr lang="en-US" baseline="0">
                    <a:solidFill>
                      <a:schemeClr val="lt1"/>
                    </a:solidFill>
                    <a:latin typeface="+mn-lt"/>
                    <a:ea typeface="+mn-ea"/>
                    <a:cs typeface="+mn-cs"/>
                  </a:rPr>
                  <a:t>, </a:t>
                </a:r>
                <a:fld id="{60B3570F-1352-4F9F-A036-883BB8A9CF8C}" type="PERCENTAGE">
                  <a:rPr lang="en-US" baseline="0">
                    <a:solidFill>
                      <a:schemeClr val="lt1"/>
                    </a:solidFill>
                    <a:latin typeface="+mn-lt"/>
                    <a:ea typeface="+mn-ea"/>
                    <a:cs typeface="+mn-cs"/>
                  </a:rPr>
                  <a:pPr>
                    <a:defRPr sz="900" b="0" i="0" u="none" strike="noStrike" kern="1200" baseline="0">
                      <a:solidFill>
                        <a:schemeClr val="lt1"/>
                      </a:solidFill>
                      <a:latin typeface="+mn-lt"/>
                      <a:ea typeface="+mn-ea"/>
                      <a:cs typeface="+mn-cs"/>
                    </a:defRPr>
                  </a:pPr>
                  <a:t>[PERCENTAGE]</a:t>
                </a:fld>
                <a:endParaRPr lang="en-US" baseline="0">
                  <a:solidFill>
                    <a:schemeClr val="lt1"/>
                  </a:solidFill>
                  <a:latin typeface="+mn-lt"/>
                  <a:ea typeface="+mn-ea"/>
                  <a:cs typeface="+mn-cs"/>
                </a:endParaRPr>
              </a:p>
            </c:rich>
          </c:tx>
          <c:spPr>
            <a:solidFill>
              <a:schemeClr val="accent6"/>
            </a:solidFill>
            <a:ln w="12700" cap="flat" cmpd="sng" algn="ctr">
              <a:solidFill>
                <a:schemeClr val="accent6">
                  <a:shade val="15000"/>
                </a:schemeClr>
              </a:solidFill>
              <a:prstDash val="solid"/>
              <a:miter lim="800000"/>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6026864060631474"/>
                  <c:h val="0.1705677464298154"/>
                </c:manualLayout>
              </c15:layout>
              <c15:dlblFieldTable/>
              <c15:showDataLabelsRange val="0"/>
            </c:ext>
          </c:extLst>
        </c:dLbl>
      </c:pivotFmt>
      <c:pivotFmt>
        <c:idx val="3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31"/>
        <c:spPr>
          <a:solidFill>
            <a:schemeClr val="accent1"/>
          </a:solidFill>
          <a:ln w="19050">
            <a:solidFill>
              <a:schemeClr val="lt1"/>
            </a:solidFill>
          </a:ln>
          <a:effectLst/>
        </c:spPr>
        <c:dLbl>
          <c:idx val="0"/>
          <c:layout>
            <c:manualLayout>
              <c:x val="0.18494104194815894"/>
              <c:y val="-0.1466211120161704"/>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fld id="{54DB1307-0AE3-44A2-95B7-3BD8FD44CC25}" type="CATEGORYNAME">
                  <a:rPr lang="en-US" b="1">
                    <a:solidFill>
                      <a:schemeClr val="lt1"/>
                    </a:solidFill>
                    <a:latin typeface="+mn-lt"/>
                    <a:ea typeface="+mn-ea"/>
                    <a:cs typeface="+mn-cs"/>
                  </a:rPr>
                  <a:pPr>
                    <a:defRPr sz="900" b="0" i="0" u="none" strike="noStrike" kern="1200" baseline="0">
                      <a:solidFill>
                        <a:schemeClr val="lt1"/>
                      </a:solidFill>
                      <a:latin typeface="+mn-lt"/>
                      <a:ea typeface="+mn-ea"/>
                      <a:cs typeface="+mn-cs"/>
                    </a:defRPr>
                  </a:pPr>
                  <a:t>[CATEGORY NAME]</a:t>
                </a:fld>
                <a:r>
                  <a:rPr lang="en-US" b="1" baseline="0">
                    <a:solidFill>
                      <a:schemeClr val="lt1"/>
                    </a:solidFill>
                    <a:latin typeface="+mn-lt"/>
                    <a:ea typeface="+mn-ea"/>
                    <a:cs typeface="+mn-cs"/>
                  </a:rPr>
                  <a:t>,</a:t>
                </a:r>
              </a:p>
              <a:p>
                <a:pPr>
                  <a:defRPr sz="900" b="0" i="0" u="none" strike="noStrike" kern="1200" baseline="0">
                    <a:solidFill>
                      <a:schemeClr val="lt1"/>
                    </a:solidFill>
                    <a:latin typeface="+mn-lt"/>
                    <a:ea typeface="+mn-ea"/>
                    <a:cs typeface="+mn-cs"/>
                  </a:defRPr>
                </a:pPr>
                <a:r>
                  <a:rPr lang="en-US" baseline="0">
                    <a:solidFill>
                      <a:schemeClr val="lt1"/>
                    </a:solidFill>
                    <a:latin typeface="+mn-lt"/>
                    <a:ea typeface="+mn-ea"/>
                    <a:cs typeface="+mn-cs"/>
                  </a:rPr>
                  <a:t> </a:t>
                </a:r>
                <a:fld id="{05C6F79C-0D21-4AA1-B58E-6806EFF8E710}" type="VALUE">
                  <a:rPr lang="en-US" baseline="0">
                    <a:solidFill>
                      <a:schemeClr val="lt1"/>
                    </a:solidFill>
                    <a:latin typeface="+mn-lt"/>
                    <a:ea typeface="+mn-ea"/>
                    <a:cs typeface="+mn-cs"/>
                  </a:rPr>
                  <a:pPr>
                    <a:defRPr sz="900" b="0" i="0" u="none" strike="noStrike" kern="1200" baseline="0">
                      <a:solidFill>
                        <a:schemeClr val="lt1"/>
                      </a:solidFill>
                      <a:latin typeface="+mn-lt"/>
                      <a:ea typeface="+mn-ea"/>
                      <a:cs typeface="+mn-cs"/>
                    </a:defRPr>
                  </a:pPr>
                  <a:t>[VALUE]</a:t>
                </a:fld>
                <a:r>
                  <a:rPr lang="en-US" baseline="0">
                    <a:solidFill>
                      <a:schemeClr val="lt1"/>
                    </a:solidFill>
                    <a:latin typeface="+mn-lt"/>
                    <a:ea typeface="+mn-ea"/>
                    <a:cs typeface="+mn-cs"/>
                  </a:rPr>
                  <a:t>, </a:t>
                </a:r>
              </a:p>
              <a:p>
                <a:pPr>
                  <a:defRPr sz="900" b="0" i="0" u="none" strike="noStrike" kern="1200" baseline="0">
                    <a:solidFill>
                      <a:schemeClr val="lt1"/>
                    </a:solidFill>
                    <a:latin typeface="+mn-lt"/>
                    <a:ea typeface="+mn-ea"/>
                    <a:cs typeface="+mn-cs"/>
                  </a:defRPr>
                </a:pPr>
                <a:fld id="{97314606-965E-4403-8981-CA461534FFAA}" type="PERCENTAGE">
                  <a:rPr lang="en-US" baseline="0">
                    <a:solidFill>
                      <a:schemeClr val="lt1"/>
                    </a:solidFill>
                    <a:latin typeface="+mn-lt"/>
                    <a:ea typeface="+mn-ea"/>
                    <a:cs typeface="+mn-cs"/>
                  </a:rPr>
                  <a:pPr>
                    <a:defRPr sz="900" b="0" i="0" u="none" strike="noStrike" kern="1200" baseline="0">
                      <a:solidFill>
                        <a:schemeClr val="lt1"/>
                      </a:solidFill>
                      <a:latin typeface="+mn-lt"/>
                      <a:ea typeface="+mn-ea"/>
                      <a:cs typeface="+mn-cs"/>
                    </a:defRPr>
                  </a:pPr>
                  <a:t>[PERCENTAGE]</a:t>
                </a:fld>
                <a:endParaRPr lang="en-IN"/>
              </a:p>
            </c:rich>
          </c:tx>
          <c:spPr>
            <a:solidFill>
              <a:schemeClr val="accent1"/>
            </a:solidFill>
            <a:ln w="12700" cap="flat" cmpd="sng" algn="ctr">
              <a:solidFill>
                <a:schemeClr val="accent1">
                  <a:shade val="15000"/>
                </a:schemeClr>
              </a:solidFill>
              <a:prstDash val="solid"/>
              <a:miter lim="800000"/>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9003944773175541"/>
                  <c:h val="0.13225357018460465"/>
                </c:manualLayout>
              </c15:layout>
              <c15:dlblFieldTable/>
              <c15:showDataLabelsRange val="0"/>
            </c:ext>
          </c:extLst>
        </c:dLbl>
      </c:pivotFmt>
      <c:pivotFmt>
        <c:idx val="32"/>
        <c:spPr>
          <a:solidFill>
            <a:schemeClr val="accent1"/>
          </a:solidFill>
          <a:ln w="19050">
            <a:solidFill>
              <a:schemeClr val="lt1"/>
            </a:solidFill>
          </a:ln>
          <a:effectLst/>
        </c:spPr>
        <c:dLbl>
          <c:idx val="0"/>
          <c:layout>
            <c:manualLayout>
              <c:x val="0.20888117535603917"/>
              <c:y val="7.5905950627644894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fld id="{143467FD-F323-43ED-9AB2-88B32549D56A}" type="CATEGORYNAME">
                  <a:rPr lang="en-US" b="1">
                    <a:solidFill>
                      <a:schemeClr val="lt1"/>
                    </a:solidFill>
                    <a:latin typeface="+mn-lt"/>
                    <a:ea typeface="+mn-ea"/>
                    <a:cs typeface="+mn-cs"/>
                  </a:rPr>
                  <a:pPr>
                    <a:defRPr sz="900" b="0" i="0" u="none" strike="noStrike" kern="1200" baseline="0">
                      <a:solidFill>
                        <a:schemeClr val="lt1"/>
                      </a:solidFill>
                      <a:latin typeface="+mn-lt"/>
                      <a:ea typeface="+mn-ea"/>
                      <a:cs typeface="+mn-cs"/>
                    </a:defRPr>
                  </a:pPr>
                  <a:t>[CATEGORY NAME]</a:t>
                </a:fld>
                <a:r>
                  <a:rPr lang="en-US" baseline="0">
                    <a:solidFill>
                      <a:schemeClr val="lt1"/>
                    </a:solidFill>
                    <a:latin typeface="+mn-lt"/>
                    <a:ea typeface="+mn-ea"/>
                    <a:cs typeface="+mn-cs"/>
                  </a:rPr>
                  <a:t>, </a:t>
                </a:r>
                <a:fld id="{8FCCD285-AE44-4777-AC4F-0EB29FF147DC}" type="VALUE">
                  <a:rPr lang="en-US" baseline="0">
                    <a:solidFill>
                      <a:schemeClr val="lt1"/>
                    </a:solidFill>
                    <a:latin typeface="+mn-lt"/>
                    <a:ea typeface="+mn-ea"/>
                    <a:cs typeface="+mn-cs"/>
                  </a:rPr>
                  <a:pPr>
                    <a:defRPr sz="900" b="0" i="0" u="none" strike="noStrike" kern="1200" baseline="0">
                      <a:solidFill>
                        <a:schemeClr val="lt1"/>
                      </a:solidFill>
                      <a:latin typeface="+mn-lt"/>
                      <a:ea typeface="+mn-ea"/>
                      <a:cs typeface="+mn-cs"/>
                    </a:defRPr>
                  </a:pPr>
                  <a:t>[VALUE]</a:t>
                </a:fld>
                <a:r>
                  <a:rPr lang="en-US" baseline="0">
                    <a:solidFill>
                      <a:schemeClr val="lt1"/>
                    </a:solidFill>
                    <a:latin typeface="+mn-lt"/>
                    <a:ea typeface="+mn-ea"/>
                    <a:cs typeface="+mn-cs"/>
                  </a:rPr>
                  <a:t>, </a:t>
                </a:r>
              </a:p>
              <a:p>
                <a:pPr>
                  <a:defRPr sz="900" b="0" i="0" u="none" strike="noStrike" kern="1200" baseline="0">
                    <a:solidFill>
                      <a:schemeClr val="lt1"/>
                    </a:solidFill>
                    <a:latin typeface="+mn-lt"/>
                    <a:ea typeface="+mn-ea"/>
                    <a:cs typeface="+mn-cs"/>
                  </a:defRPr>
                </a:pPr>
                <a:fld id="{8F7ED790-672D-4A42-A4B9-E1C8E970A6B8}" type="PERCENTAGE">
                  <a:rPr lang="en-US" baseline="0">
                    <a:solidFill>
                      <a:schemeClr val="lt1"/>
                    </a:solidFill>
                    <a:latin typeface="+mn-lt"/>
                    <a:ea typeface="+mn-ea"/>
                    <a:cs typeface="+mn-cs"/>
                  </a:rPr>
                  <a:pPr>
                    <a:defRPr sz="900" b="0" i="0" u="none" strike="noStrike" kern="1200" baseline="0">
                      <a:solidFill>
                        <a:schemeClr val="lt1"/>
                      </a:solidFill>
                      <a:latin typeface="+mn-lt"/>
                      <a:ea typeface="+mn-ea"/>
                      <a:cs typeface="+mn-cs"/>
                    </a:defRPr>
                  </a:pPr>
                  <a:t>[PERCENTAGE]</a:t>
                </a:fld>
                <a:endParaRPr lang="en-IN"/>
              </a:p>
            </c:rich>
          </c:tx>
          <c:spPr>
            <a:solidFill>
              <a:schemeClr val="accent2"/>
            </a:solidFill>
            <a:ln w="12700" cap="flat" cmpd="sng" algn="ctr">
              <a:solidFill>
                <a:schemeClr val="accent2">
                  <a:shade val="15000"/>
                </a:schemeClr>
              </a:solidFill>
              <a:prstDash val="solid"/>
              <a:miter lim="800000"/>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5780315737160075"/>
                  <c:h val="0.14966910484151863"/>
                </c:manualLayout>
              </c15:layout>
              <c15:dlblFieldTable/>
              <c15:showDataLabelsRange val="0"/>
            </c:ext>
          </c:extLst>
        </c:dLbl>
      </c:pivotFmt>
      <c:pivotFmt>
        <c:idx val="33"/>
        <c:spPr>
          <a:solidFill>
            <a:schemeClr val="accent1"/>
          </a:solidFill>
          <a:ln w="19050">
            <a:solidFill>
              <a:schemeClr val="lt1"/>
            </a:solidFill>
          </a:ln>
          <a:effectLst/>
        </c:spPr>
        <c:dLbl>
          <c:idx val="0"/>
          <c:layout>
            <c:manualLayout>
              <c:x val="0.21501751075494258"/>
              <c:y val="0.19512310177528747"/>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fld id="{4A997B98-63F6-435B-8D6C-22DEE73D1184}" type="CATEGORYNAME">
                  <a:rPr lang="en-US" b="1">
                    <a:solidFill>
                      <a:schemeClr val="lt1"/>
                    </a:solidFill>
                    <a:latin typeface="+mn-lt"/>
                    <a:ea typeface="+mn-ea"/>
                    <a:cs typeface="+mn-cs"/>
                  </a:rPr>
                  <a:pPr>
                    <a:defRPr sz="900" b="0" i="0" u="none" strike="noStrike" kern="1200" baseline="0">
                      <a:solidFill>
                        <a:schemeClr val="lt1"/>
                      </a:solidFill>
                      <a:latin typeface="+mn-lt"/>
                      <a:ea typeface="+mn-ea"/>
                      <a:cs typeface="+mn-cs"/>
                    </a:defRPr>
                  </a:pPr>
                  <a:t>[CATEGORY NAME]</a:t>
                </a:fld>
                <a:r>
                  <a:rPr lang="en-US" baseline="0">
                    <a:solidFill>
                      <a:schemeClr val="lt1"/>
                    </a:solidFill>
                    <a:latin typeface="+mn-lt"/>
                    <a:ea typeface="+mn-ea"/>
                    <a:cs typeface="+mn-cs"/>
                  </a:rPr>
                  <a:t>, </a:t>
                </a:r>
              </a:p>
              <a:p>
                <a:pPr>
                  <a:defRPr sz="900" b="0" i="0" u="none" strike="noStrike" kern="1200" baseline="0">
                    <a:solidFill>
                      <a:schemeClr val="lt1"/>
                    </a:solidFill>
                    <a:latin typeface="+mn-lt"/>
                    <a:ea typeface="+mn-ea"/>
                    <a:cs typeface="+mn-cs"/>
                  </a:defRPr>
                </a:pPr>
                <a:r>
                  <a:rPr lang="en-US" baseline="0">
                    <a:solidFill>
                      <a:schemeClr val="lt1"/>
                    </a:solidFill>
                    <a:latin typeface="+mn-lt"/>
                    <a:ea typeface="+mn-ea"/>
                    <a:cs typeface="+mn-cs"/>
                  </a:rPr>
                  <a:t> </a:t>
                </a:r>
                <a:fld id="{1CCABB34-12A7-4A2D-819C-DC4F6EB9A670}" type="VALUE">
                  <a:rPr lang="en-US" baseline="0">
                    <a:solidFill>
                      <a:schemeClr val="lt1"/>
                    </a:solidFill>
                    <a:latin typeface="+mn-lt"/>
                    <a:ea typeface="+mn-ea"/>
                    <a:cs typeface="+mn-cs"/>
                  </a:rPr>
                  <a:pPr>
                    <a:defRPr sz="900" b="0" i="0" u="none" strike="noStrike" kern="1200" baseline="0">
                      <a:solidFill>
                        <a:schemeClr val="lt1"/>
                      </a:solidFill>
                      <a:latin typeface="+mn-lt"/>
                      <a:ea typeface="+mn-ea"/>
                      <a:cs typeface="+mn-cs"/>
                    </a:defRPr>
                  </a:pPr>
                  <a:t>[VALUE]</a:t>
                </a:fld>
                <a:r>
                  <a:rPr lang="en-US" baseline="0">
                    <a:solidFill>
                      <a:schemeClr val="lt1"/>
                    </a:solidFill>
                    <a:latin typeface="+mn-lt"/>
                    <a:ea typeface="+mn-ea"/>
                    <a:cs typeface="+mn-cs"/>
                  </a:rPr>
                  <a:t>,</a:t>
                </a:r>
              </a:p>
              <a:p>
                <a:pPr>
                  <a:defRPr sz="900" b="0" i="0" u="none" strike="noStrike" kern="1200" baseline="0">
                    <a:solidFill>
                      <a:schemeClr val="lt1"/>
                    </a:solidFill>
                    <a:latin typeface="+mn-lt"/>
                    <a:ea typeface="+mn-ea"/>
                    <a:cs typeface="+mn-cs"/>
                  </a:defRPr>
                </a:pPr>
                <a:r>
                  <a:rPr lang="en-US" baseline="0">
                    <a:solidFill>
                      <a:schemeClr val="lt1"/>
                    </a:solidFill>
                    <a:latin typeface="+mn-lt"/>
                    <a:ea typeface="+mn-ea"/>
                    <a:cs typeface="+mn-cs"/>
                  </a:rPr>
                  <a:t> </a:t>
                </a:r>
                <a:fld id="{1AAA6B83-0B51-429A-9E8D-E9F567642B7B}" type="PERCENTAGE">
                  <a:rPr lang="en-US" baseline="0">
                    <a:solidFill>
                      <a:schemeClr val="lt1"/>
                    </a:solidFill>
                    <a:latin typeface="+mn-lt"/>
                    <a:ea typeface="+mn-ea"/>
                    <a:cs typeface="+mn-cs"/>
                  </a:rPr>
                  <a:pPr>
                    <a:defRPr sz="900" b="0" i="0" u="none" strike="noStrike" kern="1200" baseline="0">
                      <a:solidFill>
                        <a:schemeClr val="lt1"/>
                      </a:solidFill>
                      <a:latin typeface="+mn-lt"/>
                      <a:ea typeface="+mn-ea"/>
                      <a:cs typeface="+mn-cs"/>
                    </a:defRPr>
                  </a:pPr>
                  <a:t>[PERCENTAGE]</a:t>
                </a:fld>
                <a:endParaRPr lang="en-US" baseline="0">
                  <a:solidFill>
                    <a:schemeClr val="lt1"/>
                  </a:solidFill>
                  <a:latin typeface="+mn-lt"/>
                  <a:ea typeface="+mn-ea"/>
                  <a:cs typeface="+mn-cs"/>
                </a:endParaRPr>
              </a:p>
            </c:rich>
          </c:tx>
          <c:spPr>
            <a:solidFill>
              <a:schemeClr val="accent3"/>
            </a:solidFill>
            <a:ln w="12700" cap="flat" cmpd="sng" algn="ctr">
              <a:solidFill>
                <a:schemeClr val="accent3">
                  <a:shade val="15000"/>
                </a:schemeClr>
              </a:solidFill>
              <a:prstDash val="solid"/>
              <a:miter lim="800000"/>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1204378853530878"/>
                  <c:h val="0.14270289097875305"/>
                </c:manualLayout>
              </c15:layout>
              <c15:dlblFieldTable/>
              <c15:showDataLabelsRange val="0"/>
            </c:ext>
          </c:extLst>
        </c:dLbl>
      </c:pivotFmt>
      <c:pivotFmt>
        <c:idx val="34"/>
        <c:spPr>
          <a:solidFill>
            <a:schemeClr val="accent1"/>
          </a:solidFill>
          <a:ln w="19050">
            <a:solidFill>
              <a:schemeClr val="lt1"/>
            </a:solidFill>
          </a:ln>
          <a:effectLst/>
        </c:spPr>
        <c:dLbl>
          <c:idx val="0"/>
          <c:layout>
            <c:manualLayout>
              <c:x val="-0.24518114507136315"/>
              <c:y val="0.16568495160675448"/>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fld id="{CDCD9DEA-29AC-494C-98CA-8CB1CC0C888D}" type="CATEGORYNAME">
                  <a:rPr lang="en-US" b="1">
                    <a:solidFill>
                      <a:schemeClr val="lt1"/>
                    </a:solidFill>
                    <a:latin typeface="+mn-lt"/>
                    <a:ea typeface="+mn-ea"/>
                    <a:cs typeface="+mn-cs"/>
                  </a:rPr>
                  <a:pPr>
                    <a:defRPr sz="900" b="0" i="0" u="none" strike="noStrike" kern="1200" baseline="0">
                      <a:solidFill>
                        <a:schemeClr val="lt1"/>
                      </a:solidFill>
                      <a:latin typeface="+mn-lt"/>
                      <a:ea typeface="+mn-ea"/>
                      <a:cs typeface="+mn-cs"/>
                    </a:defRPr>
                  </a:pPr>
                  <a:t>[CATEGORY NAME]</a:t>
                </a:fld>
                <a:r>
                  <a:rPr lang="en-US" baseline="0">
                    <a:solidFill>
                      <a:schemeClr val="lt1"/>
                    </a:solidFill>
                    <a:latin typeface="+mn-lt"/>
                    <a:ea typeface="+mn-ea"/>
                    <a:cs typeface="+mn-cs"/>
                  </a:rPr>
                  <a:t>, </a:t>
                </a:r>
                <a:fld id="{739EB61B-C67F-4F8C-B34B-E88F4B23456A}" type="VALUE">
                  <a:rPr lang="en-US" baseline="0">
                    <a:solidFill>
                      <a:schemeClr val="lt1"/>
                    </a:solidFill>
                    <a:latin typeface="+mn-lt"/>
                    <a:ea typeface="+mn-ea"/>
                    <a:cs typeface="+mn-cs"/>
                  </a:rPr>
                  <a:pPr>
                    <a:defRPr sz="900" b="0" i="0" u="none" strike="noStrike" kern="1200" baseline="0">
                      <a:solidFill>
                        <a:schemeClr val="lt1"/>
                      </a:solidFill>
                      <a:latin typeface="+mn-lt"/>
                      <a:ea typeface="+mn-ea"/>
                      <a:cs typeface="+mn-cs"/>
                    </a:defRPr>
                  </a:pPr>
                  <a:t>[VALUE]</a:t>
                </a:fld>
                <a:r>
                  <a:rPr lang="en-US" baseline="0">
                    <a:solidFill>
                      <a:schemeClr val="lt1"/>
                    </a:solidFill>
                    <a:latin typeface="+mn-lt"/>
                    <a:ea typeface="+mn-ea"/>
                    <a:cs typeface="+mn-cs"/>
                  </a:rPr>
                  <a:t>, </a:t>
                </a:r>
                <a:fld id="{459308B5-8A5F-4F4D-A629-2EC173764AFD}" type="PERCENTAGE">
                  <a:rPr lang="en-US" baseline="0">
                    <a:solidFill>
                      <a:schemeClr val="lt1"/>
                    </a:solidFill>
                    <a:latin typeface="+mn-lt"/>
                    <a:ea typeface="+mn-ea"/>
                    <a:cs typeface="+mn-cs"/>
                  </a:rPr>
                  <a:pPr>
                    <a:defRPr sz="900" b="0" i="0" u="none" strike="noStrike" kern="1200" baseline="0">
                      <a:solidFill>
                        <a:schemeClr val="lt1"/>
                      </a:solidFill>
                      <a:latin typeface="+mn-lt"/>
                      <a:ea typeface="+mn-ea"/>
                      <a:cs typeface="+mn-cs"/>
                    </a:defRPr>
                  </a:pPr>
                  <a:t>[PERCENTAGE]</a:t>
                </a:fld>
                <a:endParaRPr lang="en-US" baseline="0">
                  <a:solidFill>
                    <a:schemeClr val="lt1"/>
                  </a:solidFill>
                  <a:latin typeface="+mn-lt"/>
                  <a:ea typeface="+mn-ea"/>
                  <a:cs typeface="+mn-cs"/>
                </a:endParaRPr>
              </a:p>
            </c:rich>
          </c:tx>
          <c:spPr>
            <a:solidFill>
              <a:schemeClr val="accent4"/>
            </a:solidFill>
            <a:ln w="12700" cap="flat" cmpd="sng" algn="ctr">
              <a:solidFill>
                <a:schemeClr val="accent4">
                  <a:shade val="15000"/>
                </a:schemeClr>
              </a:solidFill>
              <a:prstDash val="solid"/>
              <a:miter lim="800000"/>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3068284178974668"/>
                  <c:h val="0.13225357018460465"/>
                </c:manualLayout>
              </c15:layout>
              <c15:dlblFieldTable/>
              <c15:showDataLabelsRange val="0"/>
            </c:ext>
          </c:extLst>
        </c:dLbl>
      </c:pivotFmt>
      <c:pivotFmt>
        <c:idx val="35"/>
        <c:spPr>
          <a:solidFill>
            <a:schemeClr val="accent1"/>
          </a:solidFill>
          <a:ln w="19050">
            <a:solidFill>
              <a:schemeClr val="lt1"/>
            </a:solidFill>
          </a:ln>
          <a:effectLst/>
        </c:spPr>
        <c:dLbl>
          <c:idx val="0"/>
          <c:layout>
            <c:manualLayout>
              <c:x val="-0.24074327524887792"/>
              <c:y val="2.6010855226168829E-3"/>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fld id="{DE0B70EE-CC86-4D7E-BC0C-660C315DE2D4}" type="CATEGORYNAME">
                  <a:rPr lang="en-US" b="1">
                    <a:solidFill>
                      <a:schemeClr val="lt1"/>
                    </a:solidFill>
                    <a:latin typeface="+mn-lt"/>
                    <a:ea typeface="+mn-ea"/>
                    <a:cs typeface="+mn-cs"/>
                  </a:rPr>
                  <a:pPr>
                    <a:defRPr sz="900" b="0" i="0" u="none" strike="noStrike" kern="1200" baseline="0">
                      <a:solidFill>
                        <a:schemeClr val="lt1"/>
                      </a:solidFill>
                      <a:latin typeface="+mn-lt"/>
                      <a:ea typeface="+mn-ea"/>
                      <a:cs typeface="+mn-cs"/>
                    </a:defRPr>
                  </a:pPr>
                  <a:t>[CATEGORY NAME]</a:t>
                </a:fld>
                <a:r>
                  <a:rPr lang="en-US" b="1" baseline="0">
                    <a:solidFill>
                      <a:schemeClr val="lt1"/>
                    </a:solidFill>
                    <a:latin typeface="+mn-lt"/>
                    <a:ea typeface="+mn-ea"/>
                    <a:cs typeface="+mn-cs"/>
                  </a:rPr>
                  <a:t>,</a:t>
                </a:r>
              </a:p>
              <a:p>
                <a:pPr>
                  <a:defRPr sz="900" b="0" i="0" u="none" strike="noStrike" kern="1200" baseline="0">
                    <a:solidFill>
                      <a:schemeClr val="lt1"/>
                    </a:solidFill>
                    <a:latin typeface="+mn-lt"/>
                    <a:ea typeface="+mn-ea"/>
                    <a:cs typeface="+mn-cs"/>
                  </a:defRPr>
                </a:pPr>
                <a:r>
                  <a:rPr lang="en-US" baseline="0">
                    <a:solidFill>
                      <a:schemeClr val="lt1"/>
                    </a:solidFill>
                    <a:latin typeface="+mn-lt"/>
                    <a:ea typeface="+mn-ea"/>
                    <a:cs typeface="+mn-cs"/>
                  </a:rPr>
                  <a:t> </a:t>
                </a:r>
                <a:fld id="{76150365-12A7-4C9C-BAD9-E290BD70F3C9}" type="VALUE">
                  <a:rPr lang="en-US" baseline="0">
                    <a:solidFill>
                      <a:schemeClr val="lt1"/>
                    </a:solidFill>
                    <a:latin typeface="+mn-lt"/>
                    <a:ea typeface="+mn-ea"/>
                    <a:cs typeface="+mn-cs"/>
                  </a:rPr>
                  <a:pPr>
                    <a:defRPr sz="900" b="0" i="0" u="none" strike="noStrike" kern="1200" baseline="0">
                      <a:solidFill>
                        <a:schemeClr val="lt1"/>
                      </a:solidFill>
                      <a:latin typeface="+mn-lt"/>
                      <a:ea typeface="+mn-ea"/>
                      <a:cs typeface="+mn-cs"/>
                    </a:defRPr>
                  </a:pPr>
                  <a:t>[VALUE]</a:t>
                </a:fld>
                <a:r>
                  <a:rPr lang="en-US" baseline="0">
                    <a:solidFill>
                      <a:schemeClr val="lt1"/>
                    </a:solidFill>
                    <a:latin typeface="+mn-lt"/>
                    <a:ea typeface="+mn-ea"/>
                    <a:cs typeface="+mn-cs"/>
                  </a:rPr>
                  <a:t>, </a:t>
                </a:r>
                <a:fld id="{2CC9043F-3166-43D5-B264-FABFAF5945F0}" type="PERCENTAGE">
                  <a:rPr lang="en-US" baseline="0">
                    <a:solidFill>
                      <a:schemeClr val="lt1"/>
                    </a:solidFill>
                    <a:latin typeface="+mn-lt"/>
                    <a:ea typeface="+mn-ea"/>
                    <a:cs typeface="+mn-cs"/>
                  </a:rPr>
                  <a:pPr>
                    <a:defRPr sz="900" b="0" i="0" u="none" strike="noStrike" kern="1200" baseline="0">
                      <a:solidFill>
                        <a:schemeClr val="lt1"/>
                      </a:solidFill>
                      <a:latin typeface="+mn-lt"/>
                      <a:ea typeface="+mn-ea"/>
                      <a:cs typeface="+mn-cs"/>
                    </a:defRPr>
                  </a:pPr>
                  <a:t>[PERCENTAGE]</a:t>
                </a:fld>
                <a:endParaRPr lang="en-US" baseline="0">
                  <a:solidFill>
                    <a:schemeClr val="lt1"/>
                  </a:solidFill>
                  <a:latin typeface="+mn-lt"/>
                  <a:ea typeface="+mn-ea"/>
                  <a:cs typeface="+mn-cs"/>
                </a:endParaRPr>
              </a:p>
            </c:rich>
          </c:tx>
          <c:spPr>
            <a:solidFill>
              <a:schemeClr val="accent5"/>
            </a:solidFill>
            <a:ln w="19050" cap="flat" cmpd="sng" algn="ctr">
              <a:solidFill>
                <a:schemeClr val="lt1"/>
              </a:solidFill>
              <a:prstDash val="solid"/>
              <a:miter lim="800000"/>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4820019723865877"/>
                  <c:h val="0.15315221177290142"/>
                </c:manualLayout>
              </c15:layout>
              <c15:dlblFieldTable/>
              <c15:showDataLabelsRange val="0"/>
            </c:ext>
          </c:extLst>
        </c:dLbl>
      </c:pivotFmt>
      <c:pivotFmt>
        <c:idx val="36"/>
        <c:spPr>
          <a:solidFill>
            <a:schemeClr val="accent1"/>
          </a:solidFill>
          <a:ln w="19050">
            <a:solidFill>
              <a:schemeClr val="lt1"/>
            </a:solidFill>
          </a:ln>
          <a:effectLst/>
        </c:spPr>
        <c:dLbl>
          <c:idx val="0"/>
          <c:layout>
            <c:manualLayout>
              <c:x val="-0.19528859743123828"/>
              <c:y val="-0.14217411695011481"/>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fld id="{EE2FDF03-11F4-48A2-9773-FDF8D53B8C68}" type="CATEGORYNAME">
                  <a:rPr lang="en-US" b="1">
                    <a:solidFill>
                      <a:schemeClr val="lt1"/>
                    </a:solidFill>
                    <a:latin typeface="+mn-lt"/>
                    <a:ea typeface="+mn-ea"/>
                    <a:cs typeface="+mn-cs"/>
                  </a:rPr>
                  <a:pPr>
                    <a:defRPr sz="900" b="0" i="0" u="none" strike="noStrike" kern="1200" baseline="0">
                      <a:solidFill>
                        <a:schemeClr val="lt1"/>
                      </a:solidFill>
                      <a:latin typeface="+mn-lt"/>
                      <a:ea typeface="+mn-ea"/>
                      <a:cs typeface="+mn-cs"/>
                    </a:defRPr>
                  </a:pPr>
                  <a:t>[CATEGORY NAME]</a:t>
                </a:fld>
                <a:r>
                  <a:rPr lang="en-US" baseline="0">
                    <a:solidFill>
                      <a:schemeClr val="lt1"/>
                    </a:solidFill>
                    <a:latin typeface="+mn-lt"/>
                    <a:ea typeface="+mn-ea"/>
                    <a:cs typeface="+mn-cs"/>
                  </a:rPr>
                  <a:t>,</a:t>
                </a:r>
              </a:p>
              <a:p>
                <a:pPr>
                  <a:defRPr sz="900" b="0" i="0" u="none" strike="noStrike" kern="1200" baseline="0">
                    <a:solidFill>
                      <a:schemeClr val="lt1"/>
                    </a:solidFill>
                    <a:latin typeface="+mn-lt"/>
                    <a:ea typeface="+mn-ea"/>
                    <a:cs typeface="+mn-cs"/>
                  </a:defRPr>
                </a:pPr>
                <a:r>
                  <a:rPr lang="en-US" baseline="0">
                    <a:solidFill>
                      <a:schemeClr val="lt1"/>
                    </a:solidFill>
                    <a:latin typeface="+mn-lt"/>
                    <a:ea typeface="+mn-ea"/>
                    <a:cs typeface="+mn-cs"/>
                  </a:rPr>
                  <a:t> </a:t>
                </a:r>
                <a:fld id="{F916AE41-8F57-4CF6-AEDA-68DC223E95B8}" type="VALUE">
                  <a:rPr lang="en-US" baseline="0">
                    <a:solidFill>
                      <a:schemeClr val="lt1"/>
                    </a:solidFill>
                    <a:latin typeface="+mn-lt"/>
                    <a:ea typeface="+mn-ea"/>
                    <a:cs typeface="+mn-cs"/>
                  </a:rPr>
                  <a:pPr>
                    <a:defRPr sz="900" b="0" i="0" u="none" strike="noStrike" kern="1200" baseline="0">
                      <a:solidFill>
                        <a:schemeClr val="lt1"/>
                      </a:solidFill>
                      <a:latin typeface="+mn-lt"/>
                      <a:ea typeface="+mn-ea"/>
                      <a:cs typeface="+mn-cs"/>
                    </a:defRPr>
                  </a:pPr>
                  <a:t>[VALUE]</a:t>
                </a:fld>
                <a:r>
                  <a:rPr lang="en-US" baseline="0">
                    <a:solidFill>
                      <a:schemeClr val="lt1"/>
                    </a:solidFill>
                    <a:latin typeface="+mn-lt"/>
                    <a:ea typeface="+mn-ea"/>
                    <a:cs typeface="+mn-cs"/>
                  </a:rPr>
                  <a:t>, </a:t>
                </a:r>
                <a:fld id="{60B3570F-1352-4F9F-A036-883BB8A9CF8C}" type="PERCENTAGE">
                  <a:rPr lang="en-US" baseline="0">
                    <a:solidFill>
                      <a:schemeClr val="lt1"/>
                    </a:solidFill>
                    <a:latin typeface="+mn-lt"/>
                    <a:ea typeface="+mn-ea"/>
                    <a:cs typeface="+mn-cs"/>
                  </a:rPr>
                  <a:pPr>
                    <a:defRPr sz="900" b="0" i="0" u="none" strike="noStrike" kern="1200" baseline="0">
                      <a:solidFill>
                        <a:schemeClr val="lt1"/>
                      </a:solidFill>
                      <a:latin typeface="+mn-lt"/>
                      <a:ea typeface="+mn-ea"/>
                      <a:cs typeface="+mn-cs"/>
                    </a:defRPr>
                  </a:pPr>
                  <a:t>[PERCENTAGE]</a:t>
                </a:fld>
                <a:endParaRPr lang="en-US" baseline="0">
                  <a:solidFill>
                    <a:schemeClr val="lt1"/>
                  </a:solidFill>
                  <a:latin typeface="+mn-lt"/>
                  <a:ea typeface="+mn-ea"/>
                  <a:cs typeface="+mn-cs"/>
                </a:endParaRPr>
              </a:p>
            </c:rich>
          </c:tx>
          <c:spPr>
            <a:solidFill>
              <a:schemeClr val="accent6"/>
            </a:solidFill>
            <a:ln w="12700" cap="flat" cmpd="sng" algn="ctr">
              <a:solidFill>
                <a:schemeClr val="accent6">
                  <a:shade val="15000"/>
                </a:schemeClr>
              </a:solidFill>
              <a:prstDash val="solid"/>
              <a:miter lim="800000"/>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6026864060631474"/>
                  <c:h val="0.1705677464298154"/>
                </c:manualLayout>
              </c15:layout>
              <c15:dlblFieldTable/>
              <c15:showDataLabelsRange val="0"/>
            </c:ext>
          </c:extLst>
        </c:dLbl>
      </c:pivotFmt>
      <c:pivotFmt>
        <c:idx val="3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173354480996623"/>
          <c:y val="0.19755856906775546"/>
          <c:w val="0.77713972486568017"/>
          <c:h val="0.65110965296004664"/>
        </c:manualLayout>
      </c:layout>
      <c:barChart>
        <c:barDir val="col"/>
        <c:grouping val="clustered"/>
        <c:varyColors val="0"/>
        <c:ser>
          <c:idx val="0"/>
          <c:order val="0"/>
          <c:tx>
            <c:strRef>
              <c:f>'EBITDA per Year '!$C$3</c:f>
              <c:strCache>
                <c:ptCount val="1"/>
                <c:pt idx="0">
                  <c:v>Total</c:v>
                </c:pt>
              </c:strCache>
            </c:strRef>
          </c:tx>
          <c:spPr>
            <a:solidFill>
              <a:schemeClr val="accent1"/>
            </a:solidFill>
            <a:ln w="19050">
              <a:solidFill>
                <a:schemeClr val="lt1"/>
              </a:solid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'EBITDA per Year '!$B$4:$B$10</c:f>
              <c:strCache>
                <c:ptCount val="6"/>
                <c:pt idx="0">
                  <c:v>2025</c:v>
                </c:pt>
                <c:pt idx="1">
                  <c:v>2026</c:v>
                </c:pt>
                <c:pt idx="2">
                  <c:v>2027</c:v>
                </c:pt>
                <c:pt idx="3">
                  <c:v>2028</c:v>
                </c:pt>
                <c:pt idx="4">
                  <c:v>2029</c:v>
                </c:pt>
                <c:pt idx="5">
                  <c:v>2030</c:v>
                </c:pt>
              </c:strCache>
            </c:strRef>
          </c:cat>
          <c:val>
            <c:numRef>
              <c:f>'EBITDA per Year '!$C$4:$C$10</c:f>
              <c:numCache>
                <c:formatCode>#,##0.0</c:formatCode>
                <c:ptCount val="6"/>
                <c:pt idx="0">
                  <c:v>62382</c:v>
                </c:pt>
                <c:pt idx="1">
                  <c:v>58940.747830606648</c:v>
                </c:pt>
                <c:pt idx="2">
                  <c:v>50974.653380122036</c:v>
                </c:pt>
                <c:pt idx="3">
                  <c:v>56427.722072853823</c:v>
                </c:pt>
                <c:pt idx="4">
                  <c:v>62987.456599762663</c:v>
                </c:pt>
                <c:pt idx="5">
                  <c:v>70825.52430778835</c:v>
                </c:pt>
              </c:numCache>
            </c:numRef>
          </c:val>
          <c:extLst>
            <c:ext xmlns:c16="http://schemas.microsoft.com/office/drawing/2014/chart" uri="{C3380CC4-5D6E-409C-BE32-E72D297353CC}">
              <c16:uniqueId val="{00000000-A3BB-47B5-826C-AA0F7AA2D73D}"/>
            </c:ext>
          </c:extLst>
        </c:ser>
        <c:dLbls>
          <c:dLblPos val="outEnd"/>
          <c:showLegendKey val="0"/>
          <c:showVal val="1"/>
          <c:showCatName val="0"/>
          <c:showSerName val="0"/>
          <c:showPercent val="0"/>
          <c:showBubbleSize val="0"/>
        </c:dLbls>
        <c:gapWidth val="150"/>
        <c:axId val="902117920"/>
        <c:axId val="902120800"/>
      </c:barChart>
      <c:catAx>
        <c:axId val="9021179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902120800"/>
        <c:crosses val="autoZero"/>
        <c:auto val="1"/>
        <c:lblAlgn val="ctr"/>
        <c:lblOffset val="100"/>
        <c:noMultiLvlLbl val="0"/>
      </c:catAx>
      <c:valAx>
        <c:axId val="90212080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902117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[Vijay Bari 3 statement (Tata motors) with dashboard.xlsx]Cash Flow For the year!PivotTable1</c:name>
    <c:fmtId val="3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Cash Flow for The Year </a:t>
            </a:r>
          </a:p>
        </c:rich>
      </c:tx>
      <c:layout>
        <c:manualLayout>
          <c:xMode val="edge"/>
          <c:yMode val="edge"/>
          <c:x val="0.40296523517382415"/>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dLbl>
          <c:idx val="0"/>
          <c:layout>
            <c:manualLayout>
              <c:x val="-0.170316301703163"/>
              <c:y val="-3.0497102775237472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77B0221-9212-4379-BD73-3526A4E67731}" type="CATEGORYNAME">
                  <a:rPr lang="en-US" b="1">
                    <a:solidFill>
                      <a:schemeClr val="accent1"/>
                    </a:solidFill>
                  </a:rPr>
                  <a:pPr>
                    <a:defRPr sz="900" b="0" i="0" u="none" strike="noStrike" kern="1200" baseline="0">
                      <a:solidFill>
                        <a:schemeClr val="tx1">
                          <a:lumMod val="75000"/>
                          <a:lumOff val="25000"/>
                        </a:schemeClr>
                      </a:solidFill>
                      <a:latin typeface="+mn-lt"/>
                      <a:ea typeface="+mn-ea"/>
                      <a:cs typeface="+mn-cs"/>
                    </a:defRPr>
                  </a:pPr>
                  <a:t>[CATEGORY NAME]</a:t>
                </a:fld>
                <a:r>
                  <a:rPr lang="en-US" baseline="0"/>
                  <a:t>, </a:t>
                </a:r>
                <a:fld id="{8699ADAD-8D58-448C-A3C9-ED7A70ED60CC}" type="VALUE">
                  <a:rPr lang="en-US" baseline="0"/>
                  <a:pPr>
                    <a:defRPr sz="900" b="0" i="0" u="none" strike="noStrike" kern="1200" baseline="0">
                      <a:solidFill>
                        <a:schemeClr val="tx1">
                          <a:lumMod val="75000"/>
                          <a:lumOff val="25000"/>
                        </a:schemeClr>
                      </a:solidFill>
                      <a:latin typeface="+mn-lt"/>
                      <a:ea typeface="+mn-ea"/>
                      <a:cs typeface="+mn-cs"/>
                    </a:defRPr>
                  </a:pPr>
                  <a:t>[VALUE]</a:t>
                </a:fld>
                <a:r>
                  <a:rPr lang="en-US" baseline="0"/>
                  <a:t>, </a:t>
                </a:r>
                <a:fld id="{44F1CB10-39DC-4A0C-8820-B33AAA46696F}" type="PERCENTAGE">
                  <a:rPr lang="en-US" baseline="0"/>
                  <a:pPr>
                    <a:defRPr sz="900" b="0"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4"/>
          </a:solidFill>
          <a:ln w="19050">
            <a:solidFill>
              <a:schemeClr val="lt1"/>
            </a:solidFill>
          </a:ln>
          <a:effectLst/>
        </c:spPr>
        <c:dLbl>
          <c:idx val="0"/>
          <c:layout>
            <c:manualLayout>
              <c:x val="-0.19464720194647203"/>
              <c:y val="7.3193046660567251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1A6064E-C6E9-4000-B7E3-AD42BE557566}" type="CATEGORYNAME">
                  <a:rPr lang="en-US" b="1">
                    <a:solidFill>
                      <a:srgbClr val="FFC000"/>
                    </a:solidFill>
                  </a:rPr>
                  <a:pPr>
                    <a:defRPr sz="900" b="0" i="0" u="none" strike="noStrike" kern="1200" baseline="0">
                      <a:solidFill>
                        <a:schemeClr val="tx1">
                          <a:lumMod val="75000"/>
                          <a:lumOff val="25000"/>
                        </a:schemeClr>
                      </a:solidFill>
                      <a:latin typeface="+mn-lt"/>
                      <a:ea typeface="+mn-ea"/>
                      <a:cs typeface="+mn-cs"/>
                    </a:defRPr>
                  </a:pPr>
                  <a:t>[CATEGORY NAME]</a:t>
                </a:fld>
                <a:r>
                  <a:rPr lang="en-US" baseline="0"/>
                  <a:t>, </a:t>
                </a:r>
                <a:fld id="{D31B4F6C-CD6B-4AA7-A514-70CEF26E4286}" type="VALUE">
                  <a:rPr lang="en-US" baseline="0"/>
                  <a:pPr>
                    <a:defRPr sz="900" b="0" i="0" u="none" strike="noStrike" kern="1200" baseline="0">
                      <a:solidFill>
                        <a:schemeClr val="tx1">
                          <a:lumMod val="75000"/>
                          <a:lumOff val="25000"/>
                        </a:schemeClr>
                      </a:solidFill>
                      <a:latin typeface="+mn-lt"/>
                      <a:ea typeface="+mn-ea"/>
                      <a:cs typeface="+mn-cs"/>
                    </a:defRPr>
                  </a:pPr>
                  <a:t>[VALUE]</a:t>
                </a:fld>
                <a:r>
                  <a:rPr lang="en-US" baseline="0"/>
                  <a:t>, </a:t>
                </a:r>
                <a:fld id="{CDADC5A7-49C9-4E13-B724-7F9EEB03E087}" type="PERCENTAGE">
                  <a:rPr lang="en-US" baseline="0"/>
                  <a:pPr>
                    <a:defRPr sz="900" b="0"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3"/>
        <c:spPr>
          <a:solidFill>
            <a:schemeClr val="accent3"/>
          </a:solidFill>
          <a:ln w="19050">
            <a:solidFill>
              <a:schemeClr val="lt1"/>
            </a:solidFill>
          </a:ln>
          <a:effectLst/>
        </c:spPr>
        <c:dLbl>
          <c:idx val="0"/>
          <c:layout>
            <c:manualLayout>
              <c:x val="8.9213300892133016E-2"/>
              <c:y val="0.10673985971332724"/>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16E8C14-F620-4351-9398-8BADA0A7D0D5}" type="CATEGORYNAME">
                  <a:rPr lang="en-US" b="1">
                    <a:solidFill>
                      <a:schemeClr val="accent3"/>
                    </a:solidFill>
                  </a:rPr>
                  <a:pPr>
                    <a:defRPr sz="900" b="0" i="0" u="none" strike="noStrike" kern="1200" baseline="0">
                      <a:solidFill>
                        <a:schemeClr val="tx1">
                          <a:lumMod val="75000"/>
                          <a:lumOff val="25000"/>
                        </a:schemeClr>
                      </a:solidFill>
                      <a:latin typeface="+mn-lt"/>
                      <a:ea typeface="+mn-ea"/>
                      <a:cs typeface="+mn-cs"/>
                    </a:defRPr>
                  </a:pPr>
                  <a:t>[CATEGORY NAME]</a:t>
                </a:fld>
                <a:r>
                  <a:rPr lang="en-US" baseline="0"/>
                  <a:t>, </a:t>
                </a:r>
                <a:fld id="{399D9685-6809-4255-BB37-C9FA378134B9}" type="VALUE">
                  <a:rPr lang="en-US" baseline="0"/>
                  <a:pPr>
                    <a:defRPr sz="900" b="0" i="0" u="none" strike="noStrike" kern="1200" baseline="0">
                      <a:solidFill>
                        <a:schemeClr val="tx1">
                          <a:lumMod val="75000"/>
                          <a:lumOff val="25000"/>
                        </a:schemeClr>
                      </a:solidFill>
                      <a:latin typeface="+mn-lt"/>
                      <a:ea typeface="+mn-ea"/>
                      <a:cs typeface="+mn-cs"/>
                    </a:defRPr>
                  </a:pPr>
                  <a:t>[VALUE]</a:t>
                </a:fld>
                <a:r>
                  <a:rPr lang="en-US" baseline="0"/>
                  <a:t>, </a:t>
                </a:r>
                <a:fld id="{04DE08CE-CAC8-4057-BC3D-08BB59E5F9AD}" type="PERCENTAGE">
                  <a:rPr lang="en-US" baseline="0"/>
                  <a:pPr>
                    <a:defRPr sz="900" b="0"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4"/>
        <c:spPr>
          <a:solidFill>
            <a:schemeClr val="accent2"/>
          </a:solidFill>
          <a:ln w="19050">
            <a:solidFill>
              <a:schemeClr val="lt1"/>
            </a:solidFill>
          </a:ln>
          <a:effectLst/>
        </c:spPr>
        <c:dLbl>
          <c:idx val="0"/>
          <c:layout>
            <c:manualLayout>
              <c:x val="0.14395782643957827"/>
              <c:y val="-2.1347971942665446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38DB0C6-0F8C-4644-87F7-BBCB4B7AB34A}" type="CATEGORYNAME">
                  <a:rPr lang="en-US" b="1">
                    <a:solidFill>
                      <a:schemeClr val="accent2"/>
                    </a:solidFill>
                  </a:rPr>
                  <a:pPr>
                    <a:defRPr sz="900" b="0" i="0" u="none" strike="noStrike" kern="1200" baseline="0">
                      <a:solidFill>
                        <a:schemeClr val="tx1">
                          <a:lumMod val="75000"/>
                          <a:lumOff val="25000"/>
                        </a:schemeClr>
                      </a:solidFill>
                      <a:latin typeface="+mn-lt"/>
                      <a:ea typeface="+mn-ea"/>
                      <a:cs typeface="+mn-cs"/>
                    </a:defRPr>
                  </a:pPr>
                  <a:t>[CATEGORY NAME]</a:t>
                </a:fld>
                <a:r>
                  <a:rPr lang="en-US" b="1" baseline="0">
                    <a:solidFill>
                      <a:schemeClr val="accent2"/>
                    </a:solidFill>
                  </a:rPr>
                  <a:t>,</a:t>
                </a:r>
                <a:r>
                  <a:rPr lang="en-US" baseline="0"/>
                  <a:t> </a:t>
                </a:r>
                <a:fld id="{BB0AD56C-19E7-43D9-98B0-8E240F534D8D}" type="VALUE">
                  <a:rPr lang="en-US" baseline="0"/>
                  <a:pPr>
                    <a:defRPr sz="900" b="0" i="0" u="none" strike="noStrike" kern="1200" baseline="0">
                      <a:solidFill>
                        <a:schemeClr val="tx1">
                          <a:lumMod val="75000"/>
                          <a:lumOff val="25000"/>
                        </a:schemeClr>
                      </a:solidFill>
                      <a:latin typeface="+mn-lt"/>
                      <a:ea typeface="+mn-ea"/>
                      <a:cs typeface="+mn-cs"/>
                    </a:defRPr>
                  </a:pPr>
                  <a:t>[VALUE]</a:t>
                </a:fld>
                <a:r>
                  <a:rPr lang="en-US" baseline="0"/>
                  <a:t>, </a:t>
                </a:r>
                <a:fld id="{619D9684-1ECB-4D74-95BD-ACA768B83C03}" type="PERCENTAGE">
                  <a:rPr lang="en-US" baseline="0"/>
                  <a:pPr>
                    <a:defRPr sz="900" b="0"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5"/>
        <c:spPr>
          <a:solidFill>
            <a:schemeClr val="accent1"/>
          </a:solidFill>
          <a:ln w="19050">
            <a:solidFill>
              <a:schemeClr val="lt1"/>
            </a:solidFill>
          </a:ln>
          <a:effectLst/>
        </c:spPr>
        <c:dLbl>
          <c:idx val="0"/>
          <c:layout>
            <c:manualLayout>
              <c:x val="0.18450932684509327"/>
              <c:y val="-5.4894784995425459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9FE3391-0F3F-4454-88A9-E6849AFBB910}" type="CATEGORYNAME">
                  <a:rPr lang="en-US" b="1">
                    <a:solidFill>
                      <a:schemeClr val="accent1"/>
                    </a:solidFill>
                  </a:rPr>
                  <a:pPr>
                    <a:defRPr sz="900" b="0" i="0" u="none" strike="noStrike" kern="1200" baseline="0">
                      <a:solidFill>
                        <a:schemeClr val="tx1">
                          <a:lumMod val="75000"/>
                          <a:lumOff val="25000"/>
                        </a:schemeClr>
                      </a:solidFill>
                      <a:latin typeface="+mn-lt"/>
                      <a:ea typeface="+mn-ea"/>
                      <a:cs typeface="+mn-cs"/>
                    </a:defRPr>
                  </a:pPr>
                  <a:t>[CATEGORY NAME]</a:t>
                </a:fld>
                <a:r>
                  <a:rPr lang="en-US" baseline="0"/>
                  <a:t>, </a:t>
                </a:r>
                <a:fld id="{A206E711-6ED2-4054-9310-2ABD9DBF0B8A}" type="VALUE">
                  <a:rPr lang="en-US" baseline="0"/>
                  <a:pPr>
                    <a:defRPr sz="900" b="0" i="0" u="none" strike="noStrike" kern="1200" baseline="0">
                      <a:solidFill>
                        <a:schemeClr val="tx1">
                          <a:lumMod val="75000"/>
                          <a:lumOff val="25000"/>
                        </a:schemeClr>
                      </a:solidFill>
                      <a:latin typeface="+mn-lt"/>
                      <a:ea typeface="+mn-ea"/>
                      <a:cs typeface="+mn-cs"/>
                    </a:defRPr>
                  </a:pPr>
                  <a:t>[VALUE]</a:t>
                </a:fld>
                <a:r>
                  <a:rPr lang="en-US" baseline="0"/>
                  <a:t>, </a:t>
                </a:r>
                <a:fld id="{B5F3A43B-69D3-4EEF-B4D9-C9447882FB11}" type="PERCENTAGE">
                  <a:rPr lang="en-US" baseline="0"/>
                  <a:pPr>
                    <a:defRPr sz="900" b="0"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6"/>
        <c:dLbl>
          <c:idx val="0"/>
          <c:layout>
            <c:manualLayout>
              <c:x val="0.14801297648012976"/>
              <c:y val="8.2342177493138047E-2"/>
            </c:manualLayout>
          </c:layout>
          <c:tx>
            <c:rich>
              <a:bodyPr/>
              <a:lstStyle/>
              <a:p>
                <a:fld id="{3AACD688-5140-46BC-81A6-4C6540C3892C}" type="CATEGORYNAME">
                  <a:rPr lang="en-US" b="1"/>
                  <a:pPr/>
                  <a:t>[CATEGORY NAME]</a:t>
                </a:fld>
                <a:r>
                  <a:rPr lang="en-US" baseline="0"/>
                  <a:t>, </a:t>
                </a:r>
                <a:fld id="{2A92F119-DA9A-45B8-BB7A-377C5D6EC07A}" type="VALUE">
                  <a:rPr lang="en-US" baseline="0"/>
                  <a:pPr/>
                  <a:t>[VALUE]</a:t>
                </a:fld>
                <a:r>
                  <a:rPr lang="en-US" baseline="0"/>
                  <a:t>, </a:t>
                </a:r>
                <a:fld id="{B515C6CF-C5D5-43B3-8EC2-5CDF02BD02E9}" type="PERCENTAGE">
                  <a:rPr lang="en-US" baseline="0"/>
                  <a:pPr/>
                  <a:t>[PERCENTAGE]</a:t>
                </a:fld>
                <a:endParaRPr lang="en-US" baseline="0"/>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7"/>
        <c:dLbl>
          <c:idx val="0"/>
          <c:layout>
            <c:manualLayout>
              <c:x val="0.14193025141930252"/>
              <c:y val="3.9646233607807259E-2"/>
            </c:manualLayout>
          </c:layout>
          <c:showLegendKey val="0"/>
          <c:showVal val="1"/>
          <c:showCatName val="1"/>
          <c:showSerName val="0"/>
          <c:showPercent val="1"/>
          <c:showBubbleSize val="0"/>
          <c:extLst>
            <c:ext xmlns:c15="http://schemas.microsoft.com/office/drawing/2012/chart" uri="{CE6537A1-D6FC-4f65-9D91-7224C49458BB}"/>
          </c:extLst>
        </c:dLbl>
      </c:pivotFmt>
      <c:pivotFmt>
        <c:idx val="8"/>
        <c:dLbl>
          <c:idx val="0"/>
          <c:layout>
            <c:manualLayout>
              <c:x val="0.14801297648012976"/>
              <c:y val="2.7447392497712716E-2"/>
            </c:manualLayout>
          </c:layout>
          <c:showLegendKey val="0"/>
          <c:showVal val="1"/>
          <c:showCatName val="1"/>
          <c:showSerName val="0"/>
          <c:showPercent val="1"/>
          <c:showBubbleSize val="0"/>
          <c:extLst>
            <c:ext xmlns:c15="http://schemas.microsoft.com/office/drawing/2012/chart" uri="{CE6537A1-D6FC-4f65-9D91-7224C49458BB}"/>
          </c:extLst>
        </c:dLbl>
      </c:pivotFmt>
      <c:pivotFmt>
        <c:idx val="9"/>
        <c:dLbl>
          <c:idx val="0"/>
          <c:layout>
            <c:manualLayout>
              <c:x val="0.14395782643957827"/>
              <c:y val="-5.5910709202649559E-17"/>
            </c:manualLayout>
          </c:layout>
          <c:showLegendKey val="0"/>
          <c:showVal val="1"/>
          <c:showCatName val="1"/>
          <c:showSerName val="0"/>
          <c:showPercent val="1"/>
          <c:showBubbleSize val="0"/>
          <c:extLst>
            <c:ext xmlns:c15="http://schemas.microsoft.com/office/drawing/2012/chart" uri="{CE6537A1-D6FC-4f65-9D91-7224C49458BB}"/>
          </c:extLst>
        </c:dLbl>
      </c:pivotFmt>
      <c:pivotFmt>
        <c:idx val="10"/>
        <c:dLbl>
          <c:idx val="0"/>
          <c:layout>
            <c:manualLayout>
              <c:x val="0.16423357664233576"/>
              <c:y val="-3.0497102775236408E-2"/>
            </c:manualLayout>
          </c:layout>
          <c:showLegendKey val="0"/>
          <c:showVal val="1"/>
          <c:showCatName val="1"/>
          <c:showSerName val="0"/>
          <c:showPercent val="1"/>
          <c:showBubbleSize val="0"/>
          <c:extLst>
            <c:ext xmlns:c15="http://schemas.microsoft.com/office/drawing/2012/chart" uri="{CE6537A1-D6FC-4f65-9D91-7224C49458BB}"/>
          </c:extLst>
        </c:dLbl>
      </c:pivotFmt>
      <c:pivotFmt>
        <c:idx val="11"/>
        <c:dLbl>
          <c:idx val="0"/>
          <c:layout>
            <c:manualLayout>
              <c:x val="0.16017842660178411"/>
              <c:y val="-4.8795364440378165E-2"/>
            </c:manualLayout>
          </c:layout>
          <c:showLegendKey val="0"/>
          <c:showVal val="1"/>
          <c:showCatName val="1"/>
          <c:showSerName val="0"/>
          <c:showPercent val="1"/>
          <c:showBubbleSize val="0"/>
          <c:extLst>
            <c:ext xmlns:c15="http://schemas.microsoft.com/office/drawing/2012/chart" uri="{CE6537A1-D6FC-4f65-9D91-7224C49458BB}"/>
          </c:extLst>
        </c:dLbl>
      </c:pivotFmt>
      <c:pivotFmt>
        <c:idx val="12"/>
        <c:dLbl>
          <c:idx val="0"/>
          <c:layout>
            <c:manualLayout>
              <c:x val="0.13990267639902676"/>
              <c:y val="-6.0994205550472733E-2"/>
            </c:manualLayout>
          </c:layout>
          <c:showLegendKey val="0"/>
          <c:showVal val="1"/>
          <c:showCatName val="1"/>
          <c:showSerName val="0"/>
          <c:showPercent val="1"/>
          <c:showBubbleSize val="0"/>
          <c:extLst>
            <c:ext xmlns:c15="http://schemas.microsoft.com/office/drawing/2012/chart" uri="{CE6537A1-D6FC-4f65-9D91-7224C49458BB}"/>
          </c:extLst>
        </c:dLbl>
      </c:pivotFmt>
      <c:pivotFmt>
        <c:idx val="13"/>
        <c:dLbl>
          <c:idx val="0"/>
          <c:layout>
            <c:manualLayout>
              <c:x val="0.11759935117599336"/>
              <c:y val="-9.1491308325709092E-2"/>
            </c:manualLayout>
          </c:layout>
          <c:showLegendKey val="0"/>
          <c:showVal val="1"/>
          <c:showCatName val="1"/>
          <c:showSerName val="0"/>
          <c:showPercent val="1"/>
          <c:showBubbleSize val="0"/>
          <c:extLst>
            <c:ext xmlns:c15="http://schemas.microsoft.com/office/drawing/2012/chart" uri="{CE6537A1-D6FC-4f65-9D91-7224C49458BB}"/>
          </c:extLst>
        </c:dLbl>
      </c:pivotFmt>
      <c:pivotFmt>
        <c:idx val="14"/>
        <c:dLbl>
          <c:idx val="0"/>
          <c:layout>
            <c:manualLayout>
              <c:x val="6.2854825628548258E-2"/>
              <c:y val="-0.11283928026837452"/>
            </c:manualLayout>
          </c:layout>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6"/>
          </a:solidFill>
          <a:ln w="19050">
            <a:solidFill>
              <a:schemeClr val="lt1"/>
            </a:solidFill>
          </a:ln>
          <a:effectLst/>
        </c:spPr>
        <c:dLbl>
          <c:idx val="0"/>
          <c:layout>
            <c:manualLayout>
              <c:x val="-0.16017842660178427"/>
              <c:y val="-7.6242756938090878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9DF3751-4313-4E29-8D1D-D0FDC1827D6E}" type="CATEGORYNAME">
                  <a:rPr lang="en-US" b="1">
                    <a:solidFill>
                      <a:schemeClr val="accent6"/>
                    </a:solidFill>
                  </a:rPr>
                  <a:pPr>
                    <a:defRPr sz="900" b="0" i="0" u="none" strike="noStrike" kern="1200" baseline="0">
                      <a:solidFill>
                        <a:schemeClr val="tx1">
                          <a:lumMod val="75000"/>
                          <a:lumOff val="25000"/>
                        </a:schemeClr>
                      </a:solidFill>
                      <a:latin typeface="+mn-lt"/>
                      <a:ea typeface="+mn-ea"/>
                      <a:cs typeface="+mn-cs"/>
                    </a:defRPr>
                  </a:pPr>
                  <a:t>[CATEGORY NAME]</a:t>
                </a:fld>
                <a:r>
                  <a:rPr lang="en-US" baseline="0"/>
                  <a:t>, </a:t>
                </a:r>
                <a:fld id="{781CB007-02B0-40EE-AA32-B984BB131EBF}" type="VALUE">
                  <a:rPr lang="en-US" baseline="0"/>
                  <a:pPr>
                    <a:defRPr sz="900" b="0" i="0" u="none" strike="noStrike" kern="1200" baseline="0">
                      <a:solidFill>
                        <a:schemeClr val="tx1">
                          <a:lumMod val="75000"/>
                          <a:lumOff val="25000"/>
                        </a:schemeClr>
                      </a:solidFill>
                      <a:latin typeface="+mn-lt"/>
                      <a:ea typeface="+mn-ea"/>
                      <a:cs typeface="+mn-cs"/>
                    </a:defRPr>
                  </a:pPr>
                  <a:t>[VALUE]</a:t>
                </a:fld>
                <a:r>
                  <a:rPr lang="en-US" baseline="0"/>
                  <a:t>, </a:t>
                </a:r>
                <a:fld id="{4F31A4B3-9D68-4ACC-B26B-D9FAC5611682}" type="PERCENTAGE">
                  <a:rPr lang="en-US" baseline="0"/>
                  <a:pPr>
                    <a:defRPr sz="900" b="0" i="0" u="none" strike="noStrike" kern="1200" baseline="0">
                      <a:solidFill>
                        <a:schemeClr val="tx1">
                          <a:lumMod val="75000"/>
                          <a:lumOff val="25000"/>
                        </a:schemeClr>
                      </a:solidFill>
                      <a:latin typeface="+mn-lt"/>
                      <a:ea typeface="+mn-ea"/>
                      <a:cs typeface="+mn-cs"/>
                    </a:defRPr>
                  </a:pPr>
                  <a:t>[PERCENTAGE]</a:t>
                </a:fld>
                <a:endParaRPr lang="en-US" baseline="0"/>
              </a:p>
            </c:rich>
          </c:tx>
          <c:spPr>
            <a:solidFill>
              <a:schemeClr val="accent6"/>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dLbl>
          <c:idx val="0"/>
          <c:layout>
            <c:manualLayout>
              <c:x val="0.18494104194815894"/>
              <c:y val="-0.1466211120161704"/>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fld id="{54DB1307-0AE3-44A2-95B7-3BD8FD44CC25}" type="CATEGORYNAME">
                  <a:rPr lang="en-US" b="1">
                    <a:solidFill>
                      <a:schemeClr val="lt1"/>
                    </a:solidFill>
                    <a:latin typeface="+mn-lt"/>
                    <a:ea typeface="+mn-ea"/>
                    <a:cs typeface="+mn-cs"/>
                  </a:rPr>
                  <a:pPr>
                    <a:defRPr sz="900" b="0" i="0" u="none" strike="noStrike" kern="1200" baseline="0">
                      <a:solidFill>
                        <a:schemeClr val="lt1"/>
                      </a:solidFill>
                      <a:latin typeface="+mn-lt"/>
                      <a:ea typeface="+mn-ea"/>
                      <a:cs typeface="+mn-cs"/>
                    </a:defRPr>
                  </a:pPr>
                  <a:t>[CATEGORY NAME]</a:t>
                </a:fld>
                <a:r>
                  <a:rPr lang="en-US" b="1" baseline="0">
                    <a:solidFill>
                      <a:schemeClr val="lt1"/>
                    </a:solidFill>
                    <a:latin typeface="+mn-lt"/>
                    <a:ea typeface="+mn-ea"/>
                    <a:cs typeface="+mn-cs"/>
                  </a:rPr>
                  <a:t>,</a:t>
                </a:r>
              </a:p>
              <a:p>
                <a:pPr>
                  <a:defRPr sz="900" b="0" i="0" u="none" strike="noStrike" kern="1200" baseline="0">
                    <a:solidFill>
                      <a:schemeClr val="lt1"/>
                    </a:solidFill>
                    <a:latin typeface="+mn-lt"/>
                    <a:ea typeface="+mn-ea"/>
                    <a:cs typeface="+mn-cs"/>
                  </a:defRPr>
                </a:pPr>
                <a:r>
                  <a:rPr lang="en-US" baseline="0">
                    <a:solidFill>
                      <a:schemeClr val="lt1"/>
                    </a:solidFill>
                    <a:latin typeface="+mn-lt"/>
                    <a:ea typeface="+mn-ea"/>
                    <a:cs typeface="+mn-cs"/>
                  </a:rPr>
                  <a:t> </a:t>
                </a:r>
                <a:fld id="{05C6F79C-0D21-4AA1-B58E-6806EFF8E710}" type="VALUE">
                  <a:rPr lang="en-US" baseline="0">
                    <a:solidFill>
                      <a:schemeClr val="lt1"/>
                    </a:solidFill>
                    <a:latin typeface="+mn-lt"/>
                    <a:ea typeface="+mn-ea"/>
                    <a:cs typeface="+mn-cs"/>
                  </a:rPr>
                  <a:pPr>
                    <a:defRPr sz="900" b="0" i="0" u="none" strike="noStrike" kern="1200" baseline="0">
                      <a:solidFill>
                        <a:schemeClr val="lt1"/>
                      </a:solidFill>
                      <a:latin typeface="+mn-lt"/>
                      <a:ea typeface="+mn-ea"/>
                      <a:cs typeface="+mn-cs"/>
                    </a:defRPr>
                  </a:pPr>
                  <a:t>[VALUE]</a:t>
                </a:fld>
                <a:r>
                  <a:rPr lang="en-US" baseline="0">
                    <a:solidFill>
                      <a:schemeClr val="lt1"/>
                    </a:solidFill>
                    <a:latin typeface="+mn-lt"/>
                    <a:ea typeface="+mn-ea"/>
                    <a:cs typeface="+mn-cs"/>
                  </a:rPr>
                  <a:t>, </a:t>
                </a:r>
              </a:p>
              <a:p>
                <a:pPr>
                  <a:defRPr sz="900" b="0" i="0" u="none" strike="noStrike" kern="1200" baseline="0">
                    <a:solidFill>
                      <a:schemeClr val="lt1"/>
                    </a:solidFill>
                    <a:latin typeface="+mn-lt"/>
                    <a:ea typeface="+mn-ea"/>
                    <a:cs typeface="+mn-cs"/>
                  </a:defRPr>
                </a:pPr>
                <a:fld id="{97314606-965E-4403-8981-CA461534FFAA}" type="PERCENTAGE">
                  <a:rPr lang="en-US" baseline="0">
                    <a:solidFill>
                      <a:schemeClr val="lt1"/>
                    </a:solidFill>
                    <a:latin typeface="+mn-lt"/>
                    <a:ea typeface="+mn-ea"/>
                    <a:cs typeface="+mn-cs"/>
                  </a:rPr>
                  <a:pPr>
                    <a:defRPr sz="900" b="0" i="0" u="none" strike="noStrike" kern="1200" baseline="0">
                      <a:solidFill>
                        <a:schemeClr val="lt1"/>
                      </a:solidFill>
                      <a:latin typeface="+mn-lt"/>
                      <a:ea typeface="+mn-ea"/>
                      <a:cs typeface="+mn-cs"/>
                    </a:defRPr>
                  </a:pPr>
                  <a:t>[PERCENTAGE]</a:t>
                </a:fld>
                <a:endParaRPr lang="en-IN"/>
              </a:p>
            </c:rich>
          </c:tx>
          <c:spPr>
            <a:solidFill>
              <a:schemeClr val="accent1"/>
            </a:solidFill>
            <a:ln w="12700" cap="flat" cmpd="sng" algn="ctr">
              <a:solidFill>
                <a:schemeClr val="accent1">
                  <a:shade val="15000"/>
                </a:schemeClr>
              </a:solidFill>
              <a:prstDash val="solid"/>
              <a:miter lim="800000"/>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9003944773175541"/>
                  <c:h val="0.13225357018460465"/>
                </c:manualLayout>
              </c15:layout>
              <c15:dlblFieldTable/>
              <c15:showDataLabelsRange val="0"/>
            </c:ext>
          </c:extLst>
        </c:dLbl>
      </c:pivotFmt>
      <c:pivotFmt>
        <c:idx val="25"/>
        <c:spPr>
          <a:solidFill>
            <a:schemeClr val="accent2"/>
          </a:solidFill>
          <a:ln w="19050">
            <a:solidFill>
              <a:schemeClr val="lt1"/>
            </a:solidFill>
          </a:ln>
          <a:effectLst/>
        </c:spPr>
        <c:dLbl>
          <c:idx val="0"/>
          <c:layout>
            <c:manualLayout>
              <c:x val="0.20888117535603917"/>
              <c:y val="7.5905950627644894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fld id="{143467FD-F323-43ED-9AB2-88B32549D56A}" type="CATEGORYNAME">
                  <a:rPr lang="en-US" b="1">
                    <a:solidFill>
                      <a:schemeClr val="lt1"/>
                    </a:solidFill>
                    <a:latin typeface="+mn-lt"/>
                    <a:ea typeface="+mn-ea"/>
                    <a:cs typeface="+mn-cs"/>
                  </a:rPr>
                  <a:pPr>
                    <a:defRPr sz="900" b="0" i="0" u="none" strike="noStrike" kern="1200" baseline="0">
                      <a:solidFill>
                        <a:schemeClr val="lt1"/>
                      </a:solidFill>
                      <a:latin typeface="+mn-lt"/>
                      <a:ea typeface="+mn-ea"/>
                      <a:cs typeface="+mn-cs"/>
                    </a:defRPr>
                  </a:pPr>
                  <a:t>[CATEGORY NAME]</a:t>
                </a:fld>
                <a:r>
                  <a:rPr lang="en-US" baseline="0">
                    <a:solidFill>
                      <a:schemeClr val="lt1"/>
                    </a:solidFill>
                    <a:latin typeface="+mn-lt"/>
                    <a:ea typeface="+mn-ea"/>
                    <a:cs typeface="+mn-cs"/>
                  </a:rPr>
                  <a:t>, </a:t>
                </a:r>
                <a:fld id="{8FCCD285-AE44-4777-AC4F-0EB29FF147DC}" type="VALUE">
                  <a:rPr lang="en-US" baseline="0">
                    <a:solidFill>
                      <a:schemeClr val="lt1"/>
                    </a:solidFill>
                    <a:latin typeface="+mn-lt"/>
                    <a:ea typeface="+mn-ea"/>
                    <a:cs typeface="+mn-cs"/>
                  </a:rPr>
                  <a:pPr>
                    <a:defRPr sz="900" b="0" i="0" u="none" strike="noStrike" kern="1200" baseline="0">
                      <a:solidFill>
                        <a:schemeClr val="lt1"/>
                      </a:solidFill>
                      <a:latin typeface="+mn-lt"/>
                      <a:ea typeface="+mn-ea"/>
                      <a:cs typeface="+mn-cs"/>
                    </a:defRPr>
                  </a:pPr>
                  <a:t>[VALUE]</a:t>
                </a:fld>
                <a:r>
                  <a:rPr lang="en-US" baseline="0">
                    <a:solidFill>
                      <a:schemeClr val="lt1"/>
                    </a:solidFill>
                    <a:latin typeface="+mn-lt"/>
                    <a:ea typeface="+mn-ea"/>
                    <a:cs typeface="+mn-cs"/>
                  </a:rPr>
                  <a:t>, </a:t>
                </a:r>
              </a:p>
              <a:p>
                <a:pPr>
                  <a:defRPr sz="900" b="0" i="0" u="none" strike="noStrike" kern="1200" baseline="0">
                    <a:solidFill>
                      <a:schemeClr val="lt1"/>
                    </a:solidFill>
                    <a:latin typeface="+mn-lt"/>
                    <a:ea typeface="+mn-ea"/>
                    <a:cs typeface="+mn-cs"/>
                  </a:defRPr>
                </a:pPr>
                <a:fld id="{8F7ED790-672D-4A42-A4B9-E1C8E970A6B8}" type="PERCENTAGE">
                  <a:rPr lang="en-US" baseline="0">
                    <a:solidFill>
                      <a:schemeClr val="lt1"/>
                    </a:solidFill>
                    <a:latin typeface="+mn-lt"/>
                    <a:ea typeface="+mn-ea"/>
                    <a:cs typeface="+mn-cs"/>
                  </a:rPr>
                  <a:pPr>
                    <a:defRPr sz="900" b="0" i="0" u="none" strike="noStrike" kern="1200" baseline="0">
                      <a:solidFill>
                        <a:schemeClr val="lt1"/>
                      </a:solidFill>
                      <a:latin typeface="+mn-lt"/>
                      <a:ea typeface="+mn-ea"/>
                      <a:cs typeface="+mn-cs"/>
                    </a:defRPr>
                  </a:pPr>
                  <a:t>[PERCENTAGE]</a:t>
                </a:fld>
                <a:endParaRPr lang="en-IN"/>
              </a:p>
            </c:rich>
          </c:tx>
          <c:spPr>
            <a:solidFill>
              <a:schemeClr val="accent2"/>
            </a:solidFill>
            <a:ln w="12700" cap="flat" cmpd="sng" algn="ctr">
              <a:solidFill>
                <a:schemeClr val="accent2">
                  <a:shade val="15000"/>
                </a:schemeClr>
              </a:solidFill>
              <a:prstDash val="solid"/>
              <a:miter lim="800000"/>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5780315737160075"/>
                  <c:h val="0.14966910484151863"/>
                </c:manualLayout>
              </c15:layout>
              <c15:dlblFieldTable/>
              <c15:showDataLabelsRange val="0"/>
            </c:ext>
          </c:extLst>
        </c:dLbl>
      </c:pivotFmt>
      <c:pivotFmt>
        <c:idx val="26"/>
        <c:spPr>
          <a:solidFill>
            <a:schemeClr val="accent3"/>
          </a:solidFill>
          <a:ln w="19050">
            <a:solidFill>
              <a:schemeClr val="lt1"/>
            </a:solidFill>
          </a:ln>
          <a:effectLst/>
        </c:spPr>
        <c:dLbl>
          <c:idx val="0"/>
          <c:layout>
            <c:manualLayout>
              <c:x val="0.21501751075494258"/>
              <c:y val="0.19512310177528747"/>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fld id="{4A997B98-63F6-435B-8D6C-22DEE73D1184}" type="CATEGORYNAME">
                  <a:rPr lang="en-US" b="1">
                    <a:solidFill>
                      <a:schemeClr val="lt1"/>
                    </a:solidFill>
                    <a:latin typeface="+mn-lt"/>
                    <a:ea typeface="+mn-ea"/>
                    <a:cs typeface="+mn-cs"/>
                  </a:rPr>
                  <a:pPr>
                    <a:defRPr sz="900" b="0" i="0" u="none" strike="noStrike" kern="1200" baseline="0">
                      <a:solidFill>
                        <a:schemeClr val="lt1"/>
                      </a:solidFill>
                      <a:latin typeface="+mn-lt"/>
                      <a:ea typeface="+mn-ea"/>
                      <a:cs typeface="+mn-cs"/>
                    </a:defRPr>
                  </a:pPr>
                  <a:t>[CATEGORY NAME]</a:t>
                </a:fld>
                <a:r>
                  <a:rPr lang="en-US" baseline="0">
                    <a:solidFill>
                      <a:schemeClr val="lt1"/>
                    </a:solidFill>
                    <a:latin typeface="+mn-lt"/>
                    <a:ea typeface="+mn-ea"/>
                    <a:cs typeface="+mn-cs"/>
                  </a:rPr>
                  <a:t>, </a:t>
                </a:r>
              </a:p>
              <a:p>
                <a:pPr>
                  <a:defRPr sz="900" b="0" i="0" u="none" strike="noStrike" kern="1200" baseline="0">
                    <a:solidFill>
                      <a:schemeClr val="lt1"/>
                    </a:solidFill>
                    <a:latin typeface="+mn-lt"/>
                    <a:ea typeface="+mn-ea"/>
                    <a:cs typeface="+mn-cs"/>
                  </a:defRPr>
                </a:pPr>
                <a:r>
                  <a:rPr lang="en-US" baseline="0">
                    <a:solidFill>
                      <a:schemeClr val="lt1"/>
                    </a:solidFill>
                    <a:latin typeface="+mn-lt"/>
                    <a:ea typeface="+mn-ea"/>
                    <a:cs typeface="+mn-cs"/>
                  </a:rPr>
                  <a:t> </a:t>
                </a:r>
                <a:fld id="{1CCABB34-12A7-4A2D-819C-DC4F6EB9A670}" type="VALUE">
                  <a:rPr lang="en-US" baseline="0">
                    <a:solidFill>
                      <a:schemeClr val="lt1"/>
                    </a:solidFill>
                    <a:latin typeface="+mn-lt"/>
                    <a:ea typeface="+mn-ea"/>
                    <a:cs typeface="+mn-cs"/>
                  </a:rPr>
                  <a:pPr>
                    <a:defRPr sz="900" b="0" i="0" u="none" strike="noStrike" kern="1200" baseline="0">
                      <a:solidFill>
                        <a:schemeClr val="lt1"/>
                      </a:solidFill>
                      <a:latin typeface="+mn-lt"/>
                      <a:ea typeface="+mn-ea"/>
                      <a:cs typeface="+mn-cs"/>
                    </a:defRPr>
                  </a:pPr>
                  <a:t>[VALUE]</a:t>
                </a:fld>
                <a:r>
                  <a:rPr lang="en-US" baseline="0">
                    <a:solidFill>
                      <a:schemeClr val="lt1"/>
                    </a:solidFill>
                    <a:latin typeface="+mn-lt"/>
                    <a:ea typeface="+mn-ea"/>
                    <a:cs typeface="+mn-cs"/>
                  </a:rPr>
                  <a:t>,</a:t>
                </a:r>
              </a:p>
              <a:p>
                <a:pPr>
                  <a:defRPr sz="900" b="0" i="0" u="none" strike="noStrike" kern="1200" baseline="0">
                    <a:solidFill>
                      <a:schemeClr val="lt1"/>
                    </a:solidFill>
                    <a:latin typeface="+mn-lt"/>
                    <a:ea typeface="+mn-ea"/>
                    <a:cs typeface="+mn-cs"/>
                  </a:defRPr>
                </a:pPr>
                <a:r>
                  <a:rPr lang="en-US" baseline="0">
                    <a:solidFill>
                      <a:schemeClr val="lt1"/>
                    </a:solidFill>
                    <a:latin typeface="+mn-lt"/>
                    <a:ea typeface="+mn-ea"/>
                    <a:cs typeface="+mn-cs"/>
                  </a:rPr>
                  <a:t> </a:t>
                </a:r>
                <a:fld id="{1AAA6B83-0B51-429A-9E8D-E9F567642B7B}" type="PERCENTAGE">
                  <a:rPr lang="en-US" baseline="0">
                    <a:solidFill>
                      <a:schemeClr val="lt1"/>
                    </a:solidFill>
                    <a:latin typeface="+mn-lt"/>
                    <a:ea typeface="+mn-ea"/>
                    <a:cs typeface="+mn-cs"/>
                  </a:rPr>
                  <a:pPr>
                    <a:defRPr sz="900" b="0" i="0" u="none" strike="noStrike" kern="1200" baseline="0">
                      <a:solidFill>
                        <a:schemeClr val="lt1"/>
                      </a:solidFill>
                      <a:latin typeface="+mn-lt"/>
                      <a:ea typeface="+mn-ea"/>
                      <a:cs typeface="+mn-cs"/>
                    </a:defRPr>
                  </a:pPr>
                  <a:t>[PERCENTAGE]</a:t>
                </a:fld>
                <a:endParaRPr lang="en-US" baseline="0">
                  <a:solidFill>
                    <a:schemeClr val="lt1"/>
                  </a:solidFill>
                  <a:latin typeface="+mn-lt"/>
                  <a:ea typeface="+mn-ea"/>
                  <a:cs typeface="+mn-cs"/>
                </a:endParaRPr>
              </a:p>
            </c:rich>
          </c:tx>
          <c:spPr>
            <a:solidFill>
              <a:schemeClr val="accent3"/>
            </a:solidFill>
            <a:ln w="12700" cap="flat" cmpd="sng" algn="ctr">
              <a:solidFill>
                <a:schemeClr val="accent3">
                  <a:shade val="15000"/>
                </a:schemeClr>
              </a:solidFill>
              <a:prstDash val="solid"/>
              <a:miter lim="800000"/>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1204378853530878"/>
                  <c:h val="0.14270289097875305"/>
                </c:manualLayout>
              </c15:layout>
              <c15:dlblFieldTable/>
              <c15:showDataLabelsRange val="0"/>
            </c:ext>
          </c:extLst>
        </c:dLbl>
      </c:pivotFmt>
      <c:pivotFmt>
        <c:idx val="27"/>
        <c:spPr>
          <a:solidFill>
            <a:schemeClr val="accent4"/>
          </a:solidFill>
          <a:ln w="19050">
            <a:solidFill>
              <a:schemeClr val="lt1"/>
            </a:solidFill>
          </a:ln>
          <a:effectLst/>
        </c:spPr>
        <c:dLbl>
          <c:idx val="0"/>
          <c:layout>
            <c:manualLayout>
              <c:x val="-0.24518114507136315"/>
              <c:y val="0.16568495160675448"/>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fld id="{CDCD9DEA-29AC-494C-98CA-8CB1CC0C888D}" type="CATEGORYNAME">
                  <a:rPr lang="en-US" b="1">
                    <a:solidFill>
                      <a:schemeClr val="lt1"/>
                    </a:solidFill>
                    <a:latin typeface="+mn-lt"/>
                    <a:ea typeface="+mn-ea"/>
                    <a:cs typeface="+mn-cs"/>
                  </a:rPr>
                  <a:pPr>
                    <a:defRPr sz="900" b="0" i="0" u="none" strike="noStrike" kern="1200" baseline="0">
                      <a:solidFill>
                        <a:schemeClr val="lt1"/>
                      </a:solidFill>
                      <a:latin typeface="+mn-lt"/>
                      <a:ea typeface="+mn-ea"/>
                      <a:cs typeface="+mn-cs"/>
                    </a:defRPr>
                  </a:pPr>
                  <a:t>[CATEGORY NAME]</a:t>
                </a:fld>
                <a:r>
                  <a:rPr lang="en-US" baseline="0">
                    <a:solidFill>
                      <a:schemeClr val="lt1"/>
                    </a:solidFill>
                    <a:latin typeface="+mn-lt"/>
                    <a:ea typeface="+mn-ea"/>
                    <a:cs typeface="+mn-cs"/>
                  </a:rPr>
                  <a:t>, </a:t>
                </a:r>
                <a:fld id="{739EB61B-C67F-4F8C-B34B-E88F4B23456A}" type="VALUE">
                  <a:rPr lang="en-US" baseline="0">
                    <a:solidFill>
                      <a:schemeClr val="lt1"/>
                    </a:solidFill>
                    <a:latin typeface="+mn-lt"/>
                    <a:ea typeface="+mn-ea"/>
                    <a:cs typeface="+mn-cs"/>
                  </a:rPr>
                  <a:pPr>
                    <a:defRPr sz="900" b="0" i="0" u="none" strike="noStrike" kern="1200" baseline="0">
                      <a:solidFill>
                        <a:schemeClr val="lt1"/>
                      </a:solidFill>
                      <a:latin typeface="+mn-lt"/>
                      <a:ea typeface="+mn-ea"/>
                      <a:cs typeface="+mn-cs"/>
                    </a:defRPr>
                  </a:pPr>
                  <a:t>[VALUE]</a:t>
                </a:fld>
                <a:r>
                  <a:rPr lang="en-US" baseline="0">
                    <a:solidFill>
                      <a:schemeClr val="lt1"/>
                    </a:solidFill>
                    <a:latin typeface="+mn-lt"/>
                    <a:ea typeface="+mn-ea"/>
                    <a:cs typeface="+mn-cs"/>
                  </a:rPr>
                  <a:t>, </a:t>
                </a:r>
                <a:fld id="{459308B5-8A5F-4F4D-A629-2EC173764AFD}" type="PERCENTAGE">
                  <a:rPr lang="en-US" baseline="0">
                    <a:solidFill>
                      <a:schemeClr val="lt1"/>
                    </a:solidFill>
                    <a:latin typeface="+mn-lt"/>
                    <a:ea typeface="+mn-ea"/>
                    <a:cs typeface="+mn-cs"/>
                  </a:rPr>
                  <a:pPr>
                    <a:defRPr sz="900" b="0" i="0" u="none" strike="noStrike" kern="1200" baseline="0">
                      <a:solidFill>
                        <a:schemeClr val="lt1"/>
                      </a:solidFill>
                      <a:latin typeface="+mn-lt"/>
                      <a:ea typeface="+mn-ea"/>
                      <a:cs typeface="+mn-cs"/>
                    </a:defRPr>
                  </a:pPr>
                  <a:t>[PERCENTAGE]</a:t>
                </a:fld>
                <a:endParaRPr lang="en-US" baseline="0">
                  <a:solidFill>
                    <a:schemeClr val="lt1"/>
                  </a:solidFill>
                  <a:latin typeface="+mn-lt"/>
                  <a:ea typeface="+mn-ea"/>
                  <a:cs typeface="+mn-cs"/>
                </a:endParaRPr>
              </a:p>
            </c:rich>
          </c:tx>
          <c:spPr>
            <a:solidFill>
              <a:schemeClr val="accent4"/>
            </a:solidFill>
            <a:ln w="12700" cap="flat" cmpd="sng" algn="ctr">
              <a:solidFill>
                <a:schemeClr val="accent4">
                  <a:shade val="15000"/>
                </a:schemeClr>
              </a:solidFill>
              <a:prstDash val="solid"/>
              <a:miter lim="800000"/>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3068284178974668"/>
                  <c:h val="0.13225357018460465"/>
                </c:manualLayout>
              </c15:layout>
              <c15:dlblFieldTable/>
              <c15:showDataLabelsRange val="0"/>
            </c:ext>
          </c:extLst>
        </c:dLbl>
      </c:pivotFmt>
      <c:pivotFmt>
        <c:idx val="28"/>
        <c:spPr>
          <a:solidFill>
            <a:schemeClr val="accent5"/>
          </a:solidFill>
          <a:ln w="19050">
            <a:solidFill>
              <a:schemeClr val="lt1"/>
            </a:solidFill>
          </a:ln>
          <a:effectLst/>
        </c:spPr>
        <c:dLbl>
          <c:idx val="0"/>
          <c:layout>
            <c:manualLayout>
              <c:x val="-0.24074327524887792"/>
              <c:y val="2.6010855226168829E-3"/>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fld id="{DE0B70EE-CC86-4D7E-BC0C-660C315DE2D4}" type="CATEGORYNAME">
                  <a:rPr lang="en-US" b="1">
                    <a:solidFill>
                      <a:schemeClr val="lt1"/>
                    </a:solidFill>
                    <a:latin typeface="+mn-lt"/>
                    <a:ea typeface="+mn-ea"/>
                    <a:cs typeface="+mn-cs"/>
                  </a:rPr>
                  <a:pPr>
                    <a:defRPr sz="900" b="0" i="0" u="none" strike="noStrike" kern="1200" baseline="0">
                      <a:solidFill>
                        <a:schemeClr val="lt1"/>
                      </a:solidFill>
                      <a:latin typeface="+mn-lt"/>
                      <a:ea typeface="+mn-ea"/>
                      <a:cs typeface="+mn-cs"/>
                    </a:defRPr>
                  </a:pPr>
                  <a:t>[CATEGORY NAME]</a:t>
                </a:fld>
                <a:r>
                  <a:rPr lang="en-US" b="1" baseline="0">
                    <a:solidFill>
                      <a:schemeClr val="lt1"/>
                    </a:solidFill>
                    <a:latin typeface="+mn-lt"/>
                    <a:ea typeface="+mn-ea"/>
                    <a:cs typeface="+mn-cs"/>
                  </a:rPr>
                  <a:t>,</a:t>
                </a:r>
              </a:p>
              <a:p>
                <a:pPr>
                  <a:defRPr sz="900" b="0" i="0" u="none" strike="noStrike" kern="1200" baseline="0">
                    <a:solidFill>
                      <a:schemeClr val="lt1"/>
                    </a:solidFill>
                    <a:latin typeface="+mn-lt"/>
                    <a:ea typeface="+mn-ea"/>
                    <a:cs typeface="+mn-cs"/>
                  </a:defRPr>
                </a:pPr>
                <a:r>
                  <a:rPr lang="en-US" baseline="0">
                    <a:solidFill>
                      <a:schemeClr val="lt1"/>
                    </a:solidFill>
                    <a:latin typeface="+mn-lt"/>
                    <a:ea typeface="+mn-ea"/>
                    <a:cs typeface="+mn-cs"/>
                  </a:rPr>
                  <a:t> </a:t>
                </a:r>
                <a:fld id="{76150365-12A7-4C9C-BAD9-E290BD70F3C9}" type="VALUE">
                  <a:rPr lang="en-US" baseline="0">
                    <a:solidFill>
                      <a:schemeClr val="lt1"/>
                    </a:solidFill>
                    <a:latin typeface="+mn-lt"/>
                    <a:ea typeface="+mn-ea"/>
                    <a:cs typeface="+mn-cs"/>
                  </a:rPr>
                  <a:pPr>
                    <a:defRPr sz="900" b="0" i="0" u="none" strike="noStrike" kern="1200" baseline="0">
                      <a:solidFill>
                        <a:schemeClr val="lt1"/>
                      </a:solidFill>
                      <a:latin typeface="+mn-lt"/>
                      <a:ea typeface="+mn-ea"/>
                      <a:cs typeface="+mn-cs"/>
                    </a:defRPr>
                  </a:pPr>
                  <a:t>[VALUE]</a:t>
                </a:fld>
                <a:r>
                  <a:rPr lang="en-US" baseline="0">
                    <a:solidFill>
                      <a:schemeClr val="lt1"/>
                    </a:solidFill>
                    <a:latin typeface="+mn-lt"/>
                    <a:ea typeface="+mn-ea"/>
                    <a:cs typeface="+mn-cs"/>
                  </a:rPr>
                  <a:t>, </a:t>
                </a:r>
                <a:fld id="{2CC9043F-3166-43D5-B264-FABFAF5945F0}" type="PERCENTAGE">
                  <a:rPr lang="en-US" baseline="0">
                    <a:solidFill>
                      <a:schemeClr val="lt1"/>
                    </a:solidFill>
                    <a:latin typeface="+mn-lt"/>
                    <a:ea typeface="+mn-ea"/>
                    <a:cs typeface="+mn-cs"/>
                  </a:rPr>
                  <a:pPr>
                    <a:defRPr sz="900" b="0" i="0" u="none" strike="noStrike" kern="1200" baseline="0">
                      <a:solidFill>
                        <a:schemeClr val="lt1"/>
                      </a:solidFill>
                      <a:latin typeface="+mn-lt"/>
                      <a:ea typeface="+mn-ea"/>
                      <a:cs typeface="+mn-cs"/>
                    </a:defRPr>
                  </a:pPr>
                  <a:t>[PERCENTAGE]</a:t>
                </a:fld>
                <a:endParaRPr lang="en-US" baseline="0">
                  <a:solidFill>
                    <a:schemeClr val="lt1"/>
                  </a:solidFill>
                  <a:latin typeface="+mn-lt"/>
                  <a:ea typeface="+mn-ea"/>
                  <a:cs typeface="+mn-cs"/>
                </a:endParaRPr>
              </a:p>
            </c:rich>
          </c:tx>
          <c:spPr>
            <a:solidFill>
              <a:schemeClr val="accent5"/>
            </a:solidFill>
            <a:ln w="19050" cap="flat" cmpd="sng" algn="ctr">
              <a:solidFill>
                <a:schemeClr val="lt1"/>
              </a:solidFill>
              <a:prstDash val="solid"/>
              <a:miter lim="800000"/>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4820019723865877"/>
                  <c:h val="0.15315221177290142"/>
                </c:manualLayout>
              </c15:layout>
              <c15:dlblFieldTable/>
              <c15:showDataLabelsRange val="0"/>
            </c:ext>
          </c:extLst>
        </c:dLbl>
      </c:pivotFmt>
      <c:pivotFmt>
        <c:idx val="29"/>
        <c:spPr>
          <a:solidFill>
            <a:schemeClr val="accent6"/>
          </a:solidFill>
          <a:ln w="19050">
            <a:solidFill>
              <a:schemeClr val="lt1"/>
            </a:solidFill>
          </a:ln>
          <a:effectLst/>
        </c:spPr>
        <c:dLbl>
          <c:idx val="0"/>
          <c:layout>
            <c:manualLayout>
              <c:x val="-0.19528859743123828"/>
              <c:y val="-0.14217411695011481"/>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fld id="{EE2FDF03-11F4-48A2-9773-FDF8D53B8C68}" type="CATEGORYNAME">
                  <a:rPr lang="en-US" b="1">
                    <a:solidFill>
                      <a:schemeClr val="lt1"/>
                    </a:solidFill>
                    <a:latin typeface="+mn-lt"/>
                    <a:ea typeface="+mn-ea"/>
                    <a:cs typeface="+mn-cs"/>
                  </a:rPr>
                  <a:pPr>
                    <a:defRPr sz="900" b="0" i="0" u="none" strike="noStrike" kern="1200" baseline="0">
                      <a:solidFill>
                        <a:schemeClr val="lt1"/>
                      </a:solidFill>
                      <a:latin typeface="+mn-lt"/>
                      <a:ea typeface="+mn-ea"/>
                      <a:cs typeface="+mn-cs"/>
                    </a:defRPr>
                  </a:pPr>
                  <a:t>[CATEGORY NAME]</a:t>
                </a:fld>
                <a:r>
                  <a:rPr lang="en-US" baseline="0">
                    <a:solidFill>
                      <a:schemeClr val="lt1"/>
                    </a:solidFill>
                    <a:latin typeface="+mn-lt"/>
                    <a:ea typeface="+mn-ea"/>
                    <a:cs typeface="+mn-cs"/>
                  </a:rPr>
                  <a:t>,</a:t>
                </a:r>
              </a:p>
              <a:p>
                <a:pPr>
                  <a:defRPr sz="900" b="0" i="0" u="none" strike="noStrike" kern="1200" baseline="0">
                    <a:solidFill>
                      <a:schemeClr val="lt1"/>
                    </a:solidFill>
                    <a:latin typeface="+mn-lt"/>
                    <a:ea typeface="+mn-ea"/>
                    <a:cs typeface="+mn-cs"/>
                  </a:defRPr>
                </a:pPr>
                <a:r>
                  <a:rPr lang="en-US" baseline="0">
                    <a:solidFill>
                      <a:schemeClr val="lt1"/>
                    </a:solidFill>
                    <a:latin typeface="+mn-lt"/>
                    <a:ea typeface="+mn-ea"/>
                    <a:cs typeface="+mn-cs"/>
                  </a:rPr>
                  <a:t> </a:t>
                </a:r>
                <a:fld id="{F916AE41-8F57-4CF6-AEDA-68DC223E95B8}" type="VALUE">
                  <a:rPr lang="en-US" baseline="0">
                    <a:solidFill>
                      <a:schemeClr val="lt1"/>
                    </a:solidFill>
                    <a:latin typeface="+mn-lt"/>
                    <a:ea typeface="+mn-ea"/>
                    <a:cs typeface="+mn-cs"/>
                  </a:rPr>
                  <a:pPr>
                    <a:defRPr sz="900" b="0" i="0" u="none" strike="noStrike" kern="1200" baseline="0">
                      <a:solidFill>
                        <a:schemeClr val="lt1"/>
                      </a:solidFill>
                      <a:latin typeface="+mn-lt"/>
                      <a:ea typeface="+mn-ea"/>
                      <a:cs typeface="+mn-cs"/>
                    </a:defRPr>
                  </a:pPr>
                  <a:t>[VALUE]</a:t>
                </a:fld>
                <a:r>
                  <a:rPr lang="en-US" baseline="0">
                    <a:solidFill>
                      <a:schemeClr val="lt1"/>
                    </a:solidFill>
                    <a:latin typeface="+mn-lt"/>
                    <a:ea typeface="+mn-ea"/>
                    <a:cs typeface="+mn-cs"/>
                  </a:rPr>
                  <a:t>, </a:t>
                </a:r>
                <a:fld id="{60B3570F-1352-4F9F-A036-883BB8A9CF8C}" type="PERCENTAGE">
                  <a:rPr lang="en-US" baseline="0">
                    <a:solidFill>
                      <a:schemeClr val="lt1"/>
                    </a:solidFill>
                    <a:latin typeface="+mn-lt"/>
                    <a:ea typeface="+mn-ea"/>
                    <a:cs typeface="+mn-cs"/>
                  </a:rPr>
                  <a:pPr>
                    <a:defRPr sz="900" b="0" i="0" u="none" strike="noStrike" kern="1200" baseline="0">
                      <a:solidFill>
                        <a:schemeClr val="lt1"/>
                      </a:solidFill>
                      <a:latin typeface="+mn-lt"/>
                      <a:ea typeface="+mn-ea"/>
                      <a:cs typeface="+mn-cs"/>
                    </a:defRPr>
                  </a:pPr>
                  <a:t>[PERCENTAGE]</a:t>
                </a:fld>
                <a:endParaRPr lang="en-US" baseline="0">
                  <a:solidFill>
                    <a:schemeClr val="lt1"/>
                  </a:solidFill>
                  <a:latin typeface="+mn-lt"/>
                  <a:ea typeface="+mn-ea"/>
                  <a:cs typeface="+mn-cs"/>
                </a:endParaRPr>
              </a:p>
            </c:rich>
          </c:tx>
          <c:spPr>
            <a:solidFill>
              <a:schemeClr val="accent6"/>
            </a:solidFill>
            <a:ln w="12700" cap="flat" cmpd="sng" algn="ctr">
              <a:solidFill>
                <a:schemeClr val="accent6">
                  <a:shade val="15000"/>
                </a:schemeClr>
              </a:solidFill>
              <a:prstDash val="solid"/>
              <a:miter lim="800000"/>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6026864060631474"/>
                  <c:h val="0.1705677464298154"/>
                </c:manualLayout>
              </c15:layout>
              <c15:dlblFieldTable/>
              <c15:showDataLabelsRange val="0"/>
            </c:ext>
          </c:extLst>
        </c:dLbl>
      </c:pivotFmt>
      <c:pivotFmt>
        <c:idx val="3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31"/>
        <c:spPr>
          <a:solidFill>
            <a:schemeClr val="accent1"/>
          </a:solidFill>
          <a:ln w="19050">
            <a:solidFill>
              <a:schemeClr val="lt1"/>
            </a:solidFill>
          </a:ln>
          <a:effectLst/>
        </c:spPr>
        <c:dLbl>
          <c:idx val="0"/>
          <c:layout>
            <c:manualLayout>
              <c:x val="0.18494104194815894"/>
              <c:y val="-0.1466211120161704"/>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fld id="{54DB1307-0AE3-44A2-95B7-3BD8FD44CC25}" type="CATEGORYNAME">
                  <a:rPr lang="en-US" b="1">
                    <a:solidFill>
                      <a:schemeClr val="lt1"/>
                    </a:solidFill>
                    <a:latin typeface="+mn-lt"/>
                    <a:ea typeface="+mn-ea"/>
                    <a:cs typeface="+mn-cs"/>
                  </a:rPr>
                  <a:pPr>
                    <a:defRPr sz="900" b="0" i="0" u="none" strike="noStrike" kern="1200" baseline="0">
                      <a:solidFill>
                        <a:schemeClr val="lt1"/>
                      </a:solidFill>
                      <a:latin typeface="+mn-lt"/>
                      <a:ea typeface="+mn-ea"/>
                      <a:cs typeface="+mn-cs"/>
                    </a:defRPr>
                  </a:pPr>
                  <a:t>[CATEGORY NAME]</a:t>
                </a:fld>
                <a:r>
                  <a:rPr lang="en-US" b="1" baseline="0">
                    <a:solidFill>
                      <a:schemeClr val="lt1"/>
                    </a:solidFill>
                    <a:latin typeface="+mn-lt"/>
                    <a:ea typeface="+mn-ea"/>
                    <a:cs typeface="+mn-cs"/>
                  </a:rPr>
                  <a:t>,</a:t>
                </a:r>
              </a:p>
              <a:p>
                <a:pPr>
                  <a:defRPr sz="900" b="0" i="0" u="none" strike="noStrike" kern="1200" baseline="0">
                    <a:solidFill>
                      <a:schemeClr val="lt1"/>
                    </a:solidFill>
                    <a:latin typeface="+mn-lt"/>
                    <a:ea typeface="+mn-ea"/>
                    <a:cs typeface="+mn-cs"/>
                  </a:defRPr>
                </a:pPr>
                <a:r>
                  <a:rPr lang="en-US" baseline="0">
                    <a:solidFill>
                      <a:schemeClr val="lt1"/>
                    </a:solidFill>
                    <a:latin typeface="+mn-lt"/>
                    <a:ea typeface="+mn-ea"/>
                    <a:cs typeface="+mn-cs"/>
                  </a:rPr>
                  <a:t> </a:t>
                </a:r>
                <a:fld id="{05C6F79C-0D21-4AA1-B58E-6806EFF8E710}" type="VALUE">
                  <a:rPr lang="en-US" baseline="0">
                    <a:solidFill>
                      <a:schemeClr val="lt1"/>
                    </a:solidFill>
                    <a:latin typeface="+mn-lt"/>
                    <a:ea typeface="+mn-ea"/>
                    <a:cs typeface="+mn-cs"/>
                  </a:rPr>
                  <a:pPr>
                    <a:defRPr sz="900" b="0" i="0" u="none" strike="noStrike" kern="1200" baseline="0">
                      <a:solidFill>
                        <a:schemeClr val="lt1"/>
                      </a:solidFill>
                      <a:latin typeface="+mn-lt"/>
                      <a:ea typeface="+mn-ea"/>
                      <a:cs typeface="+mn-cs"/>
                    </a:defRPr>
                  </a:pPr>
                  <a:t>[VALUE]</a:t>
                </a:fld>
                <a:r>
                  <a:rPr lang="en-US" baseline="0">
                    <a:solidFill>
                      <a:schemeClr val="lt1"/>
                    </a:solidFill>
                    <a:latin typeface="+mn-lt"/>
                    <a:ea typeface="+mn-ea"/>
                    <a:cs typeface="+mn-cs"/>
                  </a:rPr>
                  <a:t>, </a:t>
                </a:r>
              </a:p>
              <a:p>
                <a:pPr>
                  <a:defRPr sz="900" b="0" i="0" u="none" strike="noStrike" kern="1200" baseline="0">
                    <a:solidFill>
                      <a:schemeClr val="lt1"/>
                    </a:solidFill>
                    <a:latin typeface="+mn-lt"/>
                    <a:ea typeface="+mn-ea"/>
                    <a:cs typeface="+mn-cs"/>
                  </a:defRPr>
                </a:pPr>
                <a:fld id="{97314606-965E-4403-8981-CA461534FFAA}" type="PERCENTAGE">
                  <a:rPr lang="en-US" baseline="0">
                    <a:solidFill>
                      <a:schemeClr val="lt1"/>
                    </a:solidFill>
                    <a:latin typeface="+mn-lt"/>
                    <a:ea typeface="+mn-ea"/>
                    <a:cs typeface="+mn-cs"/>
                  </a:rPr>
                  <a:pPr>
                    <a:defRPr sz="900" b="0" i="0" u="none" strike="noStrike" kern="1200" baseline="0">
                      <a:solidFill>
                        <a:schemeClr val="lt1"/>
                      </a:solidFill>
                      <a:latin typeface="+mn-lt"/>
                      <a:ea typeface="+mn-ea"/>
                      <a:cs typeface="+mn-cs"/>
                    </a:defRPr>
                  </a:pPr>
                  <a:t>[PERCENTAGE]</a:t>
                </a:fld>
                <a:endParaRPr lang="en-IN"/>
              </a:p>
            </c:rich>
          </c:tx>
          <c:spPr>
            <a:solidFill>
              <a:schemeClr val="accent1"/>
            </a:solidFill>
            <a:ln w="12700" cap="flat" cmpd="sng" algn="ctr">
              <a:solidFill>
                <a:schemeClr val="accent1">
                  <a:shade val="15000"/>
                </a:schemeClr>
              </a:solidFill>
              <a:prstDash val="solid"/>
              <a:miter lim="800000"/>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9003944773175541"/>
                  <c:h val="0.13225357018460465"/>
                </c:manualLayout>
              </c15:layout>
              <c15:dlblFieldTable/>
              <c15:showDataLabelsRange val="0"/>
            </c:ext>
          </c:extLst>
        </c:dLbl>
      </c:pivotFmt>
      <c:pivotFmt>
        <c:idx val="32"/>
        <c:spPr>
          <a:solidFill>
            <a:schemeClr val="accent1"/>
          </a:solidFill>
          <a:ln w="19050">
            <a:solidFill>
              <a:schemeClr val="lt1"/>
            </a:solidFill>
          </a:ln>
          <a:effectLst/>
        </c:spPr>
        <c:dLbl>
          <c:idx val="0"/>
          <c:layout>
            <c:manualLayout>
              <c:x val="0.20888117535603917"/>
              <c:y val="7.5905950627644894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fld id="{143467FD-F323-43ED-9AB2-88B32549D56A}" type="CATEGORYNAME">
                  <a:rPr lang="en-US" b="1">
                    <a:solidFill>
                      <a:schemeClr val="lt1"/>
                    </a:solidFill>
                    <a:latin typeface="+mn-lt"/>
                    <a:ea typeface="+mn-ea"/>
                    <a:cs typeface="+mn-cs"/>
                  </a:rPr>
                  <a:pPr>
                    <a:defRPr sz="900" b="0" i="0" u="none" strike="noStrike" kern="1200" baseline="0">
                      <a:solidFill>
                        <a:schemeClr val="lt1"/>
                      </a:solidFill>
                      <a:latin typeface="+mn-lt"/>
                      <a:ea typeface="+mn-ea"/>
                      <a:cs typeface="+mn-cs"/>
                    </a:defRPr>
                  </a:pPr>
                  <a:t>[CATEGORY NAME]</a:t>
                </a:fld>
                <a:r>
                  <a:rPr lang="en-US" baseline="0">
                    <a:solidFill>
                      <a:schemeClr val="lt1"/>
                    </a:solidFill>
                    <a:latin typeface="+mn-lt"/>
                    <a:ea typeface="+mn-ea"/>
                    <a:cs typeface="+mn-cs"/>
                  </a:rPr>
                  <a:t>, </a:t>
                </a:r>
                <a:fld id="{8FCCD285-AE44-4777-AC4F-0EB29FF147DC}" type="VALUE">
                  <a:rPr lang="en-US" baseline="0">
                    <a:solidFill>
                      <a:schemeClr val="lt1"/>
                    </a:solidFill>
                    <a:latin typeface="+mn-lt"/>
                    <a:ea typeface="+mn-ea"/>
                    <a:cs typeface="+mn-cs"/>
                  </a:rPr>
                  <a:pPr>
                    <a:defRPr sz="900" b="0" i="0" u="none" strike="noStrike" kern="1200" baseline="0">
                      <a:solidFill>
                        <a:schemeClr val="lt1"/>
                      </a:solidFill>
                      <a:latin typeface="+mn-lt"/>
                      <a:ea typeface="+mn-ea"/>
                      <a:cs typeface="+mn-cs"/>
                    </a:defRPr>
                  </a:pPr>
                  <a:t>[VALUE]</a:t>
                </a:fld>
                <a:r>
                  <a:rPr lang="en-US" baseline="0">
                    <a:solidFill>
                      <a:schemeClr val="lt1"/>
                    </a:solidFill>
                    <a:latin typeface="+mn-lt"/>
                    <a:ea typeface="+mn-ea"/>
                    <a:cs typeface="+mn-cs"/>
                  </a:rPr>
                  <a:t>, </a:t>
                </a:r>
              </a:p>
              <a:p>
                <a:pPr>
                  <a:defRPr sz="900" b="0" i="0" u="none" strike="noStrike" kern="1200" baseline="0">
                    <a:solidFill>
                      <a:schemeClr val="lt1"/>
                    </a:solidFill>
                    <a:latin typeface="+mn-lt"/>
                    <a:ea typeface="+mn-ea"/>
                    <a:cs typeface="+mn-cs"/>
                  </a:defRPr>
                </a:pPr>
                <a:fld id="{8F7ED790-672D-4A42-A4B9-E1C8E970A6B8}" type="PERCENTAGE">
                  <a:rPr lang="en-US" baseline="0">
                    <a:solidFill>
                      <a:schemeClr val="lt1"/>
                    </a:solidFill>
                    <a:latin typeface="+mn-lt"/>
                    <a:ea typeface="+mn-ea"/>
                    <a:cs typeface="+mn-cs"/>
                  </a:rPr>
                  <a:pPr>
                    <a:defRPr sz="900" b="0" i="0" u="none" strike="noStrike" kern="1200" baseline="0">
                      <a:solidFill>
                        <a:schemeClr val="lt1"/>
                      </a:solidFill>
                      <a:latin typeface="+mn-lt"/>
                      <a:ea typeface="+mn-ea"/>
                      <a:cs typeface="+mn-cs"/>
                    </a:defRPr>
                  </a:pPr>
                  <a:t>[PERCENTAGE]</a:t>
                </a:fld>
                <a:endParaRPr lang="en-IN"/>
              </a:p>
            </c:rich>
          </c:tx>
          <c:spPr>
            <a:solidFill>
              <a:schemeClr val="accent2"/>
            </a:solidFill>
            <a:ln w="12700" cap="flat" cmpd="sng" algn="ctr">
              <a:solidFill>
                <a:schemeClr val="accent2">
                  <a:shade val="15000"/>
                </a:schemeClr>
              </a:solidFill>
              <a:prstDash val="solid"/>
              <a:miter lim="800000"/>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5780315737160075"/>
                  <c:h val="0.14966910484151863"/>
                </c:manualLayout>
              </c15:layout>
              <c15:dlblFieldTable/>
              <c15:showDataLabelsRange val="0"/>
            </c:ext>
          </c:extLst>
        </c:dLbl>
      </c:pivotFmt>
      <c:pivotFmt>
        <c:idx val="33"/>
        <c:spPr>
          <a:solidFill>
            <a:schemeClr val="accent1"/>
          </a:solidFill>
          <a:ln w="19050">
            <a:solidFill>
              <a:schemeClr val="lt1"/>
            </a:solidFill>
          </a:ln>
          <a:effectLst/>
        </c:spPr>
        <c:dLbl>
          <c:idx val="0"/>
          <c:layout>
            <c:manualLayout>
              <c:x val="0.21501751075494258"/>
              <c:y val="0.19512310177528747"/>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fld id="{4A997B98-63F6-435B-8D6C-22DEE73D1184}" type="CATEGORYNAME">
                  <a:rPr lang="en-US" b="1">
                    <a:solidFill>
                      <a:schemeClr val="lt1"/>
                    </a:solidFill>
                    <a:latin typeface="+mn-lt"/>
                    <a:ea typeface="+mn-ea"/>
                    <a:cs typeface="+mn-cs"/>
                  </a:rPr>
                  <a:pPr>
                    <a:defRPr sz="900" b="0" i="0" u="none" strike="noStrike" kern="1200" baseline="0">
                      <a:solidFill>
                        <a:schemeClr val="lt1"/>
                      </a:solidFill>
                      <a:latin typeface="+mn-lt"/>
                      <a:ea typeface="+mn-ea"/>
                      <a:cs typeface="+mn-cs"/>
                    </a:defRPr>
                  </a:pPr>
                  <a:t>[CATEGORY NAME]</a:t>
                </a:fld>
                <a:r>
                  <a:rPr lang="en-US" baseline="0">
                    <a:solidFill>
                      <a:schemeClr val="lt1"/>
                    </a:solidFill>
                    <a:latin typeface="+mn-lt"/>
                    <a:ea typeface="+mn-ea"/>
                    <a:cs typeface="+mn-cs"/>
                  </a:rPr>
                  <a:t>, </a:t>
                </a:r>
              </a:p>
              <a:p>
                <a:pPr>
                  <a:defRPr sz="900" b="0" i="0" u="none" strike="noStrike" kern="1200" baseline="0">
                    <a:solidFill>
                      <a:schemeClr val="lt1"/>
                    </a:solidFill>
                    <a:latin typeface="+mn-lt"/>
                    <a:ea typeface="+mn-ea"/>
                    <a:cs typeface="+mn-cs"/>
                  </a:defRPr>
                </a:pPr>
                <a:r>
                  <a:rPr lang="en-US" baseline="0">
                    <a:solidFill>
                      <a:schemeClr val="lt1"/>
                    </a:solidFill>
                    <a:latin typeface="+mn-lt"/>
                    <a:ea typeface="+mn-ea"/>
                    <a:cs typeface="+mn-cs"/>
                  </a:rPr>
                  <a:t> </a:t>
                </a:r>
                <a:fld id="{1CCABB34-12A7-4A2D-819C-DC4F6EB9A670}" type="VALUE">
                  <a:rPr lang="en-US" baseline="0">
                    <a:solidFill>
                      <a:schemeClr val="lt1"/>
                    </a:solidFill>
                    <a:latin typeface="+mn-lt"/>
                    <a:ea typeface="+mn-ea"/>
                    <a:cs typeface="+mn-cs"/>
                  </a:rPr>
                  <a:pPr>
                    <a:defRPr sz="900" b="0" i="0" u="none" strike="noStrike" kern="1200" baseline="0">
                      <a:solidFill>
                        <a:schemeClr val="lt1"/>
                      </a:solidFill>
                      <a:latin typeface="+mn-lt"/>
                      <a:ea typeface="+mn-ea"/>
                      <a:cs typeface="+mn-cs"/>
                    </a:defRPr>
                  </a:pPr>
                  <a:t>[VALUE]</a:t>
                </a:fld>
                <a:r>
                  <a:rPr lang="en-US" baseline="0">
                    <a:solidFill>
                      <a:schemeClr val="lt1"/>
                    </a:solidFill>
                    <a:latin typeface="+mn-lt"/>
                    <a:ea typeface="+mn-ea"/>
                    <a:cs typeface="+mn-cs"/>
                  </a:rPr>
                  <a:t>,</a:t>
                </a:r>
              </a:p>
              <a:p>
                <a:pPr>
                  <a:defRPr sz="900" b="0" i="0" u="none" strike="noStrike" kern="1200" baseline="0">
                    <a:solidFill>
                      <a:schemeClr val="lt1"/>
                    </a:solidFill>
                    <a:latin typeface="+mn-lt"/>
                    <a:ea typeface="+mn-ea"/>
                    <a:cs typeface="+mn-cs"/>
                  </a:defRPr>
                </a:pPr>
                <a:r>
                  <a:rPr lang="en-US" baseline="0">
                    <a:solidFill>
                      <a:schemeClr val="lt1"/>
                    </a:solidFill>
                    <a:latin typeface="+mn-lt"/>
                    <a:ea typeface="+mn-ea"/>
                    <a:cs typeface="+mn-cs"/>
                  </a:rPr>
                  <a:t> </a:t>
                </a:r>
                <a:fld id="{1AAA6B83-0B51-429A-9E8D-E9F567642B7B}" type="PERCENTAGE">
                  <a:rPr lang="en-US" baseline="0">
                    <a:solidFill>
                      <a:schemeClr val="lt1"/>
                    </a:solidFill>
                    <a:latin typeface="+mn-lt"/>
                    <a:ea typeface="+mn-ea"/>
                    <a:cs typeface="+mn-cs"/>
                  </a:rPr>
                  <a:pPr>
                    <a:defRPr sz="900" b="0" i="0" u="none" strike="noStrike" kern="1200" baseline="0">
                      <a:solidFill>
                        <a:schemeClr val="lt1"/>
                      </a:solidFill>
                      <a:latin typeface="+mn-lt"/>
                      <a:ea typeface="+mn-ea"/>
                      <a:cs typeface="+mn-cs"/>
                    </a:defRPr>
                  </a:pPr>
                  <a:t>[PERCENTAGE]</a:t>
                </a:fld>
                <a:endParaRPr lang="en-US" baseline="0">
                  <a:solidFill>
                    <a:schemeClr val="lt1"/>
                  </a:solidFill>
                  <a:latin typeface="+mn-lt"/>
                  <a:ea typeface="+mn-ea"/>
                  <a:cs typeface="+mn-cs"/>
                </a:endParaRPr>
              </a:p>
            </c:rich>
          </c:tx>
          <c:spPr>
            <a:solidFill>
              <a:schemeClr val="accent3"/>
            </a:solidFill>
            <a:ln w="12700" cap="flat" cmpd="sng" algn="ctr">
              <a:solidFill>
                <a:schemeClr val="accent3">
                  <a:shade val="15000"/>
                </a:schemeClr>
              </a:solidFill>
              <a:prstDash val="solid"/>
              <a:miter lim="800000"/>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1204378853530878"/>
                  <c:h val="0.14270289097875305"/>
                </c:manualLayout>
              </c15:layout>
              <c15:dlblFieldTable/>
              <c15:showDataLabelsRange val="0"/>
            </c:ext>
          </c:extLst>
        </c:dLbl>
      </c:pivotFmt>
      <c:pivotFmt>
        <c:idx val="34"/>
        <c:spPr>
          <a:solidFill>
            <a:schemeClr val="accent1"/>
          </a:solidFill>
          <a:ln w="19050">
            <a:solidFill>
              <a:schemeClr val="lt1"/>
            </a:solidFill>
          </a:ln>
          <a:effectLst/>
        </c:spPr>
        <c:dLbl>
          <c:idx val="0"/>
          <c:layout>
            <c:manualLayout>
              <c:x val="-0.24518114507136315"/>
              <c:y val="0.16568495160675448"/>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fld id="{CDCD9DEA-29AC-494C-98CA-8CB1CC0C888D}" type="CATEGORYNAME">
                  <a:rPr lang="en-US" b="1">
                    <a:solidFill>
                      <a:schemeClr val="lt1"/>
                    </a:solidFill>
                    <a:latin typeface="+mn-lt"/>
                    <a:ea typeface="+mn-ea"/>
                    <a:cs typeface="+mn-cs"/>
                  </a:rPr>
                  <a:pPr>
                    <a:defRPr sz="900" b="0" i="0" u="none" strike="noStrike" kern="1200" baseline="0">
                      <a:solidFill>
                        <a:schemeClr val="lt1"/>
                      </a:solidFill>
                      <a:latin typeface="+mn-lt"/>
                      <a:ea typeface="+mn-ea"/>
                      <a:cs typeface="+mn-cs"/>
                    </a:defRPr>
                  </a:pPr>
                  <a:t>[CATEGORY NAME]</a:t>
                </a:fld>
                <a:r>
                  <a:rPr lang="en-US" baseline="0">
                    <a:solidFill>
                      <a:schemeClr val="lt1"/>
                    </a:solidFill>
                    <a:latin typeface="+mn-lt"/>
                    <a:ea typeface="+mn-ea"/>
                    <a:cs typeface="+mn-cs"/>
                  </a:rPr>
                  <a:t>, </a:t>
                </a:r>
                <a:fld id="{739EB61B-C67F-4F8C-B34B-E88F4B23456A}" type="VALUE">
                  <a:rPr lang="en-US" baseline="0">
                    <a:solidFill>
                      <a:schemeClr val="lt1"/>
                    </a:solidFill>
                    <a:latin typeface="+mn-lt"/>
                    <a:ea typeface="+mn-ea"/>
                    <a:cs typeface="+mn-cs"/>
                  </a:rPr>
                  <a:pPr>
                    <a:defRPr sz="900" b="0" i="0" u="none" strike="noStrike" kern="1200" baseline="0">
                      <a:solidFill>
                        <a:schemeClr val="lt1"/>
                      </a:solidFill>
                      <a:latin typeface="+mn-lt"/>
                      <a:ea typeface="+mn-ea"/>
                      <a:cs typeface="+mn-cs"/>
                    </a:defRPr>
                  </a:pPr>
                  <a:t>[VALUE]</a:t>
                </a:fld>
                <a:r>
                  <a:rPr lang="en-US" baseline="0">
                    <a:solidFill>
                      <a:schemeClr val="lt1"/>
                    </a:solidFill>
                    <a:latin typeface="+mn-lt"/>
                    <a:ea typeface="+mn-ea"/>
                    <a:cs typeface="+mn-cs"/>
                  </a:rPr>
                  <a:t>, </a:t>
                </a:r>
                <a:fld id="{459308B5-8A5F-4F4D-A629-2EC173764AFD}" type="PERCENTAGE">
                  <a:rPr lang="en-US" baseline="0">
                    <a:solidFill>
                      <a:schemeClr val="lt1"/>
                    </a:solidFill>
                    <a:latin typeface="+mn-lt"/>
                    <a:ea typeface="+mn-ea"/>
                    <a:cs typeface="+mn-cs"/>
                  </a:rPr>
                  <a:pPr>
                    <a:defRPr sz="900" b="0" i="0" u="none" strike="noStrike" kern="1200" baseline="0">
                      <a:solidFill>
                        <a:schemeClr val="lt1"/>
                      </a:solidFill>
                      <a:latin typeface="+mn-lt"/>
                      <a:ea typeface="+mn-ea"/>
                      <a:cs typeface="+mn-cs"/>
                    </a:defRPr>
                  </a:pPr>
                  <a:t>[PERCENTAGE]</a:t>
                </a:fld>
                <a:endParaRPr lang="en-US" baseline="0">
                  <a:solidFill>
                    <a:schemeClr val="lt1"/>
                  </a:solidFill>
                  <a:latin typeface="+mn-lt"/>
                  <a:ea typeface="+mn-ea"/>
                  <a:cs typeface="+mn-cs"/>
                </a:endParaRPr>
              </a:p>
            </c:rich>
          </c:tx>
          <c:spPr>
            <a:solidFill>
              <a:schemeClr val="accent4"/>
            </a:solidFill>
            <a:ln w="12700" cap="flat" cmpd="sng" algn="ctr">
              <a:solidFill>
                <a:schemeClr val="accent4">
                  <a:shade val="15000"/>
                </a:schemeClr>
              </a:solidFill>
              <a:prstDash val="solid"/>
              <a:miter lim="800000"/>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3068284178974668"/>
                  <c:h val="0.13225357018460465"/>
                </c:manualLayout>
              </c15:layout>
              <c15:dlblFieldTable/>
              <c15:showDataLabelsRange val="0"/>
            </c:ext>
          </c:extLst>
        </c:dLbl>
      </c:pivotFmt>
      <c:pivotFmt>
        <c:idx val="35"/>
        <c:spPr>
          <a:solidFill>
            <a:schemeClr val="accent1"/>
          </a:solidFill>
          <a:ln w="19050">
            <a:solidFill>
              <a:schemeClr val="lt1"/>
            </a:solidFill>
          </a:ln>
          <a:effectLst/>
        </c:spPr>
        <c:dLbl>
          <c:idx val="0"/>
          <c:layout>
            <c:manualLayout>
              <c:x val="-0.24074327524887792"/>
              <c:y val="2.6010855226168829E-3"/>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fld id="{DE0B70EE-CC86-4D7E-BC0C-660C315DE2D4}" type="CATEGORYNAME">
                  <a:rPr lang="en-US" b="1">
                    <a:solidFill>
                      <a:schemeClr val="lt1"/>
                    </a:solidFill>
                    <a:latin typeface="+mn-lt"/>
                    <a:ea typeface="+mn-ea"/>
                    <a:cs typeface="+mn-cs"/>
                  </a:rPr>
                  <a:pPr>
                    <a:defRPr sz="900" b="0" i="0" u="none" strike="noStrike" kern="1200" baseline="0">
                      <a:solidFill>
                        <a:schemeClr val="lt1"/>
                      </a:solidFill>
                      <a:latin typeface="+mn-lt"/>
                      <a:ea typeface="+mn-ea"/>
                      <a:cs typeface="+mn-cs"/>
                    </a:defRPr>
                  </a:pPr>
                  <a:t>[CATEGORY NAME]</a:t>
                </a:fld>
                <a:r>
                  <a:rPr lang="en-US" b="1" baseline="0">
                    <a:solidFill>
                      <a:schemeClr val="lt1"/>
                    </a:solidFill>
                    <a:latin typeface="+mn-lt"/>
                    <a:ea typeface="+mn-ea"/>
                    <a:cs typeface="+mn-cs"/>
                  </a:rPr>
                  <a:t>,</a:t>
                </a:r>
              </a:p>
              <a:p>
                <a:pPr>
                  <a:defRPr sz="900" b="0" i="0" u="none" strike="noStrike" kern="1200" baseline="0">
                    <a:solidFill>
                      <a:schemeClr val="lt1"/>
                    </a:solidFill>
                    <a:latin typeface="+mn-lt"/>
                    <a:ea typeface="+mn-ea"/>
                    <a:cs typeface="+mn-cs"/>
                  </a:defRPr>
                </a:pPr>
                <a:r>
                  <a:rPr lang="en-US" baseline="0">
                    <a:solidFill>
                      <a:schemeClr val="lt1"/>
                    </a:solidFill>
                    <a:latin typeface="+mn-lt"/>
                    <a:ea typeface="+mn-ea"/>
                    <a:cs typeface="+mn-cs"/>
                  </a:rPr>
                  <a:t> </a:t>
                </a:r>
                <a:fld id="{76150365-12A7-4C9C-BAD9-E290BD70F3C9}" type="VALUE">
                  <a:rPr lang="en-US" baseline="0">
                    <a:solidFill>
                      <a:schemeClr val="lt1"/>
                    </a:solidFill>
                    <a:latin typeface="+mn-lt"/>
                    <a:ea typeface="+mn-ea"/>
                    <a:cs typeface="+mn-cs"/>
                  </a:rPr>
                  <a:pPr>
                    <a:defRPr sz="900" b="0" i="0" u="none" strike="noStrike" kern="1200" baseline="0">
                      <a:solidFill>
                        <a:schemeClr val="lt1"/>
                      </a:solidFill>
                      <a:latin typeface="+mn-lt"/>
                      <a:ea typeface="+mn-ea"/>
                      <a:cs typeface="+mn-cs"/>
                    </a:defRPr>
                  </a:pPr>
                  <a:t>[VALUE]</a:t>
                </a:fld>
                <a:r>
                  <a:rPr lang="en-US" baseline="0">
                    <a:solidFill>
                      <a:schemeClr val="lt1"/>
                    </a:solidFill>
                    <a:latin typeface="+mn-lt"/>
                    <a:ea typeface="+mn-ea"/>
                    <a:cs typeface="+mn-cs"/>
                  </a:rPr>
                  <a:t>, </a:t>
                </a:r>
                <a:fld id="{2CC9043F-3166-43D5-B264-FABFAF5945F0}" type="PERCENTAGE">
                  <a:rPr lang="en-US" baseline="0">
                    <a:solidFill>
                      <a:schemeClr val="lt1"/>
                    </a:solidFill>
                    <a:latin typeface="+mn-lt"/>
                    <a:ea typeface="+mn-ea"/>
                    <a:cs typeface="+mn-cs"/>
                  </a:rPr>
                  <a:pPr>
                    <a:defRPr sz="900" b="0" i="0" u="none" strike="noStrike" kern="1200" baseline="0">
                      <a:solidFill>
                        <a:schemeClr val="lt1"/>
                      </a:solidFill>
                      <a:latin typeface="+mn-lt"/>
                      <a:ea typeface="+mn-ea"/>
                      <a:cs typeface="+mn-cs"/>
                    </a:defRPr>
                  </a:pPr>
                  <a:t>[PERCENTAGE]</a:t>
                </a:fld>
                <a:endParaRPr lang="en-US" baseline="0">
                  <a:solidFill>
                    <a:schemeClr val="lt1"/>
                  </a:solidFill>
                  <a:latin typeface="+mn-lt"/>
                  <a:ea typeface="+mn-ea"/>
                  <a:cs typeface="+mn-cs"/>
                </a:endParaRPr>
              </a:p>
            </c:rich>
          </c:tx>
          <c:spPr>
            <a:solidFill>
              <a:schemeClr val="accent5"/>
            </a:solidFill>
            <a:ln w="19050" cap="flat" cmpd="sng" algn="ctr">
              <a:solidFill>
                <a:schemeClr val="lt1"/>
              </a:solidFill>
              <a:prstDash val="solid"/>
              <a:miter lim="800000"/>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4820019723865877"/>
                  <c:h val="0.15315221177290142"/>
                </c:manualLayout>
              </c15:layout>
              <c15:dlblFieldTable/>
              <c15:showDataLabelsRange val="0"/>
            </c:ext>
          </c:extLst>
        </c:dLbl>
      </c:pivotFmt>
      <c:pivotFmt>
        <c:idx val="36"/>
        <c:spPr>
          <a:solidFill>
            <a:schemeClr val="accent1"/>
          </a:solidFill>
          <a:ln w="19050">
            <a:solidFill>
              <a:schemeClr val="lt1"/>
            </a:solidFill>
          </a:ln>
          <a:effectLst/>
        </c:spPr>
        <c:dLbl>
          <c:idx val="0"/>
          <c:layout>
            <c:manualLayout>
              <c:x val="-0.19528859743123828"/>
              <c:y val="-0.14217411695011481"/>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fld id="{EE2FDF03-11F4-48A2-9773-FDF8D53B8C68}" type="CATEGORYNAME">
                  <a:rPr lang="en-US" b="1">
                    <a:solidFill>
                      <a:schemeClr val="lt1"/>
                    </a:solidFill>
                    <a:latin typeface="+mn-lt"/>
                    <a:ea typeface="+mn-ea"/>
                    <a:cs typeface="+mn-cs"/>
                  </a:rPr>
                  <a:pPr>
                    <a:defRPr sz="900" b="0" i="0" u="none" strike="noStrike" kern="1200" baseline="0">
                      <a:solidFill>
                        <a:schemeClr val="lt1"/>
                      </a:solidFill>
                      <a:latin typeface="+mn-lt"/>
                      <a:ea typeface="+mn-ea"/>
                      <a:cs typeface="+mn-cs"/>
                    </a:defRPr>
                  </a:pPr>
                  <a:t>[CATEGORY NAME]</a:t>
                </a:fld>
                <a:r>
                  <a:rPr lang="en-US" baseline="0">
                    <a:solidFill>
                      <a:schemeClr val="lt1"/>
                    </a:solidFill>
                    <a:latin typeface="+mn-lt"/>
                    <a:ea typeface="+mn-ea"/>
                    <a:cs typeface="+mn-cs"/>
                  </a:rPr>
                  <a:t>,</a:t>
                </a:r>
              </a:p>
              <a:p>
                <a:pPr>
                  <a:defRPr sz="900" b="0" i="0" u="none" strike="noStrike" kern="1200" baseline="0">
                    <a:solidFill>
                      <a:schemeClr val="lt1"/>
                    </a:solidFill>
                    <a:latin typeface="+mn-lt"/>
                    <a:ea typeface="+mn-ea"/>
                    <a:cs typeface="+mn-cs"/>
                  </a:defRPr>
                </a:pPr>
                <a:r>
                  <a:rPr lang="en-US" baseline="0">
                    <a:solidFill>
                      <a:schemeClr val="lt1"/>
                    </a:solidFill>
                    <a:latin typeface="+mn-lt"/>
                    <a:ea typeface="+mn-ea"/>
                    <a:cs typeface="+mn-cs"/>
                  </a:rPr>
                  <a:t> </a:t>
                </a:r>
                <a:fld id="{F916AE41-8F57-4CF6-AEDA-68DC223E95B8}" type="VALUE">
                  <a:rPr lang="en-US" baseline="0">
                    <a:solidFill>
                      <a:schemeClr val="lt1"/>
                    </a:solidFill>
                    <a:latin typeface="+mn-lt"/>
                    <a:ea typeface="+mn-ea"/>
                    <a:cs typeface="+mn-cs"/>
                  </a:rPr>
                  <a:pPr>
                    <a:defRPr sz="900" b="0" i="0" u="none" strike="noStrike" kern="1200" baseline="0">
                      <a:solidFill>
                        <a:schemeClr val="lt1"/>
                      </a:solidFill>
                      <a:latin typeface="+mn-lt"/>
                      <a:ea typeface="+mn-ea"/>
                      <a:cs typeface="+mn-cs"/>
                    </a:defRPr>
                  </a:pPr>
                  <a:t>[VALUE]</a:t>
                </a:fld>
                <a:r>
                  <a:rPr lang="en-US" baseline="0">
                    <a:solidFill>
                      <a:schemeClr val="lt1"/>
                    </a:solidFill>
                    <a:latin typeface="+mn-lt"/>
                    <a:ea typeface="+mn-ea"/>
                    <a:cs typeface="+mn-cs"/>
                  </a:rPr>
                  <a:t>, </a:t>
                </a:r>
                <a:fld id="{60B3570F-1352-4F9F-A036-883BB8A9CF8C}" type="PERCENTAGE">
                  <a:rPr lang="en-US" baseline="0">
                    <a:solidFill>
                      <a:schemeClr val="lt1"/>
                    </a:solidFill>
                    <a:latin typeface="+mn-lt"/>
                    <a:ea typeface="+mn-ea"/>
                    <a:cs typeface="+mn-cs"/>
                  </a:rPr>
                  <a:pPr>
                    <a:defRPr sz="900" b="0" i="0" u="none" strike="noStrike" kern="1200" baseline="0">
                      <a:solidFill>
                        <a:schemeClr val="lt1"/>
                      </a:solidFill>
                      <a:latin typeface="+mn-lt"/>
                      <a:ea typeface="+mn-ea"/>
                      <a:cs typeface="+mn-cs"/>
                    </a:defRPr>
                  </a:pPr>
                  <a:t>[PERCENTAGE]</a:t>
                </a:fld>
                <a:endParaRPr lang="en-US" baseline="0">
                  <a:solidFill>
                    <a:schemeClr val="lt1"/>
                  </a:solidFill>
                  <a:latin typeface="+mn-lt"/>
                  <a:ea typeface="+mn-ea"/>
                  <a:cs typeface="+mn-cs"/>
                </a:endParaRPr>
              </a:p>
            </c:rich>
          </c:tx>
          <c:spPr>
            <a:solidFill>
              <a:schemeClr val="accent6"/>
            </a:solidFill>
            <a:ln w="12700" cap="flat" cmpd="sng" algn="ctr">
              <a:solidFill>
                <a:schemeClr val="accent6">
                  <a:shade val="15000"/>
                </a:schemeClr>
              </a:solidFill>
              <a:prstDash val="solid"/>
              <a:miter lim="800000"/>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6026864060631474"/>
                  <c:h val="0.1705677464298154"/>
                </c:manualLayout>
              </c15:layout>
              <c15:dlblFieldTable/>
              <c15:showDataLabelsRange val="0"/>
            </c:ext>
          </c:extLst>
        </c:dLbl>
      </c:pivotFmt>
      <c:pivotFmt>
        <c:idx val="3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w="19050">
            <a:solidFill>
              <a:schemeClr val="lt1"/>
            </a:solid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5"/>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5"/>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5"/>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5173354480996623"/>
          <c:y val="0.19755856906775546"/>
          <c:w val="0.77713972486568017"/>
          <c:h val="0.65110965296004664"/>
        </c:manualLayout>
      </c:layout>
      <c:area3DChart>
        <c:grouping val="standard"/>
        <c:varyColors val="0"/>
        <c:ser>
          <c:idx val="0"/>
          <c:order val="0"/>
          <c:tx>
            <c:strRef>
              <c:f>'Cash Flow For the year'!$C$3</c:f>
              <c:strCache>
                <c:ptCount val="1"/>
                <c:pt idx="0">
                  <c:v>Total</c:v>
                </c:pt>
              </c:strCache>
            </c:strRef>
          </c:tx>
          <c:spPr>
            <a:solidFill>
              <a:schemeClr val="accent5"/>
            </a:solidFill>
            <a:ln w="25400">
              <a:solidFill>
                <a:schemeClr val="lt1"/>
              </a:solidFill>
            </a:ln>
            <a:effectLst/>
            <a:sp3d contourW="25400">
              <a:contourClr>
                <a:schemeClr val="lt1"/>
              </a:contourClr>
            </a:sp3d>
          </c:spPr>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'Cash Flow For the year'!$B$4:$B$10</c:f>
              <c:strCache>
                <c:ptCount val="6"/>
                <c:pt idx="0">
                  <c:v>2025</c:v>
                </c:pt>
                <c:pt idx="1">
                  <c:v>2026</c:v>
                </c:pt>
                <c:pt idx="2">
                  <c:v>2027</c:v>
                </c:pt>
                <c:pt idx="3">
                  <c:v>2028</c:v>
                </c:pt>
                <c:pt idx="4">
                  <c:v>2029</c:v>
                </c:pt>
                <c:pt idx="5">
                  <c:v>2030</c:v>
                </c:pt>
              </c:strCache>
            </c:strRef>
          </c:cat>
          <c:val>
            <c:numRef>
              <c:f>'Cash Flow For the year'!$C$4:$C$10</c:f>
              <c:numCache>
                <c:formatCode>#,##0.00</c:formatCode>
                <c:ptCount val="6"/>
                <c:pt idx="0">
                  <c:v>40834</c:v>
                </c:pt>
                <c:pt idx="1">
                  <c:v>37961.752704343664</c:v>
                </c:pt>
                <c:pt idx="2">
                  <c:v>34366.725929779648</c:v>
                </c:pt>
                <c:pt idx="3">
                  <c:v>33923.806633162596</c:v>
                </c:pt>
                <c:pt idx="4">
                  <c:v>37499.874801220161</c:v>
                </c:pt>
                <c:pt idx="5">
                  <c:v>46098.378494344433</c:v>
                </c:pt>
              </c:numCache>
            </c:numRef>
          </c:val>
          <c:extLst>
            <c:ext xmlns:c16="http://schemas.microsoft.com/office/drawing/2014/chart" uri="{C3380CC4-5D6E-409C-BE32-E72D297353CC}">
              <c16:uniqueId val="{00000000-16C1-4F39-A316-242FF1A0B859}"/>
            </c:ext>
          </c:extLst>
        </c:ser>
        <c:dLbls>
          <c:showLegendKey val="0"/>
          <c:showVal val="1"/>
          <c:showCatName val="0"/>
          <c:showSerName val="0"/>
          <c:showPercent val="0"/>
          <c:showBubbleSize val="0"/>
        </c:dLbls>
        <c:axId val="902117920"/>
        <c:axId val="902120800"/>
        <c:axId val="643877552"/>
      </c:area3DChart>
      <c:catAx>
        <c:axId val="9021179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02120800"/>
        <c:crosses val="autoZero"/>
        <c:auto val="1"/>
        <c:lblAlgn val="ctr"/>
        <c:lblOffset val="100"/>
        <c:noMultiLvlLbl val="0"/>
      </c:catAx>
      <c:valAx>
        <c:axId val="90212080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02117920"/>
        <c:crosses val="autoZero"/>
        <c:crossBetween val="midCat"/>
      </c:valAx>
      <c:serAx>
        <c:axId val="643877552"/>
        <c:scaling>
          <c:orientation val="minMax"/>
        </c:scaling>
        <c:delete val="0"/>
        <c:axPos val="b"/>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02120800"/>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[Vijay Bari 3 statement (Tata motors) with dashboard.xlsx]Interest coverage ratio!PivotTable1</c:name>
    <c:fmtId val="42"/>
  </c:pivotSource>
  <c:chart>
    <c:title>
      <c:tx>
        <c:rich>
          <a:bodyPr rot="0" spcFirstLastPara="1" vertOverflow="ellipsis" vert="horz" wrap="square" anchor="ctr" anchorCtr="1"/>
          <a:lstStyle/>
          <a:p>
            <a:pPr>
              <a:defRPr sz="1100" b="1" i="0" u="none" strike="noStrike" kern="1200" cap="all" spc="100" normalizeH="0" baseline="0">
                <a:solidFill>
                  <a:schemeClr val="lt1"/>
                </a:solidFill>
                <a:latin typeface="+mn-lt"/>
                <a:ea typeface="+mn-ea"/>
                <a:cs typeface="+mn-cs"/>
              </a:defRPr>
            </a:pPr>
            <a:r>
              <a:rPr lang="en-US" sz="1100"/>
              <a:t>Interest coverage ratio of the Year </a:t>
            </a:r>
          </a:p>
        </c:rich>
      </c:tx>
      <c:layout>
        <c:manualLayout>
          <c:xMode val="edge"/>
          <c:yMode val="edge"/>
          <c:x val="0.16720307095735332"/>
          <c:y val="1.9455115709067251E-2"/>
        </c:manualLayout>
      </c:layout>
      <c:overlay val="0"/>
      <c:spPr>
        <a:noFill/>
        <a:ln>
          <a:noFill/>
        </a:ln>
        <a:effectLst/>
      </c:spPr>
      <c:txPr>
        <a:bodyPr rot="0" spcFirstLastPara="1" vertOverflow="ellipsis" vert="horz" wrap="square" anchor="ctr" anchorCtr="1"/>
        <a:lstStyle/>
        <a:p>
          <a:pPr>
            <a:defRPr sz="11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1"/>
          <c:showCatName val="1"/>
          <c:showSerName val="0"/>
          <c:showPercent val="1"/>
          <c:showBubbleSize val="0"/>
          <c:extLst>
            <c:ext xmlns:c15="http://schemas.microsoft.com/office/drawing/2012/chart" uri="{CE6537A1-D6FC-4f65-9D91-7224C49458BB}"/>
          </c:extLst>
        </c:dLbl>
      </c:pivotFmt>
      <c:pivotFmt>
        <c:idx val="1"/>
        <c:dLbl>
          <c:idx val="0"/>
          <c:layout>
            <c:manualLayout>
              <c:x val="-0.170316301703163"/>
              <c:y val="-3.0497102775237472E-3"/>
            </c:manualLayout>
          </c:layout>
          <c:tx>
            <c:rich>
              <a:bodyPr/>
              <a:lstStyle/>
              <a:p>
                <a:fld id="{E77B0221-9212-4379-BD73-3526A4E67731}" type="CATEGORYNAME">
                  <a:rPr lang="en-US" b="1">
                    <a:solidFill>
                      <a:schemeClr val="accent1"/>
                    </a:solidFill>
                  </a:rPr>
                  <a:pPr/>
                  <a:t>[CATEGORY NAME]</a:t>
                </a:fld>
                <a:r>
                  <a:rPr lang="en-US" baseline="0"/>
                  <a:t>, </a:t>
                </a:r>
                <a:fld id="{8699ADAD-8D58-448C-A3C9-ED7A70ED60CC}" type="VALUE">
                  <a:rPr lang="en-US" baseline="0"/>
                  <a:pPr/>
                  <a:t>[VALUE]</a:t>
                </a:fld>
                <a:r>
                  <a:rPr lang="en-US" baseline="0"/>
                  <a:t>, </a:t>
                </a:r>
                <a:fld id="{44F1CB10-39DC-4A0C-8820-B33AAA46696F}" type="PERCENTAGE">
                  <a:rPr lang="en-US" baseline="0"/>
                  <a:pPr/>
                  <a:t>[PERCENTAGE]</a:t>
                </a:fld>
                <a:endParaRPr lang="en-US" baseline="0"/>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2"/>
        <c:dLbl>
          <c:idx val="0"/>
          <c:layout>
            <c:manualLayout>
              <c:x val="-0.19464720194647203"/>
              <c:y val="7.3193046660567251E-2"/>
            </c:manualLayout>
          </c:layout>
          <c:tx>
            <c:rich>
              <a:bodyPr/>
              <a:lstStyle/>
              <a:p>
                <a:fld id="{F1A6064E-C6E9-4000-B7E3-AD42BE557566}" type="CATEGORYNAME">
                  <a:rPr lang="en-US" b="1">
                    <a:solidFill>
                      <a:srgbClr val="FFC000"/>
                    </a:solidFill>
                  </a:rPr>
                  <a:pPr/>
                  <a:t>[CATEGORY NAME]</a:t>
                </a:fld>
                <a:r>
                  <a:rPr lang="en-US" baseline="0"/>
                  <a:t>, </a:t>
                </a:r>
                <a:fld id="{D31B4F6C-CD6B-4AA7-A514-70CEF26E4286}" type="VALUE">
                  <a:rPr lang="en-US" baseline="0"/>
                  <a:pPr/>
                  <a:t>[VALUE]</a:t>
                </a:fld>
                <a:r>
                  <a:rPr lang="en-US" baseline="0"/>
                  <a:t>, </a:t>
                </a:r>
                <a:fld id="{CDADC5A7-49C9-4E13-B724-7F9EEB03E087}" type="PERCENTAGE">
                  <a:rPr lang="en-US" baseline="0"/>
                  <a:pPr/>
                  <a:t>[PERCENTAGE]</a:t>
                </a:fld>
                <a:endParaRPr lang="en-US" baseline="0"/>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3"/>
        <c:dLbl>
          <c:idx val="0"/>
          <c:layout>
            <c:manualLayout>
              <c:x val="8.9213300892133016E-2"/>
              <c:y val="0.10673985971332724"/>
            </c:manualLayout>
          </c:layout>
          <c:tx>
            <c:rich>
              <a:bodyPr/>
              <a:lstStyle/>
              <a:p>
                <a:fld id="{716E8C14-F620-4351-9398-8BADA0A7D0D5}" type="CATEGORYNAME">
                  <a:rPr lang="en-US" b="1">
                    <a:solidFill>
                      <a:schemeClr val="accent3"/>
                    </a:solidFill>
                  </a:rPr>
                  <a:pPr/>
                  <a:t>[CATEGORY NAME]</a:t>
                </a:fld>
                <a:r>
                  <a:rPr lang="en-US" baseline="0"/>
                  <a:t>, </a:t>
                </a:r>
                <a:fld id="{399D9685-6809-4255-BB37-C9FA378134B9}" type="VALUE">
                  <a:rPr lang="en-US" baseline="0"/>
                  <a:pPr/>
                  <a:t>[VALUE]</a:t>
                </a:fld>
                <a:r>
                  <a:rPr lang="en-US" baseline="0"/>
                  <a:t>, </a:t>
                </a:r>
                <a:fld id="{04DE08CE-CAC8-4057-BC3D-08BB59E5F9AD}" type="PERCENTAGE">
                  <a:rPr lang="en-US" baseline="0"/>
                  <a:pPr/>
                  <a:t>[PERCENTAGE]</a:t>
                </a:fld>
                <a:endParaRPr lang="en-US" baseline="0"/>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4"/>
        <c:dLbl>
          <c:idx val="0"/>
          <c:layout>
            <c:manualLayout>
              <c:x val="0.14395782643957827"/>
              <c:y val="-2.1347971942665446E-2"/>
            </c:manualLayout>
          </c:layout>
          <c:tx>
            <c:rich>
              <a:bodyPr/>
              <a:lstStyle/>
              <a:p>
                <a:fld id="{638DB0C6-0F8C-4644-87F7-BBCB4B7AB34A}" type="CATEGORYNAME">
                  <a:rPr lang="en-US" b="1">
                    <a:solidFill>
                      <a:schemeClr val="accent2"/>
                    </a:solidFill>
                  </a:rPr>
                  <a:pPr/>
                  <a:t>[CATEGORY NAME]</a:t>
                </a:fld>
                <a:r>
                  <a:rPr lang="en-US" b="1" baseline="0">
                    <a:solidFill>
                      <a:schemeClr val="accent2"/>
                    </a:solidFill>
                  </a:rPr>
                  <a:t>,</a:t>
                </a:r>
                <a:r>
                  <a:rPr lang="en-US" baseline="0"/>
                  <a:t> </a:t>
                </a:r>
                <a:fld id="{BB0AD56C-19E7-43D9-98B0-8E240F534D8D}" type="VALUE">
                  <a:rPr lang="en-US" baseline="0"/>
                  <a:pPr/>
                  <a:t>[VALUE]</a:t>
                </a:fld>
                <a:r>
                  <a:rPr lang="en-US" baseline="0"/>
                  <a:t>, </a:t>
                </a:r>
                <a:fld id="{619D9684-1ECB-4D74-95BD-ACA768B83C03}" type="PERCENTAGE">
                  <a:rPr lang="en-US" baseline="0"/>
                  <a:pPr/>
                  <a:t>[PERCENTAGE]</a:t>
                </a:fld>
                <a:endParaRPr lang="en-US" baseline="0"/>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5"/>
        <c:dLbl>
          <c:idx val="0"/>
          <c:layout>
            <c:manualLayout>
              <c:x val="0.18450932684509327"/>
              <c:y val="-5.4894784995425459E-2"/>
            </c:manualLayout>
          </c:layout>
          <c:tx>
            <c:rich>
              <a:bodyPr/>
              <a:lstStyle/>
              <a:p>
                <a:fld id="{B9FE3391-0F3F-4454-88A9-E6849AFBB910}" type="CATEGORYNAME">
                  <a:rPr lang="en-US" b="1">
                    <a:solidFill>
                      <a:schemeClr val="accent1"/>
                    </a:solidFill>
                  </a:rPr>
                  <a:pPr/>
                  <a:t>[CATEGORY NAME]</a:t>
                </a:fld>
                <a:r>
                  <a:rPr lang="en-US" baseline="0"/>
                  <a:t>, </a:t>
                </a:r>
                <a:fld id="{A206E711-6ED2-4054-9310-2ABD9DBF0B8A}" type="VALUE">
                  <a:rPr lang="en-US" baseline="0"/>
                  <a:pPr/>
                  <a:t>[VALUE]</a:t>
                </a:fld>
                <a:r>
                  <a:rPr lang="en-US" baseline="0"/>
                  <a:t>, </a:t>
                </a:r>
                <a:fld id="{B5F3A43B-69D3-4EEF-B4D9-C9447882FB11}" type="PERCENTAGE">
                  <a:rPr lang="en-US" baseline="0"/>
                  <a:pPr/>
                  <a:t>[PERCENTAGE]</a:t>
                </a:fld>
                <a:endParaRPr lang="en-US" baseline="0"/>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6"/>
        <c:dLbl>
          <c:idx val="0"/>
          <c:layout>
            <c:manualLayout>
              <c:x val="0.14801297648012976"/>
              <c:y val="8.2342177493138047E-2"/>
            </c:manualLayout>
          </c:layout>
          <c:tx>
            <c:rich>
              <a:bodyPr/>
              <a:lstStyle/>
              <a:p>
                <a:fld id="{3AACD688-5140-46BC-81A6-4C6540C3892C}" type="CATEGORYNAME">
                  <a:rPr lang="en-US" b="1"/>
                  <a:pPr/>
                  <a:t>[CATEGORY NAME]</a:t>
                </a:fld>
                <a:r>
                  <a:rPr lang="en-US" baseline="0"/>
                  <a:t>, </a:t>
                </a:r>
                <a:fld id="{2A92F119-DA9A-45B8-BB7A-377C5D6EC07A}" type="VALUE">
                  <a:rPr lang="en-US" baseline="0"/>
                  <a:pPr/>
                  <a:t>[VALUE]</a:t>
                </a:fld>
                <a:r>
                  <a:rPr lang="en-US" baseline="0"/>
                  <a:t>, </a:t>
                </a:r>
                <a:fld id="{B515C6CF-C5D5-43B3-8EC2-5CDF02BD02E9}" type="PERCENTAGE">
                  <a:rPr lang="en-US" baseline="0"/>
                  <a:pPr/>
                  <a:t>[PERCENTAGE]</a:t>
                </a:fld>
                <a:endParaRPr lang="en-US" baseline="0"/>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7"/>
        <c:dLbl>
          <c:idx val="0"/>
          <c:layout>
            <c:manualLayout>
              <c:x val="0.14193025141930252"/>
              <c:y val="3.9646233607807259E-2"/>
            </c:manualLayout>
          </c:layout>
          <c:showLegendKey val="0"/>
          <c:showVal val="1"/>
          <c:showCatName val="1"/>
          <c:showSerName val="0"/>
          <c:showPercent val="1"/>
          <c:showBubbleSize val="0"/>
          <c:extLst>
            <c:ext xmlns:c15="http://schemas.microsoft.com/office/drawing/2012/chart" uri="{CE6537A1-D6FC-4f65-9D91-7224C49458BB}"/>
          </c:extLst>
        </c:dLbl>
      </c:pivotFmt>
      <c:pivotFmt>
        <c:idx val="8"/>
        <c:dLbl>
          <c:idx val="0"/>
          <c:layout>
            <c:manualLayout>
              <c:x val="0.14801297648012976"/>
              <c:y val="2.7447392497712716E-2"/>
            </c:manualLayout>
          </c:layout>
          <c:showLegendKey val="0"/>
          <c:showVal val="1"/>
          <c:showCatName val="1"/>
          <c:showSerName val="0"/>
          <c:showPercent val="1"/>
          <c:showBubbleSize val="0"/>
          <c:extLst>
            <c:ext xmlns:c15="http://schemas.microsoft.com/office/drawing/2012/chart" uri="{CE6537A1-D6FC-4f65-9D91-7224C49458BB}"/>
          </c:extLst>
        </c:dLbl>
      </c:pivotFmt>
      <c:pivotFmt>
        <c:idx val="9"/>
        <c:dLbl>
          <c:idx val="0"/>
          <c:layout>
            <c:manualLayout>
              <c:x val="0.14395782643957827"/>
              <c:y val="-5.5910709202649559E-17"/>
            </c:manualLayout>
          </c:layout>
          <c:showLegendKey val="0"/>
          <c:showVal val="1"/>
          <c:showCatName val="1"/>
          <c:showSerName val="0"/>
          <c:showPercent val="1"/>
          <c:showBubbleSize val="0"/>
          <c:extLst>
            <c:ext xmlns:c15="http://schemas.microsoft.com/office/drawing/2012/chart" uri="{CE6537A1-D6FC-4f65-9D91-7224C49458BB}"/>
          </c:extLst>
        </c:dLbl>
      </c:pivotFmt>
      <c:pivotFmt>
        <c:idx val="10"/>
        <c:dLbl>
          <c:idx val="0"/>
          <c:layout>
            <c:manualLayout>
              <c:x val="0.16423357664233576"/>
              <c:y val="-3.0497102775236408E-2"/>
            </c:manualLayout>
          </c:layout>
          <c:showLegendKey val="0"/>
          <c:showVal val="1"/>
          <c:showCatName val="1"/>
          <c:showSerName val="0"/>
          <c:showPercent val="1"/>
          <c:showBubbleSize val="0"/>
          <c:extLst>
            <c:ext xmlns:c15="http://schemas.microsoft.com/office/drawing/2012/chart" uri="{CE6537A1-D6FC-4f65-9D91-7224C49458BB}"/>
          </c:extLst>
        </c:dLbl>
      </c:pivotFmt>
      <c:pivotFmt>
        <c:idx val="11"/>
        <c:dLbl>
          <c:idx val="0"/>
          <c:layout>
            <c:manualLayout>
              <c:x val="0.16017842660178411"/>
              <c:y val="-4.8795364440378165E-2"/>
            </c:manualLayout>
          </c:layout>
          <c:showLegendKey val="0"/>
          <c:showVal val="1"/>
          <c:showCatName val="1"/>
          <c:showSerName val="0"/>
          <c:showPercent val="1"/>
          <c:showBubbleSize val="0"/>
          <c:extLst>
            <c:ext xmlns:c15="http://schemas.microsoft.com/office/drawing/2012/chart" uri="{CE6537A1-D6FC-4f65-9D91-7224C49458BB}"/>
          </c:extLst>
        </c:dLbl>
      </c:pivotFmt>
      <c:pivotFmt>
        <c:idx val="12"/>
        <c:dLbl>
          <c:idx val="0"/>
          <c:layout>
            <c:manualLayout>
              <c:x val="0.13990267639902676"/>
              <c:y val="-6.0994205550472733E-2"/>
            </c:manualLayout>
          </c:layout>
          <c:showLegendKey val="0"/>
          <c:showVal val="1"/>
          <c:showCatName val="1"/>
          <c:showSerName val="0"/>
          <c:showPercent val="1"/>
          <c:showBubbleSize val="0"/>
          <c:extLst>
            <c:ext xmlns:c15="http://schemas.microsoft.com/office/drawing/2012/chart" uri="{CE6537A1-D6FC-4f65-9D91-7224C49458BB}"/>
          </c:extLst>
        </c:dLbl>
      </c:pivotFmt>
      <c:pivotFmt>
        <c:idx val="13"/>
        <c:dLbl>
          <c:idx val="0"/>
          <c:layout>
            <c:manualLayout>
              <c:x val="0.11759935117599336"/>
              <c:y val="-9.1491308325709092E-2"/>
            </c:manualLayout>
          </c:layout>
          <c:showLegendKey val="0"/>
          <c:showVal val="1"/>
          <c:showCatName val="1"/>
          <c:showSerName val="0"/>
          <c:showPercent val="1"/>
          <c:showBubbleSize val="0"/>
          <c:extLst>
            <c:ext xmlns:c15="http://schemas.microsoft.com/office/drawing/2012/chart" uri="{CE6537A1-D6FC-4f65-9D91-7224C49458BB}"/>
          </c:extLst>
        </c:dLbl>
      </c:pivotFmt>
      <c:pivotFmt>
        <c:idx val="14"/>
        <c:dLbl>
          <c:idx val="0"/>
          <c:layout>
            <c:manualLayout>
              <c:x val="6.2854825628548258E-2"/>
              <c:y val="-0.11283928026837452"/>
            </c:manualLayout>
          </c:layout>
          <c:showLegendKey val="0"/>
          <c:showVal val="1"/>
          <c:showCatName val="1"/>
          <c:showSerName val="0"/>
          <c:showPercent val="1"/>
          <c:showBubbleSize val="0"/>
          <c:extLst>
            <c:ext xmlns:c15="http://schemas.microsoft.com/office/drawing/2012/chart" uri="{CE6537A1-D6FC-4f65-9D91-7224C49458BB}"/>
          </c:extLst>
        </c:dLbl>
      </c:pivotFmt>
      <c:pivotFmt>
        <c:idx val="15"/>
        <c:dLbl>
          <c:idx val="0"/>
          <c:layout>
            <c:manualLayout>
              <c:x val="-0.16017842660178427"/>
              <c:y val="-7.6242756938090878E-2"/>
            </c:manualLayout>
          </c:layout>
          <c:tx>
            <c:rich>
              <a:bodyPr/>
              <a:lstStyle/>
              <a:p>
                <a:fld id="{A9DF3751-4313-4E29-8D1D-D0FDC1827D6E}" type="CATEGORYNAME">
                  <a:rPr lang="en-US" b="1">
                    <a:solidFill>
                      <a:schemeClr val="accent6"/>
                    </a:solidFill>
                  </a:rPr>
                  <a:pPr/>
                  <a:t>[CATEGORY NAME]</a:t>
                </a:fld>
                <a:r>
                  <a:rPr lang="en-US" baseline="0"/>
                  <a:t>, </a:t>
                </a:r>
                <a:fld id="{781CB007-02B0-40EE-AA32-B984BB131EBF}" type="VALUE">
                  <a:rPr lang="en-US" baseline="0"/>
                  <a:pPr/>
                  <a:t>[VALUE]</a:t>
                </a:fld>
                <a:r>
                  <a:rPr lang="en-US" baseline="0"/>
                  <a:t>, </a:t>
                </a:r>
                <a:fld id="{4F31A4B3-9D68-4ACC-B26B-D9FAC5611682}" type="PERCENTAGE">
                  <a:rPr lang="en-US" baseline="0"/>
                  <a:pPr/>
                  <a:t>[PERCENTAGE]</a:t>
                </a:fld>
                <a:endParaRPr lang="en-US" baseline="0"/>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16"/>
        <c:dLbl>
          <c:idx val="0"/>
          <c:showLegendKey val="0"/>
          <c:showVal val="1"/>
          <c:showCatName val="0"/>
          <c:showSerName val="0"/>
          <c:showPercent val="0"/>
          <c:showBubbleSize val="0"/>
          <c:extLst>
            <c:ext xmlns:c15="http://schemas.microsoft.com/office/drawing/2012/chart" uri="{CE6537A1-D6FC-4f65-9D91-7224C49458BB}"/>
          </c:extLst>
        </c:dLbl>
      </c:pivotFmt>
      <c:pivotFmt>
        <c:idx val="17"/>
      </c:pivotFmt>
      <c:pivotFmt>
        <c:idx val="18"/>
      </c:pivotFmt>
      <c:pivotFmt>
        <c:idx val="19"/>
      </c:pivotFmt>
      <c:pivotFmt>
        <c:idx val="20"/>
      </c:pivotFmt>
      <c:pivotFmt>
        <c:idx val="21"/>
      </c:pivotFmt>
      <c:pivotFmt>
        <c:idx val="22"/>
      </c:pivotFmt>
      <c:pivotFmt>
        <c:idx val="23"/>
        <c:dLbl>
          <c:idx val="0"/>
          <c:showLegendKey val="0"/>
          <c:showVal val="1"/>
          <c:showCatName val="1"/>
          <c:showSerName val="0"/>
          <c:showPercent val="1"/>
          <c:showBubbleSize val="0"/>
          <c:extLst>
            <c:ext xmlns:c15="http://schemas.microsoft.com/office/drawing/2012/chart" uri="{CE6537A1-D6FC-4f65-9D91-7224C49458BB}"/>
          </c:extLst>
        </c:dLbl>
      </c:pivotFmt>
      <c:pivotFmt>
        <c:idx val="24"/>
        <c:dLbl>
          <c:idx val="0"/>
          <c:layout>
            <c:manualLayout>
              <c:x val="0.18494104194815894"/>
              <c:y val="-0.1466211120161704"/>
            </c:manualLayout>
          </c:layout>
          <c:tx>
            <c:rich>
              <a:bodyPr/>
              <a:lstStyle/>
              <a:p>
                <a:fld id="{54DB1307-0AE3-44A2-95B7-3BD8FD44CC25}" type="CATEGORYNAME">
                  <a:rPr lang="en-US" b="1">
                    <a:solidFill>
                      <a:schemeClr val="lt1"/>
                    </a:solidFill>
                    <a:latin typeface="+mn-lt"/>
                    <a:ea typeface="+mn-ea"/>
                    <a:cs typeface="+mn-cs"/>
                  </a:rPr>
                  <a:pPr/>
                  <a:t>[CATEGORY NAME]</a:t>
                </a:fld>
                <a:r>
                  <a:rPr lang="en-US" b="1" baseline="0">
                    <a:solidFill>
                      <a:schemeClr val="lt1"/>
                    </a:solidFill>
                    <a:latin typeface="+mn-lt"/>
                    <a:ea typeface="+mn-ea"/>
                    <a:cs typeface="+mn-cs"/>
                  </a:rPr>
                  <a:t>,</a:t>
                </a:r>
              </a:p>
              <a:p>
                <a:r>
                  <a:rPr lang="en-US" baseline="0">
                    <a:solidFill>
                      <a:schemeClr val="lt1"/>
                    </a:solidFill>
                    <a:latin typeface="+mn-lt"/>
                    <a:ea typeface="+mn-ea"/>
                    <a:cs typeface="+mn-cs"/>
                  </a:rPr>
                  <a:t> </a:t>
                </a:r>
                <a:fld id="{05C6F79C-0D21-4AA1-B58E-6806EFF8E710}" type="VALUE">
                  <a:rPr lang="en-US" baseline="0">
                    <a:solidFill>
                      <a:schemeClr val="lt1"/>
                    </a:solidFill>
                    <a:latin typeface="+mn-lt"/>
                    <a:ea typeface="+mn-ea"/>
                    <a:cs typeface="+mn-cs"/>
                  </a:rPr>
                  <a:pPr/>
                  <a:t>[VALUE]</a:t>
                </a:fld>
                <a:r>
                  <a:rPr lang="en-US" baseline="0">
                    <a:solidFill>
                      <a:schemeClr val="lt1"/>
                    </a:solidFill>
                    <a:latin typeface="+mn-lt"/>
                    <a:ea typeface="+mn-ea"/>
                    <a:cs typeface="+mn-cs"/>
                  </a:rPr>
                  <a:t>, </a:t>
                </a:r>
              </a:p>
              <a:p>
                <a:fld id="{97314606-965E-4403-8981-CA461534FFAA}" type="PERCENTAGE">
                  <a:rPr lang="en-US" baseline="0">
                    <a:solidFill>
                      <a:schemeClr val="lt1"/>
                    </a:solidFill>
                    <a:latin typeface="+mn-lt"/>
                    <a:ea typeface="+mn-ea"/>
                    <a:cs typeface="+mn-cs"/>
                  </a:rPr>
                  <a:pPr/>
                  <a:t>[PERCENTAGE]</a:t>
                </a:fld>
                <a:endParaRPr lang="en-IN"/>
              </a:p>
            </c:rich>
          </c:tx>
          <c:showLegendKey val="0"/>
          <c:showVal val="1"/>
          <c:showCatName val="1"/>
          <c:showSerName val="0"/>
          <c:showPercent val="1"/>
          <c:showBubbleSize val="0"/>
          <c:extLst>
            <c:ext xmlns:c15="http://schemas.microsoft.com/office/drawing/2012/chart" uri="{CE6537A1-D6FC-4f65-9D91-7224C49458BB}">
              <c15:layout>
                <c:manualLayout>
                  <c:w val="0.19003944773175541"/>
                  <c:h val="0.13225357018460465"/>
                </c:manualLayout>
              </c15:layout>
              <c15:dlblFieldTable/>
              <c15:showDataLabelsRange val="0"/>
            </c:ext>
          </c:extLst>
        </c:dLbl>
      </c:pivotFmt>
      <c:pivotFmt>
        <c:idx val="25"/>
        <c:dLbl>
          <c:idx val="0"/>
          <c:layout>
            <c:manualLayout>
              <c:x val="0.20888117535603917"/>
              <c:y val="7.5905950627644894E-2"/>
            </c:manualLayout>
          </c:layout>
          <c:tx>
            <c:rich>
              <a:bodyPr/>
              <a:lstStyle/>
              <a:p>
                <a:fld id="{143467FD-F323-43ED-9AB2-88B32549D56A}" type="CATEGORYNAME">
                  <a:rPr lang="en-US" b="1">
                    <a:solidFill>
                      <a:schemeClr val="lt1"/>
                    </a:solidFill>
                    <a:latin typeface="+mn-lt"/>
                    <a:ea typeface="+mn-ea"/>
                    <a:cs typeface="+mn-cs"/>
                  </a:rPr>
                  <a:pPr/>
                  <a:t>[CATEGORY NAME]</a:t>
                </a:fld>
                <a:r>
                  <a:rPr lang="en-US" baseline="0">
                    <a:solidFill>
                      <a:schemeClr val="lt1"/>
                    </a:solidFill>
                    <a:latin typeface="+mn-lt"/>
                    <a:ea typeface="+mn-ea"/>
                    <a:cs typeface="+mn-cs"/>
                  </a:rPr>
                  <a:t>, </a:t>
                </a:r>
                <a:fld id="{8FCCD285-AE44-4777-AC4F-0EB29FF147DC}" type="VALUE">
                  <a:rPr lang="en-US" baseline="0">
                    <a:solidFill>
                      <a:schemeClr val="lt1"/>
                    </a:solidFill>
                    <a:latin typeface="+mn-lt"/>
                    <a:ea typeface="+mn-ea"/>
                    <a:cs typeface="+mn-cs"/>
                  </a:rPr>
                  <a:pPr/>
                  <a:t>[VALUE]</a:t>
                </a:fld>
                <a:r>
                  <a:rPr lang="en-US" baseline="0">
                    <a:solidFill>
                      <a:schemeClr val="lt1"/>
                    </a:solidFill>
                    <a:latin typeface="+mn-lt"/>
                    <a:ea typeface="+mn-ea"/>
                    <a:cs typeface="+mn-cs"/>
                  </a:rPr>
                  <a:t>, </a:t>
                </a:r>
              </a:p>
              <a:p>
                <a:fld id="{8F7ED790-672D-4A42-A4B9-E1C8E970A6B8}" type="PERCENTAGE">
                  <a:rPr lang="en-US" baseline="0">
                    <a:solidFill>
                      <a:schemeClr val="lt1"/>
                    </a:solidFill>
                    <a:latin typeface="+mn-lt"/>
                    <a:ea typeface="+mn-ea"/>
                    <a:cs typeface="+mn-cs"/>
                  </a:rPr>
                  <a:pPr/>
                  <a:t>[PERCENTAGE]</a:t>
                </a:fld>
                <a:endParaRPr lang="en-IN"/>
              </a:p>
            </c:rich>
          </c:tx>
          <c:showLegendKey val="0"/>
          <c:showVal val="1"/>
          <c:showCatName val="1"/>
          <c:showSerName val="0"/>
          <c:showPercent val="1"/>
          <c:showBubbleSize val="0"/>
          <c:extLst>
            <c:ext xmlns:c15="http://schemas.microsoft.com/office/drawing/2012/chart" uri="{CE6537A1-D6FC-4f65-9D91-7224C49458BB}">
              <c15:layout>
                <c:manualLayout>
                  <c:w val="0.15780315737160075"/>
                  <c:h val="0.14966910484151863"/>
                </c:manualLayout>
              </c15:layout>
              <c15:dlblFieldTable/>
              <c15:showDataLabelsRange val="0"/>
            </c:ext>
          </c:extLst>
        </c:dLbl>
      </c:pivotFmt>
      <c:pivotFmt>
        <c:idx val="26"/>
        <c:dLbl>
          <c:idx val="0"/>
          <c:layout>
            <c:manualLayout>
              <c:x val="0.21501751075494258"/>
              <c:y val="0.19512310177528747"/>
            </c:manualLayout>
          </c:layout>
          <c:tx>
            <c:rich>
              <a:bodyPr/>
              <a:lstStyle/>
              <a:p>
                <a:fld id="{4A997B98-63F6-435B-8D6C-22DEE73D1184}" type="CATEGORYNAME">
                  <a:rPr lang="en-US" b="1">
                    <a:solidFill>
                      <a:schemeClr val="lt1"/>
                    </a:solidFill>
                    <a:latin typeface="+mn-lt"/>
                    <a:ea typeface="+mn-ea"/>
                    <a:cs typeface="+mn-cs"/>
                  </a:rPr>
                  <a:pPr/>
                  <a:t>[CATEGORY NAME]</a:t>
                </a:fld>
                <a:r>
                  <a:rPr lang="en-US" baseline="0">
                    <a:solidFill>
                      <a:schemeClr val="lt1"/>
                    </a:solidFill>
                    <a:latin typeface="+mn-lt"/>
                    <a:ea typeface="+mn-ea"/>
                    <a:cs typeface="+mn-cs"/>
                  </a:rPr>
                  <a:t>, </a:t>
                </a:r>
              </a:p>
              <a:p>
                <a:r>
                  <a:rPr lang="en-US" baseline="0">
                    <a:solidFill>
                      <a:schemeClr val="lt1"/>
                    </a:solidFill>
                    <a:latin typeface="+mn-lt"/>
                    <a:ea typeface="+mn-ea"/>
                    <a:cs typeface="+mn-cs"/>
                  </a:rPr>
                  <a:t> </a:t>
                </a:r>
                <a:fld id="{1CCABB34-12A7-4A2D-819C-DC4F6EB9A670}" type="VALUE">
                  <a:rPr lang="en-US" baseline="0">
                    <a:solidFill>
                      <a:schemeClr val="lt1"/>
                    </a:solidFill>
                    <a:latin typeface="+mn-lt"/>
                    <a:ea typeface="+mn-ea"/>
                    <a:cs typeface="+mn-cs"/>
                  </a:rPr>
                  <a:pPr/>
                  <a:t>[VALUE]</a:t>
                </a:fld>
                <a:r>
                  <a:rPr lang="en-US" baseline="0">
                    <a:solidFill>
                      <a:schemeClr val="lt1"/>
                    </a:solidFill>
                    <a:latin typeface="+mn-lt"/>
                    <a:ea typeface="+mn-ea"/>
                    <a:cs typeface="+mn-cs"/>
                  </a:rPr>
                  <a:t>,</a:t>
                </a:r>
              </a:p>
              <a:p>
                <a:r>
                  <a:rPr lang="en-US" baseline="0">
                    <a:solidFill>
                      <a:schemeClr val="lt1"/>
                    </a:solidFill>
                    <a:latin typeface="+mn-lt"/>
                    <a:ea typeface="+mn-ea"/>
                    <a:cs typeface="+mn-cs"/>
                  </a:rPr>
                  <a:t> </a:t>
                </a:r>
                <a:fld id="{1AAA6B83-0B51-429A-9E8D-E9F567642B7B}" type="PERCENTAGE">
                  <a:rPr lang="en-US" baseline="0">
                    <a:solidFill>
                      <a:schemeClr val="lt1"/>
                    </a:solidFill>
                    <a:latin typeface="+mn-lt"/>
                    <a:ea typeface="+mn-ea"/>
                    <a:cs typeface="+mn-cs"/>
                  </a:rPr>
                  <a:pPr/>
                  <a:t>[PERCENTAGE]</a:t>
                </a:fld>
                <a:endParaRPr lang="en-US" baseline="0">
                  <a:solidFill>
                    <a:schemeClr val="lt1"/>
                  </a:solidFill>
                  <a:latin typeface="+mn-lt"/>
                  <a:ea typeface="+mn-ea"/>
                  <a:cs typeface="+mn-cs"/>
                </a:endParaRPr>
              </a:p>
            </c:rich>
          </c:tx>
          <c:showLegendKey val="0"/>
          <c:showVal val="1"/>
          <c:showCatName val="1"/>
          <c:showSerName val="0"/>
          <c:showPercent val="1"/>
          <c:showBubbleSize val="0"/>
          <c:extLst>
            <c:ext xmlns:c15="http://schemas.microsoft.com/office/drawing/2012/chart" uri="{CE6537A1-D6FC-4f65-9D91-7224C49458BB}">
              <c15:layout>
                <c:manualLayout>
                  <c:w val="0.21204378853530878"/>
                  <c:h val="0.14270289097875305"/>
                </c:manualLayout>
              </c15:layout>
              <c15:dlblFieldTable/>
              <c15:showDataLabelsRange val="0"/>
            </c:ext>
          </c:extLst>
        </c:dLbl>
      </c:pivotFmt>
      <c:pivotFmt>
        <c:idx val="27"/>
        <c:dLbl>
          <c:idx val="0"/>
          <c:layout>
            <c:manualLayout>
              <c:x val="-0.24518114507136315"/>
              <c:y val="0.16568495160675448"/>
            </c:manualLayout>
          </c:layout>
          <c:tx>
            <c:rich>
              <a:bodyPr/>
              <a:lstStyle/>
              <a:p>
                <a:fld id="{CDCD9DEA-29AC-494C-98CA-8CB1CC0C888D}" type="CATEGORYNAME">
                  <a:rPr lang="en-US" b="1">
                    <a:solidFill>
                      <a:schemeClr val="lt1"/>
                    </a:solidFill>
                    <a:latin typeface="+mn-lt"/>
                    <a:ea typeface="+mn-ea"/>
                    <a:cs typeface="+mn-cs"/>
                  </a:rPr>
                  <a:pPr/>
                  <a:t>[CATEGORY NAME]</a:t>
                </a:fld>
                <a:r>
                  <a:rPr lang="en-US" baseline="0">
                    <a:solidFill>
                      <a:schemeClr val="lt1"/>
                    </a:solidFill>
                    <a:latin typeface="+mn-lt"/>
                    <a:ea typeface="+mn-ea"/>
                    <a:cs typeface="+mn-cs"/>
                  </a:rPr>
                  <a:t>, </a:t>
                </a:r>
                <a:fld id="{739EB61B-C67F-4F8C-B34B-E88F4B23456A}" type="VALUE">
                  <a:rPr lang="en-US" baseline="0">
                    <a:solidFill>
                      <a:schemeClr val="lt1"/>
                    </a:solidFill>
                    <a:latin typeface="+mn-lt"/>
                    <a:ea typeface="+mn-ea"/>
                    <a:cs typeface="+mn-cs"/>
                  </a:rPr>
                  <a:pPr/>
                  <a:t>[VALUE]</a:t>
                </a:fld>
                <a:r>
                  <a:rPr lang="en-US" baseline="0">
                    <a:solidFill>
                      <a:schemeClr val="lt1"/>
                    </a:solidFill>
                    <a:latin typeface="+mn-lt"/>
                    <a:ea typeface="+mn-ea"/>
                    <a:cs typeface="+mn-cs"/>
                  </a:rPr>
                  <a:t>, </a:t>
                </a:r>
                <a:fld id="{459308B5-8A5F-4F4D-A629-2EC173764AFD}" type="PERCENTAGE">
                  <a:rPr lang="en-US" baseline="0">
                    <a:solidFill>
                      <a:schemeClr val="lt1"/>
                    </a:solidFill>
                    <a:latin typeface="+mn-lt"/>
                    <a:ea typeface="+mn-ea"/>
                    <a:cs typeface="+mn-cs"/>
                  </a:rPr>
                  <a:pPr/>
                  <a:t>[PERCENTAGE]</a:t>
                </a:fld>
                <a:endParaRPr lang="en-US" baseline="0">
                  <a:solidFill>
                    <a:schemeClr val="lt1"/>
                  </a:solidFill>
                  <a:latin typeface="+mn-lt"/>
                  <a:ea typeface="+mn-ea"/>
                  <a:cs typeface="+mn-cs"/>
                </a:endParaRPr>
              </a:p>
            </c:rich>
          </c:tx>
          <c:showLegendKey val="0"/>
          <c:showVal val="1"/>
          <c:showCatName val="1"/>
          <c:showSerName val="0"/>
          <c:showPercent val="1"/>
          <c:showBubbleSize val="0"/>
          <c:extLst>
            <c:ext xmlns:c15="http://schemas.microsoft.com/office/drawing/2012/chart" uri="{CE6537A1-D6FC-4f65-9D91-7224C49458BB}">
              <c15:layout>
                <c:manualLayout>
                  <c:w val="0.13068284178974668"/>
                  <c:h val="0.13225357018460465"/>
                </c:manualLayout>
              </c15:layout>
              <c15:dlblFieldTable/>
              <c15:showDataLabelsRange val="0"/>
            </c:ext>
          </c:extLst>
        </c:dLbl>
      </c:pivotFmt>
      <c:pivotFmt>
        <c:idx val="28"/>
        <c:dLbl>
          <c:idx val="0"/>
          <c:layout>
            <c:manualLayout>
              <c:x val="-0.24074327524887792"/>
              <c:y val="2.6010855226168829E-3"/>
            </c:manualLayout>
          </c:layout>
          <c:tx>
            <c:rich>
              <a:bodyPr/>
              <a:lstStyle/>
              <a:p>
                <a:fld id="{DE0B70EE-CC86-4D7E-BC0C-660C315DE2D4}" type="CATEGORYNAME">
                  <a:rPr lang="en-US" b="1">
                    <a:solidFill>
                      <a:schemeClr val="lt1"/>
                    </a:solidFill>
                    <a:latin typeface="+mn-lt"/>
                    <a:ea typeface="+mn-ea"/>
                    <a:cs typeface="+mn-cs"/>
                  </a:rPr>
                  <a:pPr/>
                  <a:t>[CATEGORY NAME]</a:t>
                </a:fld>
                <a:r>
                  <a:rPr lang="en-US" b="1" baseline="0">
                    <a:solidFill>
                      <a:schemeClr val="lt1"/>
                    </a:solidFill>
                    <a:latin typeface="+mn-lt"/>
                    <a:ea typeface="+mn-ea"/>
                    <a:cs typeface="+mn-cs"/>
                  </a:rPr>
                  <a:t>,</a:t>
                </a:r>
              </a:p>
              <a:p>
                <a:r>
                  <a:rPr lang="en-US" baseline="0">
                    <a:solidFill>
                      <a:schemeClr val="lt1"/>
                    </a:solidFill>
                    <a:latin typeface="+mn-lt"/>
                    <a:ea typeface="+mn-ea"/>
                    <a:cs typeface="+mn-cs"/>
                  </a:rPr>
                  <a:t> </a:t>
                </a:r>
                <a:fld id="{76150365-12A7-4C9C-BAD9-E290BD70F3C9}" type="VALUE">
                  <a:rPr lang="en-US" baseline="0">
                    <a:solidFill>
                      <a:schemeClr val="lt1"/>
                    </a:solidFill>
                    <a:latin typeface="+mn-lt"/>
                    <a:ea typeface="+mn-ea"/>
                    <a:cs typeface="+mn-cs"/>
                  </a:rPr>
                  <a:pPr/>
                  <a:t>[VALUE]</a:t>
                </a:fld>
                <a:r>
                  <a:rPr lang="en-US" baseline="0">
                    <a:solidFill>
                      <a:schemeClr val="lt1"/>
                    </a:solidFill>
                    <a:latin typeface="+mn-lt"/>
                    <a:ea typeface="+mn-ea"/>
                    <a:cs typeface="+mn-cs"/>
                  </a:rPr>
                  <a:t>, </a:t>
                </a:r>
                <a:fld id="{2CC9043F-3166-43D5-B264-FABFAF5945F0}" type="PERCENTAGE">
                  <a:rPr lang="en-US" baseline="0">
                    <a:solidFill>
                      <a:schemeClr val="lt1"/>
                    </a:solidFill>
                    <a:latin typeface="+mn-lt"/>
                    <a:ea typeface="+mn-ea"/>
                    <a:cs typeface="+mn-cs"/>
                  </a:rPr>
                  <a:pPr/>
                  <a:t>[PERCENTAGE]</a:t>
                </a:fld>
                <a:endParaRPr lang="en-US" baseline="0">
                  <a:solidFill>
                    <a:schemeClr val="lt1"/>
                  </a:solidFill>
                  <a:latin typeface="+mn-lt"/>
                  <a:ea typeface="+mn-ea"/>
                  <a:cs typeface="+mn-cs"/>
                </a:endParaRPr>
              </a:p>
            </c:rich>
          </c:tx>
          <c:showLegendKey val="0"/>
          <c:showVal val="1"/>
          <c:showCatName val="1"/>
          <c:showSerName val="0"/>
          <c:showPercent val="1"/>
          <c:showBubbleSize val="0"/>
          <c:extLst>
            <c:ext xmlns:c15="http://schemas.microsoft.com/office/drawing/2012/chart" uri="{CE6537A1-D6FC-4f65-9D91-7224C49458BB}">
              <c15:layout>
                <c:manualLayout>
                  <c:w val="0.14820019723865877"/>
                  <c:h val="0.15315221177290142"/>
                </c:manualLayout>
              </c15:layout>
              <c15:dlblFieldTable/>
              <c15:showDataLabelsRange val="0"/>
            </c:ext>
          </c:extLst>
        </c:dLbl>
      </c:pivotFmt>
      <c:pivotFmt>
        <c:idx val="29"/>
        <c:dLbl>
          <c:idx val="0"/>
          <c:layout>
            <c:manualLayout>
              <c:x val="-0.19528859743123828"/>
              <c:y val="-0.14217411695011481"/>
            </c:manualLayout>
          </c:layout>
          <c:tx>
            <c:rich>
              <a:bodyPr/>
              <a:lstStyle/>
              <a:p>
                <a:fld id="{EE2FDF03-11F4-48A2-9773-FDF8D53B8C68}" type="CATEGORYNAME">
                  <a:rPr lang="en-US" b="1">
                    <a:solidFill>
                      <a:schemeClr val="lt1"/>
                    </a:solidFill>
                    <a:latin typeface="+mn-lt"/>
                    <a:ea typeface="+mn-ea"/>
                    <a:cs typeface="+mn-cs"/>
                  </a:rPr>
                  <a:pPr/>
                  <a:t>[CATEGORY NAME]</a:t>
                </a:fld>
                <a:r>
                  <a:rPr lang="en-US" baseline="0">
                    <a:solidFill>
                      <a:schemeClr val="lt1"/>
                    </a:solidFill>
                    <a:latin typeface="+mn-lt"/>
                    <a:ea typeface="+mn-ea"/>
                    <a:cs typeface="+mn-cs"/>
                  </a:rPr>
                  <a:t>,</a:t>
                </a:r>
              </a:p>
              <a:p>
                <a:r>
                  <a:rPr lang="en-US" baseline="0">
                    <a:solidFill>
                      <a:schemeClr val="lt1"/>
                    </a:solidFill>
                    <a:latin typeface="+mn-lt"/>
                    <a:ea typeface="+mn-ea"/>
                    <a:cs typeface="+mn-cs"/>
                  </a:rPr>
                  <a:t> </a:t>
                </a:r>
                <a:fld id="{F916AE41-8F57-4CF6-AEDA-68DC223E95B8}" type="VALUE">
                  <a:rPr lang="en-US" baseline="0">
                    <a:solidFill>
                      <a:schemeClr val="lt1"/>
                    </a:solidFill>
                    <a:latin typeface="+mn-lt"/>
                    <a:ea typeface="+mn-ea"/>
                    <a:cs typeface="+mn-cs"/>
                  </a:rPr>
                  <a:pPr/>
                  <a:t>[VALUE]</a:t>
                </a:fld>
                <a:r>
                  <a:rPr lang="en-US" baseline="0">
                    <a:solidFill>
                      <a:schemeClr val="lt1"/>
                    </a:solidFill>
                    <a:latin typeface="+mn-lt"/>
                    <a:ea typeface="+mn-ea"/>
                    <a:cs typeface="+mn-cs"/>
                  </a:rPr>
                  <a:t>, </a:t>
                </a:r>
                <a:fld id="{60B3570F-1352-4F9F-A036-883BB8A9CF8C}" type="PERCENTAGE">
                  <a:rPr lang="en-US" baseline="0">
                    <a:solidFill>
                      <a:schemeClr val="lt1"/>
                    </a:solidFill>
                    <a:latin typeface="+mn-lt"/>
                    <a:ea typeface="+mn-ea"/>
                    <a:cs typeface="+mn-cs"/>
                  </a:rPr>
                  <a:pPr/>
                  <a:t>[PERCENTAGE]</a:t>
                </a:fld>
                <a:endParaRPr lang="en-US" baseline="0">
                  <a:solidFill>
                    <a:schemeClr val="lt1"/>
                  </a:solidFill>
                  <a:latin typeface="+mn-lt"/>
                  <a:ea typeface="+mn-ea"/>
                  <a:cs typeface="+mn-cs"/>
                </a:endParaRPr>
              </a:p>
            </c:rich>
          </c:tx>
          <c:showLegendKey val="0"/>
          <c:showVal val="1"/>
          <c:showCatName val="1"/>
          <c:showSerName val="0"/>
          <c:showPercent val="1"/>
          <c:showBubbleSize val="0"/>
          <c:extLst>
            <c:ext xmlns:c15="http://schemas.microsoft.com/office/drawing/2012/chart" uri="{CE6537A1-D6FC-4f65-9D91-7224C49458BB}">
              <c15:layout>
                <c:manualLayout>
                  <c:w val="0.16026864060631474"/>
                  <c:h val="0.1705677464298154"/>
                </c:manualLayout>
              </c15:layout>
              <c15:dlblFieldTable/>
              <c15:showDataLabelsRange val="0"/>
            </c:ext>
          </c:extLst>
        </c:dLbl>
      </c:pivotFmt>
      <c:pivotFmt>
        <c:idx val="30"/>
        <c:dLbl>
          <c:idx val="0"/>
          <c:showLegendKey val="0"/>
          <c:showVal val="1"/>
          <c:showCatName val="1"/>
          <c:showSerName val="0"/>
          <c:showPercent val="1"/>
          <c:showBubbleSize val="0"/>
          <c:extLst>
            <c:ext xmlns:c15="http://schemas.microsoft.com/office/drawing/2012/chart" uri="{CE6537A1-D6FC-4f65-9D91-7224C49458BB}"/>
          </c:extLst>
        </c:dLbl>
      </c:pivotFmt>
      <c:pivotFmt>
        <c:idx val="31"/>
        <c:dLbl>
          <c:idx val="0"/>
          <c:layout>
            <c:manualLayout>
              <c:x val="0.18494104194815894"/>
              <c:y val="-0.1466211120161704"/>
            </c:manualLayout>
          </c:layout>
          <c:tx>
            <c:rich>
              <a:bodyPr/>
              <a:lstStyle/>
              <a:p>
                <a:fld id="{54DB1307-0AE3-44A2-95B7-3BD8FD44CC25}" type="CATEGORYNAME">
                  <a:rPr lang="en-US" b="1">
                    <a:solidFill>
                      <a:schemeClr val="lt1"/>
                    </a:solidFill>
                    <a:latin typeface="+mn-lt"/>
                    <a:ea typeface="+mn-ea"/>
                    <a:cs typeface="+mn-cs"/>
                  </a:rPr>
                  <a:pPr/>
                  <a:t>[CATEGORY NAME]</a:t>
                </a:fld>
                <a:r>
                  <a:rPr lang="en-US" b="1" baseline="0">
                    <a:solidFill>
                      <a:schemeClr val="lt1"/>
                    </a:solidFill>
                    <a:latin typeface="+mn-lt"/>
                    <a:ea typeface="+mn-ea"/>
                    <a:cs typeface="+mn-cs"/>
                  </a:rPr>
                  <a:t>,</a:t>
                </a:r>
              </a:p>
              <a:p>
                <a:r>
                  <a:rPr lang="en-US" baseline="0">
                    <a:solidFill>
                      <a:schemeClr val="lt1"/>
                    </a:solidFill>
                    <a:latin typeface="+mn-lt"/>
                    <a:ea typeface="+mn-ea"/>
                    <a:cs typeface="+mn-cs"/>
                  </a:rPr>
                  <a:t> </a:t>
                </a:r>
                <a:fld id="{05C6F79C-0D21-4AA1-B58E-6806EFF8E710}" type="VALUE">
                  <a:rPr lang="en-US" baseline="0">
                    <a:solidFill>
                      <a:schemeClr val="lt1"/>
                    </a:solidFill>
                    <a:latin typeface="+mn-lt"/>
                    <a:ea typeface="+mn-ea"/>
                    <a:cs typeface="+mn-cs"/>
                  </a:rPr>
                  <a:pPr/>
                  <a:t>[VALUE]</a:t>
                </a:fld>
                <a:r>
                  <a:rPr lang="en-US" baseline="0">
                    <a:solidFill>
                      <a:schemeClr val="lt1"/>
                    </a:solidFill>
                    <a:latin typeface="+mn-lt"/>
                    <a:ea typeface="+mn-ea"/>
                    <a:cs typeface="+mn-cs"/>
                  </a:rPr>
                  <a:t>, </a:t>
                </a:r>
              </a:p>
              <a:p>
                <a:fld id="{97314606-965E-4403-8981-CA461534FFAA}" type="PERCENTAGE">
                  <a:rPr lang="en-US" baseline="0">
                    <a:solidFill>
                      <a:schemeClr val="lt1"/>
                    </a:solidFill>
                    <a:latin typeface="+mn-lt"/>
                    <a:ea typeface="+mn-ea"/>
                    <a:cs typeface="+mn-cs"/>
                  </a:rPr>
                  <a:pPr/>
                  <a:t>[PERCENTAGE]</a:t>
                </a:fld>
                <a:endParaRPr lang="en-IN"/>
              </a:p>
            </c:rich>
          </c:tx>
          <c:showLegendKey val="0"/>
          <c:showVal val="1"/>
          <c:showCatName val="1"/>
          <c:showSerName val="0"/>
          <c:showPercent val="1"/>
          <c:showBubbleSize val="0"/>
          <c:extLst>
            <c:ext xmlns:c15="http://schemas.microsoft.com/office/drawing/2012/chart" uri="{CE6537A1-D6FC-4f65-9D91-7224C49458BB}">
              <c15:layout>
                <c:manualLayout>
                  <c:w val="0.19003944773175541"/>
                  <c:h val="0.13225357018460465"/>
                </c:manualLayout>
              </c15:layout>
              <c15:dlblFieldTable/>
              <c15:showDataLabelsRange val="0"/>
            </c:ext>
          </c:extLst>
        </c:dLbl>
      </c:pivotFmt>
      <c:pivotFmt>
        <c:idx val="32"/>
        <c:dLbl>
          <c:idx val="0"/>
          <c:layout>
            <c:manualLayout>
              <c:x val="0.20888117535603917"/>
              <c:y val="7.5905950627644894E-2"/>
            </c:manualLayout>
          </c:layout>
          <c:tx>
            <c:rich>
              <a:bodyPr/>
              <a:lstStyle/>
              <a:p>
                <a:fld id="{143467FD-F323-43ED-9AB2-88B32549D56A}" type="CATEGORYNAME">
                  <a:rPr lang="en-US" b="1">
                    <a:solidFill>
                      <a:schemeClr val="lt1"/>
                    </a:solidFill>
                    <a:latin typeface="+mn-lt"/>
                    <a:ea typeface="+mn-ea"/>
                    <a:cs typeface="+mn-cs"/>
                  </a:rPr>
                  <a:pPr/>
                  <a:t>[CATEGORY NAME]</a:t>
                </a:fld>
                <a:r>
                  <a:rPr lang="en-US" baseline="0">
                    <a:solidFill>
                      <a:schemeClr val="lt1"/>
                    </a:solidFill>
                    <a:latin typeface="+mn-lt"/>
                    <a:ea typeface="+mn-ea"/>
                    <a:cs typeface="+mn-cs"/>
                  </a:rPr>
                  <a:t>, </a:t>
                </a:r>
                <a:fld id="{8FCCD285-AE44-4777-AC4F-0EB29FF147DC}" type="VALUE">
                  <a:rPr lang="en-US" baseline="0">
                    <a:solidFill>
                      <a:schemeClr val="lt1"/>
                    </a:solidFill>
                    <a:latin typeface="+mn-lt"/>
                    <a:ea typeface="+mn-ea"/>
                    <a:cs typeface="+mn-cs"/>
                  </a:rPr>
                  <a:pPr/>
                  <a:t>[VALUE]</a:t>
                </a:fld>
                <a:r>
                  <a:rPr lang="en-US" baseline="0">
                    <a:solidFill>
                      <a:schemeClr val="lt1"/>
                    </a:solidFill>
                    <a:latin typeface="+mn-lt"/>
                    <a:ea typeface="+mn-ea"/>
                    <a:cs typeface="+mn-cs"/>
                  </a:rPr>
                  <a:t>, </a:t>
                </a:r>
              </a:p>
              <a:p>
                <a:fld id="{8F7ED790-672D-4A42-A4B9-E1C8E970A6B8}" type="PERCENTAGE">
                  <a:rPr lang="en-US" baseline="0">
                    <a:solidFill>
                      <a:schemeClr val="lt1"/>
                    </a:solidFill>
                    <a:latin typeface="+mn-lt"/>
                    <a:ea typeface="+mn-ea"/>
                    <a:cs typeface="+mn-cs"/>
                  </a:rPr>
                  <a:pPr/>
                  <a:t>[PERCENTAGE]</a:t>
                </a:fld>
                <a:endParaRPr lang="en-IN"/>
              </a:p>
            </c:rich>
          </c:tx>
          <c:showLegendKey val="0"/>
          <c:showVal val="1"/>
          <c:showCatName val="1"/>
          <c:showSerName val="0"/>
          <c:showPercent val="1"/>
          <c:showBubbleSize val="0"/>
          <c:extLst>
            <c:ext xmlns:c15="http://schemas.microsoft.com/office/drawing/2012/chart" uri="{CE6537A1-D6FC-4f65-9D91-7224C49458BB}">
              <c15:layout>
                <c:manualLayout>
                  <c:w val="0.15780315737160075"/>
                  <c:h val="0.14966910484151863"/>
                </c:manualLayout>
              </c15:layout>
              <c15:dlblFieldTable/>
              <c15:showDataLabelsRange val="0"/>
            </c:ext>
          </c:extLst>
        </c:dLbl>
      </c:pivotFmt>
      <c:pivotFmt>
        <c:idx val="33"/>
        <c:dLbl>
          <c:idx val="0"/>
          <c:layout>
            <c:manualLayout>
              <c:x val="0.21501751075494258"/>
              <c:y val="0.19512310177528747"/>
            </c:manualLayout>
          </c:layout>
          <c:tx>
            <c:rich>
              <a:bodyPr/>
              <a:lstStyle/>
              <a:p>
                <a:fld id="{4A997B98-63F6-435B-8D6C-22DEE73D1184}" type="CATEGORYNAME">
                  <a:rPr lang="en-US" b="1">
                    <a:solidFill>
                      <a:schemeClr val="lt1"/>
                    </a:solidFill>
                    <a:latin typeface="+mn-lt"/>
                    <a:ea typeface="+mn-ea"/>
                    <a:cs typeface="+mn-cs"/>
                  </a:rPr>
                  <a:pPr/>
                  <a:t>[CATEGORY NAME]</a:t>
                </a:fld>
                <a:r>
                  <a:rPr lang="en-US" baseline="0">
                    <a:solidFill>
                      <a:schemeClr val="lt1"/>
                    </a:solidFill>
                    <a:latin typeface="+mn-lt"/>
                    <a:ea typeface="+mn-ea"/>
                    <a:cs typeface="+mn-cs"/>
                  </a:rPr>
                  <a:t>, </a:t>
                </a:r>
              </a:p>
              <a:p>
                <a:r>
                  <a:rPr lang="en-US" baseline="0">
                    <a:solidFill>
                      <a:schemeClr val="lt1"/>
                    </a:solidFill>
                    <a:latin typeface="+mn-lt"/>
                    <a:ea typeface="+mn-ea"/>
                    <a:cs typeface="+mn-cs"/>
                  </a:rPr>
                  <a:t> </a:t>
                </a:r>
                <a:fld id="{1CCABB34-12A7-4A2D-819C-DC4F6EB9A670}" type="VALUE">
                  <a:rPr lang="en-US" baseline="0">
                    <a:solidFill>
                      <a:schemeClr val="lt1"/>
                    </a:solidFill>
                    <a:latin typeface="+mn-lt"/>
                    <a:ea typeface="+mn-ea"/>
                    <a:cs typeface="+mn-cs"/>
                  </a:rPr>
                  <a:pPr/>
                  <a:t>[VALUE]</a:t>
                </a:fld>
                <a:r>
                  <a:rPr lang="en-US" baseline="0">
                    <a:solidFill>
                      <a:schemeClr val="lt1"/>
                    </a:solidFill>
                    <a:latin typeface="+mn-lt"/>
                    <a:ea typeface="+mn-ea"/>
                    <a:cs typeface="+mn-cs"/>
                  </a:rPr>
                  <a:t>,</a:t>
                </a:r>
              </a:p>
              <a:p>
                <a:r>
                  <a:rPr lang="en-US" baseline="0">
                    <a:solidFill>
                      <a:schemeClr val="lt1"/>
                    </a:solidFill>
                    <a:latin typeface="+mn-lt"/>
                    <a:ea typeface="+mn-ea"/>
                    <a:cs typeface="+mn-cs"/>
                  </a:rPr>
                  <a:t> </a:t>
                </a:r>
                <a:fld id="{1AAA6B83-0B51-429A-9E8D-E9F567642B7B}" type="PERCENTAGE">
                  <a:rPr lang="en-US" baseline="0">
                    <a:solidFill>
                      <a:schemeClr val="lt1"/>
                    </a:solidFill>
                    <a:latin typeface="+mn-lt"/>
                    <a:ea typeface="+mn-ea"/>
                    <a:cs typeface="+mn-cs"/>
                  </a:rPr>
                  <a:pPr/>
                  <a:t>[PERCENTAGE]</a:t>
                </a:fld>
                <a:endParaRPr lang="en-US" baseline="0">
                  <a:solidFill>
                    <a:schemeClr val="lt1"/>
                  </a:solidFill>
                  <a:latin typeface="+mn-lt"/>
                  <a:ea typeface="+mn-ea"/>
                  <a:cs typeface="+mn-cs"/>
                </a:endParaRPr>
              </a:p>
            </c:rich>
          </c:tx>
          <c:showLegendKey val="0"/>
          <c:showVal val="1"/>
          <c:showCatName val="1"/>
          <c:showSerName val="0"/>
          <c:showPercent val="1"/>
          <c:showBubbleSize val="0"/>
          <c:extLst>
            <c:ext xmlns:c15="http://schemas.microsoft.com/office/drawing/2012/chart" uri="{CE6537A1-D6FC-4f65-9D91-7224C49458BB}">
              <c15:layout>
                <c:manualLayout>
                  <c:w val="0.21204378853530878"/>
                  <c:h val="0.14270289097875305"/>
                </c:manualLayout>
              </c15:layout>
              <c15:dlblFieldTable/>
              <c15:showDataLabelsRange val="0"/>
            </c:ext>
          </c:extLst>
        </c:dLbl>
      </c:pivotFmt>
      <c:pivotFmt>
        <c:idx val="34"/>
        <c:dLbl>
          <c:idx val="0"/>
          <c:layout>
            <c:manualLayout>
              <c:x val="-0.24518114507136315"/>
              <c:y val="0.16568495160675448"/>
            </c:manualLayout>
          </c:layout>
          <c:tx>
            <c:rich>
              <a:bodyPr/>
              <a:lstStyle/>
              <a:p>
                <a:fld id="{CDCD9DEA-29AC-494C-98CA-8CB1CC0C888D}" type="CATEGORYNAME">
                  <a:rPr lang="en-US" b="1">
                    <a:solidFill>
                      <a:schemeClr val="lt1"/>
                    </a:solidFill>
                    <a:latin typeface="+mn-lt"/>
                    <a:ea typeface="+mn-ea"/>
                    <a:cs typeface="+mn-cs"/>
                  </a:rPr>
                  <a:pPr/>
                  <a:t>[CATEGORY NAME]</a:t>
                </a:fld>
                <a:r>
                  <a:rPr lang="en-US" baseline="0">
                    <a:solidFill>
                      <a:schemeClr val="lt1"/>
                    </a:solidFill>
                    <a:latin typeface="+mn-lt"/>
                    <a:ea typeface="+mn-ea"/>
                    <a:cs typeface="+mn-cs"/>
                  </a:rPr>
                  <a:t>, </a:t>
                </a:r>
                <a:fld id="{739EB61B-C67F-4F8C-B34B-E88F4B23456A}" type="VALUE">
                  <a:rPr lang="en-US" baseline="0">
                    <a:solidFill>
                      <a:schemeClr val="lt1"/>
                    </a:solidFill>
                    <a:latin typeface="+mn-lt"/>
                    <a:ea typeface="+mn-ea"/>
                    <a:cs typeface="+mn-cs"/>
                  </a:rPr>
                  <a:pPr/>
                  <a:t>[VALUE]</a:t>
                </a:fld>
                <a:r>
                  <a:rPr lang="en-US" baseline="0">
                    <a:solidFill>
                      <a:schemeClr val="lt1"/>
                    </a:solidFill>
                    <a:latin typeface="+mn-lt"/>
                    <a:ea typeface="+mn-ea"/>
                    <a:cs typeface="+mn-cs"/>
                  </a:rPr>
                  <a:t>, </a:t>
                </a:r>
                <a:fld id="{459308B5-8A5F-4F4D-A629-2EC173764AFD}" type="PERCENTAGE">
                  <a:rPr lang="en-US" baseline="0">
                    <a:solidFill>
                      <a:schemeClr val="lt1"/>
                    </a:solidFill>
                    <a:latin typeface="+mn-lt"/>
                    <a:ea typeface="+mn-ea"/>
                    <a:cs typeface="+mn-cs"/>
                  </a:rPr>
                  <a:pPr/>
                  <a:t>[PERCENTAGE]</a:t>
                </a:fld>
                <a:endParaRPr lang="en-US" baseline="0">
                  <a:solidFill>
                    <a:schemeClr val="lt1"/>
                  </a:solidFill>
                  <a:latin typeface="+mn-lt"/>
                  <a:ea typeface="+mn-ea"/>
                  <a:cs typeface="+mn-cs"/>
                </a:endParaRPr>
              </a:p>
            </c:rich>
          </c:tx>
          <c:showLegendKey val="0"/>
          <c:showVal val="1"/>
          <c:showCatName val="1"/>
          <c:showSerName val="0"/>
          <c:showPercent val="1"/>
          <c:showBubbleSize val="0"/>
          <c:extLst>
            <c:ext xmlns:c15="http://schemas.microsoft.com/office/drawing/2012/chart" uri="{CE6537A1-D6FC-4f65-9D91-7224C49458BB}">
              <c15:layout>
                <c:manualLayout>
                  <c:w val="0.13068284178974668"/>
                  <c:h val="0.13225357018460465"/>
                </c:manualLayout>
              </c15:layout>
              <c15:dlblFieldTable/>
              <c15:showDataLabelsRange val="0"/>
            </c:ext>
          </c:extLst>
        </c:dLbl>
      </c:pivotFmt>
      <c:pivotFmt>
        <c:idx val="35"/>
        <c:dLbl>
          <c:idx val="0"/>
          <c:layout>
            <c:manualLayout>
              <c:x val="-0.24074327524887792"/>
              <c:y val="2.6010855226168829E-3"/>
            </c:manualLayout>
          </c:layout>
          <c:tx>
            <c:rich>
              <a:bodyPr/>
              <a:lstStyle/>
              <a:p>
                <a:fld id="{DE0B70EE-CC86-4D7E-BC0C-660C315DE2D4}" type="CATEGORYNAME">
                  <a:rPr lang="en-US" b="1">
                    <a:solidFill>
                      <a:schemeClr val="lt1"/>
                    </a:solidFill>
                    <a:latin typeface="+mn-lt"/>
                    <a:ea typeface="+mn-ea"/>
                    <a:cs typeface="+mn-cs"/>
                  </a:rPr>
                  <a:pPr/>
                  <a:t>[CATEGORY NAME]</a:t>
                </a:fld>
                <a:r>
                  <a:rPr lang="en-US" b="1" baseline="0">
                    <a:solidFill>
                      <a:schemeClr val="lt1"/>
                    </a:solidFill>
                    <a:latin typeface="+mn-lt"/>
                    <a:ea typeface="+mn-ea"/>
                    <a:cs typeface="+mn-cs"/>
                  </a:rPr>
                  <a:t>,</a:t>
                </a:r>
              </a:p>
              <a:p>
                <a:r>
                  <a:rPr lang="en-US" baseline="0">
                    <a:solidFill>
                      <a:schemeClr val="lt1"/>
                    </a:solidFill>
                    <a:latin typeface="+mn-lt"/>
                    <a:ea typeface="+mn-ea"/>
                    <a:cs typeface="+mn-cs"/>
                  </a:rPr>
                  <a:t> </a:t>
                </a:r>
                <a:fld id="{76150365-12A7-4C9C-BAD9-E290BD70F3C9}" type="VALUE">
                  <a:rPr lang="en-US" baseline="0">
                    <a:solidFill>
                      <a:schemeClr val="lt1"/>
                    </a:solidFill>
                    <a:latin typeface="+mn-lt"/>
                    <a:ea typeface="+mn-ea"/>
                    <a:cs typeface="+mn-cs"/>
                  </a:rPr>
                  <a:pPr/>
                  <a:t>[VALUE]</a:t>
                </a:fld>
                <a:r>
                  <a:rPr lang="en-US" baseline="0">
                    <a:solidFill>
                      <a:schemeClr val="lt1"/>
                    </a:solidFill>
                    <a:latin typeface="+mn-lt"/>
                    <a:ea typeface="+mn-ea"/>
                    <a:cs typeface="+mn-cs"/>
                  </a:rPr>
                  <a:t>, </a:t>
                </a:r>
                <a:fld id="{2CC9043F-3166-43D5-B264-FABFAF5945F0}" type="PERCENTAGE">
                  <a:rPr lang="en-US" baseline="0">
                    <a:solidFill>
                      <a:schemeClr val="lt1"/>
                    </a:solidFill>
                    <a:latin typeface="+mn-lt"/>
                    <a:ea typeface="+mn-ea"/>
                    <a:cs typeface="+mn-cs"/>
                  </a:rPr>
                  <a:pPr/>
                  <a:t>[PERCENTAGE]</a:t>
                </a:fld>
                <a:endParaRPr lang="en-US" baseline="0">
                  <a:solidFill>
                    <a:schemeClr val="lt1"/>
                  </a:solidFill>
                  <a:latin typeface="+mn-lt"/>
                  <a:ea typeface="+mn-ea"/>
                  <a:cs typeface="+mn-cs"/>
                </a:endParaRPr>
              </a:p>
            </c:rich>
          </c:tx>
          <c:showLegendKey val="0"/>
          <c:showVal val="1"/>
          <c:showCatName val="1"/>
          <c:showSerName val="0"/>
          <c:showPercent val="1"/>
          <c:showBubbleSize val="0"/>
          <c:extLst>
            <c:ext xmlns:c15="http://schemas.microsoft.com/office/drawing/2012/chart" uri="{CE6537A1-D6FC-4f65-9D91-7224C49458BB}">
              <c15:layout>
                <c:manualLayout>
                  <c:w val="0.14820019723865877"/>
                  <c:h val="0.15315221177290142"/>
                </c:manualLayout>
              </c15:layout>
              <c15:dlblFieldTable/>
              <c15:showDataLabelsRange val="0"/>
            </c:ext>
          </c:extLst>
        </c:dLbl>
      </c:pivotFmt>
      <c:pivotFmt>
        <c:idx val="36"/>
        <c:dLbl>
          <c:idx val="0"/>
          <c:layout>
            <c:manualLayout>
              <c:x val="-0.19528859743123828"/>
              <c:y val="-0.14217411695011481"/>
            </c:manualLayout>
          </c:layout>
          <c:tx>
            <c:rich>
              <a:bodyPr/>
              <a:lstStyle/>
              <a:p>
                <a:fld id="{EE2FDF03-11F4-48A2-9773-FDF8D53B8C68}" type="CATEGORYNAME">
                  <a:rPr lang="en-US" b="1">
                    <a:solidFill>
                      <a:schemeClr val="lt1"/>
                    </a:solidFill>
                    <a:latin typeface="+mn-lt"/>
                    <a:ea typeface="+mn-ea"/>
                    <a:cs typeface="+mn-cs"/>
                  </a:rPr>
                  <a:pPr/>
                  <a:t>[CATEGORY NAME]</a:t>
                </a:fld>
                <a:r>
                  <a:rPr lang="en-US" baseline="0">
                    <a:solidFill>
                      <a:schemeClr val="lt1"/>
                    </a:solidFill>
                    <a:latin typeface="+mn-lt"/>
                    <a:ea typeface="+mn-ea"/>
                    <a:cs typeface="+mn-cs"/>
                  </a:rPr>
                  <a:t>,</a:t>
                </a:r>
              </a:p>
              <a:p>
                <a:r>
                  <a:rPr lang="en-US" baseline="0">
                    <a:solidFill>
                      <a:schemeClr val="lt1"/>
                    </a:solidFill>
                    <a:latin typeface="+mn-lt"/>
                    <a:ea typeface="+mn-ea"/>
                    <a:cs typeface="+mn-cs"/>
                  </a:rPr>
                  <a:t> </a:t>
                </a:r>
                <a:fld id="{F916AE41-8F57-4CF6-AEDA-68DC223E95B8}" type="VALUE">
                  <a:rPr lang="en-US" baseline="0">
                    <a:solidFill>
                      <a:schemeClr val="lt1"/>
                    </a:solidFill>
                    <a:latin typeface="+mn-lt"/>
                    <a:ea typeface="+mn-ea"/>
                    <a:cs typeface="+mn-cs"/>
                  </a:rPr>
                  <a:pPr/>
                  <a:t>[VALUE]</a:t>
                </a:fld>
                <a:r>
                  <a:rPr lang="en-US" baseline="0">
                    <a:solidFill>
                      <a:schemeClr val="lt1"/>
                    </a:solidFill>
                    <a:latin typeface="+mn-lt"/>
                    <a:ea typeface="+mn-ea"/>
                    <a:cs typeface="+mn-cs"/>
                  </a:rPr>
                  <a:t>, </a:t>
                </a:r>
                <a:fld id="{60B3570F-1352-4F9F-A036-883BB8A9CF8C}" type="PERCENTAGE">
                  <a:rPr lang="en-US" baseline="0">
                    <a:solidFill>
                      <a:schemeClr val="lt1"/>
                    </a:solidFill>
                    <a:latin typeface="+mn-lt"/>
                    <a:ea typeface="+mn-ea"/>
                    <a:cs typeface="+mn-cs"/>
                  </a:rPr>
                  <a:pPr/>
                  <a:t>[PERCENTAGE]</a:t>
                </a:fld>
                <a:endParaRPr lang="en-US" baseline="0">
                  <a:solidFill>
                    <a:schemeClr val="lt1"/>
                  </a:solidFill>
                  <a:latin typeface="+mn-lt"/>
                  <a:ea typeface="+mn-ea"/>
                  <a:cs typeface="+mn-cs"/>
                </a:endParaRPr>
              </a:p>
            </c:rich>
          </c:tx>
          <c:showLegendKey val="0"/>
          <c:showVal val="1"/>
          <c:showCatName val="1"/>
          <c:showSerName val="0"/>
          <c:showPercent val="1"/>
          <c:showBubbleSize val="0"/>
          <c:extLst>
            <c:ext xmlns:c15="http://schemas.microsoft.com/office/drawing/2012/chart" uri="{CE6537A1-D6FC-4f65-9D91-7224C49458BB}">
              <c15:layout>
                <c:manualLayout>
                  <c:w val="0.16026864060631474"/>
                  <c:h val="0.1705677464298154"/>
                </c:manualLayout>
              </c15:layout>
              <c15:dlblFieldTable/>
              <c15:showDataLabelsRange val="0"/>
            </c:ext>
          </c:extLst>
        </c:dLbl>
      </c:pivotFmt>
      <c:pivotFmt>
        <c:idx val="37"/>
        <c:dLbl>
          <c:idx val="0"/>
          <c:showLegendKey val="0"/>
          <c:showVal val="1"/>
          <c:showCatName val="0"/>
          <c:showSerName val="0"/>
          <c:showPercent val="0"/>
          <c:showBubbleSize val="0"/>
          <c:extLst>
            <c:ext xmlns:c15="http://schemas.microsoft.com/office/drawing/2012/chart" uri="{CE6537A1-D6FC-4f65-9D91-7224C49458BB}"/>
          </c:extLst>
        </c:dLbl>
      </c:pivotFmt>
      <c:pivotFmt>
        <c:idx val="38"/>
        <c:dLbl>
          <c:idx val="0"/>
          <c:showLegendKey val="0"/>
          <c:showVal val="1"/>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890981219345879"/>
          <c:y val="0.22909625494485847"/>
          <c:w val="0.77713972486568017"/>
          <c:h val="0.65110965296004664"/>
        </c:manualLayout>
      </c:layout>
      <c:lineChart>
        <c:grouping val="standard"/>
        <c:varyColors val="0"/>
        <c:ser>
          <c:idx val="0"/>
          <c:order val="0"/>
          <c:tx>
            <c:strRef>
              <c:f>'Interest coverage ratio'!$C$3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'Interest coverage ratio'!$B$4:$B$10</c:f>
              <c:strCache>
                <c:ptCount val="6"/>
                <c:pt idx="0">
                  <c:v>2025</c:v>
                </c:pt>
                <c:pt idx="1">
                  <c:v>2026</c:v>
                </c:pt>
                <c:pt idx="2">
                  <c:v>2027</c:v>
                </c:pt>
                <c:pt idx="3">
                  <c:v>2028</c:v>
                </c:pt>
                <c:pt idx="4">
                  <c:v>2029</c:v>
                </c:pt>
                <c:pt idx="5">
                  <c:v>2030</c:v>
                </c:pt>
              </c:strCache>
            </c:strRef>
          </c:cat>
          <c:val>
            <c:numRef>
              <c:f>'Interest coverage ratio'!$C$4:$C$10</c:f>
              <c:numCache>
                <c:formatCode>0%</c:formatCode>
                <c:ptCount val="6"/>
                <c:pt idx="0">
                  <c:v>7.6974227818217583E-2</c:v>
                </c:pt>
                <c:pt idx="1">
                  <c:v>7.0204107477093547E-2</c:v>
                </c:pt>
                <c:pt idx="2">
                  <c:v>1.2628277356132266E-2</c:v>
                </c:pt>
                <c:pt idx="3">
                  <c:v>1.9778520702053552E-2</c:v>
                </c:pt>
                <c:pt idx="4">
                  <c:v>2.9105954357195873E-2</c:v>
                </c:pt>
                <c:pt idx="5">
                  <c:v>4.094830672395898E-2</c:v>
                </c:pt>
              </c:numCache>
            </c:numRef>
          </c:val>
          <c:smooth val="1"/>
          <c:extLst>
            <c:ext xmlns:c16="http://schemas.microsoft.com/office/drawing/2014/chart" uri="{C3380CC4-5D6E-409C-BE32-E72D297353CC}">
              <c16:uniqueId val="{00000000-B81A-4D78-927A-85F0E99F665E}"/>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902117920"/>
        <c:axId val="902120800"/>
      </c:lineChart>
      <c:catAx>
        <c:axId val="902117920"/>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902120800"/>
        <c:crosses val="autoZero"/>
        <c:auto val="1"/>
        <c:lblAlgn val="ctr"/>
        <c:lblOffset val="100"/>
        <c:noMultiLvlLbl val="0"/>
      </c:catAx>
      <c:valAx>
        <c:axId val="90212080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902117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[Vijay Bari 3 statement (Tata motors) with dashboard.xlsx]Debt to Equity !PivotTable1</c:name>
    <c:fmtId val="45"/>
  </c:pivotSource>
  <c:chart>
    <c:title>
      <c:tx>
        <c:rich>
          <a:bodyPr rot="0" spcFirstLastPara="1" vertOverflow="ellipsis" vert="horz" wrap="square" anchor="ctr" anchorCtr="1"/>
          <a:lstStyle/>
          <a:p>
            <a:pPr>
              <a:defRPr sz="1100" b="1" i="0" u="none" strike="noStrike" kern="1200" cap="all" spc="100" normalizeH="0" baseline="0">
                <a:solidFill>
                  <a:schemeClr val="lt1"/>
                </a:solidFill>
                <a:latin typeface="+mn-lt"/>
                <a:ea typeface="+mn-ea"/>
                <a:cs typeface="+mn-cs"/>
              </a:defRPr>
            </a:pPr>
            <a:r>
              <a:rPr lang="en-US" sz="1100"/>
              <a:t>Debt /Equity</a:t>
            </a:r>
          </a:p>
        </c:rich>
      </c:tx>
      <c:layout>
        <c:manualLayout>
          <c:xMode val="edge"/>
          <c:yMode val="edge"/>
          <c:x val="0.49270345393428694"/>
          <c:y val="5.1880674448767837E-2"/>
        </c:manualLayout>
      </c:layout>
      <c:overlay val="0"/>
      <c:spPr>
        <a:noFill/>
        <a:ln>
          <a:noFill/>
        </a:ln>
        <a:effectLst/>
      </c:spPr>
      <c:txPr>
        <a:bodyPr rot="0" spcFirstLastPara="1" vertOverflow="ellipsis" vert="horz" wrap="square" anchor="ctr" anchorCtr="1"/>
        <a:lstStyle/>
        <a:p>
          <a:pPr>
            <a:defRPr sz="11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1"/>
          <c:showCatName val="1"/>
          <c:showSerName val="0"/>
          <c:showPercent val="1"/>
          <c:showBubbleSize val="0"/>
          <c:extLst>
            <c:ext xmlns:c15="http://schemas.microsoft.com/office/drawing/2012/chart" uri="{CE6537A1-D6FC-4f65-9D91-7224C49458BB}"/>
          </c:extLst>
        </c:dLbl>
      </c:pivotFmt>
      <c:pivotFmt>
        <c:idx val="1"/>
        <c:dLbl>
          <c:idx val="0"/>
          <c:layout>
            <c:manualLayout>
              <c:x val="-0.170316301703163"/>
              <c:y val="-3.0497102775237472E-3"/>
            </c:manualLayout>
          </c:layout>
          <c:tx>
            <c:rich>
              <a:bodyPr/>
              <a:lstStyle/>
              <a:p>
                <a:fld id="{E77B0221-9212-4379-BD73-3526A4E67731}" type="CATEGORYNAME">
                  <a:rPr lang="en-US" b="1">
                    <a:solidFill>
                      <a:schemeClr val="accent1"/>
                    </a:solidFill>
                  </a:rPr>
                  <a:pPr/>
                  <a:t>[CATEGORY NAME]</a:t>
                </a:fld>
                <a:r>
                  <a:rPr lang="en-US" baseline="0"/>
                  <a:t>, </a:t>
                </a:r>
                <a:fld id="{8699ADAD-8D58-448C-A3C9-ED7A70ED60CC}" type="VALUE">
                  <a:rPr lang="en-US" baseline="0"/>
                  <a:pPr/>
                  <a:t>[VALUE]</a:t>
                </a:fld>
                <a:r>
                  <a:rPr lang="en-US" baseline="0"/>
                  <a:t>, </a:t>
                </a:r>
                <a:fld id="{44F1CB10-39DC-4A0C-8820-B33AAA46696F}" type="PERCENTAGE">
                  <a:rPr lang="en-US" baseline="0"/>
                  <a:pPr/>
                  <a:t>[PERCENTAGE]</a:t>
                </a:fld>
                <a:endParaRPr lang="en-US" baseline="0"/>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2"/>
        <c:dLbl>
          <c:idx val="0"/>
          <c:layout>
            <c:manualLayout>
              <c:x val="-0.19464720194647203"/>
              <c:y val="7.3193046660567251E-2"/>
            </c:manualLayout>
          </c:layout>
          <c:tx>
            <c:rich>
              <a:bodyPr/>
              <a:lstStyle/>
              <a:p>
                <a:fld id="{F1A6064E-C6E9-4000-B7E3-AD42BE557566}" type="CATEGORYNAME">
                  <a:rPr lang="en-US" b="1">
                    <a:solidFill>
                      <a:srgbClr val="FFC000"/>
                    </a:solidFill>
                  </a:rPr>
                  <a:pPr/>
                  <a:t>[CATEGORY NAME]</a:t>
                </a:fld>
                <a:r>
                  <a:rPr lang="en-US" baseline="0"/>
                  <a:t>, </a:t>
                </a:r>
                <a:fld id="{D31B4F6C-CD6B-4AA7-A514-70CEF26E4286}" type="VALUE">
                  <a:rPr lang="en-US" baseline="0"/>
                  <a:pPr/>
                  <a:t>[VALUE]</a:t>
                </a:fld>
                <a:r>
                  <a:rPr lang="en-US" baseline="0"/>
                  <a:t>, </a:t>
                </a:r>
                <a:fld id="{CDADC5A7-49C9-4E13-B724-7F9EEB03E087}" type="PERCENTAGE">
                  <a:rPr lang="en-US" baseline="0"/>
                  <a:pPr/>
                  <a:t>[PERCENTAGE]</a:t>
                </a:fld>
                <a:endParaRPr lang="en-US" baseline="0"/>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3"/>
        <c:dLbl>
          <c:idx val="0"/>
          <c:layout>
            <c:manualLayout>
              <c:x val="8.9213300892133016E-2"/>
              <c:y val="0.10673985971332724"/>
            </c:manualLayout>
          </c:layout>
          <c:tx>
            <c:rich>
              <a:bodyPr/>
              <a:lstStyle/>
              <a:p>
                <a:fld id="{716E8C14-F620-4351-9398-8BADA0A7D0D5}" type="CATEGORYNAME">
                  <a:rPr lang="en-US" b="1">
                    <a:solidFill>
                      <a:schemeClr val="accent3"/>
                    </a:solidFill>
                  </a:rPr>
                  <a:pPr/>
                  <a:t>[CATEGORY NAME]</a:t>
                </a:fld>
                <a:r>
                  <a:rPr lang="en-US" baseline="0"/>
                  <a:t>, </a:t>
                </a:r>
                <a:fld id="{399D9685-6809-4255-BB37-C9FA378134B9}" type="VALUE">
                  <a:rPr lang="en-US" baseline="0"/>
                  <a:pPr/>
                  <a:t>[VALUE]</a:t>
                </a:fld>
                <a:r>
                  <a:rPr lang="en-US" baseline="0"/>
                  <a:t>, </a:t>
                </a:r>
                <a:fld id="{04DE08CE-CAC8-4057-BC3D-08BB59E5F9AD}" type="PERCENTAGE">
                  <a:rPr lang="en-US" baseline="0"/>
                  <a:pPr/>
                  <a:t>[PERCENTAGE]</a:t>
                </a:fld>
                <a:endParaRPr lang="en-US" baseline="0"/>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4"/>
        <c:dLbl>
          <c:idx val="0"/>
          <c:layout>
            <c:manualLayout>
              <c:x val="0.14395782643957827"/>
              <c:y val="-2.1347971942665446E-2"/>
            </c:manualLayout>
          </c:layout>
          <c:tx>
            <c:rich>
              <a:bodyPr/>
              <a:lstStyle/>
              <a:p>
                <a:fld id="{638DB0C6-0F8C-4644-87F7-BBCB4B7AB34A}" type="CATEGORYNAME">
                  <a:rPr lang="en-US" b="1">
                    <a:solidFill>
                      <a:schemeClr val="accent2"/>
                    </a:solidFill>
                  </a:rPr>
                  <a:pPr/>
                  <a:t>[CATEGORY NAME]</a:t>
                </a:fld>
                <a:r>
                  <a:rPr lang="en-US" b="1" baseline="0">
                    <a:solidFill>
                      <a:schemeClr val="accent2"/>
                    </a:solidFill>
                  </a:rPr>
                  <a:t>,</a:t>
                </a:r>
                <a:r>
                  <a:rPr lang="en-US" baseline="0"/>
                  <a:t> </a:t>
                </a:r>
                <a:fld id="{BB0AD56C-19E7-43D9-98B0-8E240F534D8D}" type="VALUE">
                  <a:rPr lang="en-US" baseline="0"/>
                  <a:pPr/>
                  <a:t>[VALUE]</a:t>
                </a:fld>
                <a:r>
                  <a:rPr lang="en-US" baseline="0"/>
                  <a:t>, </a:t>
                </a:r>
                <a:fld id="{619D9684-1ECB-4D74-95BD-ACA768B83C03}" type="PERCENTAGE">
                  <a:rPr lang="en-US" baseline="0"/>
                  <a:pPr/>
                  <a:t>[PERCENTAGE]</a:t>
                </a:fld>
                <a:endParaRPr lang="en-US" baseline="0"/>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5"/>
        <c:dLbl>
          <c:idx val="0"/>
          <c:layout>
            <c:manualLayout>
              <c:x val="0.18450932684509327"/>
              <c:y val="-5.4894784995425459E-2"/>
            </c:manualLayout>
          </c:layout>
          <c:tx>
            <c:rich>
              <a:bodyPr/>
              <a:lstStyle/>
              <a:p>
                <a:fld id="{B9FE3391-0F3F-4454-88A9-E6849AFBB910}" type="CATEGORYNAME">
                  <a:rPr lang="en-US" b="1">
                    <a:solidFill>
                      <a:schemeClr val="accent1"/>
                    </a:solidFill>
                  </a:rPr>
                  <a:pPr/>
                  <a:t>[CATEGORY NAME]</a:t>
                </a:fld>
                <a:r>
                  <a:rPr lang="en-US" baseline="0"/>
                  <a:t>, </a:t>
                </a:r>
                <a:fld id="{A206E711-6ED2-4054-9310-2ABD9DBF0B8A}" type="VALUE">
                  <a:rPr lang="en-US" baseline="0"/>
                  <a:pPr/>
                  <a:t>[VALUE]</a:t>
                </a:fld>
                <a:r>
                  <a:rPr lang="en-US" baseline="0"/>
                  <a:t>, </a:t>
                </a:r>
                <a:fld id="{B5F3A43B-69D3-4EEF-B4D9-C9447882FB11}" type="PERCENTAGE">
                  <a:rPr lang="en-US" baseline="0"/>
                  <a:pPr/>
                  <a:t>[PERCENTAGE]</a:t>
                </a:fld>
                <a:endParaRPr lang="en-US" baseline="0"/>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6"/>
        <c:dLbl>
          <c:idx val="0"/>
          <c:layout>
            <c:manualLayout>
              <c:x val="0.14801297648012976"/>
              <c:y val="8.2342177493138047E-2"/>
            </c:manualLayout>
          </c:layout>
          <c:tx>
            <c:rich>
              <a:bodyPr/>
              <a:lstStyle/>
              <a:p>
                <a:fld id="{3AACD688-5140-46BC-81A6-4C6540C3892C}" type="CATEGORYNAME">
                  <a:rPr lang="en-US" b="1"/>
                  <a:pPr/>
                  <a:t>[CATEGORY NAME]</a:t>
                </a:fld>
                <a:r>
                  <a:rPr lang="en-US" baseline="0"/>
                  <a:t>, </a:t>
                </a:r>
                <a:fld id="{2A92F119-DA9A-45B8-BB7A-377C5D6EC07A}" type="VALUE">
                  <a:rPr lang="en-US" baseline="0"/>
                  <a:pPr/>
                  <a:t>[VALUE]</a:t>
                </a:fld>
                <a:r>
                  <a:rPr lang="en-US" baseline="0"/>
                  <a:t>, </a:t>
                </a:r>
                <a:fld id="{B515C6CF-C5D5-43B3-8EC2-5CDF02BD02E9}" type="PERCENTAGE">
                  <a:rPr lang="en-US" baseline="0"/>
                  <a:pPr/>
                  <a:t>[PERCENTAGE]</a:t>
                </a:fld>
                <a:endParaRPr lang="en-US" baseline="0"/>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7"/>
        <c:dLbl>
          <c:idx val="0"/>
          <c:layout>
            <c:manualLayout>
              <c:x val="0.14193025141930252"/>
              <c:y val="3.9646233607807259E-2"/>
            </c:manualLayout>
          </c:layout>
          <c:showLegendKey val="0"/>
          <c:showVal val="1"/>
          <c:showCatName val="1"/>
          <c:showSerName val="0"/>
          <c:showPercent val="1"/>
          <c:showBubbleSize val="0"/>
          <c:extLst>
            <c:ext xmlns:c15="http://schemas.microsoft.com/office/drawing/2012/chart" uri="{CE6537A1-D6FC-4f65-9D91-7224C49458BB}"/>
          </c:extLst>
        </c:dLbl>
      </c:pivotFmt>
      <c:pivotFmt>
        <c:idx val="8"/>
        <c:dLbl>
          <c:idx val="0"/>
          <c:layout>
            <c:manualLayout>
              <c:x val="0.14801297648012976"/>
              <c:y val="2.7447392497712716E-2"/>
            </c:manualLayout>
          </c:layout>
          <c:showLegendKey val="0"/>
          <c:showVal val="1"/>
          <c:showCatName val="1"/>
          <c:showSerName val="0"/>
          <c:showPercent val="1"/>
          <c:showBubbleSize val="0"/>
          <c:extLst>
            <c:ext xmlns:c15="http://schemas.microsoft.com/office/drawing/2012/chart" uri="{CE6537A1-D6FC-4f65-9D91-7224C49458BB}"/>
          </c:extLst>
        </c:dLbl>
      </c:pivotFmt>
      <c:pivotFmt>
        <c:idx val="9"/>
        <c:dLbl>
          <c:idx val="0"/>
          <c:layout>
            <c:manualLayout>
              <c:x val="0.14395782643957827"/>
              <c:y val="-5.5910709202649559E-17"/>
            </c:manualLayout>
          </c:layout>
          <c:showLegendKey val="0"/>
          <c:showVal val="1"/>
          <c:showCatName val="1"/>
          <c:showSerName val="0"/>
          <c:showPercent val="1"/>
          <c:showBubbleSize val="0"/>
          <c:extLst>
            <c:ext xmlns:c15="http://schemas.microsoft.com/office/drawing/2012/chart" uri="{CE6537A1-D6FC-4f65-9D91-7224C49458BB}"/>
          </c:extLst>
        </c:dLbl>
      </c:pivotFmt>
      <c:pivotFmt>
        <c:idx val="10"/>
        <c:dLbl>
          <c:idx val="0"/>
          <c:layout>
            <c:manualLayout>
              <c:x val="0.16423357664233576"/>
              <c:y val="-3.0497102775236408E-2"/>
            </c:manualLayout>
          </c:layout>
          <c:showLegendKey val="0"/>
          <c:showVal val="1"/>
          <c:showCatName val="1"/>
          <c:showSerName val="0"/>
          <c:showPercent val="1"/>
          <c:showBubbleSize val="0"/>
          <c:extLst>
            <c:ext xmlns:c15="http://schemas.microsoft.com/office/drawing/2012/chart" uri="{CE6537A1-D6FC-4f65-9D91-7224C49458BB}"/>
          </c:extLst>
        </c:dLbl>
      </c:pivotFmt>
      <c:pivotFmt>
        <c:idx val="11"/>
        <c:dLbl>
          <c:idx val="0"/>
          <c:layout>
            <c:manualLayout>
              <c:x val="0.16017842660178411"/>
              <c:y val="-4.8795364440378165E-2"/>
            </c:manualLayout>
          </c:layout>
          <c:showLegendKey val="0"/>
          <c:showVal val="1"/>
          <c:showCatName val="1"/>
          <c:showSerName val="0"/>
          <c:showPercent val="1"/>
          <c:showBubbleSize val="0"/>
          <c:extLst>
            <c:ext xmlns:c15="http://schemas.microsoft.com/office/drawing/2012/chart" uri="{CE6537A1-D6FC-4f65-9D91-7224C49458BB}"/>
          </c:extLst>
        </c:dLbl>
      </c:pivotFmt>
      <c:pivotFmt>
        <c:idx val="12"/>
        <c:dLbl>
          <c:idx val="0"/>
          <c:layout>
            <c:manualLayout>
              <c:x val="0.13990267639902676"/>
              <c:y val="-6.0994205550472733E-2"/>
            </c:manualLayout>
          </c:layout>
          <c:showLegendKey val="0"/>
          <c:showVal val="1"/>
          <c:showCatName val="1"/>
          <c:showSerName val="0"/>
          <c:showPercent val="1"/>
          <c:showBubbleSize val="0"/>
          <c:extLst>
            <c:ext xmlns:c15="http://schemas.microsoft.com/office/drawing/2012/chart" uri="{CE6537A1-D6FC-4f65-9D91-7224C49458BB}"/>
          </c:extLst>
        </c:dLbl>
      </c:pivotFmt>
      <c:pivotFmt>
        <c:idx val="13"/>
        <c:dLbl>
          <c:idx val="0"/>
          <c:layout>
            <c:manualLayout>
              <c:x val="0.11759935117599336"/>
              <c:y val="-9.1491308325709092E-2"/>
            </c:manualLayout>
          </c:layout>
          <c:showLegendKey val="0"/>
          <c:showVal val="1"/>
          <c:showCatName val="1"/>
          <c:showSerName val="0"/>
          <c:showPercent val="1"/>
          <c:showBubbleSize val="0"/>
          <c:extLst>
            <c:ext xmlns:c15="http://schemas.microsoft.com/office/drawing/2012/chart" uri="{CE6537A1-D6FC-4f65-9D91-7224C49458BB}"/>
          </c:extLst>
        </c:dLbl>
      </c:pivotFmt>
      <c:pivotFmt>
        <c:idx val="14"/>
        <c:dLbl>
          <c:idx val="0"/>
          <c:layout>
            <c:manualLayout>
              <c:x val="6.2854825628548258E-2"/>
              <c:y val="-0.11283928026837452"/>
            </c:manualLayout>
          </c:layout>
          <c:showLegendKey val="0"/>
          <c:showVal val="1"/>
          <c:showCatName val="1"/>
          <c:showSerName val="0"/>
          <c:showPercent val="1"/>
          <c:showBubbleSize val="0"/>
          <c:extLst>
            <c:ext xmlns:c15="http://schemas.microsoft.com/office/drawing/2012/chart" uri="{CE6537A1-D6FC-4f65-9D91-7224C49458BB}"/>
          </c:extLst>
        </c:dLbl>
      </c:pivotFmt>
      <c:pivotFmt>
        <c:idx val="15"/>
        <c:dLbl>
          <c:idx val="0"/>
          <c:layout>
            <c:manualLayout>
              <c:x val="-0.16017842660178427"/>
              <c:y val="-7.6242756938090878E-2"/>
            </c:manualLayout>
          </c:layout>
          <c:tx>
            <c:rich>
              <a:bodyPr/>
              <a:lstStyle/>
              <a:p>
                <a:fld id="{A9DF3751-4313-4E29-8D1D-D0FDC1827D6E}" type="CATEGORYNAME">
                  <a:rPr lang="en-US" b="1">
                    <a:solidFill>
                      <a:schemeClr val="accent6"/>
                    </a:solidFill>
                  </a:rPr>
                  <a:pPr/>
                  <a:t>[CATEGORY NAME]</a:t>
                </a:fld>
                <a:r>
                  <a:rPr lang="en-US" baseline="0"/>
                  <a:t>, </a:t>
                </a:r>
                <a:fld id="{781CB007-02B0-40EE-AA32-B984BB131EBF}" type="VALUE">
                  <a:rPr lang="en-US" baseline="0"/>
                  <a:pPr/>
                  <a:t>[VALUE]</a:t>
                </a:fld>
                <a:r>
                  <a:rPr lang="en-US" baseline="0"/>
                  <a:t>, </a:t>
                </a:r>
                <a:fld id="{4F31A4B3-9D68-4ACC-B26B-D9FAC5611682}" type="PERCENTAGE">
                  <a:rPr lang="en-US" baseline="0"/>
                  <a:pPr/>
                  <a:t>[PERCENTAGE]</a:t>
                </a:fld>
                <a:endParaRPr lang="en-US" baseline="0"/>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16"/>
        <c:dLbl>
          <c:idx val="0"/>
          <c:showLegendKey val="0"/>
          <c:showVal val="1"/>
          <c:showCatName val="0"/>
          <c:showSerName val="0"/>
          <c:showPercent val="0"/>
          <c:showBubbleSize val="0"/>
          <c:extLst>
            <c:ext xmlns:c15="http://schemas.microsoft.com/office/drawing/2012/chart" uri="{CE6537A1-D6FC-4f65-9D91-7224C49458BB}"/>
          </c:extLst>
        </c:dLbl>
      </c:pivotFmt>
      <c:pivotFmt>
        <c:idx val="17"/>
      </c:pivotFmt>
      <c:pivotFmt>
        <c:idx val="18"/>
      </c:pivotFmt>
      <c:pivotFmt>
        <c:idx val="19"/>
      </c:pivotFmt>
      <c:pivotFmt>
        <c:idx val="20"/>
      </c:pivotFmt>
      <c:pivotFmt>
        <c:idx val="21"/>
      </c:pivotFmt>
      <c:pivotFmt>
        <c:idx val="22"/>
      </c:pivotFmt>
      <c:pivotFmt>
        <c:idx val="23"/>
        <c:dLbl>
          <c:idx val="0"/>
          <c:showLegendKey val="0"/>
          <c:showVal val="1"/>
          <c:showCatName val="1"/>
          <c:showSerName val="0"/>
          <c:showPercent val="1"/>
          <c:showBubbleSize val="0"/>
          <c:extLst>
            <c:ext xmlns:c15="http://schemas.microsoft.com/office/drawing/2012/chart" uri="{CE6537A1-D6FC-4f65-9D91-7224C49458BB}"/>
          </c:extLst>
        </c:dLbl>
      </c:pivotFmt>
      <c:pivotFmt>
        <c:idx val="24"/>
        <c:dLbl>
          <c:idx val="0"/>
          <c:layout>
            <c:manualLayout>
              <c:x val="0.18494104194815894"/>
              <c:y val="-0.1466211120161704"/>
            </c:manualLayout>
          </c:layout>
          <c:tx>
            <c:rich>
              <a:bodyPr/>
              <a:lstStyle/>
              <a:p>
                <a:fld id="{54DB1307-0AE3-44A2-95B7-3BD8FD44CC25}" type="CATEGORYNAME">
                  <a:rPr lang="en-US" b="1">
                    <a:solidFill>
                      <a:schemeClr val="lt1"/>
                    </a:solidFill>
                    <a:latin typeface="+mn-lt"/>
                    <a:ea typeface="+mn-ea"/>
                    <a:cs typeface="+mn-cs"/>
                  </a:rPr>
                  <a:pPr/>
                  <a:t>[CATEGORY NAME]</a:t>
                </a:fld>
                <a:r>
                  <a:rPr lang="en-US" b="1" baseline="0">
                    <a:solidFill>
                      <a:schemeClr val="lt1"/>
                    </a:solidFill>
                    <a:latin typeface="+mn-lt"/>
                    <a:ea typeface="+mn-ea"/>
                    <a:cs typeface="+mn-cs"/>
                  </a:rPr>
                  <a:t>,</a:t>
                </a:r>
              </a:p>
              <a:p>
                <a:r>
                  <a:rPr lang="en-US" baseline="0">
                    <a:solidFill>
                      <a:schemeClr val="lt1"/>
                    </a:solidFill>
                    <a:latin typeface="+mn-lt"/>
                    <a:ea typeface="+mn-ea"/>
                    <a:cs typeface="+mn-cs"/>
                  </a:rPr>
                  <a:t> </a:t>
                </a:r>
                <a:fld id="{05C6F79C-0D21-4AA1-B58E-6806EFF8E710}" type="VALUE">
                  <a:rPr lang="en-US" baseline="0">
                    <a:solidFill>
                      <a:schemeClr val="lt1"/>
                    </a:solidFill>
                    <a:latin typeface="+mn-lt"/>
                    <a:ea typeface="+mn-ea"/>
                    <a:cs typeface="+mn-cs"/>
                  </a:rPr>
                  <a:pPr/>
                  <a:t>[VALUE]</a:t>
                </a:fld>
                <a:r>
                  <a:rPr lang="en-US" baseline="0">
                    <a:solidFill>
                      <a:schemeClr val="lt1"/>
                    </a:solidFill>
                    <a:latin typeface="+mn-lt"/>
                    <a:ea typeface="+mn-ea"/>
                    <a:cs typeface="+mn-cs"/>
                  </a:rPr>
                  <a:t>, </a:t>
                </a:r>
              </a:p>
              <a:p>
                <a:fld id="{97314606-965E-4403-8981-CA461534FFAA}" type="PERCENTAGE">
                  <a:rPr lang="en-US" baseline="0">
                    <a:solidFill>
                      <a:schemeClr val="lt1"/>
                    </a:solidFill>
                    <a:latin typeface="+mn-lt"/>
                    <a:ea typeface="+mn-ea"/>
                    <a:cs typeface="+mn-cs"/>
                  </a:rPr>
                  <a:pPr/>
                  <a:t>[PERCENTAGE]</a:t>
                </a:fld>
                <a:endParaRPr lang="en-IN"/>
              </a:p>
            </c:rich>
          </c:tx>
          <c:showLegendKey val="0"/>
          <c:showVal val="1"/>
          <c:showCatName val="1"/>
          <c:showSerName val="0"/>
          <c:showPercent val="1"/>
          <c:showBubbleSize val="0"/>
          <c:extLst>
            <c:ext xmlns:c15="http://schemas.microsoft.com/office/drawing/2012/chart" uri="{CE6537A1-D6FC-4f65-9D91-7224C49458BB}">
              <c15:layout>
                <c:manualLayout>
                  <c:w val="0.19003944773175541"/>
                  <c:h val="0.13225357018460465"/>
                </c:manualLayout>
              </c15:layout>
              <c15:dlblFieldTable/>
              <c15:showDataLabelsRange val="0"/>
            </c:ext>
          </c:extLst>
        </c:dLbl>
      </c:pivotFmt>
      <c:pivotFmt>
        <c:idx val="25"/>
        <c:dLbl>
          <c:idx val="0"/>
          <c:layout>
            <c:manualLayout>
              <c:x val="0.20888117535603917"/>
              <c:y val="7.5905950627644894E-2"/>
            </c:manualLayout>
          </c:layout>
          <c:tx>
            <c:rich>
              <a:bodyPr/>
              <a:lstStyle/>
              <a:p>
                <a:fld id="{143467FD-F323-43ED-9AB2-88B32549D56A}" type="CATEGORYNAME">
                  <a:rPr lang="en-US" b="1">
                    <a:solidFill>
                      <a:schemeClr val="lt1"/>
                    </a:solidFill>
                    <a:latin typeface="+mn-lt"/>
                    <a:ea typeface="+mn-ea"/>
                    <a:cs typeface="+mn-cs"/>
                  </a:rPr>
                  <a:pPr/>
                  <a:t>[CATEGORY NAME]</a:t>
                </a:fld>
                <a:r>
                  <a:rPr lang="en-US" baseline="0">
                    <a:solidFill>
                      <a:schemeClr val="lt1"/>
                    </a:solidFill>
                    <a:latin typeface="+mn-lt"/>
                    <a:ea typeface="+mn-ea"/>
                    <a:cs typeface="+mn-cs"/>
                  </a:rPr>
                  <a:t>, </a:t>
                </a:r>
                <a:fld id="{8FCCD285-AE44-4777-AC4F-0EB29FF147DC}" type="VALUE">
                  <a:rPr lang="en-US" baseline="0">
                    <a:solidFill>
                      <a:schemeClr val="lt1"/>
                    </a:solidFill>
                    <a:latin typeface="+mn-lt"/>
                    <a:ea typeface="+mn-ea"/>
                    <a:cs typeface="+mn-cs"/>
                  </a:rPr>
                  <a:pPr/>
                  <a:t>[VALUE]</a:t>
                </a:fld>
                <a:r>
                  <a:rPr lang="en-US" baseline="0">
                    <a:solidFill>
                      <a:schemeClr val="lt1"/>
                    </a:solidFill>
                    <a:latin typeface="+mn-lt"/>
                    <a:ea typeface="+mn-ea"/>
                    <a:cs typeface="+mn-cs"/>
                  </a:rPr>
                  <a:t>, </a:t>
                </a:r>
              </a:p>
              <a:p>
                <a:fld id="{8F7ED790-672D-4A42-A4B9-E1C8E970A6B8}" type="PERCENTAGE">
                  <a:rPr lang="en-US" baseline="0">
                    <a:solidFill>
                      <a:schemeClr val="lt1"/>
                    </a:solidFill>
                    <a:latin typeface="+mn-lt"/>
                    <a:ea typeface="+mn-ea"/>
                    <a:cs typeface="+mn-cs"/>
                  </a:rPr>
                  <a:pPr/>
                  <a:t>[PERCENTAGE]</a:t>
                </a:fld>
                <a:endParaRPr lang="en-IN"/>
              </a:p>
            </c:rich>
          </c:tx>
          <c:showLegendKey val="0"/>
          <c:showVal val="1"/>
          <c:showCatName val="1"/>
          <c:showSerName val="0"/>
          <c:showPercent val="1"/>
          <c:showBubbleSize val="0"/>
          <c:extLst>
            <c:ext xmlns:c15="http://schemas.microsoft.com/office/drawing/2012/chart" uri="{CE6537A1-D6FC-4f65-9D91-7224C49458BB}">
              <c15:layout>
                <c:manualLayout>
                  <c:w val="0.15780315737160075"/>
                  <c:h val="0.14966910484151863"/>
                </c:manualLayout>
              </c15:layout>
              <c15:dlblFieldTable/>
              <c15:showDataLabelsRange val="0"/>
            </c:ext>
          </c:extLst>
        </c:dLbl>
      </c:pivotFmt>
      <c:pivotFmt>
        <c:idx val="26"/>
        <c:dLbl>
          <c:idx val="0"/>
          <c:layout>
            <c:manualLayout>
              <c:x val="0.21501751075494258"/>
              <c:y val="0.19512310177528747"/>
            </c:manualLayout>
          </c:layout>
          <c:tx>
            <c:rich>
              <a:bodyPr/>
              <a:lstStyle/>
              <a:p>
                <a:fld id="{4A997B98-63F6-435B-8D6C-22DEE73D1184}" type="CATEGORYNAME">
                  <a:rPr lang="en-US" b="1">
                    <a:solidFill>
                      <a:schemeClr val="lt1"/>
                    </a:solidFill>
                    <a:latin typeface="+mn-lt"/>
                    <a:ea typeface="+mn-ea"/>
                    <a:cs typeface="+mn-cs"/>
                  </a:rPr>
                  <a:pPr/>
                  <a:t>[CATEGORY NAME]</a:t>
                </a:fld>
                <a:r>
                  <a:rPr lang="en-US" baseline="0">
                    <a:solidFill>
                      <a:schemeClr val="lt1"/>
                    </a:solidFill>
                    <a:latin typeface="+mn-lt"/>
                    <a:ea typeface="+mn-ea"/>
                    <a:cs typeface="+mn-cs"/>
                  </a:rPr>
                  <a:t>, </a:t>
                </a:r>
              </a:p>
              <a:p>
                <a:r>
                  <a:rPr lang="en-US" baseline="0">
                    <a:solidFill>
                      <a:schemeClr val="lt1"/>
                    </a:solidFill>
                    <a:latin typeface="+mn-lt"/>
                    <a:ea typeface="+mn-ea"/>
                    <a:cs typeface="+mn-cs"/>
                  </a:rPr>
                  <a:t> </a:t>
                </a:r>
                <a:fld id="{1CCABB34-12A7-4A2D-819C-DC4F6EB9A670}" type="VALUE">
                  <a:rPr lang="en-US" baseline="0">
                    <a:solidFill>
                      <a:schemeClr val="lt1"/>
                    </a:solidFill>
                    <a:latin typeface="+mn-lt"/>
                    <a:ea typeface="+mn-ea"/>
                    <a:cs typeface="+mn-cs"/>
                  </a:rPr>
                  <a:pPr/>
                  <a:t>[VALUE]</a:t>
                </a:fld>
                <a:r>
                  <a:rPr lang="en-US" baseline="0">
                    <a:solidFill>
                      <a:schemeClr val="lt1"/>
                    </a:solidFill>
                    <a:latin typeface="+mn-lt"/>
                    <a:ea typeface="+mn-ea"/>
                    <a:cs typeface="+mn-cs"/>
                  </a:rPr>
                  <a:t>,</a:t>
                </a:r>
              </a:p>
              <a:p>
                <a:r>
                  <a:rPr lang="en-US" baseline="0">
                    <a:solidFill>
                      <a:schemeClr val="lt1"/>
                    </a:solidFill>
                    <a:latin typeface="+mn-lt"/>
                    <a:ea typeface="+mn-ea"/>
                    <a:cs typeface="+mn-cs"/>
                  </a:rPr>
                  <a:t> </a:t>
                </a:r>
                <a:fld id="{1AAA6B83-0B51-429A-9E8D-E9F567642B7B}" type="PERCENTAGE">
                  <a:rPr lang="en-US" baseline="0">
                    <a:solidFill>
                      <a:schemeClr val="lt1"/>
                    </a:solidFill>
                    <a:latin typeface="+mn-lt"/>
                    <a:ea typeface="+mn-ea"/>
                    <a:cs typeface="+mn-cs"/>
                  </a:rPr>
                  <a:pPr/>
                  <a:t>[PERCENTAGE]</a:t>
                </a:fld>
                <a:endParaRPr lang="en-US" baseline="0">
                  <a:solidFill>
                    <a:schemeClr val="lt1"/>
                  </a:solidFill>
                  <a:latin typeface="+mn-lt"/>
                  <a:ea typeface="+mn-ea"/>
                  <a:cs typeface="+mn-cs"/>
                </a:endParaRPr>
              </a:p>
            </c:rich>
          </c:tx>
          <c:showLegendKey val="0"/>
          <c:showVal val="1"/>
          <c:showCatName val="1"/>
          <c:showSerName val="0"/>
          <c:showPercent val="1"/>
          <c:showBubbleSize val="0"/>
          <c:extLst>
            <c:ext xmlns:c15="http://schemas.microsoft.com/office/drawing/2012/chart" uri="{CE6537A1-D6FC-4f65-9D91-7224C49458BB}">
              <c15:layout>
                <c:manualLayout>
                  <c:w val="0.21204378853530878"/>
                  <c:h val="0.14270289097875305"/>
                </c:manualLayout>
              </c15:layout>
              <c15:dlblFieldTable/>
              <c15:showDataLabelsRange val="0"/>
            </c:ext>
          </c:extLst>
        </c:dLbl>
      </c:pivotFmt>
      <c:pivotFmt>
        <c:idx val="27"/>
        <c:dLbl>
          <c:idx val="0"/>
          <c:layout>
            <c:manualLayout>
              <c:x val="-0.24518114507136315"/>
              <c:y val="0.16568495160675448"/>
            </c:manualLayout>
          </c:layout>
          <c:tx>
            <c:rich>
              <a:bodyPr/>
              <a:lstStyle/>
              <a:p>
                <a:fld id="{CDCD9DEA-29AC-494C-98CA-8CB1CC0C888D}" type="CATEGORYNAME">
                  <a:rPr lang="en-US" b="1">
                    <a:solidFill>
                      <a:schemeClr val="lt1"/>
                    </a:solidFill>
                    <a:latin typeface="+mn-lt"/>
                    <a:ea typeface="+mn-ea"/>
                    <a:cs typeface="+mn-cs"/>
                  </a:rPr>
                  <a:pPr/>
                  <a:t>[CATEGORY NAME]</a:t>
                </a:fld>
                <a:r>
                  <a:rPr lang="en-US" baseline="0">
                    <a:solidFill>
                      <a:schemeClr val="lt1"/>
                    </a:solidFill>
                    <a:latin typeface="+mn-lt"/>
                    <a:ea typeface="+mn-ea"/>
                    <a:cs typeface="+mn-cs"/>
                  </a:rPr>
                  <a:t>, </a:t>
                </a:r>
                <a:fld id="{739EB61B-C67F-4F8C-B34B-E88F4B23456A}" type="VALUE">
                  <a:rPr lang="en-US" baseline="0">
                    <a:solidFill>
                      <a:schemeClr val="lt1"/>
                    </a:solidFill>
                    <a:latin typeface="+mn-lt"/>
                    <a:ea typeface="+mn-ea"/>
                    <a:cs typeface="+mn-cs"/>
                  </a:rPr>
                  <a:pPr/>
                  <a:t>[VALUE]</a:t>
                </a:fld>
                <a:r>
                  <a:rPr lang="en-US" baseline="0">
                    <a:solidFill>
                      <a:schemeClr val="lt1"/>
                    </a:solidFill>
                    <a:latin typeface="+mn-lt"/>
                    <a:ea typeface="+mn-ea"/>
                    <a:cs typeface="+mn-cs"/>
                  </a:rPr>
                  <a:t>, </a:t>
                </a:r>
                <a:fld id="{459308B5-8A5F-4F4D-A629-2EC173764AFD}" type="PERCENTAGE">
                  <a:rPr lang="en-US" baseline="0">
                    <a:solidFill>
                      <a:schemeClr val="lt1"/>
                    </a:solidFill>
                    <a:latin typeface="+mn-lt"/>
                    <a:ea typeface="+mn-ea"/>
                    <a:cs typeface="+mn-cs"/>
                  </a:rPr>
                  <a:pPr/>
                  <a:t>[PERCENTAGE]</a:t>
                </a:fld>
                <a:endParaRPr lang="en-US" baseline="0">
                  <a:solidFill>
                    <a:schemeClr val="lt1"/>
                  </a:solidFill>
                  <a:latin typeface="+mn-lt"/>
                  <a:ea typeface="+mn-ea"/>
                  <a:cs typeface="+mn-cs"/>
                </a:endParaRPr>
              </a:p>
            </c:rich>
          </c:tx>
          <c:showLegendKey val="0"/>
          <c:showVal val="1"/>
          <c:showCatName val="1"/>
          <c:showSerName val="0"/>
          <c:showPercent val="1"/>
          <c:showBubbleSize val="0"/>
          <c:extLst>
            <c:ext xmlns:c15="http://schemas.microsoft.com/office/drawing/2012/chart" uri="{CE6537A1-D6FC-4f65-9D91-7224C49458BB}">
              <c15:layout>
                <c:manualLayout>
                  <c:w val="0.13068284178974668"/>
                  <c:h val="0.13225357018460465"/>
                </c:manualLayout>
              </c15:layout>
              <c15:dlblFieldTable/>
              <c15:showDataLabelsRange val="0"/>
            </c:ext>
          </c:extLst>
        </c:dLbl>
      </c:pivotFmt>
      <c:pivotFmt>
        <c:idx val="28"/>
        <c:dLbl>
          <c:idx val="0"/>
          <c:layout>
            <c:manualLayout>
              <c:x val="-0.24074327524887792"/>
              <c:y val="2.6010855226168829E-3"/>
            </c:manualLayout>
          </c:layout>
          <c:tx>
            <c:rich>
              <a:bodyPr/>
              <a:lstStyle/>
              <a:p>
                <a:fld id="{DE0B70EE-CC86-4D7E-BC0C-660C315DE2D4}" type="CATEGORYNAME">
                  <a:rPr lang="en-US" b="1">
                    <a:solidFill>
                      <a:schemeClr val="lt1"/>
                    </a:solidFill>
                    <a:latin typeface="+mn-lt"/>
                    <a:ea typeface="+mn-ea"/>
                    <a:cs typeface="+mn-cs"/>
                  </a:rPr>
                  <a:pPr/>
                  <a:t>[CATEGORY NAME]</a:t>
                </a:fld>
                <a:r>
                  <a:rPr lang="en-US" b="1" baseline="0">
                    <a:solidFill>
                      <a:schemeClr val="lt1"/>
                    </a:solidFill>
                    <a:latin typeface="+mn-lt"/>
                    <a:ea typeface="+mn-ea"/>
                    <a:cs typeface="+mn-cs"/>
                  </a:rPr>
                  <a:t>,</a:t>
                </a:r>
              </a:p>
              <a:p>
                <a:r>
                  <a:rPr lang="en-US" baseline="0">
                    <a:solidFill>
                      <a:schemeClr val="lt1"/>
                    </a:solidFill>
                    <a:latin typeface="+mn-lt"/>
                    <a:ea typeface="+mn-ea"/>
                    <a:cs typeface="+mn-cs"/>
                  </a:rPr>
                  <a:t> </a:t>
                </a:r>
                <a:fld id="{76150365-12A7-4C9C-BAD9-E290BD70F3C9}" type="VALUE">
                  <a:rPr lang="en-US" baseline="0">
                    <a:solidFill>
                      <a:schemeClr val="lt1"/>
                    </a:solidFill>
                    <a:latin typeface="+mn-lt"/>
                    <a:ea typeface="+mn-ea"/>
                    <a:cs typeface="+mn-cs"/>
                  </a:rPr>
                  <a:pPr/>
                  <a:t>[VALUE]</a:t>
                </a:fld>
                <a:r>
                  <a:rPr lang="en-US" baseline="0">
                    <a:solidFill>
                      <a:schemeClr val="lt1"/>
                    </a:solidFill>
                    <a:latin typeface="+mn-lt"/>
                    <a:ea typeface="+mn-ea"/>
                    <a:cs typeface="+mn-cs"/>
                  </a:rPr>
                  <a:t>, </a:t>
                </a:r>
                <a:fld id="{2CC9043F-3166-43D5-B264-FABFAF5945F0}" type="PERCENTAGE">
                  <a:rPr lang="en-US" baseline="0">
                    <a:solidFill>
                      <a:schemeClr val="lt1"/>
                    </a:solidFill>
                    <a:latin typeface="+mn-lt"/>
                    <a:ea typeface="+mn-ea"/>
                    <a:cs typeface="+mn-cs"/>
                  </a:rPr>
                  <a:pPr/>
                  <a:t>[PERCENTAGE]</a:t>
                </a:fld>
                <a:endParaRPr lang="en-US" baseline="0">
                  <a:solidFill>
                    <a:schemeClr val="lt1"/>
                  </a:solidFill>
                  <a:latin typeface="+mn-lt"/>
                  <a:ea typeface="+mn-ea"/>
                  <a:cs typeface="+mn-cs"/>
                </a:endParaRPr>
              </a:p>
            </c:rich>
          </c:tx>
          <c:showLegendKey val="0"/>
          <c:showVal val="1"/>
          <c:showCatName val="1"/>
          <c:showSerName val="0"/>
          <c:showPercent val="1"/>
          <c:showBubbleSize val="0"/>
          <c:extLst>
            <c:ext xmlns:c15="http://schemas.microsoft.com/office/drawing/2012/chart" uri="{CE6537A1-D6FC-4f65-9D91-7224C49458BB}">
              <c15:layout>
                <c:manualLayout>
                  <c:w val="0.14820019723865877"/>
                  <c:h val="0.15315221177290142"/>
                </c:manualLayout>
              </c15:layout>
              <c15:dlblFieldTable/>
              <c15:showDataLabelsRange val="0"/>
            </c:ext>
          </c:extLst>
        </c:dLbl>
      </c:pivotFmt>
      <c:pivotFmt>
        <c:idx val="29"/>
        <c:dLbl>
          <c:idx val="0"/>
          <c:layout>
            <c:manualLayout>
              <c:x val="-0.19528859743123828"/>
              <c:y val="-0.14217411695011481"/>
            </c:manualLayout>
          </c:layout>
          <c:tx>
            <c:rich>
              <a:bodyPr/>
              <a:lstStyle/>
              <a:p>
                <a:fld id="{EE2FDF03-11F4-48A2-9773-FDF8D53B8C68}" type="CATEGORYNAME">
                  <a:rPr lang="en-US" b="1">
                    <a:solidFill>
                      <a:schemeClr val="lt1"/>
                    </a:solidFill>
                    <a:latin typeface="+mn-lt"/>
                    <a:ea typeface="+mn-ea"/>
                    <a:cs typeface="+mn-cs"/>
                  </a:rPr>
                  <a:pPr/>
                  <a:t>[CATEGORY NAME]</a:t>
                </a:fld>
                <a:r>
                  <a:rPr lang="en-US" baseline="0">
                    <a:solidFill>
                      <a:schemeClr val="lt1"/>
                    </a:solidFill>
                    <a:latin typeface="+mn-lt"/>
                    <a:ea typeface="+mn-ea"/>
                    <a:cs typeface="+mn-cs"/>
                  </a:rPr>
                  <a:t>,</a:t>
                </a:r>
              </a:p>
              <a:p>
                <a:r>
                  <a:rPr lang="en-US" baseline="0">
                    <a:solidFill>
                      <a:schemeClr val="lt1"/>
                    </a:solidFill>
                    <a:latin typeface="+mn-lt"/>
                    <a:ea typeface="+mn-ea"/>
                    <a:cs typeface="+mn-cs"/>
                  </a:rPr>
                  <a:t> </a:t>
                </a:r>
                <a:fld id="{F916AE41-8F57-4CF6-AEDA-68DC223E95B8}" type="VALUE">
                  <a:rPr lang="en-US" baseline="0">
                    <a:solidFill>
                      <a:schemeClr val="lt1"/>
                    </a:solidFill>
                    <a:latin typeface="+mn-lt"/>
                    <a:ea typeface="+mn-ea"/>
                    <a:cs typeface="+mn-cs"/>
                  </a:rPr>
                  <a:pPr/>
                  <a:t>[VALUE]</a:t>
                </a:fld>
                <a:r>
                  <a:rPr lang="en-US" baseline="0">
                    <a:solidFill>
                      <a:schemeClr val="lt1"/>
                    </a:solidFill>
                    <a:latin typeface="+mn-lt"/>
                    <a:ea typeface="+mn-ea"/>
                    <a:cs typeface="+mn-cs"/>
                  </a:rPr>
                  <a:t>, </a:t>
                </a:r>
                <a:fld id="{60B3570F-1352-4F9F-A036-883BB8A9CF8C}" type="PERCENTAGE">
                  <a:rPr lang="en-US" baseline="0">
                    <a:solidFill>
                      <a:schemeClr val="lt1"/>
                    </a:solidFill>
                    <a:latin typeface="+mn-lt"/>
                    <a:ea typeface="+mn-ea"/>
                    <a:cs typeface="+mn-cs"/>
                  </a:rPr>
                  <a:pPr/>
                  <a:t>[PERCENTAGE]</a:t>
                </a:fld>
                <a:endParaRPr lang="en-US" baseline="0">
                  <a:solidFill>
                    <a:schemeClr val="lt1"/>
                  </a:solidFill>
                  <a:latin typeface="+mn-lt"/>
                  <a:ea typeface="+mn-ea"/>
                  <a:cs typeface="+mn-cs"/>
                </a:endParaRPr>
              </a:p>
            </c:rich>
          </c:tx>
          <c:showLegendKey val="0"/>
          <c:showVal val="1"/>
          <c:showCatName val="1"/>
          <c:showSerName val="0"/>
          <c:showPercent val="1"/>
          <c:showBubbleSize val="0"/>
          <c:extLst>
            <c:ext xmlns:c15="http://schemas.microsoft.com/office/drawing/2012/chart" uri="{CE6537A1-D6FC-4f65-9D91-7224C49458BB}">
              <c15:layout>
                <c:manualLayout>
                  <c:w val="0.16026864060631474"/>
                  <c:h val="0.1705677464298154"/>
                </c:manualLayout>
              </c15:layout>
              <c15:dlblFieldTable/>
              <c15:showDataLabelsRange val="0"/>
            </c:ext>
          </c:extLst>
        </c:dLbl>
      </c:pivotFmt>
      <c:pivotFmt>
        <c:idx val="30"/>
        <c:dLbl>
          <c:idx val="0"/>
          <c:showLegendKey val="0"/>
          <c:showVal val="1"/>
          <c:showCatName val="1"/>
          <c:showSerName val="0"/>
          <c:showPercent val="1"/>
          <c:showBubbleSize val="0"/>
          <c:extLst>
            <c:ext xmlns:c15="http://schemas.microsoft.com/office/drawing/2012/chart" uri="{CE6537A1-D6FC-4f65-9D91-7224C49458BB}"/>
          </c:extLst>
        </c:dLbl>
      </c:pivotFmt>
      <c:pivotFmt>
        <c:idx val="31"/>
        <c:dLbl>
          <c:idx val="0"/>
          <c:layout>
            <c:manualLayout>
              <c:x val="0.18494104194815894"/>
              <c:y val="-0.1466211120161704"/>
            </c:manualLayout>
          </c:layout>
          <c:tx>
            <c:rich>
              <a:bodyPr/>
              <a:lstStyle/>
              <a:p>
                <a:fld id="{54DB1307-0AE3-44A2-95B7-3BD8FD44CC25}" type="CATEGORYNAME">
                  <a:rPr lang="en-US" b="1">
                    <a:solidFill>
                      <a:schemeClr val="lt1"/>
                    </a:solidFill>
                    <a:latin typeface="+mn-lt"/>
                    <a:ea typeface="+mn-ea"/>
                    <a:cs typeface="+mn-cs"/>
                  </a:rPr>
                  <a:pPr/>
                  <a:t>[CATEGORY NAME]</a:t>
                </a:fld>
                <a:r>
                  <a:rPr lang="en-US" b="1" baseline="0">
                    <a:solidFill>
                      <a:schemeClr val="lt1"/>
                    </a:solidFill>
                    <a:latin typeface="+mn-lt"/>
                    <a:ea typeface="+mn-ea"/>
                    <a:cs typeface="+mn-cs"/>
                  </a:rPr>
                  <a:t>,</a:t>
                </a:r>
              </a:p>
              <a:p>
                <a:r>
                  <a:rPr lang="en-US" baseline="0">
                    <a:solidFill>
                      <a:schemeClr val="lt1"/>
                    </a:solidFill>
                    <a:latin typeface="+mn-lt"/>
                    <a:ea typeface="+mn-ea"/>
                    <a:cs typeface="+mn-cs"/>
                  </a:rPr>
                  <a:t> </a:t>
                </a:r>
                <a:fld id="{05C6F79C-0D21-4AA1-B58E-6806EFF8E710}" type="VALUE">
                  <a:rPr lang="en-US" baseline="0">
                    <a:solidFill>
                      <a:schemeClr val="lt1"/>
                    </a:solidFill>
                    <a:latin typeface="+mn-lt"/>
                    <a:ea typeface="+mn-ea"/>
                    <a:cs typeface="+mn-cs"/>
                  </a:rPr>
                  <a:pPr/>
                  <a:t>[VALUE]</a:t>
                </a:fld>
                <a:r>
                  <a:rPr lang="en-US" baseline="0">
                    <a:solidFill>
                      <a:schemeClr val="lt1"/>
                    </a:solidFill>
                    <a:latin typeface="+mn-lt"/>
                    <a:ea typeface="+mn-ea"/>
                    <a:cs typeface="+mn-cs"/>
                  </a:rPr>
                  <a:t>, </a:t>
                </a:r>
              </a:p>
              <a:p>
                <a:fld id="{97314606-965E-4403-8981-CA461534FFAA}" type="PERCENTAGE">
                  <a:rPr lang="en-US" baseline="0">
                    <a:solidFill>
                      <a:schemeClr val="lt1"/>
                    </a:solidFill>
                    <a:latin typeface="+mn-lt"/>
                    <a:ea typeface="+mn-ea"/>
                    <a:cs typeface="+mn-cs"/>
                  </a:rPr>
                  <a:pPr/>
                  <a:t>[PERCENTAGE]</a:t>
                </a:fld>
                <a:endParaRPr lang="en-IN"/>
              </a:p>
            </c:rich>
          </c:tx>
          <c:showLegendKey val="0"/>
          <c:showVal val="1"/>
          <c:showCatName val="1"/>
          <c:showSerName val="0"/>
          <c:showPercent val="1"/>
          <c:showBubbleSize val="0"/>
          <c:extLst>
            <c:ext xmlns:c15="http://schemas.microsoft.com/office/drawing/2012/chart" uri="{CE6537A1-D6FC-4f65-9D91-7224C49458BB}">
              <c15:layout>
                <c:manualLayout>
                  <c:w val="0.19003944773175541"/>
                  <c:h val="0.13225357018460465"/>
                </c:manualLayout>
              </c15:layout>
              <c15:dlblFieldTable/>
              <c15:showDataLabelsRange val="0"/>
            </c:ext>
          </c:extLst>
        </c:dLbl>
      </c:pivotFmt>
      <c:pivotFmt>
        <c:idx val="32"/>
        <c:dLbl>
          <c:idx val="0"/>
          <c:layout>
            <c:manualLayout>
              <c:x val="0.20888117535603917"/>
              <c:y val="7.5905950627644894E-2"/>
            </c:manualLayout>
          </c:layout>
          <c:tx>
            <c:rich>
              <a:bodyPr/>
              <a:lstStyle/>
              <a:p>
                <a:fld id="{143467FD-F323-43ED-9AB2-88B32549D56A}" type="CATEGORYNAME">
                  <a:rPr lang="en-US" b="1">
                    <a:solidFill>
                      <a:schemeClr val="lt1"/>
                    </a:solidFill>
                    <a:latin typeface="+mn-lt"/>
                    <a:ea typeface="+mn-ea"/>
                    <a:cs typeface="+mn-cs"/>
                  </a:rPr>
                  <a:pPr/>
                  <a:t>[CATEGORY NAME]</a:t>
                </a:fld>
                <a:r>
                  <a:rPr lang="en-US" baseline="0">
                    <a:solidFill>
                      <a:schemeClr val="lt1"/>
                    </a:solidFill>
                    <a:latin typeface="+mn-lt"/>
                    <a:ea typeface="+mn-ea"/>
                    <a:cs typeface="+mn-cs"/>
                  </a:rPr>
                  <a:t>, </a:t>
                </a:r>
                <a:fld id="{8FCCD285-AE44-4777-AC4F-0EB29FF147DC}" type="VALUE">
                  <a:rPr lang="en-US" baseline="0">
                    <a:solidFill>
                      <a:schemeClr val="lt1"/>
                    </a:solidFill>
                    <a:latin typeface="+mn-lt"/>
                    <a:ea typeface="+mn-ea"/>
                    <a:cs typeface="+mn-cs"/>
                  </a:rPr>
                  <a:pPr/>
                  <a:t>[VALUE]</a:t>
                </a:fld>
                <a:r>
                  <a:rPr lang="en-US" baseline="0">
                    <a:solidFill>
                      <a:schemeClr val="lt1"/>
                    </a:solidFill>
                    <a:latin typeface="+mn-lt"/>
                    <a:ea typeface="+mn-ea"/>
                    <a:cs typeface="+mn-cs"/>
                  </a:rPr>
                  <a:t>, </a:t>
                </a:r>
              </a:p>
              <a:p>
                <a:fld id="{8F7ED790-672D-4A42-A4B9-E1C8E970A6B8}" type="PERCENTAGE">
                  <a:rPr lang="en-US" baseline="0">
                    <a:solidFill>
                      <a:schemeClr val="lt1"/>
                    </a:solidFill>
                    <a:latin typeface="+mn-lt"/>
                    <a:ea typeface="+mn-ea"/>
                    <a:cs typeface="+mn-cs"/>
                  </a:rPr>
                  <a:pPr/>
                  <a:t>[PERCENTAGE]</a:t>
                </a:fld>
                <a:endParaRPr lang="en-IN"/>
              </a:p>
            </c:rich>
          </c:tx>
          <c:showLegendKey val="0"/>
          <c:showVal val="1"/>
          <c:showCatName val="1"/>
          <c:showSerName val="0"/>
          <c:showPercent val="1"/>
          <c:showBubbleSize val="0"/>
          <c:extLst>
            <c:ext xmlns:c15="http://schemas.microsoft.com/office/drawing/2012/chart" uri="{CE6537A1-D6FC-4f65-9D91-7224C49458BB}">
              <c15:layout>
                <c:manualLayout>
                  <c:w val="0.15780315737160075"/>
                  <c:h val="0.14966910484151863"/>
                </c:manualLayout>
              </c15:layout>
              <c15:dlblFieldTable/>
              <c15:showDataLabelsRange val="0"/>
            </c:ext>
          </c:extLst>
        </c:dLbl>
      </c:pivotFmt>
      <c:pivotFmt>
        <c:idx val="33"/>
        <c:dLbl>
          <c:idx val="0"/>
          <c:layout>
            <c:manualLayout>
              <c:x val="0.21501751075494258"/>
              <c:y val="0.19512310177528747"/>
            </c:manualLayout>
          </c:layout>
          <c:tx>
            <c:rich>
              <a:bodyPr/>
              <a:lstStyle/>
              <a:p>
                <a:fld id="{4A997B98-63F6-435B-8D6C-22DEE73D1184}" type="CATEGORYNAME">
                  <a:rPr lang="en-US" b="1">
                    <a:solidFill>
                      <a:schemeClr val="lt1"/>
                    </a:solidFill>
                    <a:latin typeface="+mn-lt"/>
                    <a:ea typeface="+mn-ea"/>
                    <a:cs typeface="+mn-cs"/>
                  </a:rPr>
                  <a:pPr/>
                  <a:t>[CATEGORY NAME]</a:t>
                </a:fld>
                <a:r>
                  <a:rPr lang="en-US" baseline="0">
                    <a:solidFill>
                      <a:schemeClr val="lt1"/>
                    </a:solidFill>
                    <a:latin typeface="+mn-lt"/>
                    <a:ea typeface="+mn-ea"/>
                    <a:cs typeface="+mn-cs"/>
                  </a:rPr>
                  <a:t>, </a:t>
                </a:r>
              </a:p>
              <a:p>
                <a:r>
                  <a:rPr lang="en-US" baseline="0">
                    <a:solidFill>
                      <a:schemeClr val="lt1"/>
                    </a:solidFill>
                    <a:latin typeface="+mn-lt"/>
                    <a:ea typeface="+mn-ea"/>
                    <a:cs typeface="+mn-cs"/>
                  </a:rPr>
                  <a:t> </a:t>
                </a:r>
                <a:fld id="{1CCABB34-12A7-4A2D-819C-DC4F6EB9A670}" type="VALUE">
                  <a:rPr lang="en-US" baseline="0">
                    <a:solidFill>
                      <a:schemeClr val="lt1"/>
                    </a:solidFill>
                    <a:latin typeface="+mn-lt"/>
                    <a:ea typeface="+mn-ea"/>
                    <a:cs typeface="+mn-cs"/>
                  </a:rPr>
                  <a:pPr/>
                  <a:t>[VALUE]</a:t>
                </a:fld>
                <a:r>
                  <a:rPr lang="en-US" baseline="0">
                    <a:solidFill>
                      <a:schemeClr val="lt1"/>
                    </a:solidFill>
                    <a:latin typeface="+mn-lt"/>
                    <a:ea typeface="+mn-ea"/>
                    <a:cs typeface="+mn-cs"/>
                  </a:rPr>
                  <a:t>,</a:t>
                </a:r>
              </a:p>
              <a:p>
                <a:r>
                  <a:rPr lang="en-US" baseline="0">
                    <a:solidFill>
                      <a:schemeClr val="lt1"/>
                    </a:solidFill>
                    <a:latin typeface="+mn-lt"/>
                    <a:ea typeface="+mn-ea"/>
                    <a:cs typeface="+mn-cs"/>
                  </a:rPr>
                  <a:t> </a:t>
                </a:r>
                <a:fld id="{1AAA6B83-0B51-429A-9E8D-E9F567642B7B}" type="PERCENTAGE">
                  <a:rPr lang="en-US" baseline="0">
                    <a:solidFill>
                      <a:schemeClr val="lt1"/>
                    </a:solidFill>
                    <a:latin typeface="+mn-lt"/>
                    <a:ea typeface="+mn-ea"/>
                    <a:cs typeface="+mn-cs"/>
                  </a:rPr>
                  <a:pPr/>
                  <a:t>[PERCENTAGE]</a:t>
                </a:fld>
                <a:endParaRPr lang="en-US" baseline="0">
                  <a:solidFill>
                    <a:schemeClr val="lt1"/>
                  </a:solidFill>
                  <a:latin typeface="+mn-lt"/>
                  <a:ea typeface="+mn-ea"/>
                  <a:cs typeface="+mn-cs"/>
                </a:endParaRPr>
              </a:p>
            </c:rich>
          </c:tx>
          <c:showLegendKey val="0"/>
          <c:showVal val="1"/>
          <c:showCatName val="1"/>
          <c:showSerName val="0"/>
          <c:showPercent val="1"/>
          <c:showBubbleSize val="0"/>
          <c:extLst>
            <c:ext xmlns:c15="http://schemas.microsoft.com/office/drawing/2012/chart" uri="{CE6537A1-D6FC-4f65-9D91-7224C49458BB}">
              <c15:layout>
                <c:manualLayout>
                  <c:w val="0.21204378853530878"/>
                  <c:h val="0.14270289097875305"/>
                </c:manualLayout>
              </c15:layout>
              <c15:dlblFieldTable/>
              <c15:showDataLabelsRange val="0"/>
            </c:ext>
          </c:extLst>
        </c:dLbl>
      </c:pivotFmt>
      <c:pivotFmt>
        <c:idx val="34"/>
        <c:dLbl>
          <c:idx val="0"/>
          <c:layout>
            <c:manualLayout>
              <c:x val="-0.24518114507136315"/>
              <c:y val="0.16568495160675448"/>
            </c:manualLayout>
          </c:layout>
          <c:tx>
            <c:rich>
              <a:bodyPr/>
              <a:lstStyle/>
              <a:p>
                <a:fld id="{CDCD9DEA-29AC-494C-98CA-8CB1CC0C888D}" type="CATEGORYNAME">
                  <a:rPr lang="en-US" b="1">
                    <a:solidFill>
                      <a:schemeClr val="lt1"/>
                    </a:solidFill>
                    <a:latin typeface="+mn-lt"/>
                    <a:ea typeface="+mn-ea"/>
                    <a:cs typeface="+mn-cs"/>
                  </a:rPr>
                  <a:pPr/>
                  <a:t>[CATEGORY NAME]</a:t>
                </a:fld>
                <a:r>
                  <a:rPr lang="en-US" baseline="0">
                    <a:solidFill>
                      <a:schemeClr val="lt1"/>
                    </a:solidFill>
                    <a:latin typeface="+mn-lt"/>
                    <a:ea typeface="+mn-ea"/>
                    <a:cs typeface="+mn-cs"/>
                  </a:rPr>
                  <a:t>, </a:t>
                </a:r>
                <a:fld id="{739EB61B-C67F-4F8C-B34B-E88F4B23456A}" type="VALUE">
                  <a:rPr lang="en-US" baseline="0">
                    <a:solidFill>
                      <a:schemeClr val="lt1"/>
                    </a:solidFill>
                    <a:latin typeface="+mn-lt"/>
                    <a:ea typeface="+mn-ea"/>
                    <a:cs typeface="+mn-cs"/>
                  </a:rPr>
                  <a:pPr/>
                  <a:t>[VALUE]</a:t>
                </a:fld>
                <a:r>
                  <a:rPr lang="en-US" baseline="0">
                    <a:solidFill>
                      <a:schemeClr val="lt1"/>
                    </a:solidFill>
                    <a:latin typeface="+mn-lt"/>
                    <a:ea typeface="+mn-ea"/>
                    <a:cs typeface="+mn-cs"/>
                  </a:rPr>
                  <a:t>, </a:t>
                </a:r>
                <a:fld id="{459308B5-8A5F-4F4D-A629-2EC173764AFD}" type="PERCENTAGE">
                  <a:rPr lang="en-US" baseline="0">
                    <a:solidFill>
                      <a:schemeClr val="lt1"/>
                    </a:solidFill>
                    <a:latin typeface="+mn-lt"/>
                    <a:ea typeface="+mn-ea"/>
                    <a:cs typeface="+mn-cs"/>
                  </a:rPr>
                  <a:pPr/>
                  <a:t>[PERCENTAGE]</a:t>
                </a:fld>
                <a:endParaRPr lang="en-US" baseline="0">
                  <a:solidFill>
                    <a:schemeClr val="lt1"/>
                  </a:solidFill>
                  <a:latin typeface="+mn-lt"/>
                  <a:ea typeface="+mn-ea"/>
                  <a:cs typeface="+mn-cs"/>
                </a:endParaRPr>
              </a:p>
            </c:rich>
          </c:tx>
          <c:showLegendKey val="0"/>
          <c:showVal val="1"/>
          <c:showCatName val="1"/>
          <c:showSerName val="0"/>
          <c:showPercent val="1"/>
          <c:showBubbleSize val="0"/>
          <c:extLst>
            <c:ext xmlns:c15="http://schemas.microsoft.com/office/drawing/2012/chart" uri="{CE6537A1-D6FC-4f65-9D91-7224C49458BB}">
              <c15:layout>
                <c:manualLayout>
                  <c:w val="0.13068284178974668"/>
                  <c:h val="0.13225357018460465"/>
                </c:manualLayout>
              </c15:layout>
              <c15:dlblFieldTable/>
              <c15:showDataLabelsRange val="0"/>
            </c:ext>
          </c:extLst>
        </c:dLbl>
      </c:pivotFmt>
      <c:pivotFmt>
        <c:idx val="35"/>
        <c:dLbl>
          <c:idx val="0"/>
          <c:layout>
            <c:manualLayout>
              <c:x val="-0.24074327524887792"/>
              <c:y val="2.6010855226168829E-3"/>
            </c:manualLayout>
          </c:layout>
          <c:tx>
            <c:rich>
              <a:bodyPr/>
              <a:lstStyle/>
              <a:p>
                <a:fld id="{DE0B70EE-CC86-4D7E-BC0C-660C315DE2D4}" type="CATEGORYNAME">
                  <a:rPr lang="en-US" b="1">
                    <a:solidFill>
                      <a:schemeClr val="lt1"/>
                    </a:solidFill>
                    <a:latin typeface="+mn-lt"/>
                    <a:ea typeface="+mn-ea"/>
                    <a:cs typeface="+mn-cs"/>
                  </a:rPr>
                  <a:pPr/>
                  <a:t>[CATEGORY NAME]</a:t>
                </a:fld>
                <a:r>
                  <a:rPr lang="en-US" b="1" baseline="0">
                    <a:solidFill>
                      <a:schemeClr val="lt1"/>
                    </a:solidFill>
                    <a:latin typeface="+mn-lt"/>
                    <a:ea typeface="+mn-ea"/>
                    <a:cs typeface="+mn-cs"/>
                  </a:rPr>
                  <a:t>,</a:t>
                </a:r>
              </a:p>
              <a:p>
                <a:r>
                  <a:rPr lang="en-US" baseline="0">
                    <a:solidFill>
                      <a:schemeClr val="lt1"/>
                    </a:solidFill>
                    <a:latin typeface="+mn-lt"/>
                    <a:ea typeface="+mn-ea"/>
                    <a:cs typeface="+mn-cs"/>
                  </a:rPr>
                  <a:t> </a:t>
                </a:r>
                <a:fld id="{76150365-12A7-4C9C-BAD9-E290BD70F3C9}" type="VALUE">
                  <a:rPr lang="en-US" baseline="0">
                    <a:solidFill>
                      <a:schemeClr val="lt1"/>
                    </a:solidFill>
                    <a:latin typeface="+mn-lt"/>
                    <a:ea typeface="+mn-ea"/>
                    <a:cs typeface="+mn-cs"/>
                  </a:rPr>
                  <a:pPr/>
                  <a:t>[VALUE]</a:t>
                </a:fld>
                <a:r>
                  <a:rPr lang="en-US" baseline="0">
                    <a:solidFill>
                      <a:schemeClr val="lt1"/>
                    </a:solidFill>
                    <a:latin typeface="+mn-lt"/>
                    <a:ea typeface="+mn-ea"/>
                    <a:cs typeface="+mn-cs"/>
                  </a:rPr>
                  <a:t>, </a:t>
                </a:r>
                <a:fld id="{2CC9043F-3166-43D5-B264-FABFAF5945F0}" type="PERCENTAGE">
                  <a:rPr lang="en-US" baseline="0">
                    <a:solidFill>
                      <a:schemeClr val="lt1"/>
                    </a:solidFill>
                    <a:latin typeface="+mn-lt"/>
                    <a:ea typeface="+mn-ea"/>
                    <a:cs typeface="+mn-cs"/>
                  </a:rPr>
                  <a:pPr/>
                  <a:t>[PERCENTAGE]</a:t>
                </a:fld>
                <a:endParaRPr lang="en-US" baseline="0">
                  <a:solidFill>
                    <a:schemeClr val="lt1"/>
                  </a:solidFill>
                  <a:latin typeface="+mn-lt"/>
                  <a:ea typeface="+mn-ea"/>
                  <a:cs typeface="+mn-cs"/>
                </a:endParaRPr>
              </a:p>
            </c:rich>
          </c:tx>
          <c:showLegendKey val="0"/>
          <c:showVal val="1"/>
          <c:showCatName val="1"/>
          <c:showSerName val="0"/>
          <c:showPercent val="1"/>
          <c:showBubbleSize val="0"/>
          <c:extLst>
            <c:ext xmlns:c15="http://schemas.microsoft.com/office/drawing/2012/chart" uri="{CE6537A1-D6FC-4f65-9D91-7224C49458BB}">
              <c15:layout>
                <c:manualLayout>
                  <c:w val="0.14820019723865877"/>
                  <c:h val="0.15315221177290142"/>
                </c:manualLayout>
              </c15:layout>
              <c15:dlblFieldTable/>
              <c15:showDataLabelsRange val="0"/>
            </c:ext>
          </c:extLst>
        </c:dLbl>
      </c:pivotFmt>
      <c:pivotFmt>
        <c:idx val="36"/>
        <c:dLbl>
          <c:idx val="0"/>
          <c:layout>
            <c:manualLayout>
              <c:x val="-0.19528859743123828"/>
              <c:y val="-0.14217411695011481"/>
            </c:manualLayout>
          </c:layout>
          <c:tx>
            <c:rich>
              <a:bodyPr/>
              <a:lstStyle/>
              <a:p>
                <a:fld id="{EE2FDF03-11F4-48A2-9773-FDF8D53B8C68}" type="CATEGORYNAME">
                  <a:rPr lang="en-US" b="1">
                    <a:solidFill>
                      <a:schemeClr val="lt1"/>
                    </a:solidFill>
                    <a:latin typeface="+mn-lt"/>
                    <a:ea typeface="+mn-ea"/>
                    <a:cs typeface="+mn-cs"/>
                  </a:rPr>
                  <a:pPr/>
                  <a:t>[CATEGORY NAME]</a:t>
                </a:fld>
                <a:r>
                  <a:rPr lang="en-US" baseline="0">
                    <a:solidFill>
                      <a:schemeClr val="lt1"/>
                    </a:solidFill>
                    <a:latin typeface="+mn-lt"/>
                    <a:ea typeface="+mn-ea"/>
                    <a:cs typeface="+mn-cs"/>
                  </a:rPr>
                  <a:t>,</a:t>
                </a:r>
              </a:p>
              <a:p>
                <a:r>
                  <a:rPr lang="en-US" baseline="0">
                    <a:solidFill>
                      <a:schemeClr val="lt1"/>
                    </a:solidFill>
                    <a:latin typeface="+mn-lt"/>
                    <a:ea typeface="+mn-ea"/>
                    <a:cs typeface="+mn-cs"/>
                  </a:rPr>
                  <a:t> </a:t>
                </a:r>
                <a:fld id="{F916AE41-8F57-4CF6-AEDA-68DC223E95B8}" type="VALUE">
                  <a:rPr lang="en-US" baseline="0">
                    <a:solidFill>
                      <a:schemeClr val="lt1"/>
                    </a:solidFill>
                    <a:latin typeface="+mn-lt"/>
                    <a:ea typeface="+mn-ea"/>
                    <a:cs typeface="+mn-cs"/>
                  </a:rPr>
                  <a:pPr/>
                  <a:t>[VALUE]</a:t>
                </a:fld>
                <a:r>
                  <a:rPr lang="en-US" baseline="0">
                    <a:solidFill>
                      <a:schemeClr val="lt1"/>
                    </a:solidFill>
                    <a:latin typeface="+mn-lt"/>
                    <a:ea typeface="+mn-ea"/>
                    <a:cs typeface="+mn-cs"/>
                  </a:rPr>
                  <a:t>, </a:t>
                </a:r>
                <a:fld id="{60B3570F-1352-4F9F-A036-883BB8A9CF8C}" type="PERCENTAGE">
                  <a:rPr lang="en-US" baseline="0">
                    <a:solidFill>
                      <a:schemeClr val="lt1"/>
                    </a:solidFill>
                    <a:latin typeface="+mn-lt"/>
                    <a:ea typeface="+mn-ea"/>
                    <a:cs typeface="+mn-cs"/>
                  </a:rPr>
                  <a:pPr/>
                  <a:t>[PERCENTAGE]</a:t>
                </a:fld>
                <a:endParaRPr lang="en-US" baseline="0">
                  <a:solidFill>
                    <a:schemeClr val="lt1"/>
                  </a:solidFill>
                  <a:latin typeface="+mn-lt"/>
                  <a:ea typeface="+mn-ea"/>
                  <a:cs typeface="+mn-cs"/>
                </a:endParaRPr>
              </a:p>
            </c:rich>
          </c:tx>
          <c:showLegendKey val="0"/>
          <c:showVal val="1"/>
          <c:showCatName val="1"/>
          <c:showSerName val="0"/>
          <c:showPercent val="1"/>
          <c:showBubbleSize val="0"/>
          <c:extLst>
            <c:ext xmlns:c15="http://schemas.microsoft.com/office/drawing/2012/chart" uri="{CE6537A1-D6FC-4f65-9D91-7224C49458BB}">
              <c15:layout>
                <c:manualLayout>
                  <c:w val="0.16026864060631474"/>
                  <c:h val="0.1705677464298154"/>
                </c:manualLayout>
              </c15:layout>
              <c15:dlblFieldTable/>
              <c15:showDataLabelsRange val="0"/>
            </c:ext>
          </c:extLst>
        </c:dLbl>
      </c:pivotFmt>
      <c:pivotFmt>
        <c:idx val="37"/>
        <c:dLbl>
          <c:idx val="0"/>
          <c:showLegendKey val="0"/>
          <c:showVal val="1"/>
          <c:showCatName val="0"/>
          <c:showSerName val="0"/>
          <c:showPercent val="0"/>
          <c:showBubbleSize val="0"/>
          <c:extLst>
            <c:ext xmlns:c15="http://schemas.microsoft.com/office/drawing/2012/chart" uri="{CE6537A1-D6FC-4f65-9D91-7224C49458BB}"/>
          </c:extLst>
        </c:dLbl>
      </c:pivotFmt>
      <c:pivotFmt>
        <c:idx val="38"/>
        <c:dLbl>
          <c:idx val="0"/>
          <c:showLegendKey val="0"/>
          <c:showVal val="1"/>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pattFill prst="ltUpDiag">
            <a:fgClr>
              <a:schemeClr val="accent1"/>
            </a:fgClr>
            <a:bgClr>
              <a:schemeClr val="lt1"/>
            </a:bgClr>
          </a:pattFill>
          <a:ln>
            <a:noFill/>
          </a:ln>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pattFill prst="ltUpDiag">
            <a:fgClr>
              <a:schemeClr val="accent1"/>
            </a:fgClr>
            <a:bgClr>
              <a:schemeClr val="lt1"/>
            </a:bgClr>
          </a:patt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173354480996623"/>
          <c:y val="0.19755856906775546"/>
          <c:w val="0.77713972486568017"/>
          <c:h val="0.65110965296004664"/>
        </c:manualLayout>
      </c:layout>
      <c:lineChart>
        <c:grouping val="standard"/>
        <c:varyColors val="0"/>
        <c:ser>
          <c:idx val="0"/>
          <c:order val="0"/>
          <c:tx>
            <c:strRef>
              <c:f>'Debt to Equity '!$C$3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'Debt to Equity '!$B$4:$B$10</c:f>
              <c:strCache>
                <c:ptCount val="6"/>
                <c:pt idx="0">
                  <c:v>2025</c:v>
                </c:pt>
                <c:pt idx="1">
                  <c:v>2026</c:v>
                </c:pt>
                <c:pt idx="2">
                  <c:v>2027</c:v>
                </c:pt>
                <c:pt idx="3">
                  <c:v>2028</c:v>
                </c:pt>
                <c:pt idx="4">
                  <c:v>2029</c:v>
                </c:pt>
                <c:pt idx="5">
                  <c:v>2030</c:v>
                </c:pt>
              </c:strCache>
            </c:strRef>
          </c:cat>
          <c:val>
            <c:numRef>
              <c:f>'Debt to Equity '!$C$4:$C$10</c:f>
              <c:numCache>
                <c:formatCode>0%</c:formatCode>
                <c:ptCount val="6"/>
                <c:pt idx="0">
                  <c:v>2.0845593626276946E-2</c:v>
                </c:pt>
                <c:pt idx="1">
                  <c:v>2.4562255749699155E-2</c:v>
                </c:pt>
                <c:pt idx="2">
                  <c:v>2.6312670710610577E-2</c:v>
                </c:pt>
                <c:pt idx="3">
                  <c:v>2.7908817596250635E-2</c:v>
                </c:pt>
                <c:pt idx="4">
                  <c:v>2.9172200933342232E-2</c:v>
                </c:pt>
                <c:pt idx="5">
                  <c:v>2.9950069400226476E-2</c:v>
                </c:pt>
              </c:numCache>
            </c:numRef>
          </c:val>
          <c:smooth val="0"/>
          <c:extLst>
            <c:ext xmlns:c16="http://schemas.microsoft.com/office/drawing/2014/chart" uri="{C3380CC4-5D6E-409C-BE32-E72D297353CC}">
              <c16:uniqueId val="{00000000-1764-4C56-BDC6-23B9A3F69A6A}"/>
            </c:ext>
          </c:extLst>
        </c:ser>
        <c:dLbls>
          <c:showLegendKey val="0"/>
          <c:showVal val="0"/>
          <c:showCatName val="0"/>
          <c:showSerName val="0"/>
          <c:showPercent val="0"/>
          <c:showBubbleSize val="0"/>
        </c:dLbls>
        <c:marker val="1"/>
        <c:smooth val="0"/>
        <c:axId val="902117920"/>
        <c:axId val="902120800"/>
      </c:lineChart>
      <c:catAx>
        <c:axId val="902117920"/>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902120800"/>
        <c:crosses val="autoZero"/>
        <c:auto val="1"/>
        <c:lblAlgn val="ctr"/>
        <c:lblOffset val="100"/>
        <c:noMultiLvlLbl val="0"/>
      </c:catAx>
      <c:valAx>
        <c:axId val="90212080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902117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[Vijay Bari 3 statement (Tata motors) with dashboard.xlsx]Return on equity !PivotTable1</c:name>
    <c:fmtId val="49"/>
  </c:pivotSource>
  <c:chart>
    <c:title>
      <c:tx>
        <c:rich>
          <a:bodyPr rot="0" spcFirstLastPara="1" vertOverflow="ellipsis" vert="horz" wrap="square" anchor="ctr" anchorCtr="1"/>
          <a:lstStyle/>
          <a:p>
            <a:pPr>
              <a:defRPr sz="1100" b="1" i="0" u="none" strike="noStrike" kern="1200" cap="all" spc="100" normalizeH="0" baseline="0">
                <a:solidFill>
                  <a:schemeClr val="lt1"/>
                </a:solidFill>
                <a:latin typeface="+mn-lt"/>
                <a:ea typeface="+mn-ea"/>
                <a:cs typeface="+mn-cs"/>
              </a:defRPr>
            </a:pPr>
            <a:r>
              <a:rPr lang="en-US" sz="1100"/>
              <a:t>ROE</a:t>
            </a:r>
            <a:r>
              <a:rPr lang="en-US" sz="1100" baseline="0"/>
              <a:t> Trend</a:t>
            </a:r>
          </a:p>
        </c:rich>
      </c:tx>
      <c:layout>
        <c:manualLayout>
          <c:xMode val="edge"/>
          <c:yMode val="edge"/>
          <c:x val="0.17372418758659952"/>
          <c:y val="1.9455252918287938E-2"/>
        </c:manualLayout>
      </c:layout>
      <c:overlay val="0"/>
      <c:spPr>
        <a:noFill/>
        <a:ln>
          <a:noFill/>
        </a:ln>
        <a:effectLst/>
      </c:spPr>
      <c:txPr>
        <a:bodyPr rot="0" spcFirstLastPara="1" vertOverflow="ellipsis" vert="horz" wrap="square" anchor="ctr" anchorCtr="1"/>
        <a:lstStyle/>
        <a:p>
          <a:pPr>
            <a:defRPr sz="11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1"/>
          <c:showCatName val="1"/>
          <c:showSerName val="0"/>
          <c:showPercent val="1"/>
          <c:showBubbleSize val="0"/>
          <c:extLst>
            <c:ext xmlns:c15="http://schemas.microsoft.com/office/drawing/2012/chart" uri="{CE6537A1-D6FC-4f65-9D91-7224C49458BB}"/>
          </c:extLst>
        </c:dLbl>
      </c:pivotFmt>
      <c:pivotFmt>
        <c:idx val="1"/>
        <c:dLbl>
          <c:idx val="0"/>
          <c:layout>
            <c:manualLayout>
              <c:x val="-0.170316301703163"/>
              <c:y val="-3.0497102775237472E-3"/>
            </c:manualLayout>
          </c:layout>
          <c:tx>
            <c:rich>
              <a:bodyPr/>
              <a:lstStyle/>
              <a:p>
                <a:fld id="{E77B0221-9212-4379-BD73-3526A4E67731}" type="CATEGORYNAME">
                  <a:rPr lang="en-US" b="1">
                    <a:solidFill>
                      <a:schemeClr val="accent1"/>
                    </a:solidFill>
                  </a:rPr>
                  <a:pPr/>
                  <a:t>[CATEGORY NAME]</a:t>
                </a:fld>
                <a:r>
                  <a:rPr lang="en-US" baseline="0"/>
                  <a:t>, </a:t>
                </a:r>
                <a:fld id="{8699ADAD-8D58-448C-A3C9-ED7A70ED60CC}" type="VALUE">
                  <a:rPr lang="en-US" baseline="0"/>
                  <a:pPr/>
                  <a:t>[VALUE]</a:t>
                </a:fld>
                <a:r>
                  <a:rPr lang="en-US" baseline="0"/>
                  <a:t>, </a:t>
                </a:r>
                <a:fld id="{44F1CB10-39DC-4A0C-8820-B33AAA46696F}" type="PERCENTAGE">
                  <a:rPr lang="en-US" baseline="0"/>
                  <a:pPr/>
                  <a:t>[PERCENTAGE]</a:t>
                </a:fld>
                <a:endParaRPr lang="en-US" baseline="0"/>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2"/>
        <c:dLbl>
          <c:idx val="0"/>
          <c:layout>
            <c:manualLayout>
              <c:x val="-0.19464720194647203"/>
              <c:y val="7.3193046660567251E-2"/>
            </c:manualLayout>
          </c:layout>
          <c:tx>
            <c:rich>
              <a:bodyPr/>
              <a:lstStyle/>
              <a:p>
                <a:fld id="{F1A6064E-C6E9-4000-B7E3-AD42BE557566}" type="CATEGORYNAME">
                  <a:rPr lang="en-US" b="1">
                    <a:solidFill>
                      <a:srgbClr val="FFC000"/>
                    </a:solidFill>
                  </a:rPr>
                  <a:pPr/>
                  <a:t>[CATEGORY NAME]</a:t>
                </a:fld>
                <a:r>
                  <a:rPr lang="en-US" baseline="0"/>
                  <a:t>, </a:t>
                </a:r>
                <a:fld id="{D31B4F6C-CD6B-4AA7-A514-70CEF26E4286}" type="VALUE">
                  <a:rPr lang="en-US" baseline="0"/>
                  <a:pPr/>
                  <a:t>[VALUE]</a:t>
                </a:fld>
                <a:r>
                  <a:rPr lang="en-US" baseline="0"/>
                  <a:t>, </a:t>
                </a:r>
                <a:fld id="{CDADC5A7-49C9-4E13-B724-7F9EEB03E087}" type="PERCENTAGE">
                  <a:rPr lang="en-US" baseline="0"/>
                  <a:pPr/>
                  <a:t>[PERCENTAGE]</a:t>
                </a:fld>
                <a:endParaRPr lang="en-US" baseline="0"/>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3"/>
        <c:dLbl>
          <c:idx val="0"/>
          <c:layout>
            <c:manualLayout>
              <c:x val="8.9213300892133016E-2"/>
              <c:y val="0.10673985971332724"/>
            </c:manualLayout>
          </c:layout>
          <c:tx>
            <c:rich>
              <a:bodyPr/>
              <a:lstStyle/>
              <a:p>
                <a:fld id="{716E8C14-F620-4351-9398-8BADA0A7D0D5}" type="CATEGORYNAME">
                  <a:rPr lang="en-US" b="1">
                    <a:solidFill>
                      <a:schemeClr val="accent3"/>
                    </a:solidFill>
                  </a:rPr>
                  <a:pPr/>
                  <a:t>[CATEGORY NAME]</a:t>
                </a:fld>
                <a:r>
                  <a:rPr lang="en-US" baseline="0"/>
                  <a:t>, </a:t>
                </a:r>
                <a:fld id="{399D9685-6809-4255-BB37-C9FA378134B9}" type="VALUE">
                  <a:rPr lang="en-US" baseline="0"/>
                  <a:pPr/>
                  <a:t>[VALUE]</a:t>
                </a:fld>
                <a:r>
                  <a:rPr lang="en-US" baseline="0"/>
                  <a:t>, </a:t>
                </a:r>
                <a:fld id="{04DE08CE-CAC8-4057-BC3D-08BB59E5F9AD}" type="PERCENTAGE">
                  <a:rPr lang="en-US" baseline="0"/>
                  <a:pPr/>
                  <a:t>[PERCENTAGE]</a:t>
                </a:fld>
                <a:endParaRPr lang="en-US" baseline="0"/>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4"/>
        <c:dLbl>
          <c:idx val="0"/>
          <c:layout>
            <c:manualLayout>
              <c:x val="0.14395782643957827"/>
              <c:y val="-2.1347971942665446E-2"/>
            </c:manualLayout>
          </c:layout>
          <c:tx>
            <c:rich>
              <a:bodyPr/>
              <a:lstStyle/>
              <a:p>
                <a:fld id="{638DB0C6-0F8C-4644-87F7-BBCB4B7AB34A}" type="CATEGORYNAME">
                  <a:rPr lang="en-US" b="1">
                    <a:solidFill>
                      <a:schemeClr val="accent2"/>
                    </a:solidFill>
                  </a:rPr>
                  <a:pPr/>
                  <a:t>[CATEGORY NAME]</a:t>
                </a:fld>
                <a:r>
                  <a:rPr lang="en-US" b="1" baseline="0">
                    <a:solidFill>
                      <a:schemeClr val="accent2"/>
                    </a:solidFill>
                  </a:rPr>
                  <a:t>,</a:t>
                </a:r>
                <a:r>
                  <a:rPr lang="en-US" baseline="0"/>
                  <a:t> </a:t>
                </a:r>
                <a:fld id="{BB0AD56C-19E7-43D9-98B0-8E240F534D8D}" type="VALUE">
                  <a:rPr lang="en-US" baseline="0"/>
                  <a:pPr/>
                  <a:t>[VALUE]</a:t>
                </a:fld>
                <a:r>
                  <a:rPr lang="en-US" baseline="0"/>
                  <a:t>, </a:t>
                </a:r>
                <a:fld id="{619D9684-1ECB-4D74-95BD-ACA768B83C03}" type="PERCENTAGE">
                  <a:rPr lang="en-US" baseline="0"/>
                  <a:pPr/>
                  <a:t>[PERCENTAGE]</a:t>
                </a:fld>
                <a:endParaRPr lang="en-US" baseline="0"/>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5"/>
        <c:dLbl>
          <c:idx val="0"/>
          <c:layout>
            <c:manualLayout>
              <c:x val="0.18450932684509327"/>
              <c:y val="-5.4894784995425459E-2"/>
            </c:manualLayout>
          </c:layout>
          <c:tx>
            <c:rich>
              <a:bodyPr/>
              <a:lstStyle/>
              <a:p>
                <a:fld id="{B9FE3391-0F3F-4454-88A9-E6849AFBB910}" type="CATEGORYNAME">
                  <a:rPr lang="en-US" b="1">
                    <a:solidFill>
                      <a:schemeClr val="accent1"/>
                    </a:solidFill>
                  </a:rPr>
                  <a:pPr/>
                  <a:t>[CATEGORY NAME]</a:t>
                </a:fld>
                <a:r>
                  <a:rPr lang="en-US" baseline="0"/>
                  <a:t>, </a:t>
                </a:r>
                <a:fld id="{A206E711-6ED2-4054-9310-2ABD9DBF0B8A}" type="VALUE">
                  <a:rPr lang="en-US" baseline="0"/>
                  <a:pPr/>
                  <a:t>[VALUE]</a:t>
                </a:fld>
                <a:r>
                  <a:rPr lang="en-US" baseline="0"/>
                  <a:t>, </a:t>
                </a:r>
                <a:fld id="{B5F3A43B-69D3-4EEF-B4D9-C9447882FB11}" type="PERCENTAGE">
                  <a:rPr lang="en-US" baseline="0"/>
                  <a:pPr/>
                  <a:t>[PERCENTAGE]</a:t>
                </a:fld>
                <a:endParaRPr lang="en-US" baseline="0"/>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6"/>
        <c:dLbl>
          <c:idx val="0"/>
          <c:layout>
            <c:manualLayout>
              <c:x val="0.14801297648012976"/>
              <c:y val="8.2342177493138047E-2"/>
            </c:manualLayout>
          </c:layout>
          <c:tx>
            <c:rich>
              <a:bodyPr/>
              <a:lstStyle/>
              <a:p>
                <a:fld id="{3AACD688-5140-46BC-81A6-4C6540C3892C}" type="CATEGORYNAME">
                  <a:rPr lang="en-US" b="1"/>
                  <a:pPr/>
                  <a:t>[CATEGORY NAME]</a:t>
                </a:fld>
                <a:r>
                  <a:rPr lang="en-US" baseline="0"/>
                  <a:t>, </a:t>
                </a:r>
                <a:fld id="{2A92F119-DA9A-45B8-BB7A-377C5D6EC07A}" type="VALUE">
                  <a:rPr lang="en-US" baseline="0"/>
                  <a:pPr/>
                  <a:t>[VALUE]</a:t>
                </a:fld>
                <a:r>
                  <a:rPr lang="en-US" baseline="0"/>
                  <a:t>, </a:t>
                </a:r>
                <a:fld id="{B515C6CF-C5D5-43B3-8EC2-5CDF02BD02E9}" type="PERCENTAGE">
                  <a:rPr lang="en-US" baseline="0"/>
                  <a:pPr/>
                  <a:t>[PERCENTAGE]</a:t>
                </a:fld>
                <a:endParaRPr lang="en-US" baseline="0"/>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7"/>
        <c:dLbl>
          <c:idx val="0"/>
          <c:layout>
            <c:manualLayout>
              <c:x val="0.14193025141930252"/>
              <c:y val="3.9646233607807259E-2"/>
            </c:manualLayout>
          </c:layout>
          <c:showLegendKey val="0"/>
          <c:showVal val="1"/>
          <c:showCatName val="1"/>
          <c:showSerName val="0"/>
          <c:showPercent val="1"/>
          <c:showBubbleSize val="0"/>
          <c:extLst>
            <c:ext xmlns:c15="http://schemas.microsoft.com/office/drawing/2012/chart" uri="{CE6537A1-D6FC-4f65-9D91-7224C49458BB}"/>
          </c:extLst>
        </c:dLbl>
      </c:pivotFmt>
      <c:pivotFmt>
        <c:idx val="8"/>
        <c:dLbl>
          <c:idx val="0"/>
          <c:layout>
            <c:manualLayout>
              <c:x val="0.14801297648012976"/>
              <c:y val="2.7447392497712716E-2"/>
            </c:manualLayout>
          </c:layout>
          <c:showLegendKey val="0"/>
          <c:showVal val="1"/>
          <c:showCatName val="1"/>
          <c:showSerName val="0"/>
          <c:showPercent val="1"/>
          <c:showBubbleSize val="0"/>
          <c:extLst>
            <c:ext xmlns:c15="http://schemas.microsoft.com/office/drawing/2012/chart" uri="{CE6537A1-D6FC-4f65-9D91-7224C49458BB}"/>
          </c:extLst>
        </c:dLbl>
      </c:pivotFmt>
      <c:pivotFmt>
        <c:idx val="9"/>
        <c:dLbl>
          <c:idx val="0"/>
          <c:layout>
            <c:manualLayout>
              <c:x val="0.14395782643957827"/>
              <c:y val="-5.5910709202649559E-17"/>
            </c:manualLayout>
          </c:layout>
          <c:showLegendKey val="0"/>
          <c:showVal val="1"/>
          <c:showCatName val="1"/>
          <c:showSerName val="0"/>
          <c:showPercent val="1"/>
          <c:showBubbleSize val="0"/>
          <c:extLst>
            <c:ext xmlns:c15="http://schemas.microsoft.com/office/drawing/2012/chart" uri="{CE6537A1-D6FC-4f65-9D91-7224C49458BB}"/>
          </c:extLst>
        </c:dLbl>
      </c:pivotFmt>
      <c:pivotFmt>
        <c:idx val="10"/>
        <c:dLbl>
          <c:idx val="0"/>
          <c:layout>
            <c:manualLayout>
              <c:x val="0.16423357664233576"/>
              <c:y val="-3.0497102775236408E-2"/>
            </c:manualLayout>
          </c:layout>
          <c:showLegendKey val="0"/>
          <c:showVal val="1"/>
          <c:showCatName val="1"/>
          <c:showSerName val="0"/>
          <c:showPercent val="1"/>
          <c:showBubbleSize val="0"/>
          <c:extLst>
            <c:ext xmlns:c15="http://schemas.microsoft.com/office/drawing/2012/chart" uri="{CE6537A1-D6FC-4f65-9D91-7224C49458BB}"/>
          </c:extLst>
        </c:dLbl>
      </c:pivotFmt>
      <c:pivotFmt>
        <c:idx val="11"/>
        <c:dLbl>
          <c:idx val="0"/>
          <c:layout>
            <c:manualLayout>
              <c:x val="0.16017842660178411"/>
              <c:y val="-4.8795364440378165E-2"/>
            </c:manualLayout>
          </c:layout>
          <c:showLegendKey val="0"/>
          <c:showVal val="1"/>
          <c:showCatName val="1"/>
          <c:showSerName val="0"/>
          <c:showPercent val="1"/>
          <c:showBubbleSize val="0"/>
          <c:extLst>
            <c:ext xmlns:c15="http://schemas.microsoft.com/office/drawing/2012/chart" uri="{CE6537A1-D6FC-4f65-9D91-7224C49458BB}"/>
          </c:extLst>
        </c:dLbl>
      </c:pivotFmt>
      <c:pivotFmt>
        <c:idx val="12"/>
        <c:dLbl>
          <c:idx val="0"/>
          <c:layout>
            <c:manualLayout>
              <c:x val="0.13990267639902676"/>
              <c:y val="-6.0994205550472733E-2"/>
            </c:manualLayout>
          </c:layout>
          <c:showLegendKey val="0"/>
          <c:showVal val="1"/>
          <c:showCatName val="1"/>
          <c:showSerName val="0"/>
          <c:showPercent val="1"/>
          <c:showBubbleSize val="0"/>
          <c:extLst>
            <c:ext xmlns:c15="http://schemas.microsoft.com/office/drawing/2012/chart" uri="{CE6537A1-D6FC-4f65-9D91-7224C49458BB}"/>
          </c:extLst>
        </c:dLbl>
      </c:pivotFmt>
      <c:pivotFmt>
        <c:idx val="13"/>
        <c:dLbl>
          <c:idx val="0"/>
          <c:layout>
            <c:manualLayout>
              <c:x val="0.11759935117599336"/>
              <c:y val="-9.1491308325709092E-2"/>
            </c:manualLayout>
          </c:layout>
          <c:showLegendKey val="0"/>
          <c:showVal val="1"/>
          <c:showCatName val="1"/>
          <c:showSerName val="0"/>
          <c:showPercent val="1"/>
          <c:showBubbleSize val="0"/>
          <c:extLst>
            <c:ext xmlns:c15="http://schemas.microsoft.com/office/drawing/2012/chart" uri="{CE6537A1-D6FC-4f65-9D91-7224C49458BB}"/>
          </c:extLst>
        </c:dLbl>
      </c:pivotFmt>
      <c:pivotFmt>
        <c:idx val="14"/>
        <c:dLbl>
          <c:idx val="0"/>
          <c:layout>
            <c:manualLayout>
              <c:x val="6.2854825628548258E-2"/>
              <c:y val="-0.11283928026837452"/>
            </c:manualLayout>
          </c:layout>
          <c:showLegendKey val="0"/>
          <c:showVal val="1"/>
          <c:showCatName val="1"/>
          <c:showSerName val="0"/>
          <c:showPercent val="1"/>
          <c:showBubbleSize val="0"/>
          <c:extLst>
            <c:ext xmlns:c15="http://schemas.microsoft.com/office/drawing/2012/chart" uri="{CE6537A1-D6FC-4f65-9D91-7224C49458BB}"/>
          </c:extLst>
        </c:dLbl>
      </c:pivotFmt>
      <c:pivotFmt>
        <c:idx val="15"/>
        <c:dLbl>
          <c:idx val="0"/>
          <c:layout>
            <c:manualLayout>
              <c:x val="-0.16017842660178427"/>
              <c:y val="-7.6242756938090878E-2"/>
            </c:manualLayout>
          </c:layout>
          <c:tx>
            <c:rich>
              <a:bodyPr/>
              <a:lstStyle/>
              <a:p>
                <a:fld id="{A9DF3751-4313-4E29-8D1D-D0FDC1827D6E}" type="CATEGORYNAME">
                  <a:rPr lang="en-US" b="1">
                    <a:solidFill>
                      <a:schemeClr val="accent6"/>
                    </a:solidFill>
                  </a:rPr>
                  <a:pPr/>
                  <a:t>[CATEGORY NAME]</a:t>
                </a:fld>
                <a:r>
                  <a:rPr lang="en-US" baseline="0"/>
                  <a:t>, </a:t>
                </a:r>
                <a:fld id="{781CB007-02B0-40EE-AA32-B984BB131EBF}" type="VALUE">
                  <a:rPr lang="en-US" baseline="0"/>
                  <a:pPr/>
                  <a:t>[VALUE]</a:t>
                </a:fld>
                <a:r>
                  <a:rPr lang="en-US" baseline="0"/>
                  <a:t>, </a:t>
                </a:r>
                <a:fld id="{4F31A4B3-9D68-4ACC-B26B-D9FAC5611682}" type="PERCENTAGE">
                  <a:rPr lang="en-US" baseline="0"/>
                  <a:pPr/>
                  <a:t>[PERCENTAGE]</a:t>
                </a:fld>
                <a:endParaRPr lang="en-US" baseline="0"/>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16"/>
        <c:dLbl>
          <c:idx val="0"/>
          <c:showLegendKey val="0"/>
          <c:showVal val="1"/>
          <c:showCatName val="0"/>
          <c:showSerName val="0"/>
          <c:showPercent val="0"/>
          <c:showBubbleSize val="0"/>
          <c:extLst>
            <c:ext xmlns:c15="http://schemas.microsoft.com/office/drawing/2012/chart" uri="{CE6537A1-D6FC-4f65-9D91-7224C49458BB}"/>
          </c:extLst>
        </c:dLbl>
      </c:pivotFmt>
      <c:pivotFmt>
        <c:idx val="17"/>
      </c:pivotFmt>
      <c:pivotFmt>
        <c:idx val="18"/>
      </c:pivotFmt>
      <c:pivotFmt>
        <c:idx val="19"/>
      </c:pivotFmt>
      <c:pivotFmt>
        <c:idx val="20"/>
      </c:pivotFmt>
      <c:pivotFmt>
        <c:idx val="21"/>
      </c:pivotFmt>
      <c:pivotFmt>
        <c:idx val="22"/>
      </c:pivotFmt>
      <c:pivotFmt>
        <c:idx val="23"/>
        <c:dLbl>
          <c:idx val="0"/>
          <c:showLegendKey val="0"/>
          <c:showVal val="1"/>
          <c:showCatName val="1"/>
          <c:showSerName val="0"/>
          <c:showPercent val="1"/>
          <c:showBubbleSize val="0"/>
          <c:extLst>
            <c:ext xmlns:c15="http://schemas.microsoft.com/office/drawing/2012/chart" uri="{CE6537A1-D6FC-4f65-9D91-7224C49458BB}"/>
          </c:extLst>
        </c:dLbl>
      </c:pivotFmt>
      <c:pivotFmt>
        <c:idx val="24"/>
        <c:dLbl>
          <c:idx val="0"/>
          <c:layout>
            <c:manualLayout>
              <c:x val="0.18494104194815894"/>
              <c:y val="-0.1466211120161704"/>
            </c:manualLayout>
          </c:layout>
          <c:tx>
            <c:rich>
              <a:bodyPr/>
              <a:lstStyle/>
              <a:p>
                <a:fld id="{54DB1307-0AE3-44A2-95B7-3BD8FD44CC25}" type="CATEGORYNAME">
                  <a:rPr lang="en-US" b="1">
                    <a:solidFill>
                      <a:schemeClr val="lt1"/>
                    </a:solidFill>
                    <a:latin typeface="+mn-lt"/>
                    <a:ea typeface="+mn-ea"/>
                    <a:cs typeface="+mn-cs"/>
                  </a:rPr>
                  <a:pPr/>
                  <a:t>[CATEGORY NAME]</a:t>
                </a:fld>
                <a:r>
                  <a:rPr lang="en-US" b="1" baseline="0">
                    <a:solidFill>
                      <a:schemeClr val="lt1"/>
                    </a:solidFill>
                    <a:latin typeface="+mn-lt"/>
                    <a:ea typeface="+mn-ea"/>
                    <a:cs typeface="+mn-cs"/>
                  </a:rPr>
                  <a:t>,</a:t>
                </a:r>
              </a:p>
              <a:p>
                <a:r>
                  <a:rPr lang="en-US" baseline="0">
                    <a:solidFill>
                      <a:schemeClr val="lt1"/>
                    </a:solidFill>
                    <a:latin typeface="+mn-lt"/>
                    <a:ea typeface="+mn-ea"/>
                    <a:cs typeface="+mn-cs"/>
                  </a:rPr>
                  <a:t> </a:t>
                </a:r>
                <a:fld id="{05C6F79C-0D21-4AA1-B58E-6806EFF8E710}" type="VALUE">
                  <a:rPr lang="en-US" baseline="0">
                    <a:solidFill>
                      <a:schemeClr val="lt1"/>
                    </a:solidFill>
                    <a:latin typeface="+mn-lt"/>
                    <a:ea typeface="+mn-ea"/>
                    <a:cs typeface="+mn-cs"/>
                  </a:rPr>
                  <a:pPr/>
                  <a:t>[VALUE]</a:t>
                </a:fld>
                <a:r>
                  <a:rPr lang="en-US" baseline="0">
                    <a:solidFill>
                      <a:schemeClr val="lt1"/>
                    </a:solidFill>
                    <a:latin typeface="+mn-lt"/>
                    <a:ea typeface="+mn-ea"/>
                    <a:cs typeface="+mn-cs"/>
                  </a:rPr>
                  <a:t>, </a:t>
                </a:r>
              </a:p>
              <a:p>
                <a:fld id="{97314606-965E-4403-8981-CA461534FFAA}" type="PERCENTAGE">
                  <a:rPr lang="en-US" baseline="0">
                    <a:solidFill>
                      <a:schemeClr val="lt1"/>
                    </a:solidFill>
                    <a:latin typeface="+mn-lt"/>
                    <a:ea typeface="+mn-ea"/>
                    <a:cs typeface="+mn-cs"/>
                  </a:rPr>
                  <a:pPr/>
                  <a:t>[PERCENTAGE]</a:t>
                </a:fld>
                <a:endParaRPr lang="en-IN"/>
              </a:p>
            </c:rich>
          </c:tx>
          <c:showLegendKey val="0"/>
          <c:showVal val="1"/>
          <c:showCatName val="1"/>
          <c:showSerName val="0"/>
          <c:showPercent val="1"/>
          <c:showBubbleSize val="0"/>
          <c:extLst>
            <c:ext xmlns:c15="http://schemas.microsoft.com/office/drawing/2012/chart" uri="{CE6537A1-D6FC-4f65-9D91-7224C49458BB}">
              <c15:layout>
                <c:manualLayout>
                  <c:w val="0.19003944773175541"/>
                  <c:h val="0.13225357018460465"/>
                </c:manualLayout>
              </c15:layout>
              <c15:dlblFieldTable/>
              <c15:showDataLabelsRange val="0"/>
            </c:ext>
          </c:extLst>
        </c:dLbl>
      </c:pivotFmt>
      <c:pivotFmt>
        <c:idx val="25"/>
        <c:dLbl>
          <c:idx val="0"/>
          <c:layout>
            <c:manualLayout>
              <c:x val="0.20888117535603917"/>
              <c:y val="7.5905950627644894E-2"/>
            </c:manualLayout>
          </c:layout>
          <c:tx>
            <c:rich>
              <a:bodyPr/>
              <a:lstStyle/>
              <a:p>
                <a:fld id="{143467FD-F323-43ED-9AB2-88B32549D56A}" type="CATEGORYNAME">
                  <a:rPr lang="en-US" b="1">
                    <a:solidFill>
                      <a:schemeClr val="lt1"/>
                    </a:solidFill>
                    <a:latin typeface="+mn-lt"/>
                    <a:ea typeface="+mn-ea"/>
                    <a:cs typeface="+mn-cs"/>
                  </a:rPr>
                  <a:pPr/>
                  <a:t>[CATEGORY NAME]</a:t>
                </a:fld>
                <a:r>
                  <a:rPr lang="en-US" baseline="0">
                    <a:solidFill>
                      <a:schemeClr val="lt1"/>
                    </a:solidFill>
                    <a:latin typeface="+mn-lt"/>
                    <a:ea typeface="+mn-ea"/>
                    <a:cs typeface="+mn-cs"/>
                  </a:rPr>
                  <a:t>, </a:t>
                </a:r>
                <a:fld id="{8FCCD285-AE44-4777-AC4F-0EB29FF147DC}" type="VALUE">
                  <a:rPr lang="en-US" baseline="0">
                    <a:solidFill>
                      <a:schemeClr val="lt1"/>
                    </a:solidFill>
                    <a:latin typeface="+mn-lt"/>
                    <a:ea typeface="+mn-ea"/>
                    <a:cs typeface="+mn-cs"/>
                  </a:rPr>
                  <a:pPr/>
                  <a:t>[VALUE]</a:t>
                </a:fld>
                <a:r>
                  <a:rPr lang="en-US" baseline="0">
                    <a:solidFill>
                      <a:schemeClr val="lt1"/>
                    </a:solidFill>
                    <a:latin typeface="+mn-lt"/>
                    <a:ea typeface="+mn-ea"/>
                    <a:cs typeface="+mn-cs"/>
                  </a:rPr>
                  <a:t>, </a:t>
                </a:r>
              </a:p>
              <a:p>
                <a:fld id="{8F7ED790-672D-4A42-A4B9-E1C8E970A6B8}" type="PERCENTAGE">
                  <a:rPr lang="en-US" baseline="0">
                    <a:solidFill>
                      <a:schemeClr val="lt1"/>
                    </a:solidFill>
                    <a:latin typeface="+mn-lt"/>
                    <a:ea typeface="+mn-ea"/>
                    <a:cs typeface="+mn-cs"/>
                  </a:rPr>
                  <a:pPr/>
                  <a:t>[PERCENTAGE]</a:t>
                </a:fld>
                <a:endParaRPr lang="en-IN"/>
              </a:p>
            </c:rich>
          </c:tx>
          <c:showLegendKey val="0"/>
          <c:showVal val="1"/>
          <c:showCatName val="1"/>
          <c:showSerName val="0"/>
          <c:showPercent val="1"/>
          <c:showBubbleSize val="0"/>
          <c:extLst>
            <c:ext xmlns:c15="http://schemas.microsoft.com/office/drawing/2012/chart" uri="{CE6537A1-D6FC-4f65-9D91-7224C49458BB}">
              <c15:layout>
                <c:manualLayout>
                  <c:w val="0.15780315737160075"/>
                  <c:h val="0.14966910484151863"/>
                </c:manualLayout>
              </c15:layout>
              <c15:dlblFieldTable/>
              <c15:showDataLabelsRange val="0"/>
            </c:ext>
          </c:extLst>
        </c:dLbl>
      </c:pivotFmt>
      <c:pivotFmt>
        <c:idx val="26"/>
        <c:dLbl>
          <c:idx val="0"/>
          <c:layout>
            <c:manualLayout>
              <c:x val="0.21501751075494258"/>
              <c:y val="0.19512310177528747"/>
            </c:manualLayout>
          </c:layout>
          <c:tx>
            <c:rich>
              <a:bodyPr/>
              <a:lstStyle/>
              <a:p>
                <a:fld id="{4A997B98-63F6-435B-8D6C-22DEE73D1184}" type="CATEGORYNAME">
                  <a:rPr lang="en-US" b="1">
                    <a:solidFill>
                      <a:schemeClr val="lt1"/>
                    </a:solidFill>
                    <a:latin typeface="+mn-lt"/>
                    <a:ea typeface="+mn-ea"/>
                    <a:cs typeface="+mn-cs"/>
                  </a:rPr>
                  <a:pPr/>
                  <a:t>[CATEGORY NAME]</a:t>
                </a:fld>
                <a:r>
                  <a:rPr lang="en-US" baseline="0">
                    <a:solidFill>
                      <a:schemeClr val="lt1"/>
                    </a:solidFill>
                    <a:latin typeface="+mn-lt"/>
                    <a:ea typeface="+mn-ea"/>
                    <a:cs typeface="+mn-cs"/>
                  </a:rPr>
                  <a:t>, </a:t>
                </a:r>
              </a:p>
              <a:p>
                <a:r>
                  <a:rPr lang="en-US" baseline="0">
                    <a:solidFill>
                      <a:schemeClr val="lt1"/>
                    </a:solidFill>
                    <a:latin typeface="+mn-lt"/>
                    <a:ea typeface="+mn-ea"/>
                    <a:cs typeface="+mn-cs"/>
                  </a:rPr>
                  <a:t> </a:t>
                </a:r>
                <a:fld id="{1CCABB34-12A7-4A2D-819C-DC4F6EB9A670}" type="VALUE">
                  <a:rPr lang="en-US" baseline="0">
                    <a:solidFill>
                      <a:schemeClr val="lt1"/>
                    </a:solidFill>
                    <a:latin typeface="+mn-lt"/>
                    <a:ea typeface="+mn-ea"/>
                    <a:cs typeface="+mn-cs"/>
                  </a:rPr>
                  <a:pPr/>
                  <a:t>[VALUE]</a:t>
                </a:fld>
                <a:r>
                  <a:rPr lang="en-US" baseline="0">
                    <a:solidFill>
                      <a:schemeClr val="lt1"/>
                    </a:solidFill>
                    <a:latin typeface="+mn-lt"/>
                    <a:ea typeface="+mn-ea"/>
                    <a:cs typeface="+mn-cs"/>
                  </a:rPr>
                  <a:t>,</a:t>
                </a:r>
              </a:p>
              <a:p>
                <a:r>
                  <a:rPr lang="en-US" baseline="0">
                    <a:solidFill>
                      <a:schemeClr val="lt1"/>
                    </a:solidFill>
                    <a:latin typeface="+mn-lt"/>
                    <a:ea typeface="+mn-ea"/>
                    <a:cs typeface="+mn-cs"/>
                  </a:rPr>
                  <a:t> </a:t>
                </a:r>
                <a:fld id="{1AAA6B83-0B51-429A-9E8D-E9F567642B7B}" type="PERCENTAGE">
                  <a:rPr lang="en-US" baseline="0">
                    <a:solidFill>
                      <a:schemeClr val="lt1"/>
                    </a:solidFill>
                    <a:latin typeface="+mn-lt"/>
                    <a:ea typeface="+mn-ea"/>
                    <a:cs typeface="+mn-cs"/>
                  </a:rPr>
                  <a:pPr/>
                  <a:t>[PERCENTAGE]</a:t>
                </a:fld>
                <a:endParaRPr lang="en-US" baseline="0">
                  <a:solidFill>
                    <a:schemeClr val="lt1"/>
                  </a:solidFill>
                  <a:latin typeface="+mn-lt"/>
                  <a:ea typeface="+mn-ea"/>
                  <a:cs typeface="+mn-cs"/>
                </a:endParaRPr>
              </a:p>
            </c:rich>
          </c:tx>
          <c:showLegendKey val="0"/>
          <c:showVal val="1"/>
          <c:showCatName val="1"/>
          <c:showSerName val="0"/>
          <c:showPercent val="1"/>
          <c:showBubbleSize val="0"/>
          <c:extLst>
            <c:ext xmlns:c15="http://schemas.microsoft.com/office/drawing/2012/chart" uri="{CE6537A1-D6FC-4f65-9D91-7224C49458BB}">
              <c15:layout>
                <c:manualLayout>
                  <c:w val="0.21204378853530878"/>
                  <c:h val="0.14270289097875305"/>
                </c:manualLayout>
              </c15:layout>
              <c15:dlblFieldTable/>
              <c15:showDataLabelsRange val="0"/>
            </c:ext>
          </c:extLst>
        </c:dLbl>
      </c:pivotFmt>
      <c:pivotFmt>
        <c:idx val="27"/>
        <c:dLbl>
          <c:idx val="0"/>
          <c:layout>
            <c:manualLayout>
              <c:x val="-0.24518114507136315"/>
              <c:y val="0.16568495160675448"/>
            </c:manualLayout>
          </c:layout>
          <c:tx>
            <c:rich>
              <a:bodyPr/>
              <a:lstStyle/>
              <a:p>
                <a:fld id="{CDCD9DEA-29AC-494C-98CA-8CB1CC0C888D}" type="CATEGORYNAME">
                  <a:rPr lang="en-US" b="1">
                    <a:solidFill>
                      <a:schemeClr val="lt1"/>
                    </a:solidFill>
                    <a:latin typeface="+mn-lt"/>
                    <a:ea typeface="+mn-ea"/>
                    <a:cs typeface="+mn-cs"/>
                  </a:rPr>
                  <a:pPr/>
                  <a:t>[CATEGORY NAME]</a:t>
                </a:fld>
                <a:r>
                  <a:rPr lang="en-US" baseline="0">
                    <a:solidFill>
                      <a:schemeClr val="lt1"/>
                    </a:solidFill>
                    <a:latin typeface="+mn-lt"/>
                    <a:ea typeface="+mn-ea"/>
                    <a:cs typeface="+mn-cs"/>
                  </a:rPr>
                  <a:t>, </a:t>
                </a:r>
                <a:fld id="{739EB61B-C67F-4F8C-B34B-E88F4B23456A}" type="VALUE">
                  <a:rPr lang="en-US" baseline="0">
                    <a:solidFill>
                      <a:schemeClr val="lt1"/>
                    </a:solidFill>
                    <a:latin typeface="+mn-lt"/>
                    <a:ea typeface="+mn-ea"/>
                    <a:cs typeface="+mn-cs"/>
                  </a:rPr>
                  <a:pPr/>
                  <a:t>[VALUE]</a:t>
                </a:fld>
                <a:r>
                  <a:rPr lang="en-US" baseline="0">
                    <a:solidFill>
                      <a:schemeClr val="lt1"/>
                    </a:solidFill>
                    <a:latin typeface="+mn-lt"/>
                    <a:ea typeface="+mn-ea"/>
                    <a:cs typeface="+mn-cs"/>
                  </a:rPr>
                  <a:t>, </a:t>
                </a:r>
                <a:fld id="{459308B5-8A5F-4F4D-A629-2EC173764AFD}" type="PERCENTAGE">
                  <a:rPr lang="en-US" baseline="0">
                    <a:solidFill>
                      <a:schemeClr val="lt1"/>
                    </a:solidFill>
                    <a:latin typeface="+mn-lt"/>
                    <a:ea typeface="+mn-ea"/>
                    <a:cs typeface="+mn-cs"/>
                  </a:rPr>
                  <a:pPr/>
                  <a:t>[PERCENTAGE]</a:t>
                </a:fld>
                <a:endParaRPr lang="en-US" baseline="0">
                  <a:solidFill>
                    <a:schemeClr val="lt1"/>
                  </a:solidFill>
                  <a:latin typeface="+mn-lt"/>
                  <a:ea typeface="+mn-ea"/>
                  <a:cs typeface="+mn-cs"/>
                </a:endParaRPr>
              </a:p>
            </c:rich>
          </c:tx>
          <c:showLegendKey val="0"/>
          <c:showVal val="1"/>
          <c:showCatName val="1"/>
          <c:showSerName val="0"/>
          <c:showPercent val="1"/>
          <c:showBubbleSize val="0"/>
          <c:extLst>
            <c:ext xmlns:c15="http://schemas.microsoft.com/office/drawing/2012/chart" uri="{CE6537A1-D6FC-4f65-9D91-7224C49458BB}">
              <c15:layout>
                <c:manualLayout>
                  <c:w val="0.13068284178974668"/>
                  <c:h val="0.13225357018460465"/>
                </c:manualLayout>
              </c15:layout>
              <c15:dlblFieldTable/>
              <c15:showDataLabelsRange val="0"/>
            </c:ext>
          </c:extLst>
        </c:dLbl>
      </c:pivotFmt>
      <c:pivotFmt>
        <c:idx val="28"/>
        <c:dLbl>
          <c:idx val="0"/>
          <c:layout>
            <c:manualLayout>
              <c:x val="-0.24074327524887792"/>
              <c:y val="2.6010855226168829E-3"/>
            </c:manualLayout>
          </c:layout>
          <c:tx>
            <c:rich>
              <a:bodyPr/>
              <a:lstStyle/>
              <a:p>
                <a:fld id="{DE0B70EE-CC86-4D7E-BC0C-660C315DE2D4}" type="CATEGORYNAME">
                  <a:rPr lang="en-US" b="1">
                    <a:solidFill>
                      <a:schemeClr val="lt1"/>
                    </a:solidFill>
                    <a:latin typeface="+mn-lt"/>
                    <a:ea typeface="+mn-ea"/>
                    <a:cs typeface="+mn-cs"/>
                  </a:rPr>
                  <a:pPr/>
                  <a:t>[CATEGORY NAME]</a:t>
                </a:fld>
                <a:r>
                  <a:rPr lang="en-US" b="1" baseline="0">
                    <a:solidFill>
                      <a:schemeClr val="lt1"/>
                    </a:solidFill>
                    <a:latin typeface="+mn-lt"/>
                    <a:ea typeface="+mn-ea"/>
                    <a:cs typeface="+mn-cs"/>
                  </a:rPr>
                  <a:t>,</a:t>
                </a:r>
              </a:p>
              <a:p>
                <a:r>
                  <a:rPr lang="en-US" baseline="0">
                    <a:solidFill>
                      <a:schemeClr val="lt1"/>
                    </a:solidFill>
                    <a:latin typeface="+mn-lt"/>
                    <a:ea typeface="+mn-ea"/>
                    <a:cs typeface="+mn-cs"/>
                  </a:rPr>
                  <a:t> </a:t>
                </a:r>
                <a:fld id="{76150365-12A7-4C9C-BAD9-E290BD70F3C9}" type="VALUE">
                  <a:rPr lang="en-US" baseline="0">
                    <a:solidFill>
                      <a:schemeClr val="lt1"/>
                    </a:solidFill>
                    <a:latin typeface="+mn-lt"/>
                    <a:ea typeface="+mn-ea"/>
                    <a:cs typeface="+mn-cs"/>
                  </a:rPr>
                  <a:pPr/>
                  <a:t>[VALUE]</a:t>
                </a:fld>
                <a:r>
                  <a:rPr lang="en-US" baseline="0">
                    <a:solidFill>
                      <a:schemeClr val="lt1"/>
                    </a:solidFill>
                    <a:latin typeface="+mn-lt"/>
                    <a:ea typeface="+mn-ea"/>
                    <a:cs typeface="+mn-cs"/>
                  </a:rPr>
                  <a:t>, </a:t>
                </a:r>
                <a:fld id="{2CC9043F-3166-43D5-B264-FABFAF5945F0}" type="PERCENTAGE">
                  <a:rPr lang="en-US" baseline="0">
                    <a:solidFill>
                      <a:schemeClr val="lt1"/>
                    </a:solidFill>
                    <a:latin typeface="+mn-lt"/>
                    <a:ea typeface="+mn-ea"/>
                    <a:cs typeface="+mn-cs"/>
                  </a:rPr>
                  <a:pPr/>
                  <a:t>[PERCENTAGE]</a:t>
                </a:fld>
                <a:endParaRPr lang="en-US" baseline="0">
                  <a:solidFill>
                    <a:schemeClr val="lt1"/>
                  </a:solidFill>
                  <a:latin typeface="+mn-lt"/>
                  <a:ea typeface="+mn-ea"/>
                  <a:cs typeface="+mn-cs"/>
                </a:endParaRPr>
              </a:p>
            </c:rich>
          </c:tx>
          <c:showLegendKey val="0"/>
          <c:showVal val="1"/>
          <c:showCatName val="1"/>
          <c:showSerName val="0"/>
          <c:showPercent val="1"/>
          <c:showBubbleSize val="0"/>
          <c:extLst>
            <c:ext xmlns:c15="http://schemas.microsoft.com/office/drawing/2012/chart" uri="{CE6537A1-D6FC-4f65-9D91-7224C49458BB}">
              <c15:layout>
                <c:manualLayout>
                  <c:w val="0.14820019723865877"/>
                  <c:h val="0.15315221177290142"/>
                </c:manualLayout>
              </c15:layout>
              <c15:dlblFieldTable/>
              <c15:showDataLabelsRange val="0"/>
            </c:ext>
          </c:extLst>
        </c:dLbl>
      </c:pivotFmt>
      <c:pivotFmt>
        <c:idx val="29"/>
        <c:dLbl>
          <c:idx val="0"/>
          <c:layout>
            <c:manualLayout>
              <c:x val="-0.19528859743123828"/>
              <c:y val="-0.14217411695011481"/>
            </c:manualLayout>
          </c:layout>
          <c:tx>
            <c:rich>
              <a:bodyPr/>
              <a:lstStyle/>
              <a:p>
                <a:fld id="{EE2FDF03-11F4-48A2-9773-FDF8D53B8C68}" type="CATEGORYNAME">
                  <a:rPr lang="en-US" b="1">
                    <a:solidFill>
                      <a:schemeClr val="lt1"/>
                    </a:solidFill>
                    <a:latin typeface="+mn-lt"/>
                    <a:ea typeface="+mn-ea"/>
                    <a:cs typeface="+mn-cs"/>
                  </a:rPr>
                  <a:pPr/>
                  <a:t>[CATEGORY NAME]</a:t>
                </a:fld>
                <a:r>
                  <a:rPr lang="en-US" baseline="0">
                    <a:solidFill>
                      <a:schemeClr val="lt1"/>
                    </a:solidFill>
                    <a:latin typeface="+mn-lt"/>
                    <a:ea typeface="+mn-ea"/>
                    <a:cs typeface="+mn-cs"/>
                  </a:rPr>
                  <a:t>,</a:t>
                </a:r>
              </a:p>
              <a:p>
                <a:r>
                  <a:rPr lang="en-US" baseline="0">
                    <a:solidFill>
                      <a:schemeClr val="lt1"/>
                    </a:solidFill>
                    <a:latin typeface="+mn-lt"/>
                    <a:ea typeface="+mn-ea"/>
                    <a:cs typeface="+mn-cs"/>
                  </a:rPr>
                  <a:t> </a:t>
                </a:r>
                <a:fld id="{F916AE41-8F57-4CF6-AEDA-68DC223E95B8}" type="VALUE">
                  <a:rPr lang="en-US" baseline="0">
                    <a:solidFill>
                      <a:schemeClr val="lt1"/>
                    </a:solidFill>
                    <a:latin typeface="+mn-lt"/>
                    <a:ea typeface="+mn-ea"/>
                    <a:cs typeface="+mn-cs"/>
                  </a:rPr>
                  <a:pPr/>
                  <a:t>[VALUE]</a:t>
                </a:fld>
                <a:r>
                  <a:rPr lang="en-US" baseline="0">
                    <a:solidFill>
                      <a:schemeClr val="lt1"/>
                    </a:solidFill>
                    <a:latin typeface="+mn-lt"/>
                    <a:ea typeface="+mn-ea"/>
                    <a:cs typeface="+mn-cs"/>
                  </a:rPr>
                  <a:t>, </a:t>
                </a:r>
                <a:fld id="{60B3570F-1352-4F9F-A036-883BB8A9CF8C}" type="PERCENTAGE">
                  <a:rPr lang="en-US" baseline="0">
                    <a:solidFill>
                      <a:schemeClr val="lt1"/>
                    </a:solidFill>
                    <a:latin typeface="+mn-lt"/>
                    <a:ea typeface="+mn-ea"/>
                    <a:cs typeface="+mn-cs"/>
                  </a:rPr>
                  <a:pPr/>
                  <a:t>[PERCENTAGE]</a:t>
                </a:fld>
                <a:endParaRPr lang="en-US" baseline="0">
                  <a:solidFill>
                    <a:schemeClr val="lt1"/>
                  </a:solidFill>
                  <a:latin typeface="+mn-lt"/>
                  <a:ea typeface="+mn-ea"/>
                  <a:cs typeface="+mn-cs"/>
                </a:endParaRPr>
              </a:p>
            </c:rich>
          </c:tx>
          <c:showLegendKey val="0"/>
          <c:showVal val="1"/>
          <c:showCatName val="1"/>
          <c:showSerName val="0"/>
          <c:showPercent val="1"/>
          <c:showBubbleSize val="0"/>
          <c:extLst>
            <c:ext xmlns:c15="http://schemas.microsoft.com/office/drawing/2012/chart" uri="{CE6537A1-D6FC-4f65-9D91-7224C49458BB}">
              <c15:layout>
                <c:manualLayout>
                  <c:w val="0.16026864060631474"/>
                  <c:h val="0.1705677464298154"/>
                </c:manualLayout>
              </c15:layout>
              <c15:dlblFieldTable/>
              <c15:showDataLabelsRange val="0"/>
            </c:ext>
          </c:extLst>
        </c:dLbl>
      </c:pivotFmt>
      <c:pivotFmt>
        <c:idx val="30"/>
        <c:dLbl>
          <c:idx val="0"/>
          <c:showLegendKey val="0"/>
          <c:showVal val="1"/>
          <c:showCatName val="1"/>
          <c:showSerName val="0"/>
          <c:showPercent val="1"/>
          <c:showBubbleSize val="0"/>
          <c:extLst>
            <c:ext xmlns:c15="http://schemas.microsoft.com/office/drawing/2012/chart" uri="{CE6537A1-D6FC-4f65-9D91-7224C49458BB}"/>
          </c:extLst>
        </c:dLbl>
      </c:pivotFmt>
      <c:pivotFmt>
        <c:idx val="31"/>
        <c:dLbl>
          <c:idx val="0"/>
          <c:layout>
            <c:manualLayout>
              <c:x val="0.18494104194815894"/>
              <c:y val="-0.1466211120161704"/>
            </c:manualLayout>
          </c:layout>
          <c:tx>
            <c:rich>
              <a:bodyPr/>
              <a:lstStyle/>
              <a:p>
                <a:fld id="{54DB1307-0AE3-44A2-95B7-3BD8FD44CC25}" type="CATEGORYNAME">
                  <a:rPr lang="en-US" b="1">
                    <a:solidFill>
                      <a:schemeClr val="lt1"/>
                    </a:solidFill>
                    <a:latin typeface="+mn-lt"/>
                    <a:ea typeface="+mn-ea"/>
                    <a:cs typeface="+mn-cs"/>
                  </a:rPr>
                  <a:pPr/>
                  <a:t>[CATEGORY NAME]</a:t>
                </a:fld>
                <a:r>
                  <a:rPr lang="en-US" b="1" baseline="0">
                    <a:solidFill>
                      <a:schemeClr val="lt1"/>
                    </a:solidFill>
                    <a:latin typeface="+mn-lt"/>
                    <a:ea typeface="+mn-ea"/>
                    <a:cs typeface="+mn-cs"/>
                  </a:rPr>
                  <a:t>,</a:t>
                </a:r>
              </a:p>
              <a:p>
                <a:r>
                  <a:rPr lang="en-US" baseline="0">
                    <a:solidFill>
                      <a:schemeClr val="lt1"/>
                    </a:solidFill>
                    <a:latin typeface="+mn-lt"/>
                    <a:ea typeface="+mn-ea"/>
                    <a:cs typeface="+mn-cs"/>
                  </a:rPr>
                  <a:t> </a:t>
                </a:r>
                <a:fld id="{05C6F79C-0D21-4AA1-B58E-6806EFF8E710}" type="VALUE">
                  <a:rPr lang="en-US" baseline="0">
                    <a:solidFill>
                      <a:schemeClr val="lt1"/>
                    </a:solidFill>
                    <a:latin typeface="+mn-lt"/>
                    <a:ea typeface="+mn-ea"/>
                    <a:cs typeface="+mn-cs"/>
                  </a:rPr>
                  <a:pPr/>
                  <a:t>[VALUE]</a:t>
                </a:fld>
                <a:r>
                  <a:rPr lang="en-US" baseline="0">
                    <a:solidFill>
                      <a:schemeClr val="lt1"/>
                    </a:solidFill>
                    <a:latin typeface="+mn-lt"/>
                    <a:ea typeface="+mn-ea"/>
                    <a:cs typeface="+mn-cs"/>
                  </a:rPr>
                  <a:t>, </a:t>
                </a:r>
              </a:p>
              <a:p>
                <a:fld id="{97314606-965E-4403-8981-CA461534FFAA}" type="PERCENTAGE">
                  <a:rPr lang="en-US" baseline="0">
                    <a:solidFill>
                      <a:schemeClr val="lt1"/>
                    </a:solidFill>
                    <a:latin typeface="+mn-lt"/>
                    <a:ea typeface="+mn-ea"/>
                    <a:cs typeface="+mn-cs"/>
                  </a:rPr>
                  <a:pPr/>
                  <a:t>[PERCENTAGE]</a:t>
                </a:fld>
                <a:endParaRPr lang="en-IN"/>
              </a:p>
            </c:rich>
          </c:tx>
          <c:showLegendKey val="0"/>
          <c:showVal val="1"/>
          <c:showCatName val="1"/>
          <c:showSerName val="0"/>
          <c:showPercent val="1"/>
          <c:showBubbleSize val="0"/>
          <c:extLst>
            <c:ext xmlns:c15="http://schemas.microsoft.com/office/drawing/2012/chart" uri="{CE6537A1-D6FC-4f65-9D91-7224C49458BB}">
              <c15:layout>
                <c:manualLayout>
                  <c:w val="0.19003944773175541"/>
                  <c:h val="0.13225357018460465"/>
                </c:manualLayout>
              </c15:layout>
              <c15:dlblFieldTable/>
              <c15:showDataLabelsRange val="0"/>
            </c:ext>
          </c:extLst>
        </c:dLbl>
      </c:pivotFmt>
      <c:pivotFmt>
        <c:idx val="32"/>
        <c:dLbl>
          <c:idx val="0"/>
          <c:layout>
            <c:manualLayout>
              <c:x val="0.20888117535603917"/>
              <c:y val="7.5905950627644894E-2"/>
            </c:manualLayout>
          </c:layout>
          <c:tx>
            <c:rich>
              <a:bodyPr/>
              <a:lstStyle/>
              <a:p>
                <a:fld id="{143467FD-F323-43ED-9AB2-88B32549D56A}" type="CATEGORYNAME">
                  <a:rPr lang="en-US" b="1">
                    <a:solidFill>
                      <a:schemeClr val="lt1"/>
                    </a:solidFill>
                    <a:latin typeface="+mn-lt"/>
                    <a:ea typeface="+mn-ea"/>
                    <a:cs typeface="+mn-cs"/>
                  </a:rPr>
                  <a:pPr/>
                  <a:t>[CATEGORY NAME]</a:t>
                </a:fld>
                <a:r>
                  <a:rPr lang="en-US" baseline="0">
                    <a:solidFill>
                      <a:schemeClr val="lt1"/>
                    </a:solidFill>
                    <a:latin typeface="+mn-lt"/>
                    <a:ea typeface="+mn-ea"/>
                    <a:cs typeface="+mn-cs"/>
                  </a:rPr>
                  <a:t>, </a:t>
                </a:r>
                <a:fld id="{8FCCD285-AE44-4777-AC4F-0EB29FF147DC}" type="VALUE">
                  <a:rPr lang="en-US" baseline="0">
                    <a:solidFill>
                      <a:schemeClr val="lt1"/>
                    </a:solidFill>
                    <a:latin typeface="+mn-lt"/>
                    <a:ea typeface="+mn-ea"/>
                    <a:cs typeface="+mn-cs"/>
                  </a:rPr>
                  <a:pPr/>
                  <a:t>[VALUE]</a:t>
                </a:fld>
                <a:r>
                  <a:rPr lang="en-US" baseline="0">
                    <a:solidFill>
                      <a:schemeClr val="lt1"/>
                    </a:solidFill>
                    <a:latin typeface="+mn-lt"/>
                    <a:ea typeface="+mn-ea"/>
                    <a:cs typeface="+mn-cs"/>
                  </a:rPr>
                  <a:t>, </a:t>
                </a:r>
              </a:p>
              <a:p>
                <a:fld id="{8F7ED790-672D-4A42-A4B9-E1C8E970A6B8}" type="PERCENTAGE">
                  <a:rPr lang="en-US" baseline="0">
                    <a:solidFill>
                      <a:schemeClr val="lt1"/>
                    </a:solidFill>
                    <a:latin typeface="+mn-lt"/>
                    <a:ea typeface="+mn-ea"/>
                    <a:cs typeface="+mn-cs"/>
                  </a:rPr>
                  <a:pPr/>
                  <a:t>[PERCENTAGE]</a:t>
                </a:fld>
                <a:endParaRPr lang="en-IN"/>
              </a:p>
            </c:rich>
          </c:tx>
          <c:showLegendKey val="0"/>
          <c:showVal val="1"/>
          <c:showCatName val="1"/>
          <c:showSerName val="0"/>
          <c:showPercent val="1"/>
          <c:showBubbleSize val="0"/>
          <c:extLst>
            <c:ext xmlns:c15="http://schemas.microsoft.com/office/drawing/2012/chart" uri="{CE6537A1-D6FC-4f65-9D91-7224C49458BB}">
              <c15:layout>
                <c:manualLayout>
                  <c:w val="0.15780315737160075"/>
                  <c:h val="0.14966910484151863"/>
                </c:manualLayout>
              </c15:layout>
              <c15:dlblFieldTable/>
              <c15:showDataLabelsRange val="0"/>
            </c:ext>
          </c:extLst>
        </c:dLbl>
      </c:pivotFmt>
      <c:pivotFmt>
        <c:idx val="33"/>
        <c:dLbl>
          <c:idx val="0"/>
          <c:layout>
            <c:manualLayout>
              <c:x val="0.21501751075494258"/>
              <c:y val="0.19512310177528747"/>
            </c:manualLayout>
          </c:layout>
          <c:tx>
            <c:rich>
              <a:bodyPr/>
              <a:lstStyle/>
              <a:p>
                <a:fld id="{4A997B98-63F6-435B-8D6C-22DEE73D1184}" type="CATEGORYNAME">
                  <a:rPr lang="en-US" b="1">
                    <a:solidFill>
                      <a:schemeClr val="lt1"/>
                    </a:solidFill>
                    <a:latin typeface="+mn-lt"/>
                    <a:ea typeface="+mn-ea"/>
                    <a:cs typeface="+mn-cs"/>
                  </a:rPr>
                  <a:pPr/>
                  <a:t>[CATEGORY NAME]</a:t>
                </a:fld>
                <a:r>
                  <a:rPr lang="en-US" baseline="0">
                    <a:solidFill>
                      <a:schemeClr val="lt1"/>
                    </a:solidFill>
                    <a:latin typeface="+mn-lt"/>
                    <a:ea typeface="+mn-ea"/>
                    <a:cs typeface="+mn-cs"/>
                  </a:rPr>
                  <a:t>, </a:t>
                </a:r>
              </a:p>
              <a:p>
                <a:r>
                  <a:rPr lang="en-US" baseline="0">
                    <a:solidFill>
                      <a:schemeClr val="lt1"/>
                    </a:solidFill>
                    <a:latin typeface="+mn-lt"/>
                    <a:ea typeface="+mn-ea"/>
                    <a:cs typeface="+mn-cs"/>
                  </a:rPr>
                  <a:t> </a:t>
                </a:r>
                <a:fld id="{1CCABB34-12A7-4A2D-819C-DC4F6EB9A670}" type="VALUE">
                  <a:rPr lang="en-US" baseline="0">
                    <a:solidFill>
                      <a:schemeClr val="lt1"/>
                    </a:solidFill>
                    <a:latin typeface="+mn-lt"/>
                    <a:ea typeface="+mn-ea"/>
                    <a:cs typeface="+mn-cs"/>
                  </a:rPr>
                  <a:pPr/>
                  <a:t>[VALUE]</a:t>
                </a:fld>
                <a:r>
                  <a:rPr lang="en-US" baseline="0">
                    <a:solidFill>
                      <a:schemeClr val="lt1"/>
                    </a:solidFill>
                    <a:latin typeface="+mn-lt"/>
                    <a:ea typeface="+mn-ea"/>
                    <a:cs typeface="+mn-cs"/>
                  </a:rPr>
                  <a:t>,</a:t>
                </a:r>
              </a:p>
              <a:p>
                <a:r>
                  <a:rPr lang="en-US" baseline="0">
                    <a:solidFill>
                      <a:schemeClr val="lt1"/>
                    </a:solidFill>
                    <a:latin typeface="+mn-lt"/>
                    <a:ea typeface="+mn-ea"/>
                    <a:cs typeface="+mn-cs"/>
                  </a:rPr>
                  <a:t> </a:t>
                </a:r>
                <a:fld id="{1AAA6B83-0B51-429A-9E8D-E9F567642B7B}" type="PERCENTAGE">
                  <a:rPr lang="en-US" baseline="0">
                    <a:solidFill>
                      <a:schemeClr val="lt1"/>
                    </a:solidFill>
                    <a:latin typeface="+mn-lt"/>
                    <a:ea typeface="+mn-ea"/>
                    <a:cs typeface="+mn-cs"/>
                  </a:rPr>
                  <a:pPr/>
                  <a:t>[PERCENTAGE]</a:t>
                </a:fld>
                <a:endParaRPr lang="en-US" baseline="0">
                  <a:solidFill>
                    <a:schemeClr val="lt1"/>
                  </a:solidFill>
                  <a:latin typeface="+mn-lt"/>
                  <a:ea typeface="+mn-ea"/>
                  <a:cs typeface="+mn-cs"/>
                </a:endParaRPr>
              </a:p>
            </c:rich>
          </c:tx>
          <c:showLegendKey val="0"/>
          <c:showVal val="1"/>
          <c:showCatName val="1"/>
          <c:showSerName val="0"/>
          <c:showPercent val="1"/>
          <c:showBubbleSize val="0"/>
          <c:extLst>
            <c:ext xmlns:c15="http://schemas.microsoft.com/office/drawing/2012/chart" uri="{CE6537A1-D6FC-4f65-9D91-7224C49458BB}">
              <c15:layout>
                <c:manualLayout>
                  <c:w val="0.21204378853530878"/>
                  <c:h val="0.14270289097875305"/>
                </c:manualLayout>
              </c15:layout>
              <c15:dlblFieldTable/>
              <c15:showDataLabelsRange val="0"/>
            </c:ext>
          </c:extLst>
        </c:dLbl>
      </c:pivotFmt>
      <c:pivotFmt>
        <c:idx val="34"/>
        <c:dLbl>
          <c:idx val="0"/>
          <c:layout>
            <c:manualLayout>
              <c:x val="-0.24518114507136315"/>
              <c:y val="0.16568495160675448"/>
            </c:manualLayout>
          </c:layout>
          <c:tx>
            <c:rich>
              <a:bodyPr/>
              <a:lstStyle/>
              <a:p>
                <a:fld id="{CDCD9DEA-29AC-494C-98CA-8CB1CC0C888D}" type="CATEGORYNAME">
                  <a:rPr lang="en-US" b="1">
                    <a:solidFill>
                      <a:schemeClr val="lt1"/>
                    </a:solidFill>
                    <a:latin typeface="+mn-lt"/>
                    <a:ea typeface="+mn-ea"/>
                    <a:cs typeface="+mn-cs"/>
                  </a:rPr>
                  <a:pPr/>
                  <a:t>[CATEGORY NAME]</a:t>
                </a:fld>
                <a:r>
                  <a:rPr lang="en-US" baseline="0">
                    <a:solidFill>
                      <a:schemeClr val="lt1"/>
                    </a:solidFill>
                    <a:latin typeface="+mn-lt"/>
                    <a:ea typeface="+mn-ea"/>
                    <a:cs typeface="+mn-cs"/>
                  </a:rPr>
                  <a:t>, </a:t>
                </a:r>
                <a:fld id="{739EB61B-C67F-4F8C-B34B-E88F4B23456A}" type="VALUE">
                  <a:rPr lang="en-US" baseline="0">
                    <a:solidFill>
                      <a:schemeClr val="lt1"/>
                    </a:solidFill>
                    <a:latin typeface="+mn-lt"/>
                    <a:ea typeface="+mn-ea"/>
                    <a:cs typeface="+mn-cs"/>
                  </a:rPr>
                  <a:pPr/>
                  <a:t>[VALUE]</a:t>
                </a:fld>
                <a:r>
                  <a:rPr lang="en-US" baseline="0">
                    <a:solidFill>
                      <a:schemeClr val="lt1"/>
                    </a:solidFill>
                    <a:latin typeface="+mn-lt"/>
                    <a:ea typeface="+mn-ea"/>
                    <a:cs typeface="+mn-cs"/>
                  </a:rPr>
                  <a:t>, </a:t>
                </a:r>
                <a:fld id="{459308B5-8A5F-4F4D-A629-2EC173764AFD}" type="PERCENTAGE">
                  <a:rPr lang="en-US" baseline="0">
                    <a:solidFill>
                      <a:schemeClr val="lt1"/>
                    </a:solidFill>
                    <a:latin typeface="+mn-lt"/>
                    <a:ea typeface="+mn-ea"/>
                    <a:cs typeface="+mn-cs"/>
                  </a:rPr>
                  <a:pPr/>
                  <a:t>[PERCENTAGE]</a:t>
                </a:fld>
                <a:endParaRPr lang="en-US" baseline="0">
                  <a:solidFill>
                    <a:schemeClr val="lt1"/>
                  </a:solidFill>
                  <a:latin typeface="+mn-lt"/>
                  <a:ea typeface="+mn-ea"/>
                  <a:cs typeface="+mn-cs"/>
                </a:endParaRPr>
              </a:p>
            </c:rich>
          </c:tx>
          <c:showLegendKey val="0"/>
          <c:showVal val="1"/>
          <c:showCatName val="1"/>
          <c:showSerName val="0"/>
          <c:showPercent val="1"/>
          <c:showBubbleSize val="0"/>
          <c:extLst>
            <c:ext xmlns:c15="http://schemas.microsoft.com/office/drawing/2012/chart" uri="{CE6537A1-D6FC-4f65-9D91-7224C49458BB}">
              <c15:layout>
                <c:manualLayout>
                  <c:w val="0.13068284178974668"/>
                  <c:h val="0.13225357018460465"/>
                </c:manualLayout>
              </c15:layout>
              <c15:dlblFieldTable/>
              <c15:showDataLabelsRange val="0"/>
            </c:ext>
          </c:extLst>
        </c:dLbl>
      </c:pivotFmt>
      <c:pivotFmt>
        <c:idx val="35"/>
        <c:dLbl>
          <c:idx val="0"/>
          <c:layout>
            <c:manualLayout>
              <c:x val="-0.24074327524887792"/>
              <c:y val="2.6010855226168829E-3"/>
            </c:manualLayout>
          </c:layout>
          <c:tx>
            <c:rich>
              <a:bodyPr/>
              <a:lstStyle/>
              <a:p>
                <a:fld id="{DE0B70EE-CC86-4D7E-BC0C-660C315DE2D4}" type="CATEGORYNAME">
                  <a:rPr lang="en-US" b="1">
                    <a:solidFill>
                      <a:schemeClr val="lt1"/>
                    </a:solidFill>
                    <a:latin typeface="+mn-lt"/>
                    <a:ea typeface="+mn-ea"/>
                    <a:cs typeface="+mn-cs"/>
                  </a:rPr>
                  <a:pPr/>
                  <a:t>[CATEGORY NAME]</a:t>
                </a:fld>
                <a:r>
                  <a:rPr lang="en-US" b="1" baseline="0">
                    <a:solidFill>
                      <a:schemeClr val="lt1"/>
                    </a:solidFill>
                    <a:latin typeface="+mn-lt"/>
                    <a:ea typeface="+mn-ea"/>
                    <a:cs typeface="+mn-cs"/>
                  </a:rPr>
                  <a:t>,</a:t>
                </a:r>
              </a:p>
              <a:p>
                <a:r>
                  <a:rPr lang="en-US" baseline="0">
                    <a:solidFill>
                      <a:schemeClr val="lt1"/>
                    </a:solidFill>
                    <a:latin typeface="+mn-lt"/>
                    <a:ea typeface="+mn-ea"/>
                    <a:cs typeface="+mn-cs"/>
                  </a:rPr>
                  <a:t> </a:t>
                </a:r>
                <a:fld id="{76150365-12A7-4C9C-BAD9-E290BD70F3C9}" type="VALUE">
                  <a:rPr lang="en-US" baseline="0">
                    <a:solidFill>
                      <a:schemeClr val="lt1"/>
                    </a:solidFill>
                    <a:latin typeface="+mn-lt"/>
                    <a:ea typeface="+mn-ea"/>
                    <a:cs typeface="+mn-cs"/>
                  </a:rPr>
                  <a:pPr/>
                  <a:t>[VALUE]</a:t>
                </a:fld>
                <a:r>
                  <a:rPr lang="en-US" baseline="0">
                    <a:solidFill>
                      <a:schemeClr val="lt1"/>
                    </a:solidFill>
                    <a:latin typeface="+mn-lt"/>
                    <a:ea typeface="+mn-ea"/>
                    <a:cs typeface="+mn-cs"/>
                  </a:rPr>
                  <a:t>, </a:t>
                </a:r>
                <a:fld id="{2CC9043F-3166-43D5-B264-FABFAF5945F0}" type="PERCENTAGE">
                  <a:rPr lang="en-US" baseline="0">
                    <a:solidFill>
                      <a:schemeClr val="lt1"/>
                    </a:solidFill>
                    <a:latin typeface="+mn-lt"/>
                    <a:ea typeface="+mn-ea"/>
                    <a:cs typeface="+mn-cs"/>
                  </a:rPr>
                  <a:pPr/>
                  <a:t>[PERCENTAGE]</a:t>
                </a:fld>
                <a:endParaRPr lang="en-US" baseline="0">
                  <a:solidFill>
                    <a:schemeClr val="lt1"/>
                  </a:solidFill>
                  <a:latin typeface="+mn-lt"/>
                  <a:ea typeface="+mn-ea"/>
                  <a:cs typeface="+mn-cs"/>
                </a:endParaRPr>
              </a:p>
            </c:rich>
          </c:tx>
          <c:showLegendKey val="0"/>
          <c:showVal val="1"/>
          <c:showCatName val="1"/>
          <c:showSerName val="0"/>
          <c:showPercent val="1"/>
          <c:showBubbleSize val="0"/>
          <c:extLst>
            <c:ext xmlns:c15="http://schemas.microsoft.com/office/drawing/2012/chart" uri="{CE6537A1-D6FC-4f65-9D91-7224C49458BB}">
              <c15:layout>
                <c:manualLayout>
                  <c:w val="0.14820019723865877"/>
                  <c:h val="0.15315221177290142"/>
                </c:manualLayout>
              </c15:layout>
              <c15:dlblFieldTable/>
              <c15:showDataLabelsRange val="0"/>
            </c:ext>
          </c:extLst>
        </c:dLbl>
      </c:pivotFmt>
      <c:pivotFmt>
        <c:idx val="36"/>
        <c:dLbl>
          <c:idx val="0"/>
          <c:layout>
            <c:manualLayout>
              <c:x val="-0.19528859743123828"/>
              <c:y val="-0.14217411695011481"/>
            </c:manualLayout>
          </c:layout>
          <c:tx>
            <c:rich>
              <a:bodyPr/>
              <a:lstStyle/>
              <a:p>
                <a:fld id="{EE2FDF03-11F4-48A2-9773-FDF8D53B8C68}" type="CATEGORYNAME">
                  <a:rPr lang="en-US" b="1">
                    <a:solidFill>
                      <a:schemeClr val="lt1"/>
                    </a:solidFill>
                    <a:latin typeface="+mn-lt"/>
                    <a:ea typeface="+mn-ea"/>
                    <a:cs typeface="+mn-cs"/>
                  </a:rPr>
                  <a:pPr/>
                  <a:t>[CATEGORY NAME]</a:t>
                </a:fld>
                <a:r>
                  <a:rPr lang="en-US" baseline="0">
                    <a:solidFill>
                      <a:schemeClr val="lt1"/>
                    </a:solidFill>
                    <a:latin typeface="+mn-lt"/>
                    <a:ea typeface="+mn-ea"/>
                    <a:cs typeface="+mn-cs"/>
                  </a:rPr>
                  <a:t>,</a:t>
                </a:r>
              </a:p>
              <a:p>
                <a:r>
                  <a:rPr lang="en-US" baseline="0">
                    <a:solidFill>
                      <a:schemeClr val="lt1"/>
                    </a:solidFill>
                    <a:latin typeface="+mn-lt"/>
                    <a:ea typeface="+mn-ea"/>
                    <a:cs typeface="+mn-cs"/>
                  </a:rPr>
                  <a:t> </a:t>
                </a:r>
                <a:fld id="{F916AE41-8F57-4CF6-AEDA-68DC223E95B8}" type="VALUE">
                  <a:rPr lang="en-US" baseline="0">
                    <a:solidFill>
                      <a:schemeClr val="lt1"/>
                    </a:solidFill>
                    <a:latin typeface="+mn-lt"/>
                    <a:ea typeface="+mn-ea"/>
                    <a:cs typeface="+mn-cs"/>
                  </a:rPr>
                  <a:pPr/>
                  <a:t>[VALUE]</a:t>
                </a:fld>
                <a:r>
                  <a:rPr lang="en-US" baseline="0">
                    <a:solidFill>
                      <a:schemeClr val="lt1"/>
                    </a:solidFill>
                    <a:latin typeface="+mn-lt"/>
                    <a:ea typeface="+mn-ea"/>
                    <a:cs typeface="+mn-cs"/>
                  </a:rPr>
                  <a:t>, </a:t>
                </a:r>
                <a:fld id="{60B3570F-1352-4F9F-A036-883BB8A9CF8C}" type="PERCENTAGE">
                  <a:rPr lang="en-US" baseline="0">
                    <a:solidFill>
                      <a:schemeClr val="lt1"/>
                    </a:solidFill>
                    <a:latin typeface="+mn-lt"/>
                    <a:ea typeface="+mn-ea"/>
                    <a:cs typeface="+mn-cs"/>
                  </a:rPr>
                  <a:pPr/>
                  <a:t>[PERCENTAGE]</a:t>
                </a:fld>
                <a:endParaRPr lang="en-US" baseline="0">
                  <a:solidFill>
                    <a:schemeClr val="lt1"/>
                  </a:solidFill>
                  <a:latin typeface="+mn-lt"/>
                  <a:ea typeface="+mn-ea"/>
                  <a:cs typeface="+mn-cs"/>
                </a:endParaRPr>
              </a:p>
            </c:rich>
          </c:tx>
          <c:showLegendKey val="0"/>
          <c:showVal val="1"/>
          <c:showCatName val="1"/>
          <c:showSerName val="0"/>
          <c:showPercent val="1"/>
          <c:showBubbleSize val="0"/>
          <c:extLst>
            <c:ext xmlns:c15="http://schemas.microsoft.com/office/drawing/2012/chart" uri="{CE6537A1-D6FC-4f65-9D91-7224C49458BB}">
              <c15:layout>
                <c:manualLayout>
                  <c:w val="0.16026864060631474"/>
                  <c:h val="0.1705677464298154"/>
                </c:manualLayout>
              </c15:layout>
              <c15:dlblFieldTable/>
              <c15:showDataLabelsRange val="0"/>
            </c:ext>
          </c:extLst>
        </c:dLbl>
      </c:pivotFmt>
      <c:pivotFmt>
        <c:idx val="37"/>
        <c:dLbl>
          <c:idx val="0"/>
          <c:showLegendKey val="0"/>
          <c:showVal val="1"/>
          <c:showCatName val="0"/>
          <c:showSerName val="0"/>
          <c:showPercent val="0"/>
          <c:showBubbleSize val="0"/>
          <c:extLst>
            <c:ext xmlns:c15="http://schemas.microsoft.com/office/drawing/2012/chart" uri="{CE6537A1-D6FC-4f65-9D91-7224C49458BB}"/>
          </c:extLst>
        </c:dLbl>
      </c:pivotFmt>
      <c:pivotFmt>
        <c:idx val="38"/>
        <c:dLbl>
          <c:idx val="0"/>
          <c:showLegendKey val="0"/>
          <c:showVal val="1"/>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pattFill prst="ltUpDiag">
            <a:fgClr>
              <a:schemeClr val="accent1"/>
            </a:fgClr>
            <a:bgClr>
              <a:schemeClr val="lt1"/>
            </a:bgClr>
          </a:pattFill>
          <a:ln>
            <a:noFill/>
          </a:ln>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pattFill prst="ltUpDiag">
            <a:fgClr>
              <a:schemeClr val="accent1"/>
            </a:fgClr>
            <a:bgClr>
              <a:schemeClr val="lt1"/>
            </a:bgClr>
          </a:patt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ln w="34925" cap="rnd">
            <a:solidFill>
              <a:schemeClr val="bg1"/>
            </a:solidFill>
            <a:round/>
          </a:ln>
          <a:effectLst>
            <a:outerShdw dist="25400" dir="2700000" algn="tl" rotWithShape="0">
              <a:schemeClr val="accent1"/>
            </a:outerShdw>
          </a:effectLst>
        </c:spPr>
        <c:marker>
          <c:symbol val="circle"/>
          <c:size val="5"/>
          <c:spPr>
            <a:solidFill>
              <a:schemeClr val="accent1"/>
            </a:solidFill>
            <a:ln w="22225">
              <a:solidFill>
                <a:schemeClr val="bg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173354480996623"/>
          <c:y val="0.19755856906775546"/>
          <c:w val="0.77713972486568017"/>
          <c:h val="0.65110965296004664"/>
        </c:manualLayout>
      </c:layout>
      <c:lineChart>
        <c:grouping val="standard"/>
        <c:varyColors val="0"/>
        <c:ser>
          <c:idx val="0"/>
          <c:order val="0"/>
          <c:tx>
            <c:strRef>
              <c:f>'Return on equity '!$C$3</c:f>
              <c:strCache>
                <c:ptCount val="1"/>
                <c:pt idx="0">
                  <c:v>Total</c:v>
                </c:pt>
              </c:strCache>
            </c:strRef>
          </c:tx>
          <c:spPr>
            <a:ln w="34925" cap="rnd">
              <a:solidFill>
                <a:schemeClr val="bg1"/>
              </a:solidFill>
              <a:round/>
            </a:ln>
            <a:effectLst>
              <a:outerShdw dist="25400" dir="2700000" algn="tl" rotWithShape="0">
                <a:schemeClr val="accent1"/>
              </a:outerShdw>
            </a:effectLst>
          </c:spPr>
          <c:marker>
            <c:symbol val="circle"/>
            <c:size val="5"/>
            <c:spPr>
              <a:solidFill>
                <a:schemeClr val="accent1"/>
              </a:solidFill>
              <a:ln w="22225">
                <a:solidFill>
                  <a:schemeClr val="bg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'Return on equity '!$B$4:$B$10</c:f>
              <c:strCache>
                <c:ptCount val="6"/>
                <c:pt idx="0">
                  <c:v>2025</c:v>
                </c:pt>
                <c:pt idx="1">
                  <c:v>2026</c:v>
                </c:pt>
                <c:pt idx="2">
                  <c:v>2027</c:v>
                </c:pt>
                <c:pt idx="3">
                  <c:v>2028</c:v>
                </c:pt>
                <c:pt idx="4">
                  <c:v>2029</c:v>
                </c:pt>
                <c:pt idx="5">
                  <c:v>2030</c:v>
                </c:pt>
              </c:strCache>
            </c:strRef>
          </c:cat>
          <c:val>
            <c:numRef>
              <c:f>'Return on equity '!$C$4:$C$10</c:f>
              <c:numCache>
                <c:formatCode>0%</c:formatCode>
                <c:ptCount val="6"/>
                <c:pt idx="0">
                  <c:v>0.1872932857585089</c:v>
                </c:pt>
                <c:pt idx="1">
                  <c:v>0.14987488397064355</c:v>
                </c:pt>
                <c:pt idx="2">
                  <c:v>4.1908694150123828E-3</c:v>
                </c:pt>
                <c:pt idx="3">
                  <c:v>2.2978763947114615E-2</c:v>
                </c:pt>
                <c:pt idx="4">
                  <c:v>4.5367393313012483E-2</c:v>
                </c:pt>
                <c:pt idx="5">
                  <c:v>6.9787397313911759E-2</c:v>
                </c:pt>
              </c:numCache>
            </c:numRef>
          </c:val>
          <c:smooth val="0"/>
          <c:extLst>
            <c:ext xmlns:c16="http://schemas.microsoft.com/office/drawing/2014/chart" uri="{C3380CC4-5D6E-409C-BE32-E72D297353CC}">
              <c16:uniqueId val="{00000000-BC77-4512-B267-8F57467BD8CD}"/>
            </c:ext>
          </c:extLst>
        </c:ser>
        <c:dLbls>
          <c:showLegendKey val="0"/>
          <c:showVal val="0"/>
          <c:showCatName val="0"/>
          <c:showSerName val="0"/>
          <c:showPercent val="0"/>
          <c:showBubbleSize val="0"/>
        </c:dLbls>
        <c:marker val="1"/>
        <c:smooth val="0"/>
        <c:axId val="902117920"/>
        <c:axId val="902120800"/>
      </c:lineChart>
      <c:catAx>
        <c:axId val="902117920"/>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902120800"/>
        <c:crosses val="autoZero"/>
        <c:auto val="1"/>
        <c:lblAlgn val="ctr"/>
        <c:lblOffset val="100"/>
        <c:noMultiLvlLbl val="0"/>
      </c:catAx>
      <c:valAx>
        <c:axId val="90212080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902117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[Vijay Bari 3 statement (Tata motors) with dashboard.xlsx]Net Profit Margin!PivotTable1</c:name>
    <c:fmtId val="44"/>
  </c:pivotSource>
  <c:chart>
    <c:title>
      <c:tx>
        <c:rich>
          <a:bodyPr rot="0" spcFirstLastPara="1" vertOverflow="ellipsis" vert="horz" wrap="square" anchor="ctr" anchorCtr="1"/>
          <a:lstStyle/>
          <a:p>
            <a:pPr>
              <a:defRPr sz="1100" b="1" i="0" u="none" strike="noStrike" kern="1200" cap="all" spc="100" normalizeH="0" baseline="0">
                <a:solidFill>
                  <a:schemeClr val="lt1"/>
                </a:solidFill>
                <a:latin typeface="+mn-lt"/>
                <a:ea typeface="+mn-ea"/>
                <a:cs typeface="+mn-cs"/>
              </a:defRPr>
            </a:pPr>
            <a:r>
              <a:rPr lang="en-US" sz="1100"/>
              <a:t>Net Profit Margin</a:t>
            </a:r>
          </a:p>
        </c:rich>
      </c:tx>
      <c:layout>
        <c:manualLayout>
          <c:xMode val="edge"/>
          <c:yMode val="edge"/>
          <c:x val="0.17372418758659952"/>
          <c:y val="1.9455252918287938E-2"/>
        </c:manualLayout>
      </c:layout>
      <c:overlay val="0"/>
      <c:spPr>
        <a:noFill/>
        <a:ln>
          <a:noFill/>
        </a:ln>
        <a:effectLst/>
      </c:spPr>
      <c:txPr>
        <a:bodyPr rot="0" spcFirstLastPara="1" vertOverflow="ellipsis" vert="horz" wrap="square" anchor="ctr" anchorCtr="1"/>
        <a:lstStyle/>
        <a:p>
          <a:pPr>
            <a:defRPr sz="11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1"/>
          <c:showCatName val="1"/>
          <c:showSerName val="0"/>
          <c:showPercent val="1"/>
          <c:showBubbleSize val="0"/>
          <c:extLst>
            <c:ext xmlns:c15="http://schemas.microsoft.com/office/drawing/2012/chart" uri="{CE6537A1-D6FC-4f65-9D91-7224C49458BB}"/>
          </c:extLst>
        </c:dLbl>
      </c:pivotFmt>
      <c:pivotFmt>
        <c:idx val="1"/>
        <c:dLbl>
          <c:idx val="0"/>
          <c:layout>
            <c:manualLayout>
              <c:x val="-0.170316301703163"/>
              <c:y val="-3.0497102775237472E-3"/>
            </c:manualLayout>
          </c:layout>
          <c:tx>
            <c:rich>
              <a:bodyPr/>
              <a:lstStyle/>
              <a:p>
                <a:fld id="{E77B0221-9212-4379-BD73-3526A4E67731}" type="CATEGORYNAME">
                  <a:rPr lang="en-US" b="1">
                    <a:solidFill>
                      <a:schemeClr val="accent1"/>
                    </a:solidFill>
                  </a:rPr>
                  <a:pPr/>
                  <a:t>[CATEGORY NAME]</a:t>
                </a:fld>
                <a:r>
                  <a:rPr lang="en-US" baseline="0"/>
                  <a:t>, </a:t>
                </a:r>
                <a:fld id="{8699ADAD-8D58-448C-A3C9-ED7A70ED60CC}" type="VALUE">
                  <a:rPr lang="en-US" baseline="0"/>
                  <a:pPr/>
                  <a:t>[VALUE]</a:t>
                </a:fld>
                <a:r>
                  <a:rPr lang="en-US" baseline="0"/>
                  <a:t>, </a:t>
                </a:r>
                <a:fld id="{44F1CB10-39DC-4A0C-8820-B33AAA46696F}" type="PERCENTAGE">
                  <a:rPr lang="en-US" baseline="0"/>
                  <a:pPr/>
                  <a:t>[PERCENTAGE]</a:t>
                </a:fld>
                <a:endParaRPr lang="en-US" baseline="0"/>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2"/>
        <c:dLbl>
          <c:idx val="0"/>
          <c:layout>
            <c:manualLayout>
              <c:x val="-0.19464720194647203"/>
              <c:y val="7.3193046660567251E-2"/>
            </c:manualLayout>
          </c:layout>
          <c:tx>
            <c:rich>
              <a:bodyPr/>
              <a:lstStyle/>
              <a:p>
                <a:fld id="{F1A6064E-C6E9-4000-B7E3-AD42BE557566}" type="CATEGORYNAME">
                  <a:rPr lang="en-US" b="1">
                    <a:solidFill>
                      <a:srgbClr val="FFC000"/>
                    </a:solidFill>
                  </a:rPr>
                  <a:pPr/>
                  <a:t>[CATEGORY NAME]</a:t>
                </a:fld>
                <a:r>
                  <a:rPr lang="en-US" baseline="0"/>
                  <a:t>, </a:t>
                </a:r>
                <a:fld id="{D31B4F6C-CD6B-4AA7-A514-70CEF26E4286}" type="VALUE">
                  <a:rPr lang="en-US" baseline="0"/>
                  <a:pPr/>
                  <a:t>[VALUE]</a:t>
                </a:fld>
                <a:r>
                  <a:rPr lang="en-US" baseline="0"/>
                  <a:t>, </a:t>
                </a:r>
                <a:fld id="{CDADC5A7-49C9-4E13-B724-7F9EEB03E087}" type="PERCENTAGE">
                  <a:rPr lang="en-US" baseline="0"/>
                  <a:pPr/>
                  <a:t>[PERCENTAGE]</a:t>
                </a:fld>
                <a:endParaRPr lang="en-US" baseline="0"/>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3"/>
        <c:dLbl>
          <c:idx val="0"/>
          <c:layout>
            <c:manualLayout>
              <c:x val="8.9213300892133016E-2"/>
              <c:y val="0.10673985971332724"/>
            </c:manualLayout>
          </c:layout>
          <c:tx>
            <c:rich>
              <a:bodyPr/>
              <a:lstStyle/>
              <a:p>
                <a:fld id="{716E8C14-F620-4351-9398-8BADA0A7D0D5}" type="CATEGORYNAME">
                  <a:rPr lang="en-US" b="1">
                    <a:solidFill>
                      <a:schemeClr val="accent3"/>
                    </a:solidFill>
                  </a:rPr>
                  <a:pPr/>
                  <a:t>[CATEGORY NAME]</a:t>
                </a:fld>
                <a:r>
                  <a:rPr lang="en-US" baseline="0"/>
                  <a:t>, </a:t>
                </a:r>
                <a:fld id="{399D9685-6809-4255-BB37-C9FA378134B9}" type="VALUE">
                  <a:rPr lang="en-US" baseline="0"/>
                  <a:pPr/>
                  <a:t>[VALUE]</a:t>
                </a:fld>
                <a:r>
                  <a:rPr lang="en-US" baseline="0"/>
                  <a:t>, </a:t>
                </a:r>
                <a:fld id="{04DE08CE-CAC8-4057-BC3D-08BB59E5F9AD}" type="PERCENTAGE">
                  <a:rPr lang="en-US" baseline="0"/>
                  <a:pPr/>
                  <a:t>[PERCENTAGE]</a:t>
                </a:fld>
                <a:endParaRPr lang="en-US" baseline="0"/>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4"/>
        <c:dLbl>
          <c:idx val="0"/>
          <c:layout>
            <c:manualLayout>
              <c:x val="0.14395782643957827"/>
              <c:y val="-2.1347971942665446E-2"/>
            </c:manualLayout>
          </c:layout>
          <c:tx>
            <c:rich>
              <a:bodyPr/>
              <a:lstStyle/>
              <a:p>
                <a:fld id="{638DB0C6-0F8C-4644-87F7-BBCB4B7AB34A}" type="CATEGORYNAME">
                  <a:rPr lang="en-US" b="1">
                    <a:solidFill>
                      <a:schemeClr val="accent2"/>
                    </a:solidFill>
                  </a:rPr>
                  <a:pPr/>
                  <a:t>[CATEGORY NAME]</a:t>
                </a:fld>
                <a:r>
                  <a:rPr lang="en-US" b="1" baseline="0">
                    <a:solidFill>
                      <a:schemeClr val="accent2"/>
                    </a:solidFill>
                  </a:rPr>
                  <a:t>,</a:t>
                </a:r>
                <a:r>
                  <a:rPr lang="en-US" baseline="0"/>
                  <a:t> </a:t>
                </a:r>
                <a:fld id="{BB0AD56C-19E7-43D9-98B0-8E240F534D8D}" type="VALUE">
                  <a:rPr lang="en-US" baseline="0"/>
                  <a:pPr/>
                  <a:t>[VALUE]</a:t>
                </a:fld>
                <a:r>
                  <a:rPr lang="en-US" baseline="0"/>
                  <a:t>, </a:t>
                </a:r>
                <a:fld id="{619D9684-1ECB-4D74-95BD-ACA768B83C03}" type="PERCENTAGE">
                  <a:rPr lang="en-US" baseline="0"/>
                  <a:pPr/>
                  <a:t>[PERCENTAGE]</a:t>
                </a:fld>
                <a:endParaRPr lang="en-US" baseline="0"/>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5"/>
        <c:dLbl>
          <c:idx val="0"/>
          <c:layout>
            <c:manualLayout>
              <c:x val="0.18450932684509327"/>
              <c:y val="-5.4894784995425459E-2"/>
            </c:manualLayout>
          </c:layout>
          <c:tx>
            <c:rich>
              <a:bodyPr/>
              <a:lstStyle/>
              <a:p>
                <a:fld id="{B9FE3391-0F3F-4454-88A9-E6849AFBB910}" type="CATEGORYNAME">
                  <a:rPr lang="en-US" b="1">
                    <a:solidFill>
                      <a:schemeClr val="accent1"/>
                    </a:solidFill>
                  </a:rPr>
                  <a:pPr/>
                  <a:t>[CATEGORY NAME]</a:t>
                </a:fld>
                <a:r>
                  <a:rPr lang="en-US" baseline="0"/>
                  <a:t>, </a:t>
                </a:r>
                <a:fld id="{A206E711-6ED2-4054-9310-2ABD9DBF0B8A}" type="VALUE">
                  <a:rPr lang="en-US" baseline="0"/>
                  <a:pPr/>
                  <a:t>[VALUE]</a:t>
                </a:fld>
                <a:r>
                  <a:rPr lang="en-US" baseline="0"/>
                  <a:t>, </a:t>
                </a:r>
                <a:fld id="{B5F3A43B-69D3-4EEF-B4D9-C9447882FB11}" type="PERCENTAGE">
                  <a:rPr lang="en-US" baseline="0"/>
                  <a:pPr/>
                  <a:t>[PERCENTAGE]</a:t>
                </a:fld>
                <a:endParaRPr lang="en-US" baseline="0"/>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6"/>
        <c:dLbl>
          <c:idx val="0"/>
          <c:layout>
            <c:manualLayout>
              <c:x val="0.14801297648012976"/>
              <c:y val="8.2342177493138047E-2"/>
            </c:manualLayout>
          </c:layout>
          <c:tx>
            <c:rich>
              <a:bodyPr/>
              <a:lstStyle/>
              <a:p>
                <a:fld id="{3AACD688-5140-46BC-81A6-4C6540C3892C}" type="CATEGORYNAME">
                  <a:rPr lang="en-US" b="1"/>
                  <a:pPr/>
                  <a:t>[CATEGORY NAME]</a:t>
                </a:fld>
                <a:r>
                  <a:rPr lang="en-US" baseline="0"/>
                  <a:t>, </a:t>
                </a:r>
                <a:fld id="{2A92F119-DA9A-45B8-BB7A-377C5D6EC07A}" type="VALUE">
                  <a:rPr lang="en-US" baseline="0"/>
                  <a:pPr/>
                  <a:t>[VALUE]</a:t>
                </a:fld>
                <a:r>
                  <a:rPr lang="en-US" baseline="0"/>
                  <a:t>, </a:t>
                </a:r>
                <a:fld id="{B515C6CF-C5D5-43B3-8EC2-5CDF02BD02E9}" type="PERCENTAGE">
                  <a:rPr lang="en-US" baseline="0"/>
                  <a:pPr/>
                  <a:t>[PERCENTAGE]</a:t>
                </a:fld>
                <a:endParaRPr lang="en-US" baseline="0"/>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7"/>
        <c:dLbl>
          <c:idx val="0"/>
          <c:layout>
            <c:manualLayout>
              <c:x val="0.14193025141930252"/>
              <c:y val="3.9646233607807259E-2"/>
            </c:manualLayout>
          </c:layout>
          <c:showLegendKey val="0"/>
          <c:showVal val="1"/>
          <c:showCatName val="1"/>
          <c:showSerName val="0"/>
          <c:showPercent val="1"/>
          <c:showBubbleSize val="0"/>
          <c:extLst>
            <c:ext xmlns:c15="http://schemas.microsoft.com/office/drawing/2012/chart" uri="{CE6537A1-D6FC-4f65-9D91-7224C49458BB}"/>
          </c:extLst>
        </c:dLbl>
      </c:pivotFmt>
      <c:pivotFmt>
        <c:idx val="8"/>
        <c:dLbl>
          <c:idx val="0"/>
          <c:layout>
            <c:manualLayout>
              <c:x val="0.14801297648012976"/>
              <c:y val="2.7447392497712716E-2"/>
            </c:manualLayout>
          </c:layout>
          <c:showLegendKey val="0"/>
          <c:showVal val="1"/>
          <c:showCatName val="1"/>
          <c:showSerName val="0"/>
          <c:showPercent val="1"/>
          <c:showBubbleSize val="0"/>
          <c:extLst>
            <c:ext xmlns:c15="http://schemas.microsoft.com/office/drawing/2012/chart" uri="{CE6537A1-D6FC-4f65-9D91-7224C49458BB}"/>
          </c:extLst>
        </c:dLbl>
      </c:pivotFmt>
      <c:pivotFmt>
        <c:idx val="9"/>
        <c:dLbl>
          <c:idx val="0"/>
          <c:layout>
            <c:manualLayout>
              <c:x val="0.14395782643957827"/>
              <c:y val="-5.5910709202649559E-17"/>
            </c:manualLayout>
          </c:layout>
          <c:showLegendKey val="0"/>
          <c:showVal val="1"/>
          <c:showCatName val="1"/>
          <c:showSerName val="0"/>
          <c:showPercent val="1"/>
          <c:showBubbleSize val="0"/>
          <c:extLst>
            <c:ext xmlns:c15="http://schemas.microsoft.com/office/drawing/2012/chart" uri="{CE6537A1-D6FC-4f65-9D91-7224C49458BB}"/>
          </c:extLst>
        </c:dLbl>
      </c:pivotFmt>
      <c:pivotFmt>
        <c:idx val="10"/>
        <c:dLbl>
          <c:idx val="0"/>
          <c:layout>
            <c:manualLayout>
              <c:x val="0.16423357664233576"/>
              <c:y val="-3.0497102775236408E-2"/>
            </c:manualLayout>
          </c:layout>
          <c:showLegendKey val="0"/>
          <c:showVal val="1"/>
          <c:showCatName val="1"/>
          <c:showSerName val="0"/>
          <c:showPercent val="1"/>
          <c:showBubbleSize val="0"/>
          <c:extLst>
            <c:ext xmlns:c15="http://schemas.microsoft.com/office/drawing/2012/chart" uri="{CE6537A1-D6FC-4f65-9D91-7224C49458BB}"/>
          </c:extLst>
        </c:dLbl>
      </c:pivotFmt>
      <c:pivotFmt>
        <c:idx val="11"/>
        <c:dLbl>
          <c:idx val="0"/>
          <c:layout>
            <c:manualLayout>
              <c:x val="0.16017842660178411"/>
              <c:y val="-4.8795364440378165E-2"/>
            </c:manualLayout>
          </c:layout>
          <c:showLegendKey val="0"/>
          <c:showVal val="1"/>
          <c:showCatName val="1"/>
          <c:showSerName val="0"/>
          <c:showPercent val="1"/>
          <c:showBubbleSize val="0"/>
          <c:extLst>
            <c:ext xmlns:c15="http://schemas.microsoft.com/office/drawing/2012/chart" uri="{CE6537A1-D6FC-4f65-9D91-7224C49458BB}"/>
          </c:extLst>
        </c:dLbl>
      </c:pivotFmt>
      <c:pivotFmt>
        <c:idx val="12"/>
        <c:dLbl>
          <c:idx val="0"/>
          <c:layout>
            <c:manualLayout>
              <c:x val="0.13990267639902676"/>
              <c:y val="-6.0994205550472733E-2"/>
            </c:manualLayout>
          </c:layout>
          <c:showLegendKey val="0"/>
          <c:showVal val="1"/>
          <c:showCatName val="1"/>
          <c:showSerName val="0"/>
          <c:showPercent val="1"/>
          <c:showBubbleSize val="0"/>
          <c:extLst>
            <c:ext xmlns:c15="http://schemas.microsoft.com/office/drawing/2012/chart" uri="{CE6537A1-D6FC-4f65-9D91-7224C49458BB}"/>
          </c:extLst>
        </c:dLbl>
      </c:pivotFmt>
      <c:pivotFmt>
        <c:idx val="13"/>
        <c:dLbl>
          <c:idx val="0"/>
          <c:layout>
            <c:manualLayout>
              <c:x val="0.11759935117599336"/>
              <c:y val="-9.1491308325709092E-2"/>
            </c:manualLayout>
          </c:layout>
          <c:showLegendKey val="0"/>
          <c:showVal val="1"/>
          <c:showCatName val="1"/>
          <c:showSerName val="0"/>
          <c:showPercent val="1"/>
          <c:showBubbleSize val="0"/>
          <c:extLst>
            <c:ext xmlns:c15="http://schemas.microsoft.com/office/drawing/2012/chart" uri="{CE6537A1-D6FC-4f65-9D91-7224C49458BB}"/>
          </c:extLst>
        </c:dLbl>
      </c:pivotFmt>
      <c:pivotFmt>
        <c:idx val="14"/>
        <c:dLbl>
          <c:idx val="0"/>
          <c:layout>
            <c:manualLayout>
              <c:x val="6.2854825628548258E-2"/>
              <c:y val="-0.11283928026837452"/>
            </c:manualLayout>
          </c:layout>
          <c:showLegendKey val="0"/>
          <c:showVal val="1"/>
          <c:showCatName val="1"/>
          <c:showSerName val="0"/>
          <c:showPercent val="1"/>
          <c:showBubbleSize val="0"/>
          <c:extLst>
            <c:ext xmlns:c15="http://schemas.microsoft.com/office/drawing/2012/chart" uri="{CE6537A1-D6FC-4f65-9D91-7224C49458BB}"/>
          </c:extLst>
        </c:dLbl>
      </c:pivotFmt>
      <c:pivotFmt>
        <c:idx val="15"/>
        <c:dLbl>
          <c:idx val="0"/>
          <c:layout>
            <c:manualLayout>
              <c:x val="-0.16017842660178427"/>
              <c:y val="-7.6242756938090878E-2"/>
            </c:manualLayout>
          </c:layout>
          <c:tx>
            <c:rich>
              <a:bodyPr/>
              <a:lstStyle/>
              <a:p>
                <a:fld id="{A9DF3751-4313-4E29-8D1D-D0FDC1827D6E}" type="CATEGORYNAME">
                  <a:rPr lang="en-US" b="1">
                    <a:solidFill>
                      <a:schemeClr val="accent6"/>
                    </a:solidFill>
                  </a:rPr>
                  <a:pPr/>
                  <a:t>[CATEGORY NAME]</a:t>
                </a:fld>
                <a:r>
                  <a:rPr lang="en-US" baseline="0"/>
                  <a:t>, </a:t>
                </a:r>
                <a:fld id="{781CB007-02B0-40EE-AA32-B984BB131EBF}" type="VALUE">
                  <a:rPr lang="en-US" baseline="0"/>
                  <a:pPr/>
                  <a:t>[VALUE]</a:t>
                </a:fld>
                <a:r>
                  <a:rPr lang="en-US" baseline="0"/>
                  <a:t>, </a:t>
                </a:r>
                <a:fld id="{4F31A4B3-9D68-4ACC-B26B-D9FAC5611682}" type="PERCENTAGE">
                  <a:rPr lang="en-US" baseline="0"/>
                  <a:pPr/>
                  <a:t>[PERCENTAGE]</a:t>
                </a:fld>
                <a:endParaRPr lang="en-US" baseline="0"/>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16"/>
        <c:dLbl>
          <c:idx val="0"/>
          <c:showLegendKey val="0"/>
          <c:showVal val="1"/>
          <c:showCatName val="0"/>
          <c:showSerName val="0"/>
          <c:showPercent val="0"/>
          <c:showBubbleSize val="0"/>
          <c:extLst>
            <c:ext xmlns:c15="http://schemas.microsoft.com/office/drawing/2012/chart" uri="{CE6537A1-D6FC-4f65-9D91-7224C49458BB}"/>
          </c:extLst>
        </c:dLbl>
      </c:pivotFmt>
      <c:pivotFmt>
        <c:idx val="17"/>
      </c:pivotFmt>
      <c:pivotFmt>
        <c:idx val="18"/>
      </c:pivotFmt>
      <c:pivotFmt>
        <c:idx val="19"/>
      </c:pivotFmt>
      <c:pivotFmt>
        <c:idx val="20"/>
      </c:pivotFmt>
      <c:pivotFmt>
        <c:idx val="21"/>
      </c:pivotFmt>
      <c:pivotFmt>
        <c:idx val="22"/>
      </c:pivotFmt>
      <c:pivotFmt>
        <c:idx val="23"/>
        <c:dLbl>
          <c:idx val="0"/>
          <c:showLegendKey val="0"/>
          <c:showVal val="1"/>
          <c:showCatName val="1"/>
          <c:showSerName val="0"/>
          <c:showPercent val="1"/>
          <c:showBubbleSize val="0"/>
          <c:extLst>
            <c:ext xmlns:c15="http://schemas.microsoft.com/office/drawing/2012/chart" uri="{CE6537A1-D6FC-4f65-9D91-7224C49458BB}"/>
          </c:extLst>
        </c:dLbl>
      </c:pivotFmt>
      <c:pivotFmt>
        <c:idx val="24"/>
        <c:dLbl>
          <c:idx val="0"/>
          <c:layout>
            <c:manualLayout>
              <c:x val="0.18494104194815894"/>
              <c:y val="-0.1466211120161704"/>
            </c:manualLayout>
          </c:layout>
          <c:tx>
            <c:rich>
              <a:bodyPr/>
              <a:lstStyle/>
              <a:p>
                <a:fld id="{54DB1307-0AE3-44A2-95B7-3BD8FD44CC25}" type="CATEGORYNAME">
                  <a:rPr lang="en-US" b="1">
                    <a:solidFill>
                      <a:schemeClr val="lt1"/>
                    </a:solidFill>
                    <a:latin typeface="+mn-lt"/>
                    <a:ea typeface="+mn-ea"/>
                    <a:cs typeface="+mn-cs"/>
                  </a:rPr>
                  <a:pPr/>
                  <a:t>[CATEGORY NAME]</a:t>
                </a:fld>
                <a:r>
                  <a:rPr lang="en-US" b="1" baseline="0">
                    <a:solidFill>
                      <a:schemeClr val="lt1"/>
                    </a:solidFill>
                    <a:latin typeface="+mn-lt"/>
                    <a:ea typeface="+mn-ea"/>
                    <a:cs typeface="+mn-cs"/>
                  </a:rPr>
                  <a:t>,</a:t>
                </a:r>
              </a:p>
              <a:p>
                <a:r>
                  <a:rPr lang="en-US" baseline="0">
                    <a:solidFill>
                      <a:schemeClr val="lt1"/>
                    </a:solidFill>
                    <a:latin typeface="+mn-lt"/>
                    <a:ea typeface="+mn-ea"/>
                    <a:cs typeface="+mn-cs"/>
                  </a:rPr>
                  <a:t> </a:t>
                </a:r>
                <a:fld id="{05C6F79C-0D21-4AA1-B58E-6806EFF8E710}" type="VALUE">
                  <a:rPr lang="en-US" baseline="0">
                    <a:solidFill>
                      <a:schemeClr val="lt1"/>
                    </a:solidFill>
                    <a:latin typeface="+mn-lt"/>
                    <a:ea typeface="+mn-ea"/>
                    <a:cs typeface="+mn-cs"/>
                  </a:rPr>
                  <a:pPr/>
                  <a:t>[VALUE]</a:t>
                </a:fld>
                <a:r>
                  <a:rPr lang="en-US" baseline="0">
                    <a:solidFill>
                      <a:schemeClr val="lt1"/>
                    </a:solidFill>
                    <a:latin typeface="+mn-lt"/>
                    <a:ea typeface="+mn-ea"/>
                    <a:cs typeface="+mn-cs"/>
                  </a:rPr>
                  <a:t>, </a:t>
                </a:r>
              </a:p>
              <a:p>
                <a:fld id="{97314606-965E-4403-8981-CA461534FFAA}" type="PERCENTAGE">
                  <a:rPr lang="en-US" baseline="0">
                    <a:solidFill>
                      <a:schemeClr val="lt1"/>
                    </a:solidFill>
                    <a:latin typeface="+mn-lt"/>
                    <a:ea typeface="+mn-ea"/>
                    <a:cs typeface="+mn-cs"/>
                  </a:rPr>
                  <a:pPr/>
                  <a:t>[PERCENTAGE]</a:t>
                </a:fld>
                <a:endParaRPr lang="en-IN"/>
              </a:p>
            </c:rich>
          </c:tx>
          <c:showLegendKey val="0"/>
          <c:showVal val="1"/>
          <c:showCatName val="1"/>
          <c:showSerName val="0"/>
          <c:showPercent val="1"/>
          <c:showBubbleSize val="0"/>
          <c:extLst>
            <c:ext xmlns:c15="http://schemas.microsoft.com/office/drawing/2012/chart" uri="{CE6537A1-D6FC-4f65-9D91-7224C49458BB}">
              <c15:layout>
                <c:manualLayout>
                  <c:w val="0.19003944773175541"/>
                  <c:h val="0.13225357018460465"/>
                </c:manualLayout>
              </c15:layout>
              <c15:dlblFieldTable/>
              <c15:showDataLabelsRange val="0"/>
            </c:ext>
          </c:extLst>
        </c:dLbl>
      </c:pivotFmt>
      <c:pivotFmt>
        <c:idx val="25"/>
        <c:dLbl>
          <c:idx val="0"/>
          <c:layout>
            <c:manualLayout>
              <c:x val="0.20888117535603917"/>
              <c:y val="7.5905950627644894E-2"/>
            </c:manualLayout>
          </c:layout>
          <c:tx>
            <c:rich>
              <a:bodyPr/>
              <a:lstStyle/>
              <a:p>
                <a:fld id="{143467FD-F323-43ED-9AB2-88B32549D56A}" type="CATEGORYNAME">
                  <a:rPr lang="en-US" b="1">
                    <a:solidFill>
                      <a:schemeClr val="lt1"/>
                    </a:solidFill>
                    <a:latin typeface="+mn-lt"/>
                    <a:ea typeface="+mn-ea"/>
                    <a:cs typeface="+mn-cs"/>
                  </a:rPr>
                  <a:pPr/>
                  <a:t>[CATEGORY NAME]</a:t>
                </a:fld>
                <a:r>
                  <a:rPr lang="en-US" baseline="0">
                    <a:solidFill>
                      <a:schemeClr val="lt1"/>
                    </a:solidFill>
                    <a:latin typeface="+mn-lt"/>
                    <a:ea typeface="+mn-ea"/>
                    <a:cs typeface="+mn-cs"/>
                  </a:rPr>
                  <a:t>, </a:t>
                </a:r>
                <a:fld id="{8FCCD285-AE44-4777-AC4F-0EB29FF147DC}" type="VALUE">
                  <a:rPr lang="en-US" baseline="0">
                    <a:solidFill>
                      <a:schemeClr val="lt1"/>
                    </a:solidFill>
                    <a:latin typeface="+mn-lt"/>
                    <a:ea typeface="+mn-ea"/>
                    <a:cs typeface="+mn-cs"/>
                  </a:rPr>
                  <a:pPr/>
                  <a:t>[VALUE]</a:t>
                </a:fld>
                <a:r>
                  <a:rPr lang="en-US" baseline="0">
                    <a:solidFill>
                      <a:schemeClr val="lt1"/>
                    </a:solidFill>
                    <a:latin typeface="+mn-lt"/>
                    <a:ea typeface="+mn-ea"/>
                    <a:cs typeface="+mn-cs"/>
                  </a:rPr>
                  <a:t>, </a:t>
                </a:r>
              </a:p>
              <a:p>
                <a:fld id="{8F7ED790-672D-4A42-A4B9-E1C8E970A6B8}" type="PERCENTAGE">
                  <a:rPr lang="en-US" baseline="0">
                    <a:solidFill>
                      <a:schemeClr val="lt1"/>
                    </a:solidFill>
                    <a:latin typeface="+mn-lt"/>
                    <a:ea typeface="+mn-ea"/>
                    <a:cs typeface="+mn-cs"/>
                  </a:rPr>
                  <a:pPr/>
                  <a:t>[PERCENTAGE]</a:t>
                </a:fld>
                <a:endParaRPr lang="en-IN"/>
              </a:p>
            </c:rich>
          </c:tx>
          <c:showLegendKey val="0"/>
          <c:showVal val="1"/>
          <c:showCatName val="1"/>
          <c:showSerName val="0"/>
          <c:showPercent val="1"/>
          <c:showBubbleSize val="0"/>
          <c:extLst>
            <c:ext xmlns:c15="http://schemas.microsoft.com/office/drawing/2012/chart" uri="{CE6537A1-D6FC-4f65-9D91-7224C49458BB}">
              <c15:layout>
                <c:manualLayout>
                  <c:w val="0.15780315737160075"/>
                  <c:h val="0.14966910484151863"/>
                </c:manualLayout>
              </c15:layout>
              <c15:dlblFieldTable/>
              <c15:showDataLabelsRange val="0"/>
            </c:ext>
          </c:extLst>
        </c:dLbl>
      </c:pivotFmt>
      <c:pivotFmt>
        <c:idx val="26"/>
        <c:dLbl>
          <c:idx val="0"/>
          <c:layout>
            <c:manualLayout>
              <c:x val="0.21501751075494258"/>
              <c:y val="0.19512310177528747"/>
            </c:manualLayout>
          </c:layout>
          <c:tx>
            <c:rich>
              <a:bodyPr/>
              <a:lstStyle/>
              <a:p>
                <a:fld id="{4A997B98-63F6-435B-8D6C-22DEE73D1184}" type="CATEGORYNAME">
                  <a:rPr lang="en-US" b="1">
                    <a:solidFill>
                      <a:schemeClr val="lt1"/>
                    </a:solidFill>
                    <a:latin typeface="+mn-lt"/>
                    <a:ea typeface="+mn-ea"/>
                    <a:cs typeface="+mn-cs"/>
                  </a:rPr>
                  <a:pPr/>
                  <a:t>[CATEGORY NAME]</a:t>
                </a:fld>
                <a:r>
                  <a:rPr lang="en-US" baseline="0">
                    <a:solidFill>
                      <a:schemeClr val="lt1"/>
                    </a:solidFill>
                    <a:latin typeface="+mn-lt"/>
                    <a:ea typeface="+mn-ea"/>
                    <a:cs typeface="+mn-cs"/>
                  </a:rPr>
                  <a:t>, </a:t>
                </a:r>
              </a:p>
              <a:p>
                <a:r>
                  <a:rPr lang="en-US" baseline="0">
                    <a:solidFill>
                      <a:schemeClr val="lt1"/>
                    </a:solidFill>
                    <a:latin typeface="+mn-lt"/>
                    <a:ea typeface="+mn-ea"/>
                    <a:cs typeface="+mn-cs"/>
                  </a:rPr>
                  <a:t> </a:t>
                </a:r>
                <a:fld id="{1CCABB34-12A7-4A2D-819C-DC4F6EB9A670}" type="VALUE">
                  <a:rPr lang="en-US" baseline="0">
                    <a:solidFill>
                      <a:schemeClr val="lt1"/>
                    </a:solidFill>
                    <a:latin typeface="+mn-lt"/>
                    <a:ea typeface="+mn-ea"/>
                    <a:cs typeface="+mn-cs"/>
                  </a:rPr>
                  <a:pPr/>
                  <a:t>[VALUE]</a:t>
                </a:fld>
                <a:r>
                  <a:rPr lang="en-US" baseline="0">
                    <a:solidFill>
                      <a:schemeClr val="lt1"/>
                    </a:solidFill>
                    <a:latin typeface="+mn-lt"/>
                    <a:ea typeface="+mn-ea"/>
                    <a:cs typeface="+mn-cs"/>
                  </a:rPr>
                  <a:t>,</a:t>
                </a:r>
              </a:p>
              <a:p>
                <a:r>
                  <a:rPr lang="en-US" baseline="0">
                    <a:solidFill>
                      <a:schemeClr val="lt1"/>
                    </a:solidFill>
                    <a:latin typeface="+mn-lt"/>
                    <a:ea typeface="+mn-ea"/>
                    <a:cs typeface="+mn-cs"/>
                  </a:rPr>
                  <a:t> </a:t>
                </a:r>
                <a:fld id="{1AAA6B83-0B51-429A-9E8D-E9F567642B7B}" type="PERCENTAGE">
                  <a:rPr lang="en-US" baseline="0">
                    <a:solidFill>
                      <a:schemeClr val="lt1"/>
                    </a:solidFill>
                    <a:latin typeface="+mn-lt"/>
                    <a:ea typeface="+mn-ea"/>
                    <a:cs typeface="+mn-cs"/>
                  </a:rPr>
                  <a:pPr/>
                  <a:t>[PERCENTAGE]</a:t>
                </a:fld>
                <a:endParaRPr lang="en-US" baseline="0">
                  <a:solidFill>
                    <a:schemeClr val="lt1"/>
                  </a:solidFill>
                  <a:latin typeface="+mn-lt"/>
                  <a:ea typeface="+mn-ea"/>
                  <a:cs typeface="+mn-cs"/>
                </a:endParaRPr>
              </a:p>
            </c:rich>
          </c:tx>
          <c:showLegendKey val="0"/>
          <c:showVal val="1"/>
          <c:showCatName val="1"/>
          <c:showSerName val="0"/>
          <c:showPercent val="1"/>
          <c:showBubbleSize val="0"/>
          <c:extLst>
            <c:ext xmlns:c15="http://schemas.microsoft.com/office/drawing/2012/chart" uri="{CE6537A1-D6FC-4f65-9D91-7224C49458BB}">
              <c15:layout>
                <c:manualLayout>
                  <c:w val="0.21204378853530878"/>
                  <c:h val="0.14270289097875305"/>
                </c:manualLayout>
              </c15:layout>
              <c15:dlblFieldTable/>
              <c15:showDataLabelsRange val="0"/>
            </c:ext>
          </c:extLst>
        </c:dLbl>
      </c:pivotFmt>
      <c:pivotFmt>
        <c:idx val="27"/>
        <c:dLbl>
          <c:idx val="0"/>
          <c:layout>
            <c:manualLayout>
              <c:x val="-0.24518114507136315"/>
              <c:y val="0.16568495160675448"/>
            </c:manualLayout>
          </c:layout>
          <c:tx>
            <c:rich>
              <a:bodyPr/>
              <a:lstStyle/>
              <a:p>
                <a:fld id="{CDCD9DEA-29AC-494C-98CA-8CB1CC0C888D}" type="CATEGORYNAME">
                  <a:rPr lang="en-US" b="1">
                    <a:solidFill>
                      <a:schemeClr val="lt1"/>
                    </a:solidFill>
                    <a:latin typeface="+mn-lt"/>
                    <a:ea typeface="+mn-ea"/>
                    <a:cs typeface="+mn-cs"/>
                  </a:rPr>
                  <a:pPr/>
                  <a:t>[CATEGORY NAME]</a:t>
                </a:fld>
                <a:r>
                  <a:rPr lang="en-US" baseline="0">
                    <a:solidFill>
                      <a:schemeClr val="lt1"/>
                    </a:solidFill>
                    <a:latin typeface="+mn-lt"/>
                    <a:ea typeface="+mn-ea"/>
                    <a:cs typeface="+mn-cs"/>
                  </a:rPr>
                  <a:t>, </a:t>
                </a:r>
                <a:fld id="{739EB61B-C67F-4F8C-B34B-E88F4B23456A}" type="VALUE">
                  <a:rPr lang="en-US" baseline="0">
                    <a:solidFill>
                      <a:schemeClr val="lt1"/>
                    </a:solidFill>
                    <a:latin typeface="+mn-lt"/>
                    <a:ea typeface="+mn-ea"/>
                    <a:cs typeface="+mn-cs"/>
                  </a:rPr>
                  <a:pPr/>
                  <a:t>[VALUE]</a:t>
                </a:fld>
                <a:r>
                  <a:rPr lang="en-US" baseline="0">
                    <a:solidFill>
                      <a:schemeClr val="lt1"/>
                    </a:solidFill>
                    <a:latin typeface="+mn-lt"/>
                    <a:ea typeface="+mn-ea"/>
                    <a:cs typeface="+mn-cs"/>
                  </a:rPr>
                  <a:t>, </a:t>
                </a:r>
                <a:fld id="{459308B5-8A5F-4F4D-A629-2EC173764AFD}" type="PERCENTAGE">
                  <a:rPr lang="en-US" baseline="0">
                    <a:solidFill>
                      <a:schemeClr val="lt1"/>
                    </a:solidFill>
                    <a:latin typeface="+mn-lt"/>
                    <a:ea typeface="+mn-ea"/>
                    <a:cs typeface="+mn-cs"/>
                  </a:rPr>
                  <a:pPr/>
                  <a:t>[PERCENTAGE]</a:t>
                </a:fld>
                <a:endParaRPr lang="en-US" baseline="0">
                  <a:solidFill>
                    <a:schemeClr val="lt1"/>
                  </a:solidFill>
                  <a:latin typeface="+mn-lt"/>
                  <a:ea typeface="+mn-ea"/>
                  <a:cs typeface="+mn-cs"/>
                </a:endParaRPr>
              </a:p>
            </c:rich>
          </c:tx>
          <c:showLegendKey val="0"/>
          <c:showVal val="1"/>
          <c:showCatName val="1"/>
          <c:showSerName val="0"/>
          <c:showPercent val="1"/>
          <c:showBubbleSize val="0"/>
          <c:extLst>
            <c:ext xmlns:c15="http://schemas.microsoft.com/office/drawing/2012/chart" uri="{CE6537A1-D6FC-4f65-9D91-7224C49458BB}">
              <c15:layout>
                <c:manualLayout>
                  <c:w val="0.13068284178974668"/>
                  <c:h val="0.13225357018460465"/>
                </c:manualLayout>
              </c15:layout>
              <c15:dlblFieldTable/>
              <c15:showDataLabelsRange val="0"/>
            </c:ext>
          </c:extLst>
        </c:dLbl>
      </c:pivotFmt>
      <c:pivotFmt>
        <c:idx val="28"/>
        <c:dLbl>
          <c:idx val="0"/>
          <c:layout>
            <c:manualLayout>
              <c:x val="-0.24074327524887792"/>
              <c:y val="2.6010855226168829E-3"/>
            </c:manualLayout>
          </c:layout>
          <c:tx>
            <c:rich>
              <a:bodyPr/>
              <a:lstStyle/>
              <a:p>
                <a:fld id="{DE0B70EE-CC86-4D7E-BC0C-660C315DE2D4}" type="CATEGORYNAME">
                  <a:rPr lang="en-US" b="1">
                    <a:solidFill>
                      <a:schemeClr val="lt1"/>
                    </a:solidFill>
                    <a:latin typeface="+mn-lt"/>
                    <a:ea typeface="+mn-ea"/>
                    <a:cs typeface="+mn-cs"/>
                  </a:rPr>
                  <a:pPr/>
                  <a:t>[CATEGORY NAME]</a:t>
                </a:fld>
                <a:r>
                  <a:rPr lang="en-US" b="1" baseline="0">
                    <a:solidFill>
                      <a:schemeClr val="lt1"/>
                    </a:solidFill>
                    <a:latin typeface="+mn-lt"/>
                    <a:ea typeface="+mn-ea"/>
                    <a:cs typeface="+mn-cs"/>
                  </a:rPr>
                  <a:t>,</a:t>
                </a:r>
              </a:p>
              <a:p>
                <a:r>
                  <a:rPr lang="en-US" baseline="0">
                    <a:solidFill>
                      <a:schemeClr val="lt1"/>
                    </a:solidFill>
                    <a:latin typeface="+mn-lt"/>
                    <a:ea typeface="+mn-ea"/>
                    <a:cs typeface="+mn-cs"/>
                  </a:rPr>
                  <a:t> </a:t>
                </a:r>
                <a:fld id="{76150365-12A7-4C9C-BAD9-E290BD70F3C9}" type="VALUE">
                  <a:rPr lang="en-US" baseline="0">
                    <a:solidFill>
                      <a:schemeClr val="lt1"/>
                    </a:solidFill>
                    <a:latin typeface="+mn-lt"/>
                    <a:ea typeface="+mn-ea"/>
                    <a:cs typeface="+mn-cs"/>
                  </a:rPr>
                  <a:pPr/>
                  <a:t>[VALUE]</a:t>
                </a:fld>
                <a:r>
                  <a:rPr lang="en-US" baseline="0">
                    <a:solidFill>
                      <a:schemeClr val="lt1"/>
                    </a:solidFill>
                    <a:latin typeface="+mn-lt"/>
                    <a:ea typeface="+mn-ea"/>
                    <a:cs typeface="+mn-cs"/>
                  </a:rPr>
                  <a:t>, </a:t>
                </a:r>
                <a:fld id="{2CC9043F-3166-43D5-B264-FABFAF5945F0}" type="PERCENTAGE">
                  <a:rPr lang="en-US" baseline="0">
                    <a:solidFill>
                      <a:schemeClr val="lt1"/>
                    </a:solidFill>
                    <a:latin typeface="+mn-lt"/>
                    <a:ea typeface="+mn-ea"/>
                    <a:cs typeface="+mn-cs"/>
                  </a:rPr>
                  <a:pPr/>
                  <a:t>[PERCENTAGE]</a:t>
                </a:fld>
                <a:endParaRPr lang="en-US" baseline="0">
                  <a:solidFill>
                    <a:schemeClr val="lt1"/>
                  </a:solidFill>
                  <a:latin typeface="+mn-lt"/>
                  <a:ea typeface="+mn-ea"/>
                  <a:cs typeface="+mn-cs"/>
                </a:endParaRPr>
              </a:p>
            </c:rich>
          </c:tx>
          <c:showLegendKey val="0"/>
          <c:showVal val="1"/>
          <c:showCatName val="1"/>
          <c:showSerName val="0"/>
          <c:showPercent val="1"/>
          <c:showBubbleSize val="0"/>
          <c:extLst>
            <c:ext xmlns:c15="http://schemas.microsoft.com/office/drawing/2012/chart" uri="{CE6537A1-D6FC-4f65-9D91-7224C49458BB}">
              <c15:layout>
                <c:manualLayout>
                  <c:w val="0.14820019723865877"/>
                  <c:h val="0.15315221177290142"/>
                </c:manualLayout>
              </c15:layout>
              <c15:dlblFieldTable/>
              <c15:showDataLabelsRange val="0"/>
            </c:ext>
          </c:extLst>
        </c:dLbl>
      </c:pivotFmt>
      <c:pivotFmt>
        <c:idx val="29"/>
        <c:dLbl>
          <c:idx val="0"/>
          <c:layout>
            <c:manualLayout>
              <c:x val="-0.19528859743123828"/>
              <c:y val="-0.14217411695011481"/>
            </c:manualLayout>
          </c:layout>
          <c:tx>
            <c:rich>
              <a:bodyPr/>
              <a:lstStyle/>
              <a:p>
                <a:fld id="{EE2FDF03-11F4-48A2-9773-FDF8D53B8C68}" type="CATEGORYNAME">
                  <a:rPr lang="en-US" b="1">
                    <a:solidFill>
                      <a:schemeClr val="lt1"/>
                    </a:solidFill>
                    <a:latin typeface="+mn-lt"/>
                    <a:ea typeface="+mn-ea"/>
                    <a:cs typeface="+mn-cs"/>
                  </a:rPr>
                  <a:pPr/>
                  <a:t>[CATEGORY NAME]</a:t>
                </a:fld>
                <a:r>
                  <a:rPr lang="en-US" baseline="0">
                    <a:solidFill>
                      <a:schemeClr val="lt1"/>
                    </a:solidFill>
                    <a:latin typeface="+mn-lt"/>
                    <a:ea typeface="+mn-ea"/>
                    <a:cs typeface="+mn-cs"/>
                  </a:rPr>
                  <a:t>,</a:t>
                </a:r>
              </a:p>
              <a:p>
                <a:r>
                  <a:rPr lang="en-US" baseline="0">
                    <a:solidFill>
                      <a:schemeClr val="lt1"/>
                    </a:solidFill>
                    <a:latin typeface="+mn-lt"/>
                    <a:ea typeface="+mn-ea"/>
                    <a:cs typeface="+mn-cs"/>
                  </a:rPr>
                  <a:t> </a:t>
                </a:r>
                <a:fld id="{F916AE41-8F57-4CF6-AEDA-68DC223E95B8}" type="VALUE">
                  <a:rPr lang="en-US" baseline="0">
                    <a:solidFill>
                      <a:schemeClr val="lt1"/>
                    </a:solidFill>
                    <a:latin typeface="+mn-lt"/>
                    <a:ea typeface="+mn-ea"/>
                    <a:cs typeface="+mn-cs"/>
                  </a:rPr>
                  <a:pPr/>
                  <a:t>[VALUE]</a:t>
                </a:fld>
                <a:r>
                  <a:rPr lang="en-US" baseline="0">
                    <a:solidFill>
                      <a:schemeClr val="lt1"/>
                    </a:solidFill>
                    <a:latin typeface="+mn-lt"/>
                    <a:ea typeface="+mn-ea"/>
                    <a:cs typeface="+mn-cs"/>
                  </a:rPr>
                  <a:t>, </a:t>
                </a:r>
                <a:fld id="{60B3570F-1352-4F9F-A036-883BB8A9CF8C}" type="PERCENTAGE">
                  <a:rPr lang="en-US" baseline="0">
                    <a:solidFill>
                      <a:schemeClr val="lt1"/>
                    </a:solidFill>
                    <a:latin typeface="+mn-lt"/>
                    <a:ea typeface="+mn-ea"/>
                    <a:cs typeface="+mn-cs"/>
                  </a:rPr>
                  <a:pPr/>
                  <a:t>[PERCENTAGE]</a:t>
                </a:fld>
                <a:endParaRPr lang="en-US" baseline="0">
                  <a:solidFill>
                    <a:schemeClr val="lt1"/>
                  </a:solidFill>
                  <a:latin typeface="+mn-lt"/>
                  <a:ea typeface="+mn-ea"/>
                  <a:cs typeface="+mn-cs"/>
                </a:endParaRPr>
              </a:p>
            </c:rich>
          </c:tx>
          <c:showLegendKey val="0"/>
          <c:showVal val="1"/>
          <c:showCatName val="1"/>
          <c:showSerName val="0"/>
          <c:showPercent val="1"/>
          <c:showBubbleSize val="0"/>
          <c:extLst>
            <c:ext xmlns:c15="http://schemas.microsoft.com/office/drawing/2012/chart" uri="{CE6537A1-D6FC-4f65-9D91-7224C49458BB}">
              <c15:layout>
                <c:manualLayout>
                  <c:w val="0.16026864060631474"/>
                  <c:h val="0.1705677464298154"/>
                </c:manualLayout>
              </c15:layout>
              <c15:dlblFieldTable/>
              <c15:showDataLabelsRange val="0"/>
            </c:ext>
          </c:extLst>
        </c:dLbl>
      </c:pivotFmt>
      <c:pivotFmt>
        <c:idx val="30"/>
        <c:dLbl>
          <c:idx val="0"/>
          <c:showLegendKey val="0"/>
          <c:showVal val="1"/>
          <c:showCatName val="1"/>
          <c:showSerName val="0"/>
          <c:showPercent val="1"/>
          <c:showBubbleSize val="0"/>
          <c:extLst>
            <c:ext xmlns:c15="http://schemas.microsoft.com/office/drawing/2012/chart" uri="{CE6537A1-D6FC-4f65-9D91-7224C49458BB}"/>
          </c:extLst>
        </c:dLbl>
      </c:pivotFmt>
      <c:pivotFmt>
        <c:idx val="31"/>
        <c:dLbl>
          <c:idx val="0"/>
          <c:layout>
            <c:manualLayout>
              <c:x val="0.18494104194815894"/>
              <c:y val="-0.1466211120161704"/>
            </c:manualLayout>
          </c:layout>
          <c:tx>
            <c:rich>
              <a:bodyPr/>
              <a:lstStyle/>
              <a:p>
                <a:fld id="{54DB1307-0AE3-44A2-95B7-3BD8FD44CC25}" type="CATEGORYNAME">
                  <a:rPr lang="en-US" b="1">
                    <a:solidFill>
                      <a:schemeClr val="lt1"/>
                    </a:solidFill>
                    <a:latin typeface="+mn-lt"/>
                    <a:ea typeface="+mn-ea"/>
                    <a:cs typeface="+mn-cs"/>
                  </a:rPr>
                  <a:pPr/>
                  <a:t>[CATEGORY NAME]</a:t>
                </a:fld>
                <a:r>
                  <a:rPr lang="en-US" b="1" baseline="0">
                    <a:solidFill>
                      <a:schemeClr val="lt1"/>
                    </a:solidFill>
                    <a:latin typeface="+mn-lt"/>
                    <a:ea typeface="+mn-ea"/>
                    <a:cs typeface="+mn-cs"/>
                  </a:rPr>
                  <a:t>,</a:t>
                </a:r>
              </a:p>
              <a:p>
                <a:r>
                  <a:rPr lang="en-US" baseline="0">
                    <a:solidFill>
                      <a:schemeClr val="lt1"/>
                    </a:solidFill>
                    <a:latin typeface="+mn-lt"/>
                    <a:ea typeface="+mn-ea"/>
                    <a:cs typeface="+mn-cs"/>
                  </a:rPr>
                  <a:t> </a:t>
                </a:r>
                <a:fld id="{05C6F79C-0D21-4AA1-B58E-6806EFF8E710}" type="VALUE">
                  <a:rPr lang="en-US" baseline="0">
                    <a:solidFill>
                      <a:schemeClr val="lt1"/>
                    </a:solidFill>
                    <a:latin typeface="+mn-lt"/>
                    <a:ea typeface="+mn-ea"/>
                    <a:cs typeface="+mn-cs"/>
                  </a:rPr>
                  <a:pPr/>
                  <a:t>[VALUE]</a:t>
                </a:fld>
                <a:r>
                  <a:rPr lang="en-US" baseline="0">
                    <a:solidFill>
                      <a:schemeClr val="lt1"/>
                    </a:solidFill>
                    <a:latin typeface="+mn-lt"/>
                    <a:ea typeface="+mn-ea"/>
                    <a:cs typeface="+mn-cs"/>
                  </a:rPr>
                  <a:t>, </a:t>
                </a:r>
              </a:p>
              <a:p>
                <a:fld id="{97314606-965E-4403-8981-CA461534FFAA}" type="PERCENTAGE">
                  <a:rPr lang="en-US" baseline="0">
                    <a:solidFill>
                      <a:schemeClr val="lt1"/>
                    </a:solidFill>
                    <a:latin typeface="+mn-lt"/>
                    <a:ea typeface="+mn-ea"/>
                    <a:cs typeface="+mn-cs"/>
                  </a:rPr>
                  <a:pPr/>
                  <a:t>[PERCENTAGE]</a:t>
                </a:fld>
                <a:endParaRPr lang="en-IN"/>
              </a:p>
            </c:rich>
          </c:tx>
          <c:showLegendKey val="0"/>
          <c:showVal val="1"/>
          <c:showCatName val="1"/>
          <c:showSerName val="0"/>
          <c:showPercent val="1"/>
          <c:showBubbleSize val="0"/>
          <c:extLst>
            <c:ext xmlns:c15="http://schemas.microsoft.com/office/drawing/2012/chart" uri="{CE6537A1-D6FC-4f65-9D91-7224C49458BB}">
              <c15:layout>
                <c:manualLayout>
                  <c:w val="0.19003944773175541"/>
                  <c:h val="0.13225357018460465"/>
                </c:manualLayout>
              </c15:layout>
              <c15:dlblFieldTable/>
              <c15:showDataLabelsRange val="0"/>
            </c:ext>
          </c:extLst>
        </c:dLbl>
      </c:pivotFmt>
      <c:pivotFmt>
        <c:idx val="32"/>
        <c:dLbl>
          <c:idx val="0"/>
          <c:layout>
            <c:manualLayout>
              <c:x val="0.20888117535603917"/>
              <c:y val="7.5905950627644894E-2"/>
            </c:manualLayout>
          </c:layout>
          <c:tx>
            <c:rich>
              <a:bodyPr/>
              <a:lstStyle/>
              <a:p>
                <a:fld id="{143467FD-F323-43ED-9AB2-88B32549D56A}" type="CATEGORYNAME">
                  <a:rPr lang="en-US" b="1">
                    <a:solidFill>
                      <a:schemeClr val="lt1"/>
                    </a:solidFill>
                    <a:latin typeface="+mn-lt"/>
                    <a:ea typeface="+mn-ea"/>
                    <a:cs typeface="+mn-cs"/>
                  </a:rPr>
                  <a:pPr/>
                  <a:t>[CATEGORY NAME]</a:t>
                </a:fld>
                <a:r>
                  <a:rPr lang="en-US" baseline="0">
                    <a:solidFill>
                      <a:schemeClr val="lt1"/>
                    </a:solidFill>
                    <a:latin typeface="+mn-lt"/>
                    <a:ea typeface="+mn-ea"/>
                    <a:cs typeface="+mn-cs"/>
                  </a:rPr>
                  <a:t>, </a:t>
                </a:r>
                <a:fld id="{8FCCD285-AE44-4777-AC4F-0EB29FF147DC}" type="VALUE">
                  <a:rPr lang="en-US" baseline="0">
                    <a:solidFill>
                      <a:schemeClr val="lt1"/>
                    </a:solidFill>
                    <a:latin typeface="+mn-lt"/>
                    <a:ea typeface="+mn-ea"/>
                    <a:cs typeface="+mn-cs"/>
                  </a:rPr>
                  <a:pPr/>
                  <a:t>[VALUE]</a:t>
                </a:fld>
                <a:r>
                  <a:rPr lang="en-US" baseline="0">
                    <a:solidFill>
                      <a:schemeClr val="lt1"/>
                    </a:solidFill>
                    <a:latin typeface="+mn-lt"/>
                    <a:ea typeface="+mn-ea"/>
                    <a:cs typeface="+mn-cs"/>
                  </a:rPr>
                  <a:t>, </a:t>
                </a:r>
              </a:p>
              <a:p>
                <a:fld id="{8F7ED790-672D-4A42-A4B9-E1C8E970A6B8}" type="PERCENTAGE">
                  <a:rPr lang="en-US" baseline="0">
                    <a:solidFill>
                      <a:schemeClr val="lt1"/>
                    </a:solidFill>
                    <a:latin typeface="+mn-lt"/>
                    <a:ea typeface="+mn-ea"/>
                    <a:cs typeface="+mn-cs"/>
                  </a:rPr>
                  <a:pPr/>
                  <a:t>[PERCENTAGE]</a:t>
                </a:fld>
                <a:endParaRPr lang="en-IN"/>
              </a:p>
            </c:rich>
          </c:tx>
          <c:showLegendKey val="0"/>
          <c:showVal val="1"/>
          <c:showCatName val="1"/>
          <c:showSerName val="0"/>
          <c:showPercent val="1"/>
          <c:showBubbleSize val="0"/>
          <c:extLst>
            <c:ext xmlns:c15="http://schemas.microsoft.com/office/drawing/2012/chart" uri="{CE6537A1-D6FC-4f65-9D91-7224C49458BB}">
              <c15:layout>
                <c:manualLayout>
                  <c:w val="0.15780315737160075"/>
                  <c:h val="0.14966910484151863"/>
                </c:manualLayout>
              </c15:layout>
              <c15:dlblFieldTable/>
              <c15:showDataLabelsRange val="0"/>
            </c:ext>
          </c:extLst>
        </c:dLbl>
      </c:pivotFmt>
      <c:pivotFmt>
        <c:idx val="33"/>
        <c:dLbl>
          <c:idx val="0"/>
          <c:layout>
            <c:manualLayout>
              <c:x val="0.21501751075494258"/>
              <c:y val="0.19512310177528747"/>
            </c:manualLayout>
          </c:layout>
          <c:tx>
            <c:rich>
              <a:bodyPr/>
              <a:lstStyle/>
              <a:p>
                <a:fld id="{4A997B98-63F6-435B-8D6C-22DEE73D1184}" type="CATEGORYNAME">
                  <a:rPr lang="en-US" b="1">
                    <a:solidFill>
                      <a:schemeClr val="lt1"/>
                    </a:solidFill>
                    <a:latin typeface="+mn-lt"/>
                    <a:ea typeface="+mn-ea"/>
                    <a:cs typeface="+mn-cs"/>
                  </a:rPr>
                  <a:pPr/>
                  <a:t>[CATEGORY NAME]</a:t>
                </a:fld>
                <a:r>
                  <a:rPr lang="en-US" baseline="0">
                    <a:solidFill>
                      <a:schemeClr val="lt1"/>
                    </a:solidFill>
                    <a:latin typeface="+mn-lt"/>
                    <a:ea typeface="+mn-ea"/>
                    <a:cs typeface="+mn-cs"/>
                  </a:rPr>
                  <a:t>, </a:t>
                </a:r>
              </a:p>
              <a:p>
                <a:r>
                  <a:rPr lang="en-US" baseline="0">
                    <a:solidFill>
                      <a:schemeClr val="lt1"/>
                    </a:solidFill>
                    <a:latin typeface="+mn-lt"/>
                    <a:ea typeface="+mn-ea"/>
                    <a:cs typeface="+mn-cs"/>
                  </a:rPr>
                  <a:t> </a:t>
                </a:r>
                <a:fld id="{1CCABB34-12A7-4A2D-819C-DC4F6EB9A670}" type="VALUE">
                  <a:rPr lang="en-US" baseline="0">
                    <a:solidFill>
                      <a:schemeClr val="lt1"/>
                    </a:solidFill>
                    <a:latin typeface="+mn-lt"/>
                    <a:ea typeface="+mn-ea"/>
                    <a:cs typeface="+mn-cs"/>
                  </a:rPr>
                  <a:pPr/>
                  <a:t>[VALUE]</a:t>
                </a:fld>
                <a:r>
                  <a:rPr lang="en-US" baseline="0">
                    <a:solidFill>
                      <a:schemeClr val="lt1"/>
                    </a:solidFill>
                    <a:latin typeface="+mn-lt"/>
                    <a:ea typeface="+mn-ea"/>
                    <a:cs typeface="+mn-cs"/>
                  </a:rPr>
                  <a:t>,</a:t>
                </a:r>
              </a:p>
              <a:p>
                <a:r>
                  <a:rPr lang="en-US" baseline="0">
                    <a:solidFill>
                      <a:schemeClr val="lt1"/>
                    </a:solidFill>
                    <a:latin typeface="+mn-lt"/>
                    <a:ea typeface="+mn-ea"/>
                    <a:cs typeface="+mn-cs"/>
                  </a:rPr>
                  <a:t> </a:t>
                </a:r>
                <a:fld id="{1AAA6B83-0B51-429A-9E8D-E9F567642B7B}" type="PERCENTAGE">
                  <a:rPr lang="en-US" baseline="0">
                    <a:solidFill>
                      <a:schemeClr val="lt1"/>
                    </a:solidFill>
                    <a:latin typeface="+mn-lt"/>
                    <a:ea typeface="+mn-ea"/>
                    <a:cs typeface="+mn-cs"/>
                  </a:rPr>
                  <a:pPr/>
                  <a:t>[PERCENTAGE]</a:t>
                </a:fld>
                <a:endParaRPr lang="en-US" baseline="0">
                  <a:solidFill>
                    <a:schemeClr val="lt1"/>
                  </a:solidFill>
                  <a:latin typeface="+mn-lt"/>
                  <a:ea typeface="+mn-ea"/>
                  <a:cs typeface="+mn-cs"/>
                </a:endParaRPr>
              </a:p>
            </c:rich>
          </c:tx>
          <c:showLegendKey val="0"/>
          <c:showVal val="1"/>
          <c:showCatName val="1"/>
          <c:showSerName val="0"/>
          <c:showPercent val="1"/>
          <c:showBubbleSize val="0"/>
          <c:extLst>
            <c:ext xmlns:c15="http://schemas.microsoft.com/office/drawing/2012/chart" uri="{CE6537A1-D6FC-4f65-9D91-7224C49458BB}">
              <c15:layout>
                <c:manualLayout>
                  <c:w val="0.21204378853530878"/>
                  <c:h val="0.14270289097875305"/>
                </c:manualLayout>
              </c15:layout>
              <c15:dlblFieldTable/>
              <c15:showDataLabelsRange val="0"/>
            </c:ext>
          </c:extLst>
        </c:dLbl>
      </c:pivotFmt>
      <c:pivotFmt>
        <c:idx val="34"/>
        <c:dLbl>
          <c:idx val="0"/>
          <c:layout>
            <c:manualLayout>
              <c:x val="-0.24518114507136315"/>
              <c:y val="0.16568495160675448"/>
            </c:manualLayout>
          </c:layout>
          <c:tx>
            <c:rich>
              <a:bodyPr/>
              <a:lstStyle/>
              <a:p>
                <a:fld id="{CDCD9DEA-29AC-494C-98CA-8CB1CC0C888D}" type="CATEGORYNAME">
                  <a:rPr lang="en-US" b="1">
                    <a:solidFill>
                      <a:schemeClr val="lt1"/>
                    </a:solidFill>
                    <a:latin typeface="+mn-lt"/>
                    <a:ea typeface="+mn-ea"/>
                    <a:cs typeface="+mn-cs"/>
                  </a:rPr>
                  <a:pPr/>
                  <a:t>[CATEGORY NAME]</a:t>
                </a:fld>
                <a:r>
                  <a:rPr lang="en-US" baseline="0">
                    <a:solidFill>
                      <a:schemeClr val="lt1"/>
                    </a:solidFill>
                    <a:latin typeface="+mn-lt"/>
                    <a:ea typeface="+mn-ea"/>
                    <a:cs typeface="+mn-cs"/>
                  </a:rPr>
                  <a:t>, </a:t>
                </a:r>
                <a:fld id="{739EB61B-C67F-4F8C-B34B-E88F4B23456A}" type="VALUE">
                  <a:rPr lang="en-US" baseline="0">
                    <a:solidFill>
                      <a:schemeClr val="lt1"/>
                    </a:solidFill>
                    <a:latin typeface="+mn-lt"/>
                    <a:ea typeface="+mn-ea"/>
                    <a:cs typeface="+mn-cs"/>
                  </a:rPr>
                  <a:pPr/>
                  <a:t>[VALUE]</a:t>
                </a:fld>
                <a:r>
                  <a:rPr lang="en-US" baseline="0">
                    <a:solidFill>
                      <a:schemeClr val="lt1"/>
                    </a:solidFill>
                    <a:latin typeface="+mn-lt"/>
                    <a:ea typeface="+mn-ea"/>
                    <a:cs typeface="+mn-cs"/>
                  </a:rPr>
                  <a:t>, </a:t>
                </a:r>
                <a:fld id="{459308B5-8A5F-4F4D-A629-2EC173764AFD}" type="PERCENTAGE">
                  <a:rPr lang="en-US" baseline="0">
                    <a:solidFill>
                      <a:schemeClr val="lt1"/>
                    </a:solidFill>
                    <a:latin typeface="+mn-lt"/>
                    <a:ea typeface="+mn-ea"/>
                    <a:cs typeface="+mn-cs"/>
                  </a:rPr>
                  <a:pPr/>
                  <a:t>[PERCENTAGE]</a:t>
                </a:fld>
                <a:endParaRPr lang="en-US" baseline="0">
                  <a:solidFill>
                    <a:schemeClr val="lt1"/>
                  </a:solidFill>
                  <a:latin typeface="+mn-lt"/>
                  <a:ea typeface="+mn-ea"/>
                  <a:cs typeface="+mn-cs"/>
                </a:endParaRPr>
              </a:p>
            </c:rich>
          </c:tx>
          <c:showLegendKey val="0"/>
          <c:showVal val="1"/>
          <c:showCatName val="1"/>
          <c:showSerName val="0"/>
          <c:showPercent val="1"/>
          <c:showBubbleSize val="0"/>
          <c:extLst>
            <c:ext xmlns:c15="http://schemas.microsoft.com/office/drawing/2012/chart" uri="{CE6537A1-D6FC-4f65-9D91-7224C49458BB}">
              <c15:layout>
                <c:manualLayout>
                  <c:w val="0.13068284178974668"/>
                  <c:h val="0.13225357018460465"/>
                </c:manualLayout>
              </c15:layout>
              <c15:dlblFieldTable/>
              <c15:showDataLabelsRange val="0"/>
            </c:ext>
          </c:extLst>
        </c:dLbl>
      </c:pivotFmt>
      <c:pivotFmt>
        <c:idx val="35"/>
        <c:dLbl>
          <c:idx val="0"/>
          <c:layout>
            <c:manualLayout>
              <c:x val="-0.24074327524887792"/>
              <c:y val="2.6010855226168829E-3"/>
            </c:manualLayout>
          </c:layout>
          <c:tx>
            <c:rich>
              <a:bodyPr/>
              <a:lstStyle/>
              <a:p>
                <a:fld id="{DE0B70EE-CC86-4D7E-BC0C-660C315DE2D4}" type="CATEGORYNAME">
                  <a:rPr lang="en-US" b="1">
                    <a:solidFill>
                      <a:schemeClr val="lt1"/>
                    </a:solidFill>
                    <a:latin typeface="+mn-lt"/>
                    <a:ea typeface="+mn-ea"/>
                    <a:cs typeface="+mn-cs"/>
                  </a:rPr>
                  <a:pPr/>
                  <a:t>[CATEGORY NAME]</a:t>
                </a:fld>
                <a:r>
                  <a:rPr lang="en-US" b="1" baseline="0">
                    <a:solidFill>
                      <a:schemeClr val="lt1"/>
                    </a:solidFill>
                    <a:latin typeface="+mn-lt"/>
                    <a:ea typeface="+mn-ea"/>
                    <a:cs typeface="+mn-cs"/>
                  </a:rPr>
                  <a:t>,</a:t>
                </a:r>
              </a:p>
              <a:p>
                <a:r>
                  <a:rPr lang="en-US" baseline="0">
                    <a:solidFill>
                      <a:schemeClr val="lt1"/>
                    </a:solidFill>
                    <a:latin typeface="+mn-lt"/>
                    <a:ea typeface="+mn-ea"/>
                    <a:cs typeface="+mn-cs"/>
                  </a:rPr>
                  <a:t> </a:t>
                </a:r>
                <a:fld id="{76150365-12A7-4C9C-BAD9-E290BD70F3C9}" type="VALUE">
                  <a:rPr lang="en-US" baseline="0">
                    <a:solidFill>
                      <a:schemeClr val="lt1"/>
                    </a:solidFill>
                    <a:latin typeface="+mn-lt"/>
                    <a:ea typeface="+mn-ea"/>
                    <a:cs typeface="+mn-cs"/>
                  </a:rPr>
                  <a:pPr/>
                  <a:t>[VALUE]</a:t>
                </a:fld>
                <a:r>
                  <a:rPr lang="en-US" baseline="0">
                    <a:solidFill>
                      <a:schemeClr val="lt1"/>
                    </a:solidFill>
                    <a:latin typeface="+mn-lt"/>
                    <a:ea typeface="+mn-ea"/>
                    <a:cs typeface="+mn-cs"/>
                  </a:rPr>
                  <a:t>, </a:t>
                </a:r>
                <a:fld id="{2CC9043F-3166-43D5-B264-FABFAF5945F0}" type="PERCENTAGE">
                  <a:rPr lang="en-US" baseline="0">
                    <a:solidFill>
                      <a:schemeClr val="lt1"/>
                    </a:solidFill>
                    <a:latin typeface="+mn-lt"/>
                    <a:ea typeface="+mn-ea"/>
                    <a:cs typeface="+mn-cs"/>
                  </a:rPr>
                  <a:pPr/>
                  <a:t>[PERCENTAGE]</a:t>
                </a:fld>
                <a:endParaRPr lang="en-US" baseline="0">
                  <a:solidFill>
                    <a:schemeClr val="lt1"/>
                  </a:solidFill>
                  <a:latin typeface="+mn-lt"/>
                  <a:ea typeface="+mn-ea"/>
                  <a:cs typeface="+mn-cs"/>
                </a:endParaRPr>
              </a:p>
            </c:rich>
          </c:tx>
          <c:showLegendKey val="0"/>
          <c:showVal val="1"/>
          <c:showCatName val="1"/>
          <c:showSerName val="0"/>
          <c:showPercent val="1"/>
          <c:showBubbleSize val="0"/>
          <c:extLst>
            <c:ext xmlns:c15="http://schemas.microsoft.com/office/drawing/2012/chart" uri="{CE6537A1-D6FC-4f65-9D91-7224C49458BB}">
              <c15:layout>
                <c:manualLayout>
                  <c:w val="0.14820019723865877"/>
                  <c:h val="0.15315221177290142"/>
                </c:manualLayout>
              </c15:layout>
              <c15:dlblFieldTable/>
              <c15:showDataLabelsRange val="0"/>
            </c:ext>
          </c:extLst>
        </c:dLbl>
      </c:pivotFmt>
      <c:pivotFmt>
        <c:idx val="36"/>
        <c:dLbl>
          <c:idx val="0"/>
          <c:layout>
            <c:manualLayout>
              <c:x val="-0.19528859743123828"/>
              <c:y val="-0.14217411695011481"/>
            </c:manualLayout>
          </c:layout>
          <c:tx>
            <c:rich>
              <a:bodyPr/>
              <a:lstStyle/>
              <a:p>
                <a:fld id="{EE2FDF03-11F4-48A2-9773-FDF8D53B8C68}" type="CATEGORYNAME">
                  <a:rPr lang="en-US" b="1">
                    <a:solidFill>
                      <a:schemeClr val="lt1"/>
                    </a:solidFill>
                    <a:latin typeface="+mn-lt"/>
                    <a:ea typeface="+mn-ea"/>
                    <a:cs typeface="+mn-cs"/>
                  </a:rPr>
                  <a:pPr/>
                  <a:t>[CATEGORY NAME]</a:t>
                </a:fld>
                <a:r>
                  <a:rPr lang="en-US" baseline="0">
                    <a:solidFill>
                      <a:schemeClr val="lt1"/>
                    </a:solidFill>
                    <a:latin typeface="+mn-lt"/>
                    <a:ea typeface="+mn-ea"/>
                    <a:cs typeface="+mn-cs"/>
                  </a:rPr>
                  <a:t>,</a:t>
                </a:r>
              </a:p>
              <a:p>
                <a:r>
                  <a:rPr lang="en-US" baseline="0">
                    <a:solidFill>
                      <a:schemeClr val="lt1"/>
                    </a:solidFill>
                    <a:latin typeface="+mn-lt"/>
                    <a:ea typeface="+mn-ea"/>
                    <a:cs typeface="+mn-cs"/>
                  </a:rPr>
                  <a:t> </a:t>
                </a:r>
                <a:fld id="{F916AE41-8F57-4CF6-AEDA-68DC223E95B8}" type="VALUE">
                  <a:rPr lang="en-US" baseline="0">
                    <a:solidFill>
                      <a:schemeClr val="lt1"/>
                    </a:solidFill>
                    <a:latin typeface="+mn-lt"/>
                    <a:ea typeface="+mn-ea"/>
                    <a:cs typeface="+mn-cs"/>
                  </a:rPr>
                  <a:pPr/>
                  <a:t>[VALUE]</a:t>
                </a:fld>
                <a:r>
                  <a:rPr lang="en-US" baseline="0">
                    <a:solidFill>
                      <a:schemeClr val="lt1"/>
                    </a:solidFill>
                    <a:latin typeface="+mn-lt"/>
                    <a:ea typeface="+mn-ea"/>
                    <a:cs typeface="+mn-cs"/>
                  </a:rPr>
                  <a:t>, </a:t>
                </a:r>
                <a:fld id="{60B3570F-1352-4F9F-A036-883BB8A9CF8C}" type="PERCENTAGE">
                  <a:rPr lang="en-US" baseline="0">
                    <a:solidFill>
                      <a:schemeClr val="lt1"/>
                    </a:solidFill>
                    <a:latin typeface="+mn-lt"/>
                    <a:ea typeface="+mn-ea"/>
                    <a:cs typeface="+mn-cs"/>
                  </a:rPr>
                  <a:pPr/>
                  <a:t>[PERCENTAGE]</a:t>
                </a:fld>
                <a:endParaRPr lang="en-US" baseline="0">
                  <a:solidFill>
                    <a:schemeClr val="lt1"/>
                  </a:solidFill>
                  <a:latin typeface="+mn-lt"/>
                  <a:ea typeface="+mn-ea"/>
                  <a:cs typeface="+mn-cs"/>
                </a:endParaRPr>
              </a:p>
            </c:rich>
          </c:tx>
          <c:showLegendKey val="0"/>
          <c:showVal val="1"/>
          <c:showCatName val="1"/>
          <c:showSerName val="0"/>
          <c:showPercent val="1"/>
          <c:showBubbleSize val="0"/>
          <c:extLst>
            <c:ext xmlns:c15="http://schemas.microsoft.com/office/drawing/2012/chart" uri="{CE6537A1-D6FC-4f65-9D91-7224C49458BB}">
              <c15:layout>
                <c:manualLayout>
                  <c:w val="0.16026864060631474"/>
                  <c:h val="0.1705677464298154"/>
                </c:manualLayout>
              </c15:layout>
              <c15:dlblFieldTable/>
              <c15:showDataLabelsRange val="0"/>
            </c:ext>
          </c:extLst>
        </c:dLbl>
      </c:pivotFmt>
      <c:pivotFmt>
        <c:idx val="37"/>
        <c:dLbl>
          <c:idx val="0"/>
          <c:showLegendKey val="0"/>
          <c:showVal val="1"/>
          <c:showCatName val="0"/>
          <c:showSerName val="0"/>
          <c:showPercent val="0"/>
          <c:showBubbleSize val="0"/>
          <c:extLst>
            <c:ext xmlns:c15="http://schemas.microsoft.com/office/drawing/2012/chart" uri="{CE6537A1-D6FC-4f65-9D91-7224C49458BB}"/>
          </c:extLst>
        </c:dLbl>
      </c:pivotFmt>
      <c:pivotFmt>
        <c:idx val="38"/>
        <c:dLbl>
          <c:idx val="0"/>
          <c:showLegendKey val="0"/>
          <c:showVal val="1"/>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pattFill prst="ltUpDiag">
            <a:fgClr>
              <a:schemeClr val="accent1"/>
            </a:fgClr>
            <a:bgClr>
              <a:schemeClr val="lt1"/>
            </a:bgClr>
          </a:pattFill>
          <a:ln>
            <a:noFill/>
          </a:ln>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pattFill prst="ltUpDiag">
            <a:fgClr>
              <a:schemeClr val="accent1"/>
            </a:fgClr>
            <a:bgClr>
              <a:schemeClr val="lt1"/>
            </a:bgClr>
          </a:patt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pattFill prst="ltUpDiag">
            <a:fgClr>
              <a:schemeClr val="accent1"/>
            </a:fgClr>
            <a:bgClr>
              <a:schemeClr val="lt1"/>
            </a:bgClr>
          </a:patt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173354480996623"/>
          <c:y val="0.19755856906775546"/>
          <c:w val="0.77713972486568017"/>
          <c:h val="0.65110965296004664"/>
        </c:manualLayout>
      </c:layout>
      <c:barChart>
        <c:barDir val="col"/>
        <c:grouping val="clustered"/>
        <c:varyColors val="0"/>
        <c:ser>
          <c:idx val="0"/>
          <c:order val="0"/>
          <c:tx>
            <c:strRef>
              <c:f>'Net Profit Margin'!$C$3</c:f>
              <c:strCache>
                <c:ptCount val="1"/>
                <c:pt idx="0">
                  <c:v>Total</c:v>
                </c:pt>
              </c:strCache>
            </c:strRef>
          </c:tx>
          <c:spPr>
            <a:pattFill prst="ltUpDiag">
              <a:fgClr>
                <a:schemeClr val="accent1"/>
              </a:fgClr>
              <a:bgClr>
                <a:schemeClr val="lt1"/>
              </a:bgClr>
            </a:patt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'Net Profit Margin'!$B$4:$B$10</c:f>
              <c:strCache>
                <c:ptCount val="6"/>
                <c:pt idx="0">
                  <c:v>2025</c:v>
                </c:pt>
                <c:pt idx="1">
                  <c:v>2026</c:v>
                </c:pt>
                <c:pt idx="2">
                  <c:v>2027</c:v>
                </c:pt>
                <c:pt idx="3">
                  <c:v>2028</c:v>
                </c:pt>
                <c:pt idx="4">
                  <c:v>2029</c:v>
                </c:pt>
                <c:pt idx="5">
                  <c:v>2030</c:v>
                </c:pt>
              </c:strCache>
            </c:strRef>
          </c:cat>
          <c:val>
            <c:numRef>
              <c:f>'Net Profit Margin'!$C$4:$C$10</c:f>
              <c:numCache>
                <c:formatCode>0%</c:formatCode>
                <c:ptCount val="6"/>
                <c:pt idx="0">
                  <c:v>5.155637878723323E-2</c:v>
                </c:pt>
                <c:pt idx="1">
                  <c:v>3.7972269430010787E-2</c:v>
                </c:pt>
                <c:pt idx="2">
                  <c:v>9.6511494130181264E-4</c:v>
                </c:pt>
                <c:pt idx="3">
                  <c:v>4.8570353358729302E-3</c:v>
                </c:pt>
                <c:pt idx="4">
                  <c:v>8.9356422631243129E-3</c:v>
                </c:pt>
                <c:pt idx="5">
                  <c:v>1.3054424554972986E-2</c:v>
                </c:pt>
              </c:numCache>
            </c:numRef>
          </c:val>
          <c:extLst>
            <c:ext xmlns:c16="http://schemas.microsoft.com/office/drawing/2014/chart" uri="{C3380CC4-5D6E-409C-BE32-E72D297353CC}">
              <c16:uniqueId val="{00000000-507B-46AA-84A5-EAA8F8A718ED}"/>
            </c:ext>
          </c:extLst>
        </c:ser>
        <c:dLbls>
          <c:dLblPos val="outEnd"/>
          <c:showLegendKey val="0"/>
          <c:showVal val="1"/>
          <c:showCatName val="0"/>
          <c:showSerName val="0"/>
          <c:showPercent val="0"/>
          <c:showBubbleSize val="0"/>
        </c:dLbls>
        <c:gapWidth val="150"/>
        <c:axId val="902117920"/>
        <c:axId val="902120800"/>
      </c:barChart>
      <c:catAx>
        <c:axId val="902117920"/>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902120800"/>
        <c:crosses val="autoZero"/>
        <c:auto val="1"/>
        <c:lblAlgn val="ctr"/>
        <c:lblOffset val="100"/>
        <c:noMultiLvlLbl val="0"/>
      </c:catAx>
      <c:valAx>
        <c:axId val="90212080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902117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[Vijay Bari 3 statement (Tata motors) with dashboard.xlsx]Revenue By Tata Motors!PivotTable1</c:name>
    <c:fmtId val="7"/>
  </c:pivotSource>
  <c:chart>
    <c:title>
      <c:tx>
        <c:rich>
          <a:bodyPr rot="0" spcFirstLastPara="1" vertOverflow="ellipsis" vert="horz" wrap="square" anchor="ctr" anchorCtr="1"/>
          <a:lstStyle/>
          <a:p>
            <a:pPr>
              <a:defRPr sz="1400" b="0" i="0" u="none" strike="noStrike" kern="1200" spc="0" baseline="0">
                <a:solidFill>
                  <a:srgbClr val="FFC000"/>
                </a:solidFill>
                <a:latin typeface="+mn-lt"/>
                <a:ea typeface="+mn-ea"/>
                <a:cs typeface="+mn-cs"/>
              </a:defRPr>
            </a:pPr>
            <a:r>
              <a:rPr lang="en-US"/>
              <a:t>Revenue Per Year </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C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70316301703163"/>
              <c:y val="-3.0497102775237472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77B0221-9212-4379-BD73-3526A4E67731}" type="CATEGORYNAME">
                  <a:rPr lang="en-US" b="1">
                    <a:solidFill>
                      <a:schemeClr val="accent1"/>
                    </a:solidFill>
                  </a:rPr>
                  <a:pPr>
                    <a:defRPr sz="900" b="0" i="0" u="none" strike="noStrike" kern="1200" baseline="0">
                      <a:solidFill>
                        <a:schemeClr val="tx1">
                          <a:lumMod val="75000"/>
                          <a:lumOff val="25000"/>
                        </a:schemeClr>
                      </a:solidFill>
                      <a:latin typeface="+mn-lt"/>
                      <a:ea typeface="+mn-ea"/>
                      <a:cs typeface="+mn-cs"/>
                    </a:defRPr>
                  </a:pPr>
                  <a:t>[CATEGORY NAME]</a:t>
                </a:fld>
                <a:r>
                  <a:rPr lang="en-US" baseline="0"/>
                  <a:t>, </a:t>
                </a:r>
                <a:fld id="{8699ADAD-8D58-448C-A3C9-ED7A70ED60CC}" type="VALUE">
                  <a:rPr lang="en-US" baseline="0"/>
                  <a:pPr>
                    <a:defRPr sz="900" b="0" i="0" u="none" strike="noStrike" kern="1200" baseline="0">
                      <a:solidFill>
                        <a:schemeClr val="tx1">
                          <a:lumMod val="75000"/>
                          <a:lumOff val="25000"/>
                        </a:schemeClr>
                      </a:solidFill>
                      <a:latin typeface="+mn-lt"/>
                      <a:ea typeface="+mn-ea"/>
                      <a:cs typeface="+mn-cs"/>
                    </a:defRPr>
                  </a:pPr>
                  <a:t>[VALUE]</a:t>
                </a:fld>
                <a:r>
                  <a:rPr lang="en-US" baseline="0"/>
                  <a:t>, </a:t>
                </a:r>
                <a:fld id="{44F1CB10-39DC-4A0C-8820-B33AAA46696F}" type="PERCENTAGE">
                  <a:rPr lang="en-US" baseline="0"/>
                  <a:pPr>
                    <a:defRPr sz="900" b="0"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1"/>
          </a:solidFill>
          <a:ln w="19050">
            <a:solidFill>
              <a:schemeClr val="lt1"/>
            </a:solidFill>
          </a:ln>
          <a:effectLst/>
        </c:spPr>
        <c:dLbl>
          <c:idx val="0"/>
          <c:layout>
            <c:manualLayout>
              <c:x val="-0.19464720194647203"/>
              <c:y val="7.3193046660567251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1A6064E-C6E9-4000-B7E3-AD42BE557566}" type="CATEGORYNAME">
                  <a:rPr lang="en-US" b="1">
                    <a:solidFill>
                      <a:srgbClr val="FFC000"/>
                    </a:solidFill>
                  </a:rPr>
                  <a:pPr>
                    <a:defRPr sz="900" b="0" i="0" u="none" strike="noStrike" kern="1200" baseline="0">
                      <a:solidFill>
                        <a:schemeClr val="tx1">
                          <a:lumMod val="75000"/>
                          <a:lumOff val="25000"/>
                        </a:schemeClr>
                      </a:solidFill>
                      <a:latin typeface="+mn-lt"/>
                      <a:ea typeface="+mn-ea"/>
                      <a:cs typeface="+mn-cs"/>
                    </a:defRPr>
                  </a:pPr>
                  <a:t>[CATEGORY NAME]</a:t>
                </a:fld>
                <a:r>
                  <a:rPr lang="en-US" baseline="0"/>
                  <a:t>, </a:t>
                </a:r>
                <a:fld id="{D31B4F6C-CD6B-4AA7-A514-70CEF26E4286}" type="VALUE">
                  <a:rPr lang="en-US" baseline="0"/>
                  <a:pPr>
                    <a:defRPr sz="900" b="0" i="0" u="none" strike="noStrike" kern="1200" baseline="0">
                      <a:solidFill>
                        <a:schemeClr val="tx1">
                          <a:lumMod val="75000"/>
                          <a:lumOff val="25000"/>
                        </a:schemeClr>
                      </a:solidFill>
                      <a:latin typeface="+mn-lt"/>
                      <a:ea typeface="+mn-ea"/>
                      <a:cs typeface="+mn-cs"/>
                    </a:defRPr>
                  </a:pPr>
                  <a:t>[VALUE]</a:t>
                </a:fld>
                <a:r>
                  <a:rPr lang="en-US" baseline="0"/>
                  <a:t>, </a:t>
                </a:r>
                <a:fld id="{CDADC5A7-49C9-4E13-B724-7F9EEB03E087}" type="PERCENTAGE">
                  <a:rPr lang="en-US" baseline="0"/>
                  <a:pPr>
                    <a:defRPr sz="900" b="0"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3"/>
        <c:spPr>
          <a:solidFill>
            <a:schemeClr val="accent1"/>
          </a:solidFill>
          <a:ln w="19050">
            <a:solidFill>
              <a:schemeClr val="lt1"/>
            </a:solidFill>
          </a:ln>
          <a:effectLst/>
        </c:spPr>
        <c:dLbl>
          <c:idx val="0"/>
          <c:layout>
            <c:manualLayout>
              <c:x val="8.9213300892133016E-2"/>
              <c:y val="0.10673985971332724"/>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16E8C14-F620-4351-9398-8BADA0A7D0D5}" type="CATEGORYNAME">
                  <a:rPr lang="en-US" b="1">
                    <a:solidFill>
                      <a:schemeClr val="accent3"/>
                    </a:solidFill>
                  </a:rPr>
                  <a:pPr>
                    <a:defRPr sz="900" b="0" i="0" u="none" strike="noStrike" kern="1200" baseline="0">
                      <a:solidFill>
                        <a:schemeClr val="tx1">
                          <a:lumMod val="75000"/>
                          <a:lumOff val="25000"/>
                        </a:schemeClr>
                      </a:solidFill>
                      <a:latin typeface="+mn-lt"/>
                      <a:ea typeface="+mn-ea"/>
                      <a:cs typeface="+mn-cs"/>
                    </a:defRPr>
                  </a:pPr>
                  <a:t>[CATEGORY NAME]</a:t>
                </a:fld>
                <a:r>
                  <a:rPr lang="en-US" baseline="0"/>
                  <a:t>, </a:t>
                </a:r>
                <a:fld id="{399D9685-6809-4255-BB37-C9FA378134B9}" type="VALUE">
                  <a:rPr lang="en-US" baseline="0"/>
                  <a:pPr>
                    <a:defRPr sz="900" b="0" i="0" u="none" strike="noStrike" kern="1200" baseline="0">
                      <a:solidFill>
                        <a:schemeClr val="tx1">
                          <a:lumMod val="75000"/>
                          <a:lumOff val="25000"/>
                        </a:schemeClr>
                      </a:solidFill>
                      <a:latin typeface="+mn-lt"/>
                      <a:ea typeface="+mn-ea"/>
                      <a:cs typeface="+mn-cs"/>
                    </a:defRPr>
                  </a:pPr>
                  <a:t>[VALUE]</a:t>
                </a:fld>
                <a:r>
                  <a:rPr lang="en-US" baseline="0"/>
                  <a:t>, </a:t>
                </a:r>
                <a:fld id="{04DE08CE-CAC8-4057-BC3D-08BB59E5F9AD}" type="PERCENTAGE">
                  <a:rPr lang="en-US" baseline="0"/>
                  <a:pPr>
                    <a:defRPr sz="900" b="0"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4"/>
        <c:spPr>
          <a:solidFill>
            <a:schemeClr val="accent1"/>
          </a:solidFill>
          <a:ln w="19050">
            <a:solidFill>
              <a:schemeClr val="lt1"/>
            </a:solidFill>
          </a:ln>
          <a:effectLst/>
        </c:spPr>
        <c:dLbl>
          <c:idx val="0"/>
          <c:layout>
            <c:manualLayout>
              <c:x val="0.14395782643957827"/>
              <c:y val="-2.1347971942665446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38DB0C6-0F8C-4644-87F7-BBCB4B7AB34A}" type="CATEGORYNAME">
                  <a:rPr lang="en-US" b="1">
                    <a:solidFill>
                      <a:schemeClr val="accent2"/>
                    </a:solidFill>
                  </a:rPr>
                  <a:pPr>
                    <a:defRPr sz="900" b="0" i="0" u="none" strike="noStrike" kern="1200" baseline="0">
                      <a:solidFill>
                        <a:schemeClr val="tx1">
                          <a:lumMod val="75000"/>
                          <a:lumOff val="25000"/>
                        </a:schemeClr>
                      </a:solidFill>
                      <a:latin typeface="+mn-lt"/>
                      <a:ea typeface="+mn-ea"/>
                      <a:cs typeface="+mn-cs"/>
                    </a:defRPr>
                  </a:pPr>
                  <a:t>[CATEGORY NAME]</a:t>
                </a:fld>
                <a:r>
                  <a:rPr lang="en-US" b="1" baseline="0">
                    <a:solidFill>
                      <a:schemeClr val="accent2"/>
                    </a:solidFill>
                  </a:rPr>
                  <a:t>,</a:t>
                </a:r>
                <a:r>
                  <a:rPr lang="en-US" baseline="0"/>
                  <a:t> </a:t>
                </a:r>
                <a:fld id="{BB0AD56C-19E7-43D9-98B0-8E240F534D8D}" type="VALUE">
                  <a:rPr lang="en-US" baseline="0"/>
                  <a:pPr>
                    <a:defRPr sz="900" b="0" i="0" u="none" strike="noStrike" kern="1200" baseline="0">
                      <a:solidFill>
                        <a:schemeClr val="tx1">
                          <a:lumMod val="75000"/>
                          <a:lumOff val="25000"/>
                        </a:schemeClr>
                      </a:solidFill>
                      <a:latin typeface="+mn-lt"/>
                      <a:ea typeface="+mn-ea"/>
                      <a:cs typeface="+mn-cs"/>
                    </a:defRPr>
                  </a:pPr>
                  <a:t>[VALUE]</a:t>
                </a:fld>
                <a:r>
                  <a:rPr lang="en-US" baseline="0"/>
                  <a:t>, </a:t>
                </a:r>
                <a:fld id="{619D9684-1ECB-4D74-95BD-ACA768B83C03}" type="PERCENTAGE">
                  <a:rPr lang="en-US" baseline="0"/>
                  <a:pPr>
                    <a:defRPr sz="900" b="0"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5"/>
        <c:spPr>
          <a:solidFill>
            <a:schemeClr val="accent1"/>
          </a:solidFill>
          <a:ln w="19050">
            <a:solidFill>
              <a:schemeClr val="lt1"/>
            </a:solidFill>
          </a:ln>
          <a:effectLst/>
        </c:spPr>
        <c:dLbl>
          <c:idx val="0"/>
          <c:layout>
            <c:manualLayout>
              <c:x val="0.18450932684509327"/>
              <c:y val="-5.4894784995425459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9FE3391-0F3F-4454-88A9-E6849AFBB910}" type="CATEGORYNAME">
                  <a:rPr lang="en-US" b="1">
                    <a:solidFill>
                      <a:schemeClr val="accent1"/>
                    </a:solidFill>
                  </a:rPr>
                  <a:pPr>
                    <a:defRPr sz="900" b="0" i="0" u="none" strike="noStrike" kern="1200" baseline="0">
                      <a:solidFill>
                        <a:schemeClr val="tx1">
                          <a:lumMod val="75000"/>
                          <a:lumOff val="25000"/>
                        </a:schemeClr>
                      </a:solidFill>
                      <a:latin typeface="+mn-lt"/>
                      <a:ea typeface="+mn-ea"/>
                      <a:cs typeface="+mn-cs"/>
                    </a:defRPr>
                  </a:pPr>
                  <a:t>[CATEGORY NAME]</a:t>
                </a:fld>
                <a:r>
                  <a:rPr lang="en-US" baseline="0"/>
                  <a:t>, </a:t>
                </a:r>
                <a:fld id="{A206E711-6ED2-4054-9310-2ABD9DBF0B8A}" type="VALUE">
                  <a:rPr lang="en-US" baseline="0"/>
                  <a:pPr>
                    <a:defRPr sz="900" b="0" i="0" u="none" strike="noStrike" kern="1200" baseline="0">
                      <a:solidFill>
                        <a:schemeClr val="tx1">
                          <a:lumMod val="75000"/>
                          <a:lumOff val="25000"/>
                        </a:schemeClr>
                      </a:solidFill>
                      <a:latin typeface="+mn-lt"/>
                      <a:ea typeface="+mn-ea"/>
                      <a:cs typeface="+mn-cs"/>
                    </a:defRPr>
                  </a:pPr>
                  <a:t>[VALUE]</a:t>
                </a:fld>
                <a:r>
                  <a:rPr lang="en-US" baseline="0"/>
                  <a:t>, </a:t>
                </a:r>
                <a:fld id="{B5F3A43B-69D3-4EEF-B4D9-C9447882FB11}" type="PERCENTAGE">
                  <a:rPr lang="en-US" baseline="0"/>
                  <a:pPr>
                    <a:defRPr sz="900" b="0"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6"/>
        <c:dLbl>
          <c:idx val="0"/>
          <c:layout>
            <c:manualLayout>
              <c:x val="0.14801297648012976"/>
              <c:y val="8.2342177493138047E-2"/>
            </c:manualLayout>
          </c:layout>
          <c:tx>
            <c:rich>
              <a:bodyPr/>
              <a:lstStyle/>
              <a:p>
                <a:fld id="{3AACD688-5140-46BC-81A6-4C6540C3892C}" type="CATEGORYNAME">
                  <a:rPr lang="en-US" b="1"/>
                  <a:pPr/>
                  <a:t>[CATEGORY NAME]</a:t>
                </a:fld>
                <a:r>
                  <a:rPr lang="en-US" baseline="0"/>
                  <a:t>, </a:t>
                </a:r>
                <a:fld id="{2A92F119-DA9A-45B8-BB7A-377C5D6EC07A}" type="VALUE">
                  <a:rPr lang="en-US" baseline="0"/>
                  <a:pPr/>
                  <a:t>[VALUE]</a:t>
                </a:fld>
                <a:r>
                  <a:rPr lang="en-US" baseline="0"/>
                  <a:t>, </a:t>
                </a:r>
                <a:fld id="{B515C6CF-C5D5-43B3-8EC2-5CDF02BD02E9}" type="PERCENTAGE">
                  <a:rPr lang="en-US" baseline="0"/>
                  <a:pPr/>
                  <a:t>[PERCENTAGE]</a:t>
                </a:fld>
                <a:endParaRPr lang="en-US" baseline="0"/>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7"/>
        <c:dLbl>
          <c:idx val="0"/>
          <c:layout>
            <c:manualLayout>
              <c:x val="0.14193025141930252"/>
              <c:y val="3.9646233607807259E-2"/>
            </c:manualLayout>
          </c:layout>
          <c:showLegendKey val="0"/>
          <c:showVal val="1"/>
          <c:showCatName val="1"/>
          <c:showSerName val="0"/>
          <c:showPercent val="1"/>
          <c:showBubbleSize val="0"/>
          <c:extLst>
            <c:ext xmlns:c15="http://schemas.microsoft.com/office/drawing/2012/chart" uri="{CE6537A1-D6FC-4f65-9D91-7224C49458BB}"/>
          </c:extLst>
        </c:dLbl>
      </c:pivotFmt>
      <c:pivotFmt>
        <c:idx val="8"/>
        <c:dLbl>
          <c:idx val="0"/>
          <c:layout>
            <c:manualLayout>
              <c:x val="0.14801297648012976"/>
              <c:y val="2.7447392497712716E-2"/>
            </c:manualLayout>
          </c:layout>
          <c:showLegendKey val="0"/>
          <c:showVal val="1"/>
          <c:showCatName val="1"/>
          <c:showSerName val="0"/>
          <c:showPercent val="1"/>
          <c:showBubbleSize val="0"/>
          <c:extLst>
            <c:ext xmlns:c15="http://schemas.microsoft.com/office/drawing/2012/chart" uri="{CE6537A1-D6FC-4f65-9D91-7224C49458BB}"/>
          </c:extLst>
        </c:dLbl>
      </c:pivotFmt>
      <c:pivotFmt>
        <c:idx val="9"/>
        <c:dLbl>
          <c:idx val="0"/>
          <c:layout>
            <c:manualLayout>
              <c:x val="0.14395782643957827"/>
              <c:y val="-5.5910709202649559E-17"/>
            </c:manualLayout>
          </c:layout>
          <c:showLegendKey val="0"/>
          <c:showVal val="1"/>
          <c:showCatName val="1"/>
          <c:showSerName val="0"/>
          <c:showPercent val="1"/>
          <c:showBubbleSize val="0"/>
          <c:extLst>
            <c:ext xmlns:c15="http://schemas.microsoft.com/office/drawing/2012/chart" uri="{CE6537A1-D6FC-4f65-9D91-7224C49458BB}"/>
          </c:extLst>
        </c:dLbl>
      </c:pivotFmt>
      <c:pivotFmt>
        <c:idx val="10"/>
        <c:dLbl>
          <c:idx val="0"/>
          <c:layout>
            <c:manualLayout>
              <c:x val="0.16423357664233576"/>
              <c:y val="-3.0497102775236408E-2"/>
            </c:manualLayout>
          </c:layout>
          <c:showLegendKey val="0"/>
          <c:showVal val="1"/>
          <c:showCatName val="1"/>
          <c:showSerName val="0"/>
          <c:showPercent val="1"/>
          <c:showBubbleSize val="0"/>
          <c:extLst>
            <c:ext xmlns:c15="http://schemas.microsoft.com/office/drawing/2012/chart" uri="{CE6537A1-D6FC-4f65-9D91-7224C49458BB}"/>
          </c:extLst>
        </c:dLbl>
      </c:pivotFmt>
      <c:pivotFmt>
        <c:idx val="11"/>
        <c:dLbl>
          <c:idx val="0"/>
          <c:layout>
            <c:manualLayout>
              <c:x val="0.16017842660178411"/>
              <c:y val="-4.8795364440378165E-2"/>
            </c:manualLayout>
          </c:layout>
          <c:showLegendKey val="0"/>
          <c:showVal val="1"/>
          <c:showCatName val="1"/>
          <c:showSerName val="0"/>
          <c:showPercent val="1"/>
          <c:showBubbleSize val="0"/>
          <c:extLst>
            <c:ext xmlns:c15="http://schemas.microsoft.com/office/drawing/2012/chart" uri="{CE6537A1-D6FC-4f65-9D91-7224C49458BB}"/>
          </c:extLst>
        </c:dLbl>
      </c:pivotFmt>
      <c:pivotFmt>
        <c:idx val="12"/>
        <c:dLbl>
          <c:idx val="0"/>
          <c:layout>
            <c:manualLayout>
              <c:x val="0.13990267639902676"/>
              <c:y val="-6.0994205550472733E-2"/>
            </c:manualLayout>
          </c:layout>
          <c:showLegendKey val="0"/>
          <c:showVal val="1"/>
          <c:showCatName val="1"/>
          <c:showSerName val="0"/>
          <c:showPercent val="1"/>
          <c:showBubbleSize val="0"/>
          <c:extLst>
            <c:ext xmlns:c15="http://schemas.microsoft.com/office/drawing/2012/chart" uri="{CE6537A1-D6FC-4f65-9D91-7224C49458BB}"/>
          </c:extLst>
        </c:dLbl>
      </c:pivotFmt>
      <c:pivotFmt>
        <c:idx val="13"/>
        <c:dLbl>
          <c:idx val="0"/>
          <c:layout>
            <c:manualLayout>
              <c:x val="0.11759935117599336"/>
              <c:y val="-9.1491308325709092E-2"/>
            </c:manualLayout>
          </c:layout>
          <c:showLegendKey val="0"/>
          <c:showVal val="1"/>
          <c:showCatName val="1"/>
          <c:showSerName val="0"/>
          <c:showPercent val="1"/>
          <c:showBubbleSize val="0"/>
          <c:extLst>
            <c:ext xmlns:c15="http://schemas.microsoft.com/office/drawing/2012/chart" uri="{CE6537A1-D6FC-4f65-9D91-7224C49458BB}"/>
          </c:extLst>
        </c:dLbl>
      </c:pivotFmt>
      <c:pivotFmt>
        <c:idx val="14"/>
        <c:dLbl>
          <c:idx val="0"/>
          <c:layout>
            <c:manualLayout>
              <c:x val="6.2854825628548258E-2"/>
              <c:y val="-0.11283928026837452"/>
            </c:manualLayout>
          </c:layout>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0.16017842660178427"/>
              <c:y val="-7.6242756938090878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9DF3751-4313-4E29-8D1D-D0FDC1827D6E}" type="CATEGORYNAME">
                  <a:rPr lang="en-US" b="1">
                    <a:solidFill>
                      <a:schemeClr val="accent6"/>
                    </a:solidFill>
                  </a:rPr>
                  <a:pPr>
                    <a:defRPr sz="900" b="0" i="0" u="none" strike="noStrike" kern="1200" baseline="0">
                      <a:solidFill>
                        <a:schemeClr val="tx1">
                          <a:lumMod val="75000"/>
                          <a:lumOff val="25000"/>
                        </a:schemeClr>
                      </a:solidFill>
                      <a:latin typeface="+mn-lt"/>
                      <a:ea typeface="+mn-ea"/>
                      <a:cs typeface="+mn-cs"/>
                    </a:defRPr>
                  </a:pPr>
                  <a:t>[CATEGORY NAME]</a:t>
                </a:fld>
                <a:r>
                  <a:rPr lang="en-US" baseline="0"/>
                  <a:t>, </a:t>
                </a:r>
                <a:fld id="{781CB007-02B0-40EE-AA32-B984BB131EBF}" type="VALUE">
                  <a:rPr lang="en-US" baseline="0"/>
                  <a:pPr>
                    <a:defRPr sz="900" b="0" i="0" u="none" strike="noStrike" kern="1200" baseline="0">
                      <a:solidFill>
                        <a:schemeClr val="tx1">
                          <a:lumMod val="75000"/>
                          <a:lumOff val="25000"/>
                        </a:schemeClr>
                      </a:solidFill>
                      <a:latin typeface="+mn-lt"/>
                      <a:ea typeface="+mn-ea"/>
                      <a:cs typeface="+mn-cs"/>
                    </a:defRPr>
                  </a:pPr>
                  <a:t>[VALUE]</a:t>
                </a:fld>
                <a:r>
                  <a:rPr lang="en-US" baseline="0"/>
                  <a:t>, </a:t>
                </a:r>
                <a:fld id="{4F31A4B3-9D68-4ACC-B26B-D9FAC5611682}" type="PERCENTAGE">
                  <a:rPr lang="en-US" baseline="0"/>
                  <a:pPr>
                    <a:defRPr sz="900" b="0"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0.18450932684509327"/>
              <c:y val="-5.4894784995425459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9FE3391-0F3F-4454-88A9-E6849AFBB910}" type="CATEGORYNAME">
                  <a:rPr lang="en-US" b="1">
                    <a:solidFill>
                      <a:schemeClr val="accent1"/>
                    </a:solidFill>
                  </a:rPr>
                  <a:pPr>
                    <a:defRPr sz="900" b="0" i="0" u="none" strike="noStrike" kern="1200" baseline="0">
                      <a:solidFill>
                        <a:schemeClr val="tx1">
                          <a:lumMod val="75000"/>
                          <a:lumOff val="25000"/>
                        </a:schemeClr>
                      </a:solidFill>
                      <a:latin typeface="+mn-lt"/>
                      <a:ea typeface="+mn-ea"/>
                      <a:cs typeface="+mn-cs"/>
                    </a:defRPr>
                  </a:pPr>
                  <a:t>[CATEGORY NAME]</a:t>
                </a:fld>
                <a:r>
                  <a:rPr lang="en-US" baseline="0"/>
                  <a:t>, </a:t>
                </a:r>
                <a:fld id="{A206E711-6ED2-4054-9310-2ABD9DBF0B8A}" type="VALUE">
                  <a:rPr lang="en-US" baseline="0"/>
                  <a:pPr>
                    <a:defRPr sz="900" b="0" i="0" u="none" strike="noStrike" kern="1200" baseline="0">
                      <a:solidFill>
                        <a:schemeClr val="tx1">
                          <a:lumMod val="75000"/>
                          <a:lumOff val="25000"/>
                        </a:schemeClr>
                      </a:solidFill>
                      <a:latin typeface="+mn-lt"/>
                      <a:ea typeface="+mn-ea"/>
                      <a:cs typeface="+mn-cs"/>
                    </a:defRPr>
                  </a:pPr>
                  <a:t>[VALUE]</a:t>
                </a:fld>
                <a:r>
                  <a:rPr lang="en-US" baseline="0"/>
                  <a:t>, </a:t>
                </a:r>
                <a:fld id="{B5F3A43B-69D3-4EEF-B4D9-C9447882FB11}" type="PERCENTAGE">
                  <a:rPr lang="en-US" baseline="0"/>
                  <a:pPr>
                    <a:defRPr sz="900" b="0"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18"/>
        <c:spPr>
          <a:solidFill>
            <a:schemeClr val="accent1"/>
          </a:solidFill>
          <a:ln w="19050">
            <a:solidFill>
              <a:schemeClr val="lt1"/>
            </a:solidFill>
          </a:ln>
          <a:effectLst/>
        </c:spPr>
        <c:dLbl>
          <c:idx val="0"/>
          <c:layout>
            <c:manualLayout>
              <c:x val="0.14395782643957827"/>
              <c:y val="-2.1347971942665446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38DB0C6-0F8C-4644-87F7-BBCB4B7AB34A}" type="CATEGORYNAME">
                  <a:rPr lang="en-US" b="1">
                    <a:solidFill>
                      <a:schemeClr val="accent2"/>
                    </a:solidFill>
                  </a:rPr>
                  <a:pPr>
                    <a:defRPr sz="900" b="0" i="0" u="none" strike="noStrike" kern="1200" baseline="0">
                      <a:solidFill>
                        <a:schemeClr val="tx1">
                          <a:lumMod val="75000"/>
                          <a:lumOff val="25000"/>
                        </a:schemeClr>
                      </a:solidFill>
                      <a:latin typeface="+mn-lt"/>
                      <a:ea typeface="+mn-ea"/>
                      <a:cs typeface="+mn-cs"/>
                    </a:defRPr>
                  </a:pPr>
                  <a:t>[CATEGORY NAME]</a:t>
                </a:fld>
                <a:r>
                  <a:rPr lang="en-US" b="1" baseline="0">
                    <a:solidFill>
                      <a:schemeClr val="accent2"/>
                    </a:solidFill>
                  </a:rPr>
                  <a:t>,</a:t>
                </a:r>
                <a:r>
                  <a:rPr lang="en-US" baseline="0"/>
                  <a:t> </a:t>
                </a:r>
                <a:fld id="{BB0AD56C-19E7-43D9-98B0-8E240F534D8D}" type="VALUE">
                  <a:rPr lang="en-US" baseline="0"/>
                  <a:pPr>
                    <a:defRPr sz="900" b="0" i="0" u="none" strike="noStrike" kern="1200" baseline="0">
                      <a:solidFill>
                        <a:schemeClr val="tx1">
                          <a:lumMod val="75000"/>
                          <a:lumOff val="25000"/>
                        </a:schemeClr>
                      </a:solidFill>
                      <a:latin typeface="+mn-lt"/>
                      <a:ea typeface="+mn-ea"/>
                      <a:cs typeface="+mn-cs"/>
                    </a:defRPr>
                  </a:pPr>
                  <a:t>[VALUE]</a:t>
                </a:fld>
                <a:r>
                  <a:rPr lang="en-US" baseline="0"/>
                  <a:t>, </a:t>
                </a:r>
                <a:fld id="{619D9684-1ECB-4D74-95BD-ACA768B83C03}" type="PERCENTAGE">
                  <a:rPr lang="en-US" baseline="0"/>
                  <a:pPr>
                    <a:defRPr sz="900" b="0"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19"/>
        <c:spPr>
          <a:solidFill>
            <a:schemeClr val="accent1"/>
          </a:solidFill>
          <a:ln w="19050">
            <a:solidFill>
              <a:schemeClr val="lt1"/>
            </a:solidFill>
          </a:ln>
          <a:effectLst/>
        </c:spPr>
        <c:dLbl>
          <c:idx val="0"/>
          <c:layout>
            <c:manualLayout>
              <c:x val="8.9213300892133016E-2"/>
              <c:y val="0.10673985971332724"/>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16E8C14-F620-4351-9398-8BADA0A7D0D5}" type="CATEGORYNAME">
                  <a:rPr lang="en-US" b="1">
                    <a:solidFill>
                      <a:schemeClr val="accent3"/>
                    </a:solidFill>
                  </a:rPr>
                  <a:pPr>
                    <a:defRPr sz="900" b="0" i="0" u="none" strike="noStrike" kern="1200" baseline="0">
                      <a:solidFill>
                        <a:schemeClr val="tx1">
                          <a:lumMod val="75000"/>
                          <a:lumOff val="25000"/>
                        </a:schemeClr>
                      </a:solidFill>
                      <a:latin typeface="+mn-lt"/>
                      <a:ea typeface="+mn-ea"/>
                      <a:cs typeface="+mn-cs"/>
                    </a:defRPr>
                  </a:pPr>
                  <a:t>[CATEGORY NAME]</a:t>
                </a:fld>
                <a:r>
                  <a:rPr lang="en-US" baseline="0"/>
                  <a:t>, </a:t>
                </a:r>
                <a:fld id="{399D9685-6809-4255-BB37-C9FA378134B9}" type="VALUE">
                  <a:rPr lang="en-US" baseline="0"/>
                  <a:pPr>
                    <a:defRPr sz="900" b="0" i="0" u="none" strike="noStrike" kern="1200" baseline="0">
                      <a:solidFill>
                        <a:schemeClr val="tx1">
                          <a:lumMod val="75000"/>
                          <a:lumOff val="25000"/>
                        </a:schemeClr>
                      </a:solidFill>
                      <a:latin typeface="+mn-lt"/>
                      <a:ea typeface="+mn-ea"/>
                      <a:cs typeface="+mn-cs"/>
                    </a:defRPr>
                  </a:pPr>
                  <a:t>[VALUE]</a:t>
                </a:fld>
                <a:r>
                  <a:rPr lang="en-US" baseline="0"/>
                  <a:t>, </a:t>
                </a:r>
                <a:fld id="{04DE08CE-CAC8-4057-BC3D-08BB59E5F9AD}" type="PERCENTAGE">
                  <a:rPr lang="en-US" baseline="0"/>
                  <a:pPr>
                    <a:defRPr sz="900" b="0"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20"/>
        <c:spPr>
          <a:solidFill>
            <a:schemeClr val="accent1"/>
          </a:solidFill>
          <a:ln w="19050">
            <a:solidFill>
              <a:schemeClr val="lt1"/>
            </a:solidFill>
          </a:ln>
          <a:effectLst/>
        </c:spPr>
        <c:dLbl>
          <c:idx val="0"/>
          <c:layout>
            <c:manualLayout>
              <c:x val="-0.19464720194647203"/>
              <c:y val="7.3193046660567251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1A6064E-C6E9-4000-B7E3-AD42BE557566}" type="CATEGORYNAME">
                  <a:rPr lang="en-US" b="1">
                    <a:solidFill>
                      <a:srgbClr val="FFC000"/>
                    </a:solidFill>
                  </a:rPr>
                  <a:pPr>
                    <a:defRPr sz="900" b="0" i="0" u="none" strike="noStrike" kern="1200" baseline="0">
                      <a:solidFill>
                        <a:schemeClr val="tx1">
                          <a:lumMod val="75000"/>
                          <a:lumOff val="25000"/>
                        </a:schemeClr>
                      </a:solidFill>
                      <a:latin typeface="+mn-lt"/>
                      <a:ea typeface="+mn-ea"/>
                      <a:cs typeface="+mn-cs"/>
                    </a:defRPr>
                  </a:pPr>
                  <a:t>[CATEGORY NAME]</a:t>
                </a:fld>
                <a:r>
                  <a:rPr lang="en-US" baseline="0"/>
                  <a:t>, </a:t>
                </a:r>
                <a:fld id="{D31B4F6C-CD6B-4AA7-A514-70CEF26E4286}" type="VALUE">
                  <a:rPr lang="en-US" baseline="0"/>
                  <a:pPr>
                    <a:defRPr sz="900" b="0" i="0" u="none" strike="noStrike" kern="1200" baseline="0">
                      <a:solidFill>
                        <a:schemeClr val="tx1">
                          <a:lumMod val="75000"/>
                          <a:lumOff val="25000"/>
                        </a:schemeClr>
                      </a:solidFill>
                      <a:latin typeface="+mn-lt"/>
                      <a:ea typeface="+mn-ea"/>
                      <a:cs typeface="+mn-cs"/>
                    </a:defRPr>
                  </a:pPr>
                  <a:t>[VALUE]</a:t>
                </a:fld>
                <a:r>
                  <a:rPr lang="en-US" baseline="0"/>
                  <a:t>, </a:t>
                </a:r>
                <a:fld id="{CDADC5A7-49C9-4E13-B724-7F9EEB03E087}" type="PERCENTAGE">
                  <a:rPr lang="en-US" baseline="0"/>
                  <a:pPr>
                    <a:defRPr sz="900" b="0"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21"/>
        <c:spPr>
          <a:solidFill>
            <a:schemeClr val="accent1"/>
          </a:solidFill>
          <a:ln w="19050">
            <a:solidFill>
              <a:schemeClr val="lt1"/>
            </a:solidFill>
          </a:ln>
          <a:effectLst/>
        </c:spPr>
        <c:dLbl>
          <c:idx val="0"/>
          <c:layout>
            <c:manualLayout>
              <c:x val="-0.170316301703163"/>
              <c:y val="-3.0497102775237472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77B0221-9212-4379-BD73-3526A4E67731}" type="CATEGORYNAME">
                  <a:rPr lang="en-US" b="1">
                    <a:solidFill>
                      <a:schemeClr val="accent1"/>
                    </a:solidFill>
                  </a:rPr>
                  <a:pPr>
                    <a:defRPr sz="900" b="0" i="0" u="none" strike="noStrike" kern="1200" baseline="0">
                      <a:solidFill>
                        <a:schemeClr val="tx1">
                          <a:lumMod val="75000"/>
                          <a:lumOff val="25000"/>
                        </a:schemeClr>
                      </a:solidFill>
                      <a:latin typeface="+mn-lt"/>
                      <a:ea typeface="+mn-ea"/>
                      <a:cs typeface="+mn-cs"/>
                    </a:defRPr>
                  </a:pPr>
                  <a:t>[CATEGORY NAME]</a:t>
                </a:fld>
                <a:r>
                  <a:rPr lang="en-US" baseline="0"/>
                  <a:t>, </a:t>
                </a:r>
                <a:fld id="{8699ADAD-8D58-448C-A3C9-ED7A70ED60CC}" type="VALUE">
                  <a:rPr lang="en-US" baseline="0"/>
                  <a:pPr>
                    <a:defRPr sz="900" b="0" i="0" u="none" strike="noStrike" kern="1200" baseline="0">
                      <a:solidFill>
                        <a:schemeClr val="tx1">
                          <a:lumMod val="75000"/>
                          <a:lumOff val="25000"/>
                        </a:schemeClr>
                      </a:solidFill>
                      <a:latin typeface="+mn-lt"/>
                      <a:ea typeface="+mn-ea"/>
                      <a:cs typeface="+mn-cs"/>
                    </a:defRPr>
                  </a:pPr>
                  <a:t>[VALUE]</a:t>
                </a:fld>
                <a:r>
                  <a:rPr lang="en-US" baseline="0"/>
                  <a:t>, </a:t>
                </a:r>
                <a:fld id="{44F1CB10-39DC-4A0C-8820-B33AAA46696F}" type="PERCENTAGE">
                  <a:rPr lang="en-US" baseline="0"/>
                  <a:pPr>
                    <a:defRPr sz="900" b="0"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22"/>
        <c:spPr>
          <a:solidFill>
            <a:schemeClr val="accent1"/>
          </a:solidFill>
          <a:ln w="19050">
            <a:solidFill>
              <a:schemeClr val="lt1"/>
            </a:solidFill>
          </a:ln>
          <a:effectLst/>
        </c:spPr>
        <c:dLbl>
          <c:idx val="0"/>
          <c:layout>
            <c:manualLayout>
              <c:x val="-0.16017842660178427"/>
              <c:y val="-7.6242756938090878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9DF3751-4313-4E29-8D1D-D0FDC1827D6E}" type="CATEGORYNAME">
                  <a:rPr lang="en-US" b="1">
                    <a:solidFill>
                      <a:schemeClr val="accent6"/>
                    </a:solidFill>
                  </a:rPr>
                  <a:pPr>
                    <a:defRPr sz="900" b="0" i="0" u="none" strike="noStrike" kern="1200" baseline="0">
                      <a:solidFill>
                        <a:schemeClr val="tx1">
                          <a:lumMod val="75000"/>
                          <a:lumOff val="25000"/>
                        </a:schemeClr>
                      </a:solidFill>
                      <a:latin typeface="+mn-lt"/>
                      <a:ea typeface="+mn-ea"/>
                      <a:cs typeface="+mn-cs"/>
                    </a:defRPr>
                  </a:pPr>
                  <a:t>[CATEGORY NAME]</a:t>
                </a:fld>
                <a:r>
                  <a:rPr lang="en-US" baseline="0"/>
                  <a:t>, </a:t>
                </a:r>
                <a:fld id="{781CB007-02B0-40EE-AA32-B984BB131EBF}" type="VALUE">
                  <a:rPr lang="en-US" baseline="0"/>
                  <a:pPr>
                    <a:defRPr sz="900" b="0" i="0" u="none" strike="noStrike" kern="1200" baseline="0">
                      <a:solidFill>
                        <a:schemeClr val="tx1">
                          <a:lumMod val="75000"/>
                          <a:lumOff val="25000"/>
                        </a:schemeClr>
                      </a:solidFill>
                      <a:latin typeface="+mn-lt"/>
                      <a:ea typeface="+mn-ea"/>
                      <a:cs typeface="+mn-cs"/>
                    </a:defRPr>
                  </a:pPr>
                  <a:t>[VALUE]</a:t>
                </a:fld>
                <a:r>
                  <a:rPr lang="en-US" baseline="0"/>
                  <a:t>, </a:t>
                </a:r>
                <a:fld id="{4F31A4B3-9D68-4ACC-B26B-D9FAC5611682}" type="PERCENTAGE">
                  <a:rPr lang="en-US" baseline="0"/>
                  <a:pPr>
                    <a:defRPr sz="900" b="0"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FFC000"/>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dLbl>
          <c:idx val="0"/>
          <c:layout>
            <c:manualLayout>
              <c:x val="0.18450932684509327"/>
              <c:y val="-5.4894784995425459E-2"/>
            </c:manualLayout>
          </c:layout>
          <c:tx>
            <c:rich>
              <a:bodyPr rot="0" spcFirstLastPara="1" vertOverflow="ellipsis" vert="horz" wrap="square" anchor="ctr" anchorCtr="1"/>
              <a:lstStyle/>
              <a:p>
                <a:pPr>
                  <a:defRPr sz="900" b="0" i="0" u="none" strike="noStrike" kern="1200" baseline="0">
                    <a:solidFill>
                      <a:srgbClr val="FFC000"/>
                    </a:solidFill>
                    <a:latin typeface="+mn-lt"/>
                    <a:ea typeface="+mn-ea"/>
                    <a:cs typeface="+mn-cs"/>
                  </a:defRPr>
                </a:pPr>
                <a:fld id="{B9FE3391-0F3F-4454-88A9-E6849AFBB910}" type="CATEGORYNAME">
                  <a:rPr lang="en-US"/>
                  <a:pPr>
                    <a:defRPr/>
                  </a:pPr>
                  <a:t>[CATEGORY NAME]</a:t>
                </a:fld>
                <a:r>
                  <a:rPr lang="en-US"/>
                  <a:t>, </a:t>
                </a:r>
                <a:fld id="{A206E711-6ED2-4054-9310-2ABD9DBF0B8A}" type="VALUE">
                  <a:rPr lang="en-US"/>
                  <a:pPr>
                    <a:defRPr/>
                  </a:pPr>
                  <a:t>[VALUE]</a:t>
                </a:fld>
                <a:r>
                  <a:rPr lang="en-US"/>
                  <a:t>, </a:t>
                </a:r>
                <a:fld id="{B5F3A43B-69D3-4EEF-B4D9-C9447882FB11}" type="PERCENTAGE">
                  <a:rPr lang="en-US"/>
                  <a:pPr>
                    <a:defRPr/>
                  </a:pPr>
                  <a:t>[PERCENTAGE]</a:t>
                </a:fld>
                <a:endParaRPr lang="en-US"/>
              </a:p>
            </c:rich>
          </c:tx>
          <c:spPr>
            <a:noFill/>
            <a:ln>
              <a:noFill/>
            </a:ln>
            <a:effectLst/>
          </c:spPr>
          <c:txPr>
            <a:bodyPr rot="0" spcFirstLastPara="1" vertOverflow="ellipsis" vert="horz" wrap="square" anchor="ctr" anchorCtr="1"/>
            <a:lstStyle/>
            <a:p>
              <a:pPr>
                <a:defRPr sz="900" b="0" i="0" u="none" strike="noStrike" kern="1200" baseline="0">
                  <a:solidFill>
                    <a:srgbClr val="FFC000"/>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25"/>
        <c:spPr>
          <a:solidFill>
            <a:schemeClr val="accent1"/>
          </a:solidFill>
          <a:ln w="19050">
            <a:solidFill>
              <a:schemeClr val="lt1"/>
            </a:solidFill>
          </a:ln>
          <a:effectLst/>
        </c:spPr>
        <c:dLbl>
          <c:idx val="0"/>
          <c:layout>
            <c:manualLayout>
              <c:x val="0.14395782643957827"/>
              <c:y val="-2.1347971942665446E-2"/>
            </c:manualLayout>
          </c:layout>
          <c:tx>
            <c:rich>
              <a:bodyPr rot="0" spcFirstLastPara="1" vertOverflow="ellipsis" vert="horz" wrap="square" anchor="ctr" anchorCtr="1"/>
              <a:lstStyle/>
              <a:p>
                <a:pPr>
                  <a:defRPr sz="900" b="0" i="0" u="none" strike="noStrike" kern="1200" baseline="0">
                    <a:solidFill>
                      <a:srgbClr val="FFC000"/>
                    </a:solidFill>
                    <a:latin typeface="+mn-lt"/>
                    <a:ea typeface="+mn-ea"/>
                    <a:cs typeface="+mn-cs"/>
                  </a:defRPr>
                </a:pPr>
                <a:fld id="{638DB0C6-0F8C-4644-87F7-BBCB4B7AB34A}" type="CATEGORYNAME">
                  <a:rPr lang="en-US"/>
                  <a:pPr>
                    <a:defRPr/>
                  </a:pPr>
                  <a:t>[CATEGORY NAME]</a:t>
                </a:fld>
                <a:r>
                  <a:rPr lang="en-US"/>
                  <a:t>, </a:t>
                </a:r>
                <a:fld id="{BB0AD56C-19E7-43D9-98B0-8E240F534D8D}" type="VALUE">
                  <a:rPr lang="en-US"/>
                  <a:pPr>
                    <a:defRPr/>
                  </a:pPr>
                  <a:t>[VALUE]</a:t>
                </a:fld>
                <a:r>
                  <a:rPr lang="en-US"/>
                  <a:t>, </a:t>
                </a:r>
                <a:fld id="{619D9684-1ECB-4D74-95BD-ACA768B83C03}" type="PERCENTAGE">
                  <a:rPr lang="en-US"/>
                  <a:pPr>
                    <a:defRPr/>
                  </a:pPr>
                  <a:t>[PERCENTAGE]</a:t>
                </a:fld>
                <a:endParaRPr lang="en-US"/>
              </a:p>
            </c:rich>
          </c:tx>
          <c:spPr>
            <a:noFill/>
            <a:ln>
              <a:noFill/>
            </a:ln>
            <a:effectLst/>
          </c:spPr>
          <c:txPr>
            <a:bodyPr rot="0" spcFirstLastPara="1" vertOverflow="ellipsis" vert="horz" wrap="square" anchor="ctr" anchorCtr="1"/>
            <a:lstStyle/>
            <a:p>
              <a:pPr>
                <a:defRPr sz="900" b="0" i="0" u="none" strike="noStrike" kern="1200" baseline="0">
                  <a:solidFill>
                    <a:srgbClr val="FFC000"/>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26"/>
        <c:spPr>
          <a:solidFill>
            <a:schemeClr val="accent1"/>
          </a:solidFill>
          <a:ln w="19050">
            <a:solidFill>
              <a:schemeClr val="lt1"/>
            </a:solidFill>
          </a:ln>
          <a:effectLst/>
        </c:spPr>
        <c:dLbl>
          <c:idx val="0"/>
          <c:layout>
            <c:manualLayout>
              <c:x val="8.9213300892133016E-2"/>
              <c:y val="0.10673985971332724"/>
            </c:manualLayout>
          </c:layout>
          <c:tx>
            <c:rich>
              <a:bodyPr rot="0" spcFirstLastPara="1" vertOverflow="ellipsis" vert="horz" wrap="square" anchor="ctr" anchorCtr="1"/>
              <a:lstStyle/>
              <a:p>
                <a:pPr>
                  <a:defRPr sz="900" b="0" i="0" u="none" strike="noStrike" kern="1200" baseline="0">
                    <a:solidFill>
                      <a:srgbClr val="FFC000"/>
                    </a:solidFill>
                    <a:latin typeface="+mn-lt"/>
                    <a:ea typeface="+mn-ea"/>
                    <a:cs typeface="+mn-cs"/>
                  </a:defRPr>
                </a:pPr>
                <a:fld id="{716E8C14-F620-4351-9398-8BADA0A7D0D5}" type="CATEGORYNAME">
                  <a:rPr lang="en-US"/>
                  <a:pPr>
                    <a:defRPr/>
                  </a:pPr>
                  <a:t>[CATEGORY NAME]</a:t>
                </a:fld>
                <a:r>
                  <a:rPr lang="en-US"/>
                  <a:t>, </a:t>
                </a:r>
                <a:fld id="{399D9685-6809-4255-BB37-C9FA378134B9}" type="VALUE">
                  <a:rPr lang="en-US"/>
                  <a:pPr>
                    <a:defRPr/>
                  </a:pPr>
                  <a:t>[VALUE]</a:t>
                </a:fld>
                <a:r>
                  <a:rPr lang="en-US"/>
                  <a:t>, </a:t>
                </a:r>
                <a:fld id="{04DE08CE-CAC8-4057-BC3D-08BB59E5F9AD}" type="PERCENTAGE">
                  <a:rPr lang="en-US"/>
                  <a:pPr>
                    <a:defRPr/>
                  </a:pPr>
                  <a:t>[PERCENTAGE]</a:t>
                </a:fld>
                <a:endParaRPr lang="en-US"/>
              </a:p>
            </c:rich>
          </c:tx>
          <c:spPr>
            <a:noFill/>
            <a:ln>
              <a:noFill/>
            </a:ln>
            <a:effectLst/>
          </c:spPr>
          <c:txPr>
            <a:bodyPr rot="0" spcFirstLastPara="1" vertOverflow="ellipsis" vert="horz" wrap="square" anchor="ctr" anchorCtr="1"/>
            <a:lstStyle/>
            <a:p>
              <a:pPr>
                <a:defRPr sz="900" b="0" i="0" u="none" strike="noStrike" kern="1200" baseline="0">
                  <a:solidFill>
                    <a:srgbClr val="FFC000"/>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27"/>
        <c:spPr>
          <a:solidFill>
            <a:schemeClr val="accent1"/>
          </a:solidFill>
          <a:ln w="19050">
            <a:solidFill>
              <a:schemeClr val="lt1"/>
            </a:solidFill>
          </a:ln>
          <a:effectLst/>
        </c:spPr>
        <c:dLbl>
          <c:idx val="0"/>
          <c:layout>
            <c:manualLayout>
              <c:x val="-0.19464720194647203"/>
              <c:y val="7.3193046660567251E-2"/>
            </c:manualLayout>
          </c:layout>
          <c:tx>
            <c:rich>
              <a:bodyPr rot="0" spcFirstLastPara="1" vertOverflow="ellipsis" vert="horz" wrap="square" anchor="ctr" anchorCtr="1"/>
              <a:lstStyle/>
              <a:p>
                <a:pPr>
                  <a:defRPr sz="900" b="0" i="0" u="none" strike="noStrike" kern="1200" baseline="0">
                    <a:solidFill>
                      <a:srgbClr val="FFC000"/>
                    </a:solidFill>
                    <a:latin typeface="+mn-lt"/>
                    <a:ea typeface="+mn-ea"/>
                    <a:cs typeface="+mn-cs"/>
                  </a:defRPr>
                </a:pPr>
                <a:fld id="{F1A6064E-C6E9-4000-B7E3-AD42BE557566}" type="CATEGORYNAME">
                  <a:rPr lang="en-US"/>
                  <a:pPr>
                    <a:defRPr/>
                  </a:pPr>
                  <a:t>[CATEGORY NAME]</a:t>
                </a:fld>
                <a:r>
                  <a:rPr lang="en-US"/>
                  <a:t>, </a:t>
                </a:r>
                <a:fld id="{D31B4F6C-CD6B-4AA7-A514-70CEF26E4286}" type="VALUE">
                  <a:rPr lang="en-US"/>
                  <a:pPr>
                    <a:defRPr/>
                  </a:pPr>
                  <a:t>[VALUE]</a:t>
                </a:fld>
                <a:r>
                  <a:rPr lang="en-US"/>
                  <a:t>, </a:t>
                </a:r>
                <a:fld id="{CDADC5A7-49C9-4E13-B724-7F9EEB03E087}" type="PERCENTAGE">
                  <a:rPr lang="en-US"/>
                  <a:pPr>
                    <a:defRPr/>
                  </a:pPr>
                  <a:t>[PERCENTAGE]</a:t>
                </a:fld>
                <a:endParaRPr lang="en-US"/>
              </a:p>
            </c:rich>
          </c:tx>
          <c:spPr>
            <a:noFill/>
            <a:ln>
              <a:noFill/>
            </a:ln>
            <a:effectLst/>
          </c:spPr>
          <c:txPr>
            <a:bodyPr rot="0" spcFirstLastPara="1" vertOverflow="ellipsis" vert="horz" wrap="square" anchor="ctr" anchorCtr="1"/>
            <a:lstStyle/>
            <a:p>
              <a:pPr>
                <a:defRPr sz="900" b="0" i="0" u="none" strike="noStrike" kern="1200" baseline="0">
                  <a:solidFill>
                    <a:srgbClr val="FFC000"/>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28"/>
        <c:spPr>
          <a:solidFill>
            <a:schemeClr val="accent1"/>
          </a:solidFill>
          <a:ln w="19050">
            <a:solidFill>
              <a:schemeClr val="lt1"/>
            </a:solidFill>
          </a:ln>
          <a:effectLst/>
        </c:spPr>
        <c:dLbl>
          <c:idx val="0"/>
          <c:layout>
            <c:manualLayout>
              <c:x val="-0.170316301703163"/>
              <c:y val="-3.0497102775237472E-3"/>
            </c:manualLayout>
          </c:layout>
          <c:tx>
            <c:rich>
              <a:bodyPr rot="0" spcFirstLastPara="1" vertOverflow="ellipsis" vert="horz" wrap="square" anchor="ctr" anchorCtr="1"/>
              <a:lstStyle/>
              <a:p>
                <a:pPr>
                  <a:defRPr sz="900" b="0" i="0" u="none" strike="noStrike" kern="1200" baseline="0">
                    <a:solidFill>
                      <a:srgbClr val="FFC000"/>
                    </a:solidFill>
                    <a:latin typeface="+mn-lt"/>
                    <a:ea typeface="+mn-ea"/>
                    <a:cs typeface="+mn-cs"/>
                  </a:defRPr>
                </a:pPr>
                <a:fld id="{E77B0221-9212-4379-BD73-3526A4E67731}" type="CATEGORYNAME">
                  <a:rPr lang="en-US"/>
                  <a:pPr>
                    <a:defRPr/>
                  </a:pPr>
                  <a:t>[CATEGORY NAME]</a:t>
                </a:fld>
                <a:r>
                  <a:rPr lang="en-US"/>
                  <a:t>, </a:t>
                </a:r>
                <a:fld id="{8699ADAD-8D58-448C-A3C9-ED7A70ED60CC}" type="VALUE">
                  <a:rPr lang="en-US"/>
                  <a:pPr>
                    <a:defRPr/>
                  </a:pPr>
                  <a:t>[VALUE]</a:t>
                </a:fld>
                <a:r>
                  <a:rPr lang="en-US"/>
                  <a:t>, </a:t>
                </a:r>
                <a:fld id="{44F1CB10-39DC-4A0C-8820-B33AAA46696F}" type="PERCENTAGE">
                  <a:rPr lang="en-US"/>
                  <a:pPr>
                    <a:defRPr/>
                  </a:pPr>
                  <a:t>[PERCENTAGE]</a:t>
                </a:fld>
                <a:endParaRPr lang="en-US"/>
              </a:p>
            </c:rich>
          </c:tx>
          <c:spPr>
            <a:noFill/>
            <a:ln>
              <a:noFill/>
            </a:ln>
            <a:effectLst/>
          </c:spPr>
          <c:txPr>
            <a:bodyPr rot="0" spcFirstLastPara="1" vertOverflow="ellipsis" vert="horz" wrap="square" anchor="ctr" anchorCtr="1"/>
            <a:lstStyle/>
            <a:p>
              <a:pPr>
                <a:defRPr sz="900" b="0" i="0" u="none" strike="noStrike" kern="1200" baseline="0">
                  <a:solidFill>
                    <a:srgbClr val="FFC000"/>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29"/>
        <c:spPr>
          <a:solidFill>
            <a:schemeClr val="accent1"/>
          </a:solidFill>
          <a:ln w="19050">
            <a:solidFill>
              <a:schemeClr val="lt1"/>
            </a:solidFill>
          </a:ln>
          <a:effectLst/>
        </c:spPr>
        <c:dLbl>
          <c:idx val="0"/>
          <c:layout>
            <c:manualLayout>
              <c:x val="-0.16017842660178427"/>
              <c:y val="-7.6242756938090878E-2"/>
            </c:manualLayout>
          </c:layout>
          <c:tx>
            <c:rich>
              <a:bodyPr rot="0" spcFirstLastPara="1" vertOverflow="ellipsis" vert="horz" wrap="square" anchor="ctr" anchorCtr="1"/>
              <a:lstStyle/>
              <a:p>
                <a:pPr>
                  <a:defRPr sz="900" b="0" i="0" u="none" strike="noStrike" kern="1200" baseline="0">
                    <a:solidFill>
                      <a:srgbClr val="FFC000"/>
                    </a:solidFill>
                    <a:latin typeface="+mn-lt"/>
                    <a:ea typeface="+mn-ea"/>
                    <a:cs typeface="+mn-cs"/>
                  </a:defRPr>
                </a:pPr>
                <a:fld id="{A9DF3751-4313-4E29-8D1D-D0FDC1827D6E}" type="CATEGORYNAME">
                  <a:rPr lang="en-US"/>
                  <a:pPr>
                    <a:defRPr/>
                  </a:pPr>
                  <a:t>[CATEGORY NAME]</a:t>
                </a:fld>
                <a:r>
                  <a:rPr lang="en-US"/>
                  <a:t>, </a:t>
                </a:r>
                <a:fld id="{781CB007-02B0-40EE-AA32-B984BB131EBF}" type="VALUE">
                  <a:rPr lang="en-US"/>
                  <a:pPr>
                    <a:defRPr/>
                  </a:pPr>
                  <a:t>[VALUE]</a:t>
                </a:fld>
                <a:r>
                  <a:rPr lang="en-US"/>
                  <a:t>, </a:t>
                </a:r>
                <a:fld id="{4F31A4B3-9D68-4ACC-B26B-D9FAC5611682}" type="PERCENTAGE">
                  <a:rPr lang="en-US"/>
                  <a:pPr>
                    <a:defRPr/>
                  </a:pPr>
                  <a:t>[PERCENTAGE]</a:t>
                </a:fld>
                <a:endParaRPr lang="en-US"/>
              </a:p>
            </c:rich>
          </c:tx>
          <c:spPr>
            <a:noFill/>
            <a:ln>
              <a:noFill/>
            </a:ln>
            <a:effectLst/>
          </c:spPr>
          <c:txPr>
            <a:bodyPr rot="0" spcFirstLastPara="1" vertOverflow="ellipsis" vert="horz" wrap="square" anchor="ctr" anchorCtr="1"/>
            <a:lstStyle/>
            <a:p>
              <a:pPr>
                <a:defRPr sz="900" b="0" i="0" u="none" strike="noStrike" kern="1200" baseline="0">
                  <a:solidFill>
                    <a:srgbClr val="FFC000"/>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s>
    <c:plotArea>
      <c:layout/>
      <c:doughnutChart>
        <c:varyColors val="1"/>
        <c:ser>
          <c:idx val="0"/>
          <c:order val="0"/>
          <c:tx>
            <c:strRef>
              <c:f>'Revenue By Tata Motors'!$C$3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3A5-402D-9976-3D7D673ABAC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3A5-402D-9976-3D7D673ABAC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3A5-402D-9976-3D7D673ABAC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3A5-402D-9976-3D7D673ABAC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3A5-402D-9976-3D7D673ABAC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3A5-402D-9976-3D7D673ABACF}"/>
              </c:ext>
            </c:extLst>
          </c:dPt>
          <c:dLbls>
            <c:dLbl>
              <c:idx val="0"/>
              <c:layout>
                <c:manualLayout>
                  <c:x val="0.18450932684509327"/>
                  <c:y val="-5.4894784995425459E-2"/>
                </c:manualLayout>
              </c:layout>
              <c:tx>
                <c:rich>
                  <a:bodyPr/>
                  <a:lstStyle/>
                  <a:p>
                    <a:fld id="{B9FE3391-0F3F-4454-88A9-E6849AFBB910}" type="CATEGORYNAME">
                      <a:rPr lang="en-US"/>
                      <a:pPr/>
                      <a:t>[CATEGORY NAME]</a:t>
                    </a:fld>
                    <a:r>
                      <a:rPr lang="en-US"/>
                      <a:t>, </a:t>
                    </a:r>
                    <a:fld id="{A206E711-6ED2-4054-9310-2ABD9DBF0B8A}" type="VALUE">
                      <a:rPr lang="en-US"/>
                      <a:pPr/>
                      <a:t>[VALUE]</a:t>
                    </a:fld>
                    <a:r>
                      <a:rPr lang="en-US"/>
                      <a:t>, </a:t>
                    </a:r>
                    <a:fld id="{B5F3A43B-69D3-4EEF-B4D9-C9447882FB11}" type="PERCENTAGE">
                      <a:rPr lang="en-US"/>
                      <a:pPr/>
                      <a:t>[PERCENTAGE]</a:t>
                    </a:fld>
                    <a:endParaRPr lang="en-US"/>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A3A5-402D-9976-3D7D673ABACF}"/>
                </c:ext>
              </c:extLst>
            </c:dLbl>
            <c:dLbl>
              <c:idx val="1"/>
              <c:layout>
                <c:manualLayout>
                  <c:x val="0.14395782643957827"/>
                  <c:y val="-2.1347971942665446E-2"/>
                </c:manualLayout>
              </c:layout>
              <c:tx>
                <c:rich>
                  <a:bodyPr/>
                  <a:lstStyle/>
                  <a:p>
                    <a:fld id="{638DB0C6-0F8C-4644-87F7-BBCB4B7AB34A}" type="CATEGORYNAME">
                      <a:rPr lang="en-US"/>
                      <a:pPr/>
                      <a:t>[CATEGORY NAME]</a:t>
                    </a:fld>
                    <a:r>
                      <a:rPr lang="en-US"/>
                      <a:t>, </a:t>
                    </a:r>
                    <a:fld id="{BB0AD56C-19E7-43D9-98B0-8E240F534D8D}" type="VALUE">
                      <a:rPr lang="en-US"/>
                      <a:pPr/>
                      <a:t>[VALUE]</a:t>
                    </a:fld>
                    <a:r>
                      <a:rPr lang="en-US"/>
                      <a:t>, </a:t>
                    </a:r>
                    <a:fld id="{619D9684-1ECB-4D74-95BD-ACA768B83C03}" type="PERCENTAGE">
                      <a:rPr lang="en-US"/>
                      <a:pPr/>
                      <a:t>[PERCENTAGE]</a:t>
                    </a:fld>
                    <a:endParaRPr lang="en-US"/>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A3A5-402D-9976-3D7D673ABACF}"/>
                </c:ext>
              </c:extLst>
            </c:dLbl>
            <c:dLbl>
              <c:idx val="2"/>
              <c:layout>
                <c:manualLayout>
                  <c:x val="8.9213300892133016E-2"/>
                  <c:y val="0.10673985971332724"/>
                </c:manualLayout>
              </c:layout>
              <c:tx>
                <c:rich>
                  <a:bodyPr/>
                  <a:lstStyle/>
                  <a:p>
                    <a:fld id="{716E8C14-F620-4351-9398-8BADA0A7D0D5}" type="CATEGORYNAME">
                      <a:rPr lang="en-US"/>
                      <a:pPr/>
                      <a:t>[CATEGORY NAME]</a:t>
                    </a:fld>
                    <a:r>
                      <a:rPr lang="en-US"/>
                      <a:t>, </a:t>
                    </a:r>
                    <a:fld id="{399D9685-6809-4255-BB37-C9FA378134B9}" type="VALUE">
                      <a:rPr lang="en-US"/>
                      <a:pPr/>
                      <a:t>[VALUE]</a:t>
                    </a:fld>
                    <a:r>
                      <a:rPr lang="en-US"/>
                      <a:t>, </a:t>
                    </a:r>
                    <a:fld id="{04DE08CE-CAC8-4057-BC3D-08BB59E5F9AD}" type="PERCENTAGE">
                      <a:rPr lang="en-US"/>
                      <a:pPr/>
                      <a:t>[PERCENTAGE]</a:t>
                    </a:fld>
                    <a:endParaRPr lang="en-US"/>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A3A5-402D-9976-3D7D673ABACF}"/>
                </c:ext>
              </c:extLst>
            </c:dLbl>
            <c:dLbl>
              <c:idx val="3"/>
              <c:layout>
                <c:manualLayout>
                  <c:x val="-0.19464720194647203"/>
                  <c:y val="7.3193046660567251E-2"/>
                </c:manualLayout>
              </c:layout>
              <c:tx>
                <c:rich>
                  <a:bodyPr/>
                  <a:lstStyle/>
                  <a:p>
                    <a:fld id="{F1A6064E-C6E9-4000-B7E3-AD42BE557566}" type="CATEGORYNAME">
                      <a:rPr lang="en-US"/>
                      <a:pPr/>
                      <a:t>[CATEGORY NAME]</a:t>
                    </a:fld>
                    <a:r>
                      <a:rPr lang="en-US"/>
                      <a:t>, </a:t>
                    </a:r>
                    <a:fld id="{D31B4F6C-CD6B-4AA7-A514-70CEF26E4286}" type="VALUE">
                      <a:rPr lang="en-US"/>
                      <a:pPr/>
                      <a:t>[VALUE]</a:t>
                    </a:fld>
                    <a:r>
                      <a:rPr lang="en-US"/>
                      <a:t>, </a:t>
                    </a:r>
                    <a:fld id="{CDADC5A7-49C9-4E13-B724-7F9EEB03E087}" type="PERCENTAGE">
                      <a:rPr lang="en-US"/>
                      <a:pPr/>
                      <a:t>[PERCENTAGE]</a:t>
                    </a:fld>
                    <a:endParaRPr lang="en-US"/>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A3A5-402D-9976-3D7D673ABACF}"/>
                </c:ext>
              </c:extLst>
            </c:dLbl>
            <c:dLbl>
              <c:idx val="4"/>
              <c:layout>
                <c:manualLayout>
                  <c:x val="-0.170316301703163"/>
                  <c:y val="-3.0497102775237472E-3"/>
                </c:manualLayout>
              </c:layout>
              <c:tx>
                <c:rich>
                  <a:bodyPr/>
                  <a:lstStyle/>
                  <a:p>
                    <a:fld id="{E77B0221-9212-4379-BD73-3526A4E67731}" type="CATEGORYNAME">
                      <a:rPr lang="en-US"/>
                      <a:pPr/>
                      <a:t>[CATEGORY NAME]</a:t>
                    </a:fld>
                    <a:r>
                      <a:rPr lang="en-US"/>
                      <a:t>, </a:t>
                    </a:r>
                    <a:fld id="{8699ADAD-8D58-448C-A3C9-ED7A70ED60CC}" type="VALUE">
                      <a:rPr lang="en-US"/>
                      <a:pPr/>
                      <a:t>[VALUE]</a:t>
                    </a:fld>
                    <a:r>
                      <a:rPr lang="en-US"/>
                      <a:t>, </a:t>
                    </a:r>
                    <a:fld id="{44F1CB10-39DC-4A0C-8820-B33AAA46696F}" type="PERCENTAGE">
                      <a:rPr lang="en-US"/>
                      <a:pPr/>
                      <a:t>[PERCENTAGE]</a:t>
                    </a:fld>
                    <a:endParaRPr lang="en-US"/>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9-A3A5-402D-9976-3D7D673ABACF}"/>
                </c:ext>
              </c:extLst>
            </c:dLbl>
            <c:dLbl>
              <c:idx val="5"/>
              <c:layout>
                <c:manualLayout>
                  <c:x val="-0.16017842660178427"/>
                  <c:y val="-7.6242756938090878E-2"/>
                </c:manualLayout>
              </c:layout>
              <c:tx>
                <c:rich>
                  <a:bodyPr/>
                  <a:lstStyle/>
                  <a:p>
                    <a:fld id="{A9DF3751-4313-4E29-8D1D-D0FDC1827D6E}" type="CATEGORYNAME">
                      <a:rPr lang="en-US"/>
                      <a:pPr/>
                      <a:t>[CATEGORY NAME]</a:t>
                    </a:fld>
                    <a:r>
                      <a:rPr lang="en-US"/>
                      <a:t>, </a:t>
                    </a:r>
                    <a:fld id="{781CB007-02B0-40EE-AA32-B984BB131EBF}" type="VALUE">
                      <a:rPr lang="en-US"/>
                      <a:pPr/>
                      <a:t>[VALUE]</a:t>
                    </a:fld>
                    <a:r>
                      <a:rPr lang="en-US"/>
                      <a:t>, </a:t>
                    </a:r>
                    <a:fld id="{4F31A4B3-9D68-4ACC-B26B-D9FAC5611682}" type="PERCENTAGE">
                      <a:rPr lang="en-US"/>
                      <a:pPr/>
                      <a:t>[PERCENTAGE]</a:t>
                    </a:fld>
                    <a:endParaRPr lang="en-US"/>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B-A3A5-402D-9976-3D7D673ABACF}"/>
                </c:ext>
              </c:extLst>
            </c:dLbl>
            <c:spPr>
              <a:noFill/>
              <a:ln>
                <a:noFill/>
              </a:ln>
              <a:effectLst/>
            </c:spPr>
            <c:txPr>
              <a:bodyPr rot="0" spcFirstLastPara="1" vertOverflow="ellipsis" vert="horz" wrap="square" anchor="ctr" anchorCtr="1"/>
              <a:lstStyle/>
              <a:p>
                <a:pPr>
                  <a:defRPr sz="900" b="0" i="0" u="none" strike="noStrike" kern="1200" baseline="0">
                    <a:solidFill>
                      <a:srgbClr val="FFC000"/>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'Revenue By Tata Motors'!$B$4:$B$10</c:f>
              <c:strCache>
                <c:ptCount val="6"/>
                <c:pt idx="0">
                  <c:v>2025</c:v>
                </c:pt>
                <c:pt idx="1">
                  <c:v>2026</c:v>
                </c:pt>
                <c:pt idx="2">
                  <c:v>2027</c:v>
                </c:pt>
                <c:pt idx="3">
                  <c:v>2028</c:v>
                </c:pt>
                <c:pt idx="4">
                  <c:v>2029</c:v>
                </c:pt>
                <c:pt idx="5">
                  <c:v>2030</c:v>
                </c:pt>
              </c:strCache>
            </c:strRef>
          </c:cat>
          <c:val>
            <c:numRef>
              <c:f>'Revenue By Tata Motors'!$C$4:$C$10</c:f>
              <c:numCache>
                <c:formatCode>#,##0.00</c:formatCode>
                <c:ptCount val="6"/>
                <c:pt idx="0">
                  <c:v>445939</c:v>
                </c:pt>
                <c:pt idx="1">
                  <c:v>514842.75562302349</c:v>
                </c:pt>
                <c:pt idx="2">
                  <c:v>570053.72369773779</c:v>
                </c:pt>
                <c:pt idx="3">
                  <c:v>637074.93090361729</c:v>
                </c:pt>
                <c:pt idx="4">
                  <c:v>717697.66861632967</c:v>
                </c:pt>
                <c:pt idx="5">
                  <c:v>814031.82275113591</c:v>
                </c:pt>
              </c:numCache>
            </c:numRef>
          </c:val>
          <c:extLst>
            <c:ext xmlns:c16="http://schemas.microsoft.com/office/drawing/2014/chart" uri="{C3380CC4-5D6E-409C-BE32-E72D297353CC}">
              <c16:uniqueId val="{0000000C-A3A5-402D-9976-3D7D673ABACF}"/>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solidFill>
            <a:srgbClr val="FFC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[Vijay Bari 3 statement (Tata motors) with dashboard.xlsx]Return on equity !PivotTable1</c:name>
    <c:fmtId val="44"/>
  </c:pivotSource>
  <c:chart>
    <c:title>
      <c:tx>
        <c:rich>
          <a:bodyPr rot="0" spcFirstLastPara="1" vertOverflow="ellipsis" vert="horz" wrap="square" anchor="ctr" anchorCtr="1"/>
          <a:lstStyle/>
          <a:p>
            <a:pPr>
              <a:defRPr sz="1100" b="1" i="0" u="none" strike="noStrike" kern="1200" cap="all" spc="100" normalizeH="0" baseline="0">
                <a:solidFill>
                  <a:schemeClr val="lt1"/>
                </a:solidFill>
                <a:latin typeface="+mn-lt"/>
                <a:ea typeface="+mn-ea"/>
                <a:cs typeface="+mn-cs"/>
              </a:defRPr>
            </a:pPr>
            <a:r>
              <a:rPr lang="en-US" sz="1100"/>
              <a:t>Return</a:t>
            </a:r>
            <a:r>
              <a:rPr lang="en-US" sz="1100" baseline="0"/>
              <a:t> on eQUIty</a:t>
            </a:r>
          </a:p>
        </c:rich>
      </c:tx>
      <c:layout>
        <c:manualLayout>
          <c:xMode val="edge"/>
          <c:yMode val="edge"/>
          <c:x val="0.17372418758659952"/>
          <c:y val="1.9455252918287938E-2"/>
        </c:manualLayout>
      </c:layout>
      <c:overlay val="0"/>
      <c:spPr>
        <a:noFill/>
        <a:ln>
          <a:noFill/>
        </a:ln>
        <a:effectLst/>
      </c:spPr>
      <c:txPr>
        <a:bodyPr rot="0" spcFirstLastPara="1" vertOverflow="ellipsis" vert="horz" wrap="square" anchor="ctr" anchorCtr="1"/>
        <a:lstStyle/>
        <a:p>
          <a:pPr>
            <a:defRPr sz="11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1"/>
          <c:showCatName val="1"/>
          <c:showSerName val="0"/>
          <c:showPercent val="1"/>
          <c:showBubbleSize val="0"/>
          <c:extLst>
            <c:ext xmlns:c15="http://schemas.microsoft.com/office/drawing/2012/chart" uri="{CE6537A1-D6FC-4f65-9D91-7224C49458BB}"/>
          </c:extLst>
        </c:dLbl>
      </c:pivotFmt>
      <c:pivotFmt>
        <c:idx val="1"/>
        <c:dLbl>
          <c:idx val="0"/>
          <c:layout>
            <c:manualLayout>
              <c:x val="-0.170316301703163"/>
              <c:y val="-3.0497102775237472E-3"/>
            </c:manualLayout>
          </c:layout>
          <c:tx>
            <c:rich>
              <a:bodyPr/>
              <a:lstStyle/>
              <a:p>
                <a:fld id="{E77B0221-9212-4379-BD73-3526A4E67731}" type="CATEGORYNAME">
                  <a:rPr lang="en-US" b="1">
                    <a:solidFill>
                      <a:schemeClr val="accent1"/>
                    </a:solidFill>
                  </a:rPr>
                  <a:pPr/>
                  <a:t>[CATEGORY NAME]</a:t>
                </a:fld>
                <a:r>
                  <a:rPr lang="en-US" baseline="0"/>
                  <a:t>, </a:t>
                </a:r>
                <a:fld id="{8699ADAD-8D58-448C-A3C9-ED7A70ED60CC}" type="VALUE">
                  <a:rPr lang="en-US" baseline="0"/>
                  <a:pPr/>
                  <a:t>[VALUE]</a:t>
                </a:fld>
                <a:r>
                  <a:rPr lang="en-US" baseline="0"/>
                  <a:t>, </a:t>
                </a:r>
                <a:fld id="{44F1CB10-39DC-4A0C-8820-B33AAA46696F}" type="PERCENTAGE">
                  <a:rPr lang="en-US" baseline="0"/>
                  <a:pPr/>
                  <a:t>[PERCENTAGE]</a:t>
                </a:fld>
                <a:endParaRPr lang="en-US" baseline="0"/>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2"/>
        <c:dLbl>
          <c:idx val="0"/>
          <c:layout>
            <c:manualLayout>
              <c:x val="-0.19464720194647203"/>
              <c:y val="7.3193046660567251E-2"/>
            </c:manualLayout>
          </c:layout>
          <c:tx>
            <c:rich>
              <a:bodyPr/>
              <a:lstStyle/>
              <a:p>
                <a:fld id="{F1A6064E-C6E9-4000-B7E3-AD42BE557566}" type="CATEGORYNAME">
                  <a:rPr lang="en-US" b="1">
                    <a:solidFill>
                      <a:srgbClr val="FFC000"/>
                    </a:solidFill>
                  </a:rPr>
                  <a:pPr/>
                  <a:t>[CATEGORY NAME]</a:t>
                </a:fld>
                <a:r>
                  <a:rPr lang="en-US" baseline="0"/>
                  <a:t>, </a:t>
                </a:r>
                <a:fld id="{D31B4F6C-CD6B-4AA7-A514-70CEF26E4286}" type="VALUE">
                  <a:rPr lang="en-US" baseline="0"/>
                  <a:pPr/>
                  <a:t>[VALUE]</a:t>
                </a:fld>
                <a:r>
                  <a:rPr lang="en-US" baseline="0"/>
                  <a:t>, </a:t>
                </a:r>
                <a:fld id="{CDADC5A7-49C9-4E13-B724-7F9EEB03E087}" type="PERCENTAGE">
                  <a:rPr lang="en-US" baseline="0"/>
                  <a:pPr/>
                  <a:t>[PERCENTAGE]</a:t>
                </a:fld>
                <a:endParaRPr lang="en-US" baseline="0"/>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3"/>
        <c:dLbl>
          <c:idx val="0"/>
          <c:layout>
            <c:manualLayout>
              <c:x val="8.9213300892133016E-2"/>
              <c:y val="0.10673985971332724"/>
            </c:manualLayout>
          </c:layout>
          <c:tx>
            <c:rich>
              <a:bodyPr/>
              <a:lstStyle/>
              <a:p>
                <a:fld id="{716E8C14-F620-4351-9398-8BADA0A7D0D5}" type="CATEGORYNAME">
                  <a:rPr lang="en-US" b="1">
                    <a:solidFill>
                      <a:schemeClr val="accent3"/>
                    </a:solidFill>
                  </a:rPr>
                  <a:pPr/>
                  <a:t>[CATEGORY NAME]</a:t>
                </a:fld>
                <a:r>
                  <a:rPr lang="en-US" baseline="0"/>
                  <a:t>, </a:t>
                </a:r>
                <a:fld id="{399D9685-6809-4255-BB37-C9FA378134B9}" type="VALUE">
                  <a:rPr lang="en-US" baseline="0"/>
                  <a:pPr/>
                  <a:t>[VALUE]</a:t>
                </a:fld>
                <a:r>
                  <a:rPr lang="en-US" baseline="0"/>
                  <a:t>, </a:t>
                </a:r>
                <a:fld id="{04DE08CE-CAC8-4057-BC3D-08BB59E5F9AD}" type="PERCENTAGE">
                  <a:rPr lang="en-US" baseline="0"/>
                  <a:pPr/>
                  <a:t>[PERCENTAGE]</a:t>
                </a:fld>
                <a:endParaRPr lang="en-US" baseline="0"/>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4"/>
        <c:dLbl>
          <c:idx val="0"/>
          <c:layout>
            <c:manualLayout>
              <c:x val="0.14395782643957827"/>
              <c:y val="-2.1347971942665446E-2"/>
            </c:manualLayout>
          </c:layout>
          <c:tx>
            <c:rich>
              <a:bodyPr/>
              <a:lstStyle/>
              <a:p>
                <a:fld id="{638DB0C6-0F8C-4644-87F7-BBCB4B7AB34A}" type="CATEGORYNAME">
                  <a:rPr lang="en-US" b="1">
                    <a:solidFill>
                      <a:schemeClr val="accent2"/>
                    </a:solidFill>
                  </a:rPr>
                  <a:pPr/>
                  <a:t>[CATEGORY NAME]</a:t>
                </a:fld>
                <a:r>
                  <a:rPr lang="en-US" b="1" baseline="0">
                    <a:solidFill>
                      <a:schemeClr val="accent2"/>
                    </a:solidFill>
                  </a:rPr>
                  <a:t>,</a:t>
                </a:r>
                <a:r>
                  <a:rPr lang="en-US" baseline="0"/>
                  <a:t> </a:t>
                </a:r>
                <a:fld id="{BB0AD56C-19E7-43D9-98B0-8E240F534D8D}" type="VALUE">
                  <a:rPr lang="en-US" baseline="0"/>
                  <a:pPr/>
                  <a:t>[VALUE]</a:t>
                </a:fld>
                <a:r>
                  <a:rPr lang="en-US" baseline="0"/>
                  <a:t>, </a:t>
                </a:r>
                <a:fld id="{619D9684-1ECB-4D74-95BD-ACA768B83C03}" type="PERCENTAGE">
                  <a:rPr lang="en-US" baseline="0"/>
                  <a:pPr/>
                  <a:t>[PERCENTAGE]</a:t>
                </a:fld>
                <a:endParaRPr lang="en-US" baseline="0"/>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5"/>
        <c:dLbl>
          <c:idx val="0"/>
          <c:layout>
            <c:manualLayout>
              <c:x val="0.18450932684509327"/>
              <c:y val="-5.4894784995425459E-2"/>
            </c:manualLayout>
          </c:layout>
          <c:tx>
            <c:rich>
              <a:bodyPr/>
              <a:lstStyle/>
              <a:p>
                <a:fld id="{B9FE3391-0F3F-4454-88A9-E6849AFBB910}" type="CATEGORYNAME">
                  <a:rPr lang="en-US" b="1">
                    <a:solidFill>
                      <a:schemeClr val="accent1"/>
                    </a:solidFill>
                  </a:rPr>
                  <a:pPr/>
                  <a:t>[CATEGORY NAME]</a:t>
                </a:fld>
                <a:r>
                  <a:rPr lang="en-US" baseline="0"/>
                  <a:t>, </a:t>
                </a:r>
                <a:fld id="{A206E711-6ED2-4054-9310-2ABD9DBF0B8A}" type="VALUE">
                  <a:rPr lang="en-US" baseline="0"/>
                  <a:pPr/>
                  <a:t>[VALUE]</a:t>
                </a:fld>
                <a:r>
                  <a:rPr lang="en-US" baseline="0"/>
                  <a:t>, </a:t>
                </a:r>
                <a:fld id="{B5F3A43B-69D3-4EEF-B4D9-C9447882FB11}" type="PERCENTAGE">
                  <a:rPr lang="en-US" baseline="0"/>
                  <a:pPr/>
                  <a:t>[PERCENTAGE]</a:t>
                </a:fld>
                <a:endParaRPr lang="en-US" baseline="0"/>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6"/>
        <c:dLbl>
          <c:idx val="0"/>
          <c:layout>
            <c:manualLayout>
              <c:x val="0.14801297648012976"/>
              <c:y val="8.2342177493138047E-2"/>
            </c:manualLayout>
          </c:layout>
          <c:tx>
            <c:rich>
              <a:bodyPr/>
              <a:lstStyle/>
              <a:p>
                <a:fld id="{3AACD688-5140-46BC-81A6-4C6540C3892C}" type="CATEGORYNAME">
                  <a:rPr lang="en-US" b="1"/>
                  <a:pPr/>
                  <a:t>[CATEGORY NAME]</a:t>
                </a:fld>
                <a:r>
                  <a:rPr lang="en-US" baseline="0"/>
                  <a:t>, </a:t>
                </a:r>
                <a:fld id="{2A92F119-DA9A-45B8-BB7A-377C5D6EC07A}" type="VALUE">
                  <a:rPr lang="en-US" baseline="0"/>
                  <a:pPr/>
                  <a:t>[VALUE]</a:t>
                </a:fld>
                <a:r>
                  <a:rPr lang="en-US" baseline="0"/>
                  <a:t>, </a:t>
                </a:r>
                <a:fld id="{B515C6CF-C5D5-43B3-8EC2-5CDF02BD02E9}" type="PERCENTAGE">
                  <a:rPr lang="en-US" baseline="0"/>
                  <a:pPr/>
                  <a:t>[PERCENTAGE]</a:t>
                </a:fld>
                <a:endParaRPr lang="en-US" baseline="0"/>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7"/>
        <c:dLbl>
          <c:idx val="0"/>
          <c:layout>
            <c:manualLayout>
              <c:x val="0.14193025141930252"/>
              <c:y val="3.9646233607807259E-2"/>
            </c:manualLayout>
          </c:layout>
          <c:showLegendKey val="0"/>
          <c:showVal val="1"/>
          <c:showCatName val="1"/>
          <c:showSerName val="0"/>
          <c:showPercent val="1"/>
          <c:showBubbleSize val="0"/>
          <c:extLst>
            <c:ext xmlns:c15="http://schemas.microsoft.com/office/drawing/2012/chart" uri="{CE6537A1-D6FC-4f65-9D91-7224C49458BB}"/>
          </c:extLst>
        </c:dLbl>
      </c:pivotFmt>
      <c:pivotFmt>
        <c:idx val="8"/>
        <c:dLbl>
          <c:idx val="0"/>
          <c:layout>
            <c:manualLayout>
              <c:x val="0.14801297648012976"/>
              <c:y val="2.7447392497712716E-2"/>
            </c:manualLayout>
          </c:layout>
          <c:showLegendKey val="0"/>
          <c:showVal val="1"/>
          <c:showCatName val="1"/>
          <c:showSerName val="0"/>
          <c:showPercent val="1"/>
          <c:showBubbleSize val="0"/>
          <c:extLst>
            <c:ext xmlns:c15="http://schemas.microsoft.com/office/drawing/2012/chart" uri="{CE6537A1-D6FC-4f65-9D91-7224C49458BB}"/>
          </c:extLst>
        </c:dLbl>
      </c:pivotFmt>
      <c:pivotFmt>
        <c:idx val="9"/>
        <c:dLbl>
          <c:idx val="0"/>
          <c:layout>
            <c:manualLayout>
              <c:x val="0.14395782643957827"/>
              <c:y val="-5.5910709202649559E-17"/>
            </c:manualLayout>
          </c:layout>
          <c:showLegendKey val="0"/>
          <c:showVal val="1"/>
          <c:showCatName val="1"/>
          <c:showSerName val="0"/>
          <c:showPercent val="1"/>
          <c:showBubbleSize val="0"/>
          <c:extLst>
            <c:ext xmlns:c15="http://schemas.microsoft.com/office/drawing/2012/chart" uri="{CE6537A1-D6FC-4f65-9D91-7224C49458BB}"/>
          </c:extLst>
        </c:dLbl>
      </c:pivotFmt>
      <c:pivotFmt>
        <c:idx val="10"/>
        <c:dLbl>
          <c:idx val="0"/>
          <c:layout>
            <c:manualLayout>
              <c:x val="0.16423357664233576"/>
              <c:y val="-3.0497102775236408E-2"/>
            </c:manualLayout>
          </c:layout>
          <c:showLegendKey val="0"/>
          <c:showVal val="1"/>
          <c:showCatName val="1"/>
          <c:showSerName val="0"/>
          <c:showPercent val="1"/>
          <c:showBubbleSize val="0"/>
          <c:extLst>
            <c:ext xmlns:c15="http://schemas.microsoft.com/office/drawing/2012/chart" uri="{CE6537A1-D6FC-4f65-9D91-7224C49458BB}"/>
          </c:extLst>
        </c:dLbl>
      </c:pivotFmt>
      <c:pivotFmt>
        <c:idx val="11"/>
        <c:dLbl>
          <c:idx val="0"/>
          <c:layout>
            <c:manualLayout>
              <c:x val="0.16017842660178411"/>
              <c:y val="-4.8795364440378165E-2"/>
            </c:manualLayout>
          </c:layout>
          <c:showLegendKey val="0"/>
          <c:showVal val="1"/>
          <c:showCatName val="1"/>
          <c:showSerName val="0"/>
          <c:showPercent val="1"/>
          <c:showBubbleSize val="0"/>
          <c:extLst>
            <c:ext xmlns:c15="http://schemas.microsoft.com/office/drawing/2012/chart" uri="{CE6537A1-D6FC-4f65-9D91-7224C49458BB}"/>
          </c:extLst>
        </c:dLbl>
      </c:pivotFmt>
      <c:pivotFmt>
        <c:idx val="12"/>
        <c:dLbl>
          <c:idx val="0"/>
          <c:layout>
            <c:manualLayout>
              <c:x val="0.13990267639902676"/>
              <c:y val="-6.0994205550472733E-2"/>
            </c:manualLayout>
          </c:layout>
          <c:showLegendKey val="0"/>
          <c:showVal val="1"/>
          <c:showCatName val="1"/>
          <c:showSerName val="0"/>
          <c:showPercent val="1"/>
          <c:showBubbleSize val="0"/>
          <c:extLst>
            <c:ext xmlns:c15="http://schemas.microsoft.com/office/drawing/2012/chart" uri="{CE6537A1-D6FC-4f65-9D91-7224C49458BB}"/>
          </c:extLst>
        </c:dLbl>
      </c:pivotFmt>
      <c:pivotFmt>
        <c:idx val="13"/>
        <c:dLbl>
          <c:idx val="0"/>
          <c:layout>
            <c:manualLayout>
              <c:x val="0.11759935117599336"/>
              <c:y val="-9.1491308325709092E-2"/>
            </c:manualLayout>
          </c:layout>
          <c:showLegendKey val="0"/>
          <c:showVal val="1"/>
          <c:showCatName val="1"/>
          <c:showSerName val="0"/>
          <c:showPercent val="1"/>
          <c:showBubbleSize val="0"/>
          <c:extLst>
            <c:ext xmlns:c15="http://schemas.microsoft.com/office/drawing/2012/chart" uri="{CE6537A1-D6FC-4f65-9D91-7224C49458BB}"/>
          </c:extLst>
        </c:dLbl>
      </c:pivotFmt>
      <c:pivotFmt>
        <c:idx val="14"/>
        <c:dLbl>
          <c:idx val="0"/>
          <c:layout>
            <c:manualLayout>
              <c:x val="6.2854825628548258E-2"/>
              <c:y val="-0.11283928026837452"/>
            </c:manualLayout>
          </c:layout>
          <c:showLegendKey val="0"/>
          <c:showVal val="1"/>
          <c:showCatName val="1"/>
          <c:showSerName val="0"/>
          <c:showPercent val="1"/>
          <c:showBubbleSize val="0"/>
          <c:extLst>
            <c:ext xmlns:c15="http://schemas.microsoft.com/office/drawing/2012/chart" uri="{CE6537A1-D6FC-4f65-9D91-7224C49458BB}"/>
          </c:extLst>
        </c:dLbl>
      </c:pivotFmt>
      <c:pivotFmt>
        <c:idx val="15"/>
        <c:dLbl>
          <c:idx val="0"/>
          <c:layout>
            <c:manualLayout>
              <c:x val="-0.16017842660178427"/>
              <c:y val="-7.6242756938090878E-2"/>
            </c:manualLayout>
          </c:layout>
          <c:tx>
            <c:rich>
              <a:bodyPr/>
              <a:lstStyle/>
              <a:p>
                <a:fld id="{A9DF3751-4313-4E29-8D1D-D0FDC1827D6E}" type="CATEGORYNAME">
                  <a:rPr lang="en-US" b="1">
                    <a:solidFill>
                      <a:schemeClr val="accent6"/>
                    </a:solidFill>
                  </a:rPr>
                  <a:pPr/>
                  <a:t>[CATEGORY NAME]</a:t>
                </a:fld>
                <a:r>
                  <a:rPr lang="en-US" baseline="0"/>
                  <a:t>, </a:t>
                </a:r>
                <a:fld id="{781CB007-02B0-40EE-AA32-B984BB131EBF}" type="VALUE">
                  <a:rPr lang="en-US" baseline="0"/>
                  <a:pPr/>
                  <a:t>[VALUE]</a:t>
                </a:fld>
                <a:r>
                  <a:rPr lang="en-US" baseline="0"/>
                  <a:t>, </a:t>
                </a:r>
                <a:fld id="{4F31A4B3-9D68-4ACC-B26B-D9FAC5611682}" type="PERCENTAGE">
                  <a:rPr lang="en-US" baseline="0"/>
                  <a:pPr/>
                  <a:t>[PERCENTAGE]</a:t>
                </a:fld>
                <a:endParaRPr lang="en-US" baseline="0"/>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16"/>
        <c:dLbl>
          <c:idx val="0"/>
          <c:showLegendKey val="0"/>
          <c:showVal val="1"/>
          <c:showCatName val="0"/>
          <c:showSerName val="0"/>
          <c:showPercent val="0"/>
          <c:showBubbleSize val="0"/>
          <c:extLst>
            <c:ext xmlns:c15="http://schemas.microsoft.com/office/drawing/2012/chart" uri="{CE6537A1-D6FC-4f65-9D91-7224C49458BB}"/>
          </c:extLst>
        </c:dLbl>
      </c:pivotFmt>
      <c:pivotFmt>
        <c:idx val="17"/>
      </c:pivotFmt>
      <c:pivotFmt>
        <c:idx val="18"/>
      </c:pivotFmt>
      <c:pivotFmt>
        <c:idx val="19"/>
      </c:pivotFmt>
      <c:pivotFmt>
        <c:idx val="20"/>
      </c:pivotFmt>
      <c:pivotFmt>
        <c:idx val="21"/>
      </c:pivotFmt>
      <c:pivotFmt>
        <c:idx val="22"/>
      </c:pivotFmt>
      <c:pivotFmt>
        <c:idx val="23"/>
        <c:dLbl>
          <c:idx val="0"/>
          <c:showLegendKey val="0"/>
          <c:showVal val="1"/>
          <c:showCatName val="1"/>
          <c:showSerName val="0"/>
          <c:showPercent val="1"/>
          <c:showBubbleSize val="0"/>
          <c:extLst>
            <c:ext xmlns:c15="http://schemas.microsoft.com/office/drawing/2012/chart" uri="{CE6537A1-D6FC-4f65-9D91-7224C49458BB}"/>
          </c:extLst>
        </c:dLbl>
      </c:pivotFmt>
      <c:pivotFmt>
        <c:idx val="24"/>
        <c:dLbl>
          <c:idx val="0"/>
          <c:layout>
            <c:manualLayout>
              <c:x val="0.18494104194815894"/>
              <c:y val="-0.1466211120161704"/>
            </c:manualLayout>
          </c:layout>
          <c:tx>
            <c:rich>
              <a:bodyPr/>
              <a:lstStyle/>
              <a:p>
                <a:fld id="{54DB1307-0AE3-44A2-95B7-3BD8FD44CC25}" type="CATEGORYNAME">
                  <a:rPr lang="en-US" b="1">
                    <a:solidFill>
                      <a:schemeClr val="lt1"/>
                    </a:solidFill>
                    <a:latin typeface="+mn-lt"/>
                    <a:ea typeface="+mn-ea"/>
                    <a:cs typeface="+mn-cs"/>
                  </a:rPr>
                  <a:pPr/>
                  <a:t>[CATEGORY NAME]</a:t>
                </a:fld>
                <a:r>
                  <a:rPr lang="en-US" b="1" baseline="0">
                    <a:solidFill>
                      <a:schemeClr val="lt1"/>
                    </a:solidFill>
                    <a:latin typeface="+mn-lt"/>
                    <a:ea typeface="+mn-ea"/>
                    <a:cs typeface="+mn-cs"/>
                  </a:rPr>
                  <a:t>,</a:t>
                </a:r>
              </a:p>
              <a:p>
                <a:r>
                  <a:rPr lang="en-US" baseline="0">
                    <a:solidFill>
                      <a:schemeClr val="lt1"/>
                    </a:solidFill>
                    <a:latin typeface="+mn-lt"/>
                    <a:ea typeface="+mn-ea"/>
                    <a:cs typeface="+mn-cs"/>
                  </a:rPr>
                  <a:t> </a:t>
                </a:r>
                <a:fld id="{05C6F79C-0D21-4AA1-B58E-6806EFF8E710}" type="VALUE">
                  <a:rPr lang="en-US" baseline="0">
                    <a:solidFill>
                      <a:schemeClr val="lt1"/>
                    </a:solidFill>
                    <a:latin typeface="+mn-lt"/>
                    <a:ea typeface="+mn-ea"/>
                    <a:cs typeface="+mn-cs"/>
                  </a:rPr>
                  <a:pPr/>
                  <a:t>[VALUE]</a:t>
                </a:fld>
                <a:r>
                  <a:rPr lang="en-US" baseline="0">
                    <a:solidFill>
                      <a:schemeClr val="lt1"/>
                    </a:solidFill>
                    <a:latin typeface="+mn-lt"/>
                    <a:ea typeface="+mn-ea"/>
                    <a:cs typeface="+mn-cs"/>
                  </a:rPr>
                  <a:t>, </a:t>
                </a:r>
              </a:p>
              <a:p>
                <a:fld id="{97314606-965E-4403-8981-CA461534FFAA}" type="PERCENTAGE">
                  <a:rPr lang="en-US" baseline="0">
                    <a:solidFill>
                      <a:schemeClr val="lt1"/>
                    </a:solidFill>
                    <a:latin typeface="+mn-lt"/>
                    <a:ea typeface="+mn-ea"/>
                    <a:cs typeface="+mn-cs"/>
                  </a:rPr>
                  <a:pPr/>
                  <a:t>[PERCENTAGE]</a:t>
                </a:fld>
                <a:endParaRPr lang="en-IN"/>
              </a:p>
            </c:rich>
          </c:tx>
          <c:showLegendKey val="0"/>
          <c:showVal val="1"/>
          <c:showCatName val="1"/>
          <c:showSerName val="0"/>
          <c:showPercent val="1"/>
          <c:showBubbleSize val="0"/>
          <c:extLst>
            <c:ext xmlns:c15="http://schemas.microsoft.com/office/drawing/2012/chart" uri="{CE6537A1-D6FC-4f65-9D91-7224C49458BB}">
              <c15:layout>
                <c:manualLayout>
                  <c:w val="0.19003944773175541"/>
                  <c:h val="0.13225357018460465"/>
                </c:manualLayout>
              </c15:layout>
              <c15:dlblFieldTable/>
              <c15:showDataLabelsRange val="0"/>
            </c:ext>
          </c:extLst>
        </c:dLbl>
      </c:pivotFmt>
      <c:pivotFmt>
        <c:idx val="25"/>
        <c:dLbl>
          <c:idx val="0"/>
          <c:layout>
            <c:manualLayout>
              <c:x val="0.20888117535603917"/>
              <c:y val="7.5905950627644894E-2"/>
            </c:manualLayout>
          </c:layout>
          <c:tx>
            <c:rich>
              <a:bodyPr/>
              <a:lstStyle/>
              <a:p>
                <a:fld id="{143467FD-F323-43ED-9AB2-88B32549D56A}" type="CATEGORYNAME">
                  <a:rPr lang="en-US" b="1">
                    <a:solidFill>
                      <a:schemeClr val="lt1"/>
                    </a:solidFill>
                    <a:latin typeface="+mn-lt"/>
                    <a:ea typeface="+mn-ea"/>
                    <a:cs typeface="+mn-cs"/>
                  </a:rPr>
                  <a:pPr/>
                  <a:t>[CATEGORY NAME]</a:t>
                </a:fld>
                <a:r>
                  <a:rPr lang="en-US" baseline="0">
                    <a:solidFill>
                      <a:schemeClr val="lt1"/>
                    </a:solidFill>
                    <a:latin typeface="+mn-lt"/>
                    <a:ea typeface="+mn-ea"/>
                    <a:cs typeface="+mn-cs"/>
                  </a:rPr>
                  <a:t>, </a:t>
                </a:r>
                <a:fld id="{8FCCD285-AE44-4777-AC4F-0EB29FF147DC}" type="VALUE">
                  <a:rPr lang="en-US" baseline="0">
                    <a:solidFill>
                      <a:schemeClr val="lt1"/>
                    </a:solidFill>
                    <a:latin typeface="+mn-lt"/>
                    <a:ea typeface="+mn-ea"/>
                    <a:cs typeface="+mn-cs"/>
                  </a:rPr>
                  <a:pPr/>
                  <a:t>[VALUE]</a:t>
                </a:fld>
                <a:r>
                  <a:rPr lang="en-US" baseline="0">
                    <a:solidFill>
                      <a:schemeClr val="lt1"/>
                    </a:solidFill>
                    <a:latin typeface="+mn-lt"/>
                    <a:ea typeface="+mn-ea"/>
                    <a:cs typeface="+mn-cs"/>
                  </a:rPr>
                  <a:t>, </a:t>
                </a:r>
              </a:p>
              <a:p>
                <a:fld id="{8F7ED790-672D-4A42-A4B9-E1C8E970A6B8}" type="PERCENTAGE">
                  <a:rPr lang="en-US" baseline="0">
                    <a:solidFill>
                      <a:schemeClr val="lt1"/>
                    </a:solidFill>
                    <a:latin typeface="+mn-lt"/>
                    <a:ea typeface="+mn-ea"/>
                    <a:cs typeface="+mn-cs"/>
                  </a:rPr>
                  <a:pPr/>
                  <a:t>[PERCENTAGE]</a:t>
                </a:fld>
                <a:endParaRPr lang="en-IN"/>
              </a:p>
            </c:rich>
          </c:tx>
          <c:showLegendKey val="0"/>
          <c:showVal val="1"/>
          <c:showCatName val="1"/>
          <c:showSerName val="0"/>
          <c:showPercent val="1"/>
          <c:showBubbleSize val="0"/>
          <c:extLst>
            <c:ext xmlns:c15="http://schemas.microsoft.com/office/drawing/2012/chart" uri="{CE6537A1-D6FC-4f65-9D91-7224C49458BB}">
              <c15:layout>
                <c:manualLayout>
                  <c:w val="0.15780315737160075"/>
                  <c:h val="0.14966910484151863"/>
                </c:manualLayout>
              </c15:layout>
              <c15:dlblFieldTable/>
              <c15:showDataLabelsRange val="0"/>
            </c:ext>
          </c:extLst>
        </c:dLbl>
      </c:pivotFmt>
      <c:pivotFmt>
        <c:idx val="26"/>
        <c:dLbl>
          <c:idx val="0"/>
          <c:layout>
            <c:manualLayout>
              <c:x val="0.21501751075494258"/>
              <c:y val="0.19512310177528747"/>
            </c:manualLayout>
          </c:layout>
          <c:tx>
            <c:rich>
              <a:bodyPr/>
              <a:lstStyle/>
              <a:p>
                <a:fld id="{4A997B98-63F6-435B-8D6C-22DEE73D1184}" type="CATEGORYNAME">
                  <a:rPr lang="en-US" b="1">
                    <a:solidFill>
                      <a:schemeClr val="lt1"/>
                    </a:solidFill>
                    <a:latin typeface="+mn-lt"/>
                    <a:ea typeface="+mn-ea"/>
                    <a:cs typeface="+mn-cs"/>
                  </a:rPr>
                  <a:pPr/>
                  <a:t>[CATEGORY NAME]</a:t>
                </a:fld>
                <a:r>
                  <a:rPr lang="en-US" baseline="0">
                    <a:solidFill>
                      <a:schemeClr val="lt1"/>
                    </a:solidFill>
                    <a:latin typeface="+mn-lt"/>
                    <a:ea typeface="+mn-ea"/>
                    <a:cs typeface="+mn-cs"/>
                  </a:rPr>
                  <a:t>, </a:t>
                </a:r>
              </a:p>
              <a:p>
                <a:r>
                  <a:rPr lang="en-US" baseline="0">
                    <a:solidFill>
                      <a:schemeClr val="lt1"/>
                    </a:solidFill>
                    <a:latin typeface="+mn-lt"/>
                    <a:ea typeface="+mn-ea"/>
                    <a:cs typeface="+mn-cs"/>
                  </a:rPr>
                  <a:t> </a:t>
                </a:r>
                <a:fld id="{1CCABB34-12A7-4A2D-819C-DC4F6EB9A670}" type="VALUE">
                  <a:rPr lang="en-US" baseline="0">
                    <a:solidFill>
                      <a:schemeClr val="lt1"/>
                    </a:solidFill>
                    <a:latin typeface="+mn-lt"/>
                    <a:ea typeface="+mn-ea"/>
                    <a:cs typeface="+mn-cs"/>
                  </a:rPr>
                  <a:pPr/>
                  <a:t>[VALUE]</a:t>
                </a:fld>
                <a:r>
                  <a:rPr lang="en-US" baseline="0">
                    <a:solidFill>
                      <a:schemeClr val="lt1"/>
                    </a:solidFill>
                    <a:latin typeface="+mn-lt"/>
                    <a:ea typeface="+mn-ea"/>
                    <a:cs typeface="+mn-cs"/>
                  </a:rPr>
                  <a:t>,</a:t>
                </a:r>
              </a:p>
              <a:p>
                <a:r>
                  <a:rPr lang="en-US" baseline="0">
                    <a:solidFill>
                      <a:schemeClr val="lt1"/>
                    </a:solidFill>
                    <a:latin typeface="+mn-lt"/>
                    <a:ea typeface="+mn-ea"/>
                    <a:cs typeface="+mn-cs"/>
                  </a:rPr>
                  <a:t> </a:t>
                </a:r>
                <a:fld id="{1AAA6B83-0B51-429A-9E8D-E9F567642B7B}" type="PERCENTAGE">
                  <a:rPr lang="en-US" baseline="0">
                    <a:solidFill>
                      <a:schemeClr val="lt1"/>
                    </a:solidFill>
                    <a:latin typeface="+mn-lt"/>
                    <a:ea typeface="+mn-ea"/>
                    <a:cs typeface="+mn-cs"/>
                  </a:rPr>
                  <a:pPr/>
                  <a:t>[PERCENTAGE]</a:t>
                </a:fld>
                <a:endParaRPr lang="en-US" baseline="0">
                  <a:solidFill>
                    <a:schemeClr val="lt1"/>
                  </a:solidFill>
                  <a:latin typeface="+mn-lt"/>
                  <a:ea typeface="+mn-ea"/>
                  <a:cs typeface="+mn-cs"/>
                </a:endParaRPr>
              </a:p>
            </c:rich>
          </c:tx>
          <c:showLegendKey val="0"/>
          <c:showVal val="1"/>
          <c:showCatName val="1"/>
          <c:showSerName val="0"/>
          <c:showPercent val="1"/>
          <c:showBubbleSize val="0"/>
          <c:extLst>
            <c:ext xmlns:c15="http://schemas.microsoft.com/office/drawing/2012/chart" uri="{CE6537A1-D6FC-4f65-9D91-7224C49458BB}">
              <c15:layout>
                <c:manualLayout>
                  <c:w val="0.21204378853530878"/>
                  <c:h val="0.14270289097875305"/>
                </c:manualLayout>
              </c15:layout>
              <c15:dlblFieldTable/>
              <c15:showDataLabelsRange val="0"/>
            </c:ext>
          </c:extLst>
        </c:dLbl>
      </c:pivotFmt>
      <c:pivotFmt>
        <c:idx val="27"/>
        <c:dLbl>
          <c:idx val="0"/>
          <c:layout>
            <c:manualLayout>
              <c:x val="-0.24518114507136315"/>
              <c:y val="0.16568495160675448"/>
            </c:manualLayout>
          </c:layout>
          <c:tx>
            <c:rich>
              <a:bodyPr/>
              <a:lstStyle/>
              <a:p>
                <a:fld id="{CDCD9DEA-29AC-494C-98CA-8CB1CC0C888D}" type="CATEGORYNAME">
                  <a:rPr lang="en-US" b="1">
                    <a:solidFill>
                      <a:schemeClr val="lt1"/>
                    </a:solidFill>
                    <a:latin typeface="+mn-lt"/>
                    <a:ea typeface="+mn-ea"/>
                    <a:cs typeface="+mn-cs"/>
                  </a:rPr>
                  <a:pPr/>
                  <a:t>[CATEGORY NAME]</a:t>
                </a:fld>
                <a:r>
                  <a:rPr lang="en-US" baseline="0">
                    <a:solidFill>
                      <a:schemeClr val="lt1"/>
                    </a:solidFill>
                    <a:latin typeface="+mn-lt"/>
                    <a:ea typeface="+mn-ea"/>
                    <a:cs typeface="+mn-cs"/>
                  </a:rPr>
                  <a:t>, </a:t>
                </a:r>
                <a:fld id="{739EB61B-C67F-4F8C-B34B-E88F4B23456A}" type="VALUE">
                  <a:rPr lang="en-US" baseline="0">
                    <a:solidFill>
                      <a:schemeClr val="lt1"/>
                    </a:solidFill>
                    <a:latin typeface="+mn-lt"/>
                    <a:ea typeface="+mn-ea"/>
                    <a:cs typeface="+mn-cs"/>
                  </a:rPr>
                  <a:pPr/>
                  <a:t>[VALUE]</a:t>
                </a:fld>
                <a:r>
                  <a:rPr lang="en-US" baseline="0">
                    <a:solidFill>
                      <a:schemeClr val="lt1"/>
                    </a:solidFill>
                    <a:latin typeface="+mn-lt"/>
                    <a:ea typeface="+mn-ea"/>
                    <a:cs typeface="+mn-cs"/>
                  </a:rPr>
                  <a:t>, </a:t>
                </a:r>
                <a:fld id="{459308B5-8A5F-4F4D-A629-2EC173764AFD}" type="PERCENTAGE">
                  <a:rPr lang="en-US" baseline="0">
                    <a:solidFill>
                      <a:schemeClr val="lt1"/>
                    </a:solidFill>
                    <a:latin typeface="+mn-lt"/>
                    <a:ea typeface="+mn-ea"/>
                    <a:cs typeface="+mn-cs"/>
                  </a:rPr>
                  <a:pPr/>
                  <a:t>[PERCENTAGE]</a:t>
                </a:fld>
                <a:endParaRPr lang="en-US" baseline="0">
                  <a:solidFill>
                    <a:schemeClr val="lt1"/>
                  </a:solidFill>
                  <a:latin typeface="+mn-lt"/>
                  <a:ea typeface="+mn-ea"/>
                  <a:cs typeface="+mn-cs"/>
                </a:endParaRPr>
              </a:p>
            </c:rich>
          </c:tx>
          <c:showLegendKey val="0"/>
          <c:showVal val="1"/>
          <c:showCatName val="1"/>
          <c:showSerName val="0"/>
          <c:showPercent val="1"/>
          <c:showBubbleSize val="0"/>
          <c:extLst>
            <c:ext xmlns:c15="http://schemas.microsoft.com/office/drawing/2012/chart" uri="{CE6537A1-D6FC-4f65-9D91-7224C49458BB}">
              <c15:layout>
                <c:manualLayout>
                  <c:w val="0.13068284178974668"/>
                  <c:h val="0.13225357018460465"/>
                </c:manualLayout>
              </c15:layout>
              <c15:dlblFieldTable/>
              <c15:showDataLabelsRange val="0"/>
            </c:ext>
          </c:extLst>
        </c:dLbl>
      </c:pivotFmt>
      <c:pivotFmt>
        <c:idx val="28"/>
        <c:dLbl>
          <c:idx val="0"/>
          <c:layout>
            <c:manualLayout>
              <c:x val="-0.24074327524887792"/>
              <c:y val="2.6010855226168829E-3"/>
            </c:manualLayout>
          </c:layout>
          <c:tx>
            <c:rich>
              <a:bodyPr/>
              <a:lstStyle/>
              <a:p>
                <a:fld id="{DE0B70EE-CC86-4D7E-BC0C-660C315DE2D4}" type="CATEGORYNAME">
                  <a:rPr lang="en-US" b="1">
                    <a:solidFill>
                      <a:schemeClr val="lt1"/>
                    </a:solidFill>
                    <a:latin typeface="+mn-lt"/>
                    <a:ea typeface="+mn-ea"/>
                    <a:cs typeface="+mn-cs"/>
                  </a:rPr>
                  <a:pPr/>
                  <a:t>[CATEGORY NAME]</a:t>
                </a:fld>
                <a:r>
                  <a:rPr lang="en-US" b="1" baseline="0">
                    <a:solidFill>
                      <a:schemeClr val="lt1"/>
                    </a:solidFill>
                    <a:latin typeface="+mn-lt"/>
                    <a:ea typeface="+mn-ea"/>
                    <a:cs typeface="+mn-cs"/>
                  </a:rPr>
                  <a:t>,</a:t>
                </a:r>
              </a:p>
              <a:p>
                <a:r>
                  <a:rPr lang="en-US" baseline="0">
                    <a:solidFill>
                      <a:schemeClr val="lt1"/>
                    </a:solidFill>
                    <a:latin typeface="+mn-lt"/>
                    <a:ea typeface="+mn-ea"/>
                    <a:cs typeface="+mn-cs"/>
                  </a:rPr>
                  <a:t> </a:t>
                </a:r>
                <a:fld id="{76150365-12A7-4C9C-BAD9-E290BD70F3C9}" type="VALUE">
                  <a:rPr lang="en-US" baseline="0">
                    <a:solidFill>
                      <a:schemeClr val="lt1"/>
                    </a:solidFill>
                    <a:latin typeface="+mn-lt"/>
                    <a:ea typeface="+mn-ea"/>
                    <a:cs typeface="+mn-cs"/>
                  </a:rPr>
                  <a:pPr/>
                  <a:t>[VALUE]</a:t>
                </a:fld>
                <a:r>
                  <a:rPr lang="en-US" baseline="0">
                    <a:solidFill>
                      <a:schemeClr val="lt1"/>
                    </a:solidFill>
                    <a:latin typeface="+mn-lt"/>
                    <a:ea typeface="+mn-ea"/>
                    <a:cs typeface="+mn-cs"/>
                  </a:rPr>
                  <a:t>, </a:t>
                </a:r>
                <a:fld id="{2CC9043F-3166-43D5-B264-FABFAF5945F0}" type="PERCENTAGE">
                  <a:rPr lang="en-US" baseline="0">
                    <a:solidFill>
                      <a:schemeClr val="lt1"/>
                    </a:solidFill>
                    <a:latin typeface="+mn-lt"/>
                    <a:ea typeface="+mn-ea"/>
                    <a:cs typeface="+mn-cs"/>
                  </a:rPr>
                  <a:pPr/>
                  <a:t>[PERCENTAGE]</a:t>
                </a:fld>
                <a:endParaRPr lang="en-US" baseline="0">
                  <a:solidFill>
                    <a:schemeClr val="lt1"/>
                  </a:solidFill>
                  <a:latin typeface="+mn-lt"/>
                  <a:ea typeface="+mn-ea"/>
                  <a:cs typeface="+mn-cs"/>
                </a:endParaRPr>
              </a:p>
            </c:rich>
          </c:tx>
          <c:showLegendKey val="0"/>
          <c:showVal val="1"/>
          <c:showCatName val="1"/>
          <c:showSerName val="0"/>
          <c:showPercent val="1"/>
          <c:showBubbleSize val="0"/>
          <c:extLst>
            <c:ext xmlns:c15="http://schemas.microsoft.com/office/drawing/2012/chart" uri="{CE6537A1-D6FC-4f65-9D91-7224C49458BB}">
              <c15:layout>
                <c:manualLayout>
                  <c:w val="0.14820019723865877"/>
                  <c:h val="0.15315221177290142"/>
                </c:manualLayout>
              </c15:layout>
              <c15:dlblFieldTable/>
              <c15:showDataLabelsRange val="0"/>
            </c:ext>
          </c:extLst>
        </c:dLbl>
      </c:pivotFmt>
      <c:pivotFmt>
        <c:idx val="29"/>
        <c:dLbl>
          <c:idx val="0"/>
          <c:layout>
            <c:manualLayout>
              <c:x val="-0.19528859743123828"/>
              <c:y val="-0.14217411695011481"/>
            </c:manualLayout>
          </c:layout>
          <c:tx>
            <c:rich>
              <a:bodyPr/>
              <a:lstStyle/>
              <a:p>
                <a:fld id="{EE2FDF03-11F4-48A2-9773-FDF8D53B8C68}" type="CATEGORYNAME">
                  <a:rPr lang="en-US" b="1">
                    <a:solidFill>
                      <a:schemeClr val="lt1"/>
                    </a:solidFill>
                    <a:latin typeface="+mn-lt"/>
                    <a:ea typeface="+mn-ea"/>
                    <a:cs typeface="+mn-cs"/>
                  </a:rPr>
                  <a:pPr/>
                  <a:t>[CATEGORY NAME]</a:t>
                </a:fld>
                <a:r>
                  <a:rPr lang="en-US" baseline="0">
                    <a:solidFill>
                      <a:schemeClr val="lt1"/>
                    </a:solidFill>
                    <a:latin typeface="+mn-lt"/>
                    <a:ea typeface="+mn-ea"/>
                    <a:cs typeface="+mn-cs"/>
                  </a:rPr>
                  <a:t>,</a:t>
                </a:r>
              </a:p>
              <a:p>
                <a:r>
                  <a:rPr lang="en-US" baseline="0">
                    <a:solidFill>
                      <a:schemeClr val="lt1"/>
                    </a:solidFill>
                    <a:latin typeface="+mn-lt"/>
                    <a:ea typeface="+mn-ea"/>
                    <a:cs typeface="+mn-cs"/>
                  </a:rPr>
                  <a:t> </a:t>
                </a:r>
                <a:fld id="{F916AE41-8F57-4CF6-AEDA-68DC223E95B8}" type="VALUE">
                  <a:rPr lang="en-US" baseline="0">
                    <a:solidFill>
                      <a:schemeClr val="lt1"/>
                    </a:solidFill>
                    <a:latin typeface="+mn-lt"/>
                    <a:ea typeface="+mn-ea"/>
                    <a:cs typeface="+mn-cs"/>
                  </a:rPr>
                  <a:pPr/>
                  <a:t>[VALUE]</a:t>
                </a:fld>
                <a:r>
                  <a:rPr lang="en-US" baseline="0">
                    <a:solidFill>
                      <a:schemeClr val="lt1"/>
                    </a:solidFill>
                    <a:latin typeface="+mn-lt"/>
                    <a:ea typeface="+mn-ea"/>
                    <a:cs typeface="+mn-cs"/>
                  </a:rPr>
                  <a:t>, </a:t>
                </a:r>
                <a:fld id="{60B3570F-1352-4F9F-A036-883BB8A9CF8C}" type="PERCENTAGE">
                  <a:rPr lang="en-US" baseline="0">
                    <a:solidFill>
                      <a:schemeClr val="lt1"/>
                    </a:solidFill>
                    <a:latin typeface="+mn-lt"/>
                    <a:ea typeface="+mn-ea"/>
                    <a:cs typeface="+mn-cs"/>
                  </a:rPr>
                  <a:pPr/>
                  <a:t>[PERCENTAGE]</a:t>
                </a:fld>
                <a:endParaRPr lang="en-US" baseline="0">
                  <a:solidFill>
                    <a:schemeClr val="lt1"/>
                  </a:solidFill>
                  <a:latin typeface="+mn-lt"/>
                  <a:ea typeface="+mn-ea"/>
                  <a:cs typeface="+mn-cs"/>
                </a:endParaRPr>
              </a:p>
            </c:rich>
          </c:tx>
          <c:showLegendKey val="0"/>
          <c:showVal val="1"/>
          <c:showCatName val="1"/>
          <c:showSerName val="0"/>
          <c:showPercent val="1"/>
          <c:showBubbleSize val="0"/>
          <c:extLst>
            <c:ext xmlns:c15="http://schemas.microsoft.com/office/drawing/2012/chart" uri="{CE6537A1-D6FC-4f65-9D91-7224C49458BB}">
              <c15:layout>
                <c:manualLayout>
                  <c:w val="0.16026864060631474"/>
                  <c:h val="0.1705677464298154"/>
                </c:manualLayout>
              </c15:layout>
              <c15:dlblFieldTable/>
              <c15:showDataLabelsRange val="0"/>
            </c:ext>
          </c:extLst>
        </c:dLbl>
      </c:pivotFmt>
      <c:pivotFmt>
        <c:idx val="30"/>
        <c:dLbl>
          <c:idx val="0"/>
          <c:showLegendKey val="0"/>
          <c:showVal val="1"/>
          <c:showCatName val="1"/>
          <c:showSerName val="0"/>
          <c:showPercent val="1"/>
          <c:showBubbleSize val="0"/>
          <c:extLst>
            <c:ext xmlns:c15="http://schemas.microsoft.com/office/drawing/2012/chart" uri="{CE6537A1-D6FC-4f65-9D91-7224C49458BB}"/>
          </c:extLst>
        </c:dLbl>
      </c:pivotFmt>
      <c:pivotFmt>
        <c:idx val="31"/>
        <c:dLbl>
          <c:idx val="0"/>
          <c:layout>
            <c:manualLayout>
              <c:x val="0.18494104194815894"/>
              <c:y val="-0.1466211120161704"/>
            </c:manualLayout>
          </c:layout>
          <c:tx>
            <c:rich>
              <a:bodyPr/>
              <a:lstStyle/>
              <a:p>
                <a:fld id="{54DB1307-0AE3-44A2-95B7-3BD8FD44CC25}" type="CATEGORYNAME">
                  <a:rPr lang="en-US" b="1">
                    <a:solidFill>
                      <a:schemeClr val="lt1"/>
                    </a:solidFill>
                    <a:latin typeface="+mn-lt"/>
                    <a:ea typeface="+mn-ea"/>
                    <a:cs typeface="+mn-cs"/>
                  </a:rPr>
                  <a:pPr/>
                  <a:t>[CATEGORY NAME]</a:t>
                </a:fld>
                <a:r>
                  <a:rPr lang="en-US" b="1" baseline="0">
                    <a:solidFill>
                      <a:schemeClr val="lt1"/>
                    </a:solidFill>
                    <a:latin typeface="+mn-lt"/>
                    <a:ea typeface="+mn-ea"/>
                    <a:cs typeface="+mn-cs"/>
                  </a:rPr>
                  <a:t>,</a:t>
                </a:r>
              </a:p>
              <a:p>
                <a:r>
                  <a:rPr lang="en-US" baseline="0">
                    <a:solidFill>
                      <a:schemeClr val="lt1"/>
                    </a:solidFill>
                    <a:latin typeface="+mn-lt"/>
                    <a:ea typeface="+mn-ea"/>
                    <a:cs typeface="+mn-cs"/>
                  </a:rPr>
                  <a:t> </a:t>
                </a:r>
                <a:fld id="{05C6F79C-0D21-4AA1-B58E-6806EFF8E710}" type="VALUE">
                  <a:rPr lang="en-US" baseline="0">
                    <a:solidFill>
                      <a:schemeClr val="lt1"/>
                    </a:solidFill>
                    <a:latin typeface="+mn-lt"/>
                    <a:ea typeface="+mn-ea"/>
                    <a:cs typeface="+mn-cs"/>
                  </a:rPr>
                  <a:pPr/>
                  <a:t>[VALUE]</a:t>
                </a:fld>
                <a:r>
                  <a:rPr lang="en-US" baseline="0">
                    <a:solidFill>
                      <a:schemeClr val="lt1"/>
                    </a:solidFill>
                    <a:latin typeface="+mn-lt"/>
                    <a:ea typeface="+mn-ea"/>
                    <a:cs typeface="+mn-cs"/>
                  </a:rPr>
                  <a:t>, </a:t>
                </a:r>
              </a:p>
              <a:p>
                <a:fld id="{97314606-965E-4403-8981-CA461534FFAA}" type="PERCENTAGE">
                  <a:rPr lang="en-US" baseline="0">
                    <a:solidFill>
                      <a:schemeClr val="lt1"/>
                    </a:solidFill>
                    <a:latin typeface="+mn-lt"/>
                    <a:ea typeface="+mn-ea"/>
                    <a:cs typeface="+mn-cs"/>
                  </a:rPr>
                  <a:pPr/>
                  <a:t>[PERCENTAGE]</a:t>
                </a:fld>
                <a:endParaRPr lang="en-IN"/>
              </a:p>
            </c:rich>
          </c:tx>
          <c:showLegendKey val="0"/>
          <c:showVal val="1"/>
          <c:showCatName val="1"/>
          <c:showSerName val="0"/>
          <c:showPercent val="1"/>
          <c:showBubbleSize val="0"/>
          <c:extLst>
            <c:ext xmlns:c15="http://schemas.microsoft.com/office/drawing/2012/chart" uri="{CE6537A1-D6FC-4f65-9D91-7224C49458BB}">
              <c15:layout>
                <c:manualLayout>
                  <c:w val="0.19003944773175541"/>
                  <c:h val="0.13225357018460465"/>
                </c:manualLayout>
              </c15:layout>
              <c15:dlblFieldTable/>
              <c15:showDataLabelsRange val="0"/>
            </c:ext>
          </c:extLst>
        </c:dLbl>
      </c:pivotFmt>
      <c:pivotFmt>
        <c:idx val="32"/>
        <c:dLbl>
          <c:idx val="0"/>
          <c:layout>
            <c:manualLayout>
              <c:x val="0.20888117535603917"/>
              <c:y val="7.5905950627644894E-2"/>
            </c:manualLayout>
          </c:layout>
          <c:tx>
            <c:rich>
              <a:bodyPr/>
              <a:lstStyle/>
              <a:p>
                <a:fld id="{143467FD-F323-43ED-9AB2-88B32549D56A}" type="CATEGORYNAME">
                  <a:rPr lang="en-US" b="1">
                    <a:solidFill>
                      <a:schemeClr val="lt1"/>
                    </a:solidFill>
                    <a:latin typeface="+mn-lt"/>
                    <a:ea typeface="+mn-ea"/>
                    <a:cs typeface="+mn-cs"/>
                  </a:rPr>
                  <a:pPr/>
                  <a:t>[CATEGORY NAME]</a:t>
                </a:fld>
                <a:r>
                  <a:rPr lang="en-US" baseline="0">
                    <a:solidFill>
                      <a:schemeClr val="lt1"/>
                    </a:solidFill>
                    <a:latin typeface="+mn-lt"/>
                    <a:ea typeface="+mn-ea"/>
                    <a:cs typeface="+mn-cs"/>
                  </a:rPr>
                  <a:t>, </a:t>
                </a:r>
                <a:fld id="{8FCCD285-AE44-4777-AC4F-0EB29FF147DC}" type="VALUE">
                  <a:rPr lang="en-US" baseline="0">
                    <a:solidFill>
                      <a:schemeClr val="lt1"/>
                    </a:solidFill>
                    <a:latin typeface="+mn-lt"/>
                    <a:ea typeface="+mn-ea"/>
                    <a:cs typeface="+mn-cs"/>
                  </a:rPr>
                  <a:pPr/>
                  <a:t>[VALUE]</a:t>
                </a:fld>
                <a:r>
                  <a:rPr lang="en-US" baseline="0">
                    <a:solidFill>
                      <a:schemeClr val="lt1"/>
                    </a:solidFill>
                    <a:latin typeface="+mn-lt"/>
                    <a:ea typeface="+mn-ea"/>
                    <a:cs typeface="+mn-cs"/>
                  </a:rPr>
                  <a:t>, </a:t>
                </a:r>
              </a:p>
              <a:p>
                <a:fld id="{8F7ED790-672D-4A42-A4B9-E1C8E970A6B8}" type="PERCENTAGE">
                  <a:rPr lang="en-US" baseline="0">
                    <a:solidFill>
                      <a:schemeClr val="lt1"/>
                    </a:solidFill>
                    <a:latin typeface="+mn-lt"/>
                    <a:ea typeface="+mn-ea"/>
                    <a:cs typeface="+mn-cs"/>
                  </a:rPr>
                  <a:pPr/>
                  <a:t>[PERCENTAGE]</a:t>
                </a:fld>
                <a:endParaRPr lang="en-IN"/>
              </a:p>
            </c:rich>
          </c:tx>
          <c:showLegendKey val="0"/>
          <c:showVal val="1"/>
          <c:showCatName val="1"/>
          <c:showSerName val="0"/>
          <c:showPercent val="1"/>
          <c:showBubbleSize val="0"/>
          <c:extLst>
            <c:ext xmlns:c15="http://schemas.microsoft.com/office/drawing/2012/chart" uri="{CE6537A1-D6FC-4f65-9D91-7224C49458BB}">
              <c15:layout>
                <c:manualLayout>
                  <c:w val="0.15780315737160075"/>
                  <c:h val="0.14966910484151863"/>
                </c:manualLayout>
              </c15:layout>
              <c15:dlblFieldTable/>
              <c15:showDataLabelsRange val="0"/>
            </c:ext>
          </c:extLst>
        </c:dLbl>
      </c:pivotFmt>
      <c:pivotFmt>
        <c:idx val="33"/>
        <c:dLbl>
          <c:idx val="0"/>
          <c:layout>
            <c:manualLayout>
              <c:x val="0.21501751075494258"/>
              <c:y val="0.19512310177528747"/>
            </c:manualLayout>
          </c:layout>
          <c:tx>
            <c:rich>
              <a:bodyPr/>
              <a:lstStyle/>
              <a:p>
                <a:fld id="{4A997B98-63F6-435B-8D6C-22DEE73D1184}" type="CATEGORYNAME">
                  <a:rPr lang="en-US" b="1">
                    <a:solidFill>
                      <a:schemeClr val="lt1"/>
                    </a:solidFill>
                    <a:latin typeface="+mn-lt"/>
                    <a:ea typeface="+mn-ea"/>
                    <a:cs typeface="+mn-cs"/>
                  </a:rPr>
                  <a:pPr/>
                  <a:t>[CATEGORY NAME]</a:t>
                </a:fld>
                <a:r>
                  <a:rPr lang="en-US" baseline="0">
                    <a:solidFill>
                      <a:schemeClr val="lt1"/>
                    </a:solidFill>
                    <a:latin typeface="+mn-lt"/>
                    <a:ea typeface="+mn-ea"/>
                    <a:cs typeface="+mn-cs"/>
                  </a:rPr>
                  <a:t>, </a:t>
                </a:r>
              </a:p>
              <a:p>
                <a:r>
                  <a:rPr lang="en-US" baseline="0">
                    <a:solidFill>
                      <a:schemeClr val="lt1"/>
                    </a:solidFill>
                    <a:latin typeface="+mn-lt"/>
                    <a:ea typeface="+mn-ea"/>
                    <a:cs typeface="+mn-cs"/>
                  </a:rPr>
                  <a:t> </a:t>
                </a:r>
                <a:fld id="{1CCABB34-12A7-4A2D-819C-DC4F6EB9A670}" type="VALUE">
                  <a:rPr lang="en-US" baseline="0">
                    <a:solidFill>
                      <a:schemeClr val="lt1"/>
                    </a:solidFill>
                    <a:latin typeface="+mn-lt"/>
                    <a:ea typeface="+mn-ea"/>
                    <a:cs typeface="+mn-cs"/>
                  </a:rPr>
                  <a:pPr/>
                  <a:t>[VALUE]</a:t>
                </a:fld>
                <a:r>
                  <a:rPr lang="en-US" baseline="0">
                    <a:solidFill>
                      <a:schemeClr val="lt1"/>
                    </a:solidFill>
                    <a:latin typeface="+mn-lt"/>
                    <a:ea typeface="+mn-ea"/>
                    <a:cs typeface="+mn-cs"/>
                  </a:rPr>
                  <a:t>,</a:t>
                </a:r>
              </a:p>
              <a:p>
                <a:r>
                  <a:rPr lang="en-US" baseline="0">
                    <a:solidFill>
                      <a:schemeClr val="lt1"/>
                    </a:solidFill>
                    <a:latin typeface="+mn-lt"/>
                    <a:ea typeface="+mn-ea"/>
                    <a:cs typeface="+mn-cs"/>
                  </a:rPr>
                  <a:t> </a:t>
                </a:r>
                <a:fld id="{1AAA6B83-0B51-429A-9E8D-E9F567642B7B}" type="PERCENTAGE">
                  <a:rPr lang="en-US" baseline="0">
                    <a:solidFill>
                      <a:schemeClr val="lt1"/>
                    </a:solidFill>
                    <a:latin typeface="+mn-lt"/>
                    <a:ea typeface="+mn-ea"/>
                    <a:cs typeface="+mn-cs"/>
                  </a:rPr>
                  <a:pPr/>
                  <a:t>[PERCENTAGE]</a:t>
                </a:fld>
                <a:endParaRPr lang="en-US" baseline="0">
                  <a:solidFill>
                    <a:schemeClr val="lt1"/>
                  </a:solidFill>
                  <a:latin typeface="+mn-lt"/>
                  <a:ea typeface="+mn-ea"/>
                  <a:cs typeface="+mn-cs"/>
                </a:endParaRPr>
              </a:p>
            </c:rich>
          </c:tx>
          <c:showLegendKey val="0"/>
          <c:showVal val="1"/>
          <c:showCatName val="1"/>
          <c:showSerName val="0"/>
          <c:showPercent val="1"/>
          <c:showBubbleSize val="0"/>
          <c:extLst>
            <c:ext xmlns:c15="http://schemas.microsoft.com/office/drawing/2012/chart" uri="{CE6537A1-D6FC-4f65-9D91-7224C49458BB}">
              <c15:layout>
                <c:manualLayout>
                  <c:w val="0.21204378853530878"/>
                  <c:h val="0.14270289097875305"/>
                </c:manualLayout>
              </c15:layout>
              <c15:dlblFieldTable/>
              <c15:showDataLabelsRange val="0"/>
            </c:ext>
          </c:extLst>
        </c:dLbl>
      </c:pivotFmt>
      <c:pivotFmt>
        <c:idx val="34"/>
        <c:dLbl>
          <c:idx val="0"/>
          <c:layout>
            <c:manualLayout>
              <c:x val="-0.24518114507136315"/>
              <c:y val="0.16568495160675448"/>
            </c:manualLayout>
          </c:layout>
          <c:tx>
            <c:rich>
              <a:bodyPr/>
              <a:lstStyle/>
              <a:p>
                <a:fld id="{CDCD9DEA-29AC-494C-98CA-8CB1CC0C888D}" type="CATEGORYNAME">
                  <a:rPr lang="en-US" b="1">
                    <a:solidFill>
                      <a:schemeClr val="lt1"/>
                    </a:solidFill>
                    <a:latin typeface="+mn-lt"/>
                    <a:ea typeface="+mn-ea"/>
                    <a:cs typeface="+mn-cs"/>
                  </a:rPr>
                  <a:pPr/>
                  <a:t>[CATEGORY NAME]</a:t>
                </a:fld>
                <a:r>
                  <a:rPr lang="en-US" baseline="0">
                    <a:solidFill>
                      <a:schemeClr val="lt1"/>
                    </a:solidFill>
                    <a:latin typeface="+mn-lt"/>
                    <a:ea typeface="+mn-ea"/>
                    <a:cs typeface="+mn-cs"/>
                  </a:rPr>
                  <a:t>, </a:t>
                </a:r>
                <a:fld id="{739EB61B-C67F-4F8C-B34B-E88F4B23456A}" type="VALUE">
                  <a:rPr lang="en-US" baseline="0">
                    <a:solidFill>
                      <a:schemeClr val="lt1"/>
                    </a:solidFill>
                    <a:latin typeface="+mn-lt"/>
                    <a:ea typeface="+mn-ea"/>
                    <a:cs typeface="+mn-cs"/>
                  </a:rPr>
                  <a:pPr/>
                  <a:t>[VALUE]</a:t>
                </a:fld>
                <a:r>
                  <a:rPr lang="en-US" baseline="0">
                    <a:solidFill>
                      <a:schemeClr val="lt1"/>
                    </a:solidFill>
                    <a:latin typeface="+mn-lt"/>
                    <a:ea typeface="+mn-ea"/>
                    <a:cs typeface="+mn-cs"/>
                  </a:rPr>
                  <a:t>, </a:t>
                </a:r>
                <a:fld id="{459308B5-8A5F-4F4D-A629-2EC173764AFD}" type="PERCENTAGE">
                  <a:rPr lang="en-US" baseline="0">
                    <a:solidFill>
                      <a:schemeClr val="lt1"/>
                    </a:solidFill>
                    <a:latin typeface="+mn-lt"/>
                    <a:ea typeface="+mn-ea"/>
                    <a:cs typeface="+mn-cs"/>
                  </a:rPr>
                  <a:pPr/>
                  <a:t>[PERCENTAGE]</a:t>
                </a:fld>
                <a:endParaRPr lang="en-US" baseline="0">
                  <a:solidFill>
                    <a:schemeClr val="lt1"/>
                  </a:solidFill>
                  <a:latin typeface="+mn-lt"/>
                  <a:ea typeface="+mn-ea"/>
                  <a:cs typeface="+mn-cs"/>
                </a:endParaRPr>
              </a:p>
            </c:rich>
          </c:tx>
          <c:showLegendKey val="0"/>
          <c:showVal val="1"/>
          <c:showCatName val="1"/>
          <c:showSerName val="0"/>
          <c:showPercent val="1"/>
          <c:showBubbleSize val="0"/>
          <c:extLst>
            <c:ext xmlns:c15="http://schemas.microsoft.com/office/drawing/2012/chart" uri="{CE6537A1-D6FC-4f65-9D91-7224C49458BB}">
              <c15:layout>
                <c:manualLayout>
                  <c:w val="0.13068284178974668"/>
                  <c:h val="0.13225357018460465"/>
                </c:manualLayout>
              </c15:layout>
              <c15:dlblFieldTable/>
              <c15:showDataLabelsRange val="0"/>
            </c:ext>
          </c:extLst>
        </c:dLbl>
      </c:pivotFmt>
      <c:pivotFmt>
        <c:idx val="35"/>
        <c:dLbl>
          <c:idx val="0"/>
          <c:layout>
            <c:manualLayout>
              <c:x val="-0.24074327524887792"/>
              <c:y val="2.6010855226168829E-3"/>
            </c:manualLayout>
          </c:layout>
          <c:tx>
            <c:rich>
              <a:bodyPr/>
              <a:lstStyle/>
              <a:p>
                <a:fld id="{DE0B70EE-CC86-4D7E-BC0C-660C315DE2D4}" type="CATEGORYNAME">
                  <a:rPr lang="en-US" b="1">
                    <a:solidFill>
                      <a:schemeClr val="lt1"/>
                    </a:solidFill>
                    <a:latin typeface="+mn-lt"/>
                    <a:ea typeface="+mn-ea"/>
                    <a:cs typeface="+mn-cs"/>
                  </a:rPr>
                  <a:pPr/>
                  <a:t>[CATEGORY NAME]</a:t>
                </a:fld>
                <a:r>
                  <a:rPr lang="en-US" b="1" baseline="0">
                    <a:solidFill>
                      <a:schemeClr val="lt1"/>
                    </a:solidFill>
                    <a:latin typeface="+mn-lt"/>
                    <a:ea typeface="+mn-ea"/>
                    <a:cs typeface="+mn-cs"/>
                  </a:rPr>
                  <a:t>,</a:t>
                </a:r>
              </a:p>
              <a:p>
                <a:r>
                  <a:rPr lang="en-US" baseline="0">
                    <a:solidFill>
                      <a:schemeClr val="lt1"/>
                    </a:solidFill>
                    <a:latin typeface="+mn-lt"/>
                    <a:ea typeface="+mn-ea"/>
                    <a:cs typeface="+mn-cs"/>
                  </a:rPr>
                  <a:t> </a:t>
                </a:r>
                <a:fld id="{76150365-12A7-4C9C-BAD9-E290BD70F3C9}" type="VALUE">
                  <a:rPr lang="en-US" baseline="0">
                    <a:solidFill>
                      <a:schemeClr val="lt1"/>
                    </a:solidFill>
                    <a:latin typeface="+mn-lt"/>
                    <a:ea typeface="+mn-ea"/>
                    <a:cs typeface="+mn-cs"/>
                  </a:rPr>
                  <a:pPr/>
                  <a:t>[VALUE]</a:t>
                </a:fld>
                <a:r>
                  <a:rPr lang="en-US" baseline="0">
                    <a:solidFill>
                      <a:schemeClr val="lt1"/>
                    </a:solidFill>
                    <a:latin typeface="+mn-lt"/>
                    <a:ea typeface="+mn-ea"/>
                    <a:cs typeface="+mn-cs"/>
                  </a:rPr>
                  <a:t>, </a:t>
                </a:r>
                <a:fld id="{2CC9043F-3166-43D5-B264-FABFAF5945F0}" type="PERCENTAGE">
                  <a:rPr lang="en-US" baseline="0">
                    <a:solidFill>
                      <a:schemeClr val="lt1"/>
                    </a:solidFill>
                    <a:latin typeface="+mn-lt"/>
                    <a:ea typeface="+mn-ea"/>
                    <a:cs typeface="+mn-cs"/>
                  </a:rPr>
                  <a:pPr/>
                  <a:t>[PERCENTAGE]</a:t>
                </a:fld>
                <a:endParaRPr lang="en-US" baseline="0">
                  <a:solidFill>
                    <a:schemeClr val="lt1"/>
                  </a:solidFill>
                  <a:latin typeface="+mn-lt"/>
                  <a:ea typeface="+mn-ea"/>
                  <a:cs typeface="+mn-cs"/>
                </a:endParaRPr>
              </a:p>
            </c:rich>
          </c:tx>
          <c:showLegendKey val="0"/>
          <c:showVal val="1"/>
          <c:showCatName val="1"/>
          <c:showSerName val="0"/>
          <c:showPercent val="1"/>
          <c:showBubbleSize val="0"/>
          <c:extLst>
            <c:ext xmlns:c15="http://schemas.microsoft.com/office/drawing/2012/chart" uri="{CE6537A1-D6FC-4f65-9D91-7224C49458BB}">
              <c15:layout>
                <c:manualLayout>
                  <c:w val="0.14820019723865877"/>
                  <c:h val="0.15315221177290142"/>
                </c:manualLayout>
              </c15:layout>
              <c15:dlblFieldTable/>
              <c15:showDataLabelsRange val="0"/>
            </c:ext>
          </c:extLst>
        </c:dLbl>
      </c:pivotFmt>
      <c:pivotFmt>
        <c:idx val="36"/>
        <c:dLbl>
          <c:idx val="0"/>
          <c:layout>
            <c:manualLayout>
              <c:x val="-0.19528859743123828"/>
              <c:y val="-0.14217411695011481"/>
            </c:manualLayout>
          </c:layout>
          <c:tx>
            <c:rich>
              <a:bodyPr/>
              <a:lstStyle/>
              <a:p>
                <a:fld id="{EE2FDF03-11F4-48A2-9773-FDF8D53B8C68}" type="CATEGORYNAME">
                  <a:rPr lang="en-US" b="1">
                    <a:solidFill>
                      <a:schemeClr val="lt1"/>
                    </a:solidFill>
                    <a:latin typeface="+mn-lt"/>
                    <a:ea typeface="+mn-ea"/>
                    <a:cs typeface="+mn-cs"/>
                  </a:rPr>
                  <a:pPr/>
                  <a:t>[CATEGORY NAME]</a:t>
                </a:fld>
                <a:r>
                  <a:rPr lang="en-US" baseline="0">
                    <a:solidFill>
                      <a:schemeClr val="lt1"/>
                    </a:solidFill>
                    <a:latin typeface="+mn-lt"/>
                    <a:ea typeface="+mn-ea"/>
                    <a:cs typeface="+mn-cs"/>
                  </a:rPr>
                  <a:t>,</a:t>
                </a:r>
              </a:p>
              <a:p>
                <a:r>
                  <a:rPr lang="en-US" baseline="0">
                    <a:solidFill>
                      <a:schemeClr val="lt1"/>
                    </a:solidFill>
                    <a:latin typeface="+mn-lt"/>
                    <a:ea typeface="+mn-ea"/>
                    <a:cs typeface="+mn-cs"/>
                  </a:rPr>
                  <a:t> </a:t>
                </a:r>
                <a:fld id="{F916AE41-8F57-4CF6-AEDA-68DC223E95B8}" type="VALUE">
                  <a:rPr lang="en-US" baseline="0">
                    <a:solidFill>
                      <a:schemeClr val="lt1"/>
                    </a:solidFill>
                    <a:latin typeface="+mn-lt"/>
                    <a:ea typeface="+mn-ea"/>
                    <a:cs typeface="+mn-cs"/>
                  </a:rPr>
                  <a:pPr/>
                  <a:t>[VALUE]</a:t>
                </a:fld>
                <a:r>
                  <a:rPr lang="en-US" baseline="0">
                    <a:solidFill>
                      <a:schemeClr val="lt1"/>
                    </a:solidFill>
                    <a:latin typeface="+mn-lt"/>
                    <a:ea typeface="+mn-ea"/>
                    <a:cs typeface="+mn-cs"/>
                  </a:rPr>
                  <a:t>, </a:t>
                </a:r>
                <a:fld id="{60B3570F-1352-4F9F-A036-883BB8A9CF8C}" type="PERCENTAGE">
                  <a:rPr lang="en-US" baseline="0">
                    <a:solidFill>
                      <a:schemeClr val="lt1"/>
                    </a:solidFill>
                    <a:latin typeface="+mn-lt"/>
                    <a:ea typeface="+mn-ea"/>
                    <a:cs typeface="+mn-cs"/>
                  </a:rPr>
                  <a:pPr/>
                  <a:t>[PERCENTAGE]</a:t>
                </a:fld>
                <a:endParaRPr lang="en-US" baseline="0">
                  <a:solidFill>
                    <a:schemeClr val="lt1"/>
                  </a:solidFill>
                  <a:latin typeface="+mn-lt"/>
                  <a:ea typeface="+mn-ea"/>
                  <a:cs typeface="+mn-cs"/>
                </a:endParaRPr>
              </a:p>
            </c:rich>
          </c:tx>
          <c:showLegendKey val="0"/>
          <c:showVal val="1"/>
          <c:showCatName val="1"/>
          <c:showSerName val="0"/>
          <c:showPercent val="1"/>
          <c:showBubbleSize val="0"/>
          <c:extLst>
            <c:ext xmlns:c15="http://schemas.microsoft.com/office/drawing/2012/chart" uri="{CE6537A1-D6FC-4f65-9D91-7224C49458BB}">
              <c15:layout>
                <c:manualLayout>
                  <c:w val="0.16026864060631474"/>
                  <c:h val="0.1705677464298154"/>
                </c:manualLayout>
              </c15:layout>
              <c15:dlblFieldTable/>
              <c15:showDataLabelsRange val="0"/>
            </c:ext>
          </c:extLst>
        </c:dLbl>
      </c:pivotFmt>
      <c:pivotFmt>
        <c:idx val="37"/>
        <c:dLbl>
          <c:idx val="0"/>
          <c:showLegendKey val="0"/>
          <c:showVal val="1"/>
          <c:showCatName val="0"/>
          <c:showSerName val="0"/>
          <c:showPercent val="0"/>
          <c:showBubbleSize val="0"/>
          <c:extLst>
            <c:ext xmlns:c15="http://schemas.microsoft.com/office/drawing/2012/chart" uri="{CE6537A1-D6FC-4f65-9D91-7224C49458BB}"/>
          </c:extLst>
        </c:dLbl>
      </c:pivotFmt>
      <c:pivotFmt>
        <c:idx val="38"/>
        <c:dLbl>
          <c:idx val="0"/>
          <c:showLegendKey val="0"/>
          <c:showVal val="1"/>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pattFill prst="ltUpDiag">
            <a:fgClr>
              <a:schemeClr val="accent1"/>
            </a:fgClr>
            <a:bgClr>
              <a:schemeClr val="lt1"/>
            </a:bgClr>
          </a:pattFill>
          <a:ln>
            <a:noFill/>
          </a:ln>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pattFill prst="ltUpDiag">
            <a:fgClr>
              <a:schemeClr val="accent1"/>
            </a:fgClr>
            <a:bgClr>
              <a:schemeClr val="lt1"/>
            </a:bgClr>
          </a:patt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173354480996623"/>
          <c:y val="0.19755856906775546"/>
          <c:w val="0.77713972486568017"/>
          <c:h val="0.65110965296004664"/>
        </c:manualLayout>
      </c:layout>
      <c:lineChart>
        <c:grouping val="standard"/>
        <c:varyColors val="0"/>
        <c:ser>
          <c:idx val="0"/>
          <c:order val="0"/>
          <c:tx>
            <c:strRef>
              <c:f>'Return on equity '!$C$3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'Return on equity '!$B$4:$B$10</c:f>
              <c:strCache>
                <c:ptCount val="6"/>
                <c:pt idx="0">
                  <c:v>2025</c:v>
                </c:pt>
                <c:pt idx="1">
                  <c:v>2026</c:v>
                </c:pt>
                <c:pt idx="2">
                  <c:v>2027</c:v>
                </c:pt>
                <c:pt idx="3">
                  <c:v>2028</c:v>
                </c:pt>
                <c:pt idx="4">
                  <c:v>2029</c:v>
                </c:pt>
                <c:pt idx="5">
                  <c:v>2030</c:v>
                </c:pt>
              </c:strCache>
            </c:strRef>
          </c:cat>
          <c:val>
            <c:numRef>
              <c:f>'Return on equity '!$C$4:$C$10</c:f>
              <c:numCache>
                <c:formatCode>0%</c:formatCode>
                <c:ptCount val="6"/>
                <c:pt idx="0">
                  <c:v>0.1872932857585089</c:v>
                </c:pt>
                <c:pt idx="1">
                  <c:v>0.14987488397064355</c:v>
                </c:pt>
                <c:pt idx="2">
                  <c:v>4.1908694150123828E-3</c:v>
                </c:pt>
                <c:pt idx="3">
                  <c:v>2.2978763947114615E-2</c:v>
                </c:pt>
                <c:pt idx="4">
                  <c:v>4.5367393313012483E-2</c:v>
                </c:pt>
                <c:pt idx="5">
                  <c:v>6.9787397313911759E-2</c:v>
                </c:pt>
              </c:numCache>
            </c:numRef>
          </c:val>
          <c:smooth val="0"/>
          <c:extLst>
            <c:ext xmlns:c16="http://schemas.microsoft.com/office/drawing/2014/chart" uri="{C3380CC4-5D6E-409C-BE32-E72D297353CC}">
              <c16:uniqueId val="{00000001-C699-4F6C-8DB4-D2C1D28A161E}"/>
            </c:ext>
          </c:extLst>
        </c:ser>
        <c:dLbls>
          <c:showLegendKey val="0"/>
          <c:showVal val="0"/>
          <c:showCatName val="0"/>
          <c:showSerName val="0"/>
          <c:showPercent val="0"/>
          <c:showBubbleSize val="0"/>
        </c:dLbls>
        <c:marker val="1"/>
        <c:smooth val="0"/>
        <c:axId val="902117920"/>
        <c:axId val="902120800"/>
      </c:lineChart>
      <c:catAx>
        <c:axId val="902117920"/>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902120800"/>
        <c:crosses val="autoZero"/>
        <c:auto val="1"/>
        <c:lblAlgn val="ctr"/>
        <c:lblOffset val="100"/>
        <c:noMultiLvlLbl val="0"/>
      </c:catAx>
      <c:valAx>
        <c:axId val="90212080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902117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[Vijay Bari 3 statement (Tata motors) with dashboard.xlsx]Debt to Equity !PivotTable1</c:name>
    <c:fmtId val="42"/>
  </c:pivotSource>
  <c:chart>
    <c:title>
      <c:tx>
        <c:rich>
          <a:bodyPr rot="0" spcFirstLastPara="1" vertOverflow="ellipsis" vert="horz" wrap="square" anchor="ctr" anchorCtr="1"/>
          <a:lstStyle/>
          <a:p>
            <a:pPr>
              <a:defRPr sz="1100" b="1" i="0" u="none" strike="noStrike" kern="1200" cap="all" spc="100" normalizeH="0" baseline="0">
                <a:solidFill>
                  <a:schemeClr val="lt1"/>
                </a:solidFill>
                <a:latin typeface="+mn-lt"/>
                <a:ea typeface="+mn-ea"/>
                <a:cs typeface="+mn-cs"/>
              </a:defRPr>
            </a:pPr>
            <a:r>
              <a:rPr lang="en-US" sz="1100"/>
              <a:t>Debt /Equity</a:t>
            </a:r>
          </a:p>
        </c:rich>
      </c:tx>
      <c:layout>
        <c:manualLayout>
          <c:xMode val="edge"/>
          <c:yMode val="edge"/>
          <c:x val="0.17372418758659952"/>
          <c:y val="1.9455252918287938E-2"/>
        </c:manualLayout>
      </c:layout>
      <c:overlay val="0"/>
      <c:spPr>
        <a:noFill/>
        <a:ln>
          <a:noFill/>
        </a:ln>
        <a:effectLst/>
      </c:spPr>
      <c:txPr>
        <a:bodyPr rot="0" spcFirstLastPara="1" vertOverflow="ellipsis" vert="horz" wrap="square" anchor="ctr" anchorCtr="1"/>
        <a:lstStyle/>
        <a:p>
          <a:pPr>
            <a:defRPr sz="11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1"/>
          <c:showCatName val="1"/>
          <c:showSerName val="0"/>
          <c:showPercent val="1"/>
          <c:showBubbleSize val="0"/>
          <c:extLst>
            <c:ext xmlns:c15="http://schemas.microsoft.com/office/drawing/2012/chart" uri="{CE6537A1-D6FC-4f65-9D91-7224C49458BB}"/>
          </c:extLst>
        </c:dLbl>
      </c:pivotFmt>
      <c:pivotFmt>
        <c:idx val="1"/>
        <c:dLbl>
          <c:idx val="0"/>
          <c:layout>
            <c:manualLayout>
              <c:x val="-0.170316301703163"/>
              <c:y val="-3.0497102775237472E-3"/>
            </c:manualLayout>
          </c:layout>
          <c:tx>
            <c:rich>
              <a:bodyPr/>
              <a:lstStyle/>
              <a:p>
                <a:fld id="{E77B0221-9212-4379-BD73-3526A4E67731}" type="CATEGORYNAME">
                  <a:rPr lang="en-US" b="1">
                    <a:solidFill>
                      <a:schemeClr val="accent1"/>
                    </a:solidFill>
                  </a:rPr>
                  <a:pPr/>
                  <a:t>[CATEGORY NAME]</a:t>
                </a:fld>
                <a:r>
                  <a:rPr lang="en-US" baseline="0"/>
                  <a:t>, </a:t>
                </a:r>
                <a:fld id="{8699ADAD-8D58-448C-A3C9-ED7A70ED60CC}" type="VALUE">
                  <a:rPr lang="en-US" baseline="0"/>
                  <a:pPr/>
                  <a:t>[VALUE]</a:t>
                </a:fld>
                <a:r>
                  <a:rPr lang="en-US" baseline="0"/>
                  <a:t>, </a:t>
                </a:r>
                <a:fld id="{44F1CB10-39DC-4A0C-8820-B33AAA46696F}" type="PERCENTAGE">
                  <a:rPr lang="en-US" baseline="0"/>
                  <a:pPr/>
                  <a:t>[PERCENTAGE]</a:t>
                </a:fld>
                <a:endParaRPr lang="en-US" baseline="0"/>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2"/>
        <c:dLbl>
          <c:idx val="0"/>
          <c:layout>
            <c:manualLayout>
              <c:x val="-0.19464720194647203"/>
              <c:y val="7.3193046660567251E-2"/>
            </c:manualLayout>
          </c:layout>
          <c:tx>
            <c:rich>
              <a:bodyPr/>
              <a:lstStyle/>
              <a:p>
                <a:fld id="{F1A6064E-C6E9-4000-B7E3-AD42BE557566}" type="CATEGORYNAME">
                  <a:rPr lang="en-US" b="1">
                    <a:solidFill>
                      <a:srgbClr val="FFC000"/>
                    </a:solidFill>
                  </a:rPr>
                  <a:pPr/>
                  <a:t>[CATEGORY NAME]</a:t>
                </a:fld>
                <a:r>
                  <a:rPr lang="en-US" baseline="0"/>
                  <a:t>, </a:t>
                </a:r>
                <a:fld id="{D31B4F6C-CD6B-4AA7-A514-70CEF26E4286}" type="VALUE">
                  <a:rPr lang="en-US" baseline="0"/>
                  <a:pPr/>
                  <a:t>[VALUE]</a:t>
                </a:fld>
                <a:r>
                  <a:rPr lang="en-US" baseline="0"/>
                  <a:t>, </a:t>
                </a:r>
                <a:fld id="{CDADC5A7-49C9-4E13-B724-7F9EEB03E087}" type="PERCENTAGE">
                  <a:rPr lang="en-US" baseline="0"/>
                  <a:pPr/>
                  <a:t>[PERCENTAGE]</a:t>
                </a:fld>
                <a:endParaRPr lang="en-US" baseline="0"/>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3"/>
        <c:dLbl>
          <c:idx val="0"/>
          <c:layout>
            <c:manualLayout>
              <c:x val="8.9213300892133016E-2"/>
              <c:y val="0.10673985971332724"/>
            </c:manualLayout>
          </c:layout>
          <c:tx>
            <c:rich>
              <a:bodyPr/>
              <a:lstStyle/>
              <a:p>
                <a:fld id="{716E8C14-F620-4351-9398-8BADA0A7D0D5}" type="CATEGORYNAME">
                  <a:rPr lang="en-US" b="1">
                    <a:solidFill>
                      <a:schemeClr val="accent3"/>
                    </a:solidFill>
                  </a:rPr>
                  <a:pPr/>
                  <a:t>[CATEGORY NAME]</a:t>
                </a:fld>
                <a:r>
                  <a:rPr lang="en-US" baseline="0"/>
                  <a:t>, </a:t>
                </a:r>
                <a:fld id="{399D9685-6809-4255-BB37-C9FA378134B9}" type="VALUE">
                  <a:rPr lang="en-US" baseline="0"/>
                  <a:pPr/>
                  <a:t>[VALUE]</a:t>
                </a:fld>
                <a:r>
                  <a:rPr lang="en-US" baseline="0"/>
                  <a:t>, </a:t>
                </a:r>
                <a:fld id="{04DE08CE-CAC8-4057-BC3D-08BB59E5F9AD}" type="PERCENTAGE">
                  <a:rPr lang="en-US" baseline="0"/>
                  <a:pPr/>
                  <a:t>[PERCENTAGE]</a:t>
                </a:fld>
                <a:endParaRPr lang="en-US" baseline="0"/>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4"/>
        <c:dLbl>
          <c:idx val="0"/>
          <c:layout>
            <c:manualLayout>
              <c:x val="0.14395782643957827"/>
              <c:y val="-2.1347971942665446E-2"/>
            </c:manualLayout>
          </c:layout>
          <c:tx>
            <c:rich>
              <a:bodyPr/>
              <a:lstStyle/>
              <a:p>
                <a:fld id="{638DB0C6-0F8C-4644-87F7-BBCB4B7AB34A}" type="CATEGORYNAME">
                  <a:rPr lang="en-US" b="1">
                    <a:solidFill>
                      <a:schemeClr val="accent2"/>
                    </a:solidFill>
                  </a:rPr>
                  <a:pPr/>
                  <a:t>[CATEGORY NAME]</a:t>
                </a:fld>
                <a:r>
                  <a:rPr lang="en-US" b="1" baseline="0">
                    <a:solidFill>
                      <a:schemeClr val="accent2"/>
                    </a:solidFill>
                  </a:rPr>
                  <a:t>,</a:t>
                </a:r>
                <a:r>
                  <a:rPr lang="en-US" baseline="0"/>
                  <a:t> </a:t>
                </a:r>
                <a:fld id="{BB0AD56C-19E7-43D9-98B0-8E240F534D8D}" type="VALUE">
                  <a:rPr lang="en-US" baseline="0"/>
                  <a:pPr/>
                  <a:t>[VALUE]</a:t>
                </a:fld>
                <a:r>
                  <a:rPr lang="en-US" baseline="0"/>
                  <a:t>, </a:t>
                </a:r>
                <a:fld id="{619D9684-1ECB-4D74-95BD-ACA768B83C03}" type="PERCENTAGE">
                  <a:rPr lang="en-US" baseline="0"/>
                  <a:pPr/>
                  <a:t>[PERCENTAGE]</a:t>
                </a:fld>
                <a:endParaRPr lang="en-US" baseline="0"/>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5"/>
        <c:dLbl>
          <c:idx val="0"/>
          <c:layout>
            <c:manualLayout>
              <c:x val="0.18450932684509327"/>
              <c:y val="-5.4894784995425459E-2"/>
            </c:manualLayout>
          </c:layout>
          <c:tx>
            <c:rich>
              <a:bodyPr/>
              <a:lstStyle/>
              <a:p>
                <a:fld id="{B9FE3391-0F3F-4454-88A9-E6849AFBB910}" type="CATEGORYNAME">
                  <a:rPr lang="en-US" b="1">
                    <a:solidFill>
                      <a:schemeClr val="accent1"/>
                    </a:solidFill>
                  </a:rPr>
                  <a:pPr/>
                  <a:t>[CATEGORY NAME]</a:t>
                </a:fld>
                <a:r>
                  <a:rPr lang="en-US" baseline="0"/>
                  <a:t>, </a:t>
                </a:r>
                <a:fld id="{A206E711-6ED2-4054-9310-2ABD9DBF0B8A}" type="VALUE">
                  <a:rPr lang="en-US" baseline="0"/>
                  <a:pPr/>
                  <a:t>[VALUE]</a:t>
                </a:fld>
                <a:r>
                  <a:rPr lang="en-US" baseline="0"/>
                  <a:t>, </a:t>
                </a:r>
                <a:fld id="{B5F3A43B-69D3-4EEF-B4D9-C9447882FB11}" type="PERCENTAGE">
                  <a:rPr lang="en-US" baseline="0"/>
                  <a:pPr/>
                  <a:t>[PERCENTAGE]</a:t>
                </a:fld>
                <a:endParaRPr lang="en-US" baseline="0"/>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6"/>
        <c:dLbl>
          <c:idx val="0"/>
          <c:layout>
            <c:manualLayout>
              <c:x val="0.14801297648012976"/>
              <c:y val="8.2342177493138047E-2"/>
            </c:manualLayout>
          </c:layout>
          <c:tx>
            <c:rich>
              <a:bodyPr/>
              <a:lstStyle/>
              <a:p>
                <a:fld id="{3AACD688-5140-46BC-81A6-4C6540C3892C}" type="CATEGORYNAME">
                  <a:rPr lang="en-US" b="1"/>
                  <a:pPr/>
                  <a:t>[CATEGORY NAME]</a:t>
                </a:fld>
                <a:r>
                  <a:rPr lang="en-US" baseline="0"/>
                  <a:t>, </a:t>
                </a:r>
                <a:fld id="{2A92F119-DA9A-45B8-BB7A-377C5D6EC07A}" type="VALUE">
                  <a:rPr lang="en-US" baseline="0"/>
                  <a:pPr/>
                  <a:t>[VALUE]</a:t>
                </a:fld>
                <a:r>
                  <a:rPr lang="en-US" baseline="0"/>
                  <a:t>, </a:t>
                </a:r>
                <a:fld id="{B515C6CF-C5D5-43B3-8EC2-5CDF02BD02E9}" type="PERCENTAGE">
                  <a:rPr lang="en-US" baseline="0"/>
                  <a:pPr/>
                  <a:t>[PERCENTAGE]</a:t>
                </a:fld>
                <a:endParaRPr lang="en-US" baseline="0"/>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7"/>
        <c:dLbl>
          <c:idx val="0"/>
          <c:layout>
            <c:manualLayout>
              <c:x val="0.14193025141930252"/>
              <c:y val="3.9646233607807259E-2"/>
            </c:manualLayout>
          </c:layout>
          <c:showLegendKey val="0"/>
          <c:showVal val="1"/>
          <c:showCatName val="1"/>
          <c:showSerName val="0"/>
          <c:showPercent val="1"/>
          <c:showBubbleSize val="0"/>
          <c:extLst>
            <c:ext xmlns:c15="http://schemas.microsoft.com/office/drawing/2012/chart" uri="{CE6537A1-D6FC-4f65-9D91-7224C49458BB}"/>
          </c:extLst>
        </c:dLbl>
      </c:pivotFmt>
      <c:pivotFmt>
        <c:idx val="8"/>
        <c:dLbl>
          <c:idx val="0"/>
          <c:layout>
            <c:manualLayout>
              <c:x val="0.14801297648012976"/>
              <c:y val="2.7447392497712716E-2"/>
            </c:manualLayout>
          </c:layout>
          <c:showLegendKey val="0"/>
          <c:showVal val="1"/>
          <c:showCatName val="1"/>
          <c:showSerName val="0"/>
          <c:showPercent val="1"/>
          <c:showBubbleSize val="0"/>
          <c:extLst>
            <c:ext xmlns:c15="http://schemas.microsoft.com/office/drawing/2012/chart" uri="{CE6537A1-D6FC-4f65-9D91-7224C49458BB}"/>
          </c:extLst>
        </c:dLbl>
      </c:pivotFmt>
      <c:pivotFmt>
        <c:idx val="9"/>
        <c:dLbl>
          <c:idx val="0"/>
          <c:layout>
            <c:manualLayout>
              <c:x val="0.14395782643957827"/>
              <c:y val="-5.5910709202649559E-17"/>
            </c:manualLayout>
          </c:layout>
          <c:showLegendKey val="0"/>
          <c:showVal val="1"/>
          <c:showCatName val="1"/>
          <c:showSerName val="0"/>
          <c:showPercent val="1"/>
          <c:showBubbleSize val="0"/>
          <c:extLst>
            <c:ext xmlns:c15="http://schemas.microsoft.com/office/drawing/2012/chart" uri="{CE6537A1-D6FC-4f65-9D91-7224C49458BB}"/>
          </c:extLst>
        </c:dLbl>
      </c:pivotFmt>
      <c:pivotFmt>
        <c:idx val="10"/>
        <c:dLbl>
          <c:idx val="0"/>
          <c:layout>
            <c:manualLayout>
              <c:x val="0.16423357664233576"/>
              <c:y val="-3.0497102775236408E-2"/>
            </c:manualLayout>
          </c:layout>
          <c:showLegendKey val="0"/>
          <c:showVal val="1"/>
          <c:showCatName val="1"/>
          <c:showSerName val="0"/>
          <c:showPercent val="1"/>
          <c:showBubbleSize val="0"/>
          <c:extLst>
            <c:ext xmlns:c15="http://schemas.microsoft.com/office/drawing/2012/chart" uri="{CE6537A1-D6FC-4f65-9D91-7224C49458BB}"/>
          </c:extLst>
        </c:dLbl>
      </c:pivotFmt>
      <c:pivotFmt>
        <c:idx val="11"/>
        <c:dLbl>
          <c:idx val="0"/>
          <c:layout>
            <c:manualLayout>
              <c:x val="0.16017842660178411"/>
              <c:y val="-4.8795364440378165E-2"/>
            </c:manualLayout>
          </c:layout>
          <c:showLegendKey val="0"/>
          <c:showVal val="1"/>
          <c:showCatName val="1"/>
          <c:showSerName val="0"/>
          <c:showPercent val="1"/>
          <c:showBubbleSize val="0"/>
          <c:extLst>
            <c:ext xmlns:c15="http://schemas.microsoft.com/office/drawing/2012/chart" uri="{CE6537A1-D6FC-4f65-9D91-7224C49458BB}"/>
          </c:extLst>
        </c:dLbl>
      </c:pivotFmt>
      <c:pivotFmt>
        <c:idx val="12"/>
        <c:dLbl>
          <c:idx val="0"/>
          <c:layout>
            <c:manualLayout>
              <c:x val="0.13990267639902676"/>
              <c:y val="-6.0994205550472733E-2"/>
            </c:manualLayout>
          </c:layout>
          <c:showLegendKey val="0"/>
          <c:showVal val="1"/>
          <c:showCatName val="1"/>
          <c:showSerName val="0"/>
          <c:showPercent val="1"/>
          <c:showBubbleSize val="0"/>
          <c:extLst>
            <c:ext xmlns:c15="http://schemas.microsoft.com/office/drawing/2012/chart" uri="{CE6537A1-D6FC-4f65-9D91-7224C49458BB}"/>
          </c:extLst>
        </c:dLbl>
      </c:pivotFmt>
      <c:pivotFmt>
        <c:idx val="13"/>
        <c:dLbl>
          <c:idx val="0"/>
          <c:layout>
            <c:manualLayout>
              <c:x val="0.11759935117599336"/>
              <c:y val="-9.1491308325709092E-2"/>
            </c:manualLayout>
          </c:layout>
          <c:showLegendKey val="0"/>
          <c:showVal val="1"/>
          <c:showCatName val="1"/>
          <c:showSerName val="0"/>
          <c:showPercent val="1"/>
          <c:showBubbleSize val="0"/>
          <c:extLst>
            <c:ext xmlns:c15="http://schemas.microsoft.com/office/drawing/2012/chart" uri="{CE6537A1-D6FC-4f65-9D91-7224C49458BB}"/>
          </c:extLst>
        </c:dLbl>
      </c:pivotFmt>
      <c:pivotFmt>
        <c:idx val="14"/>
        <c:dLbl>
          <c:idx val="0"/>
          <c:layout>
            <c:manualLayout>
              <c:x val="6.2854825628548258E-2"/>
              <c:y val="-0.11283928026837452"/>
            </c:manualLayout>
          </c:layout>
          <c:showLegendKey val="0"/>
          <c:showVal val="1"/>
          <c:showCatName val="1"/>
          <c:showSerName val="0"/>
          <c:showPercent val="1"/>
          <c:showBubbleSize val="0"/>
          <c:extLst>
            <c:ext xmlns:c15="http://schemas.microsoft.com/office/drawing/2012/chart" uri="{CE6537A1-D6FC-4f65-9D91-7224C49458BB}"/>
          </c:extLst>
        </c:dLbl>
      </c:pivotFmt>
      <c:pivotFmt>
        <c:idx val="15"/>
        <c:dLbl>
          <c:idx val="0"/>
          <c:layout>
            <c:manualLayout>
              <c:x val="-0.16017842660178427"/>
              <c:y val="-7.6242756938090878E-2"/>
            </c:manualLayout>
          </c:layout>
          <c:tx>
            <c:rich>
              <a:bodyPr/>
              <a:lstStyle/>
              <a:p>
                <a:fld id="{A9DF3751-4313-4E29-8D1D-D0FDC1827D6E}" type="CATEGORYNAME">
                  <a:rPr lang="en-US" b="1">
                    <a:solidFill>
                      <a:schemeClr val="accent6"/>
                    </a:solidFill>
                  </a:rPr>
                  <a:pPr/>
                  <a:t>[CATEGORY NAME]</a:t>
                </a:fld>
                <a:r>
                  <a:rPr lang="en-US" baseline="0"/>
                  <a:t>, </a:t>
                </a:r>
                <a:fld id="{781CB007-02B0-40EE-AA32-B984BB131EBF}" type="VALUE">
                  <a:rPr lang="en-US" baseline="0"/>
                  <a:pPr/>
                  <a:t>[VALUE]</a:t>
                </a:fld>
                <a:r>
                  <a:rPr lang="en-US" baseline="0"/>
                  <a:t>, </a:t>
                </a:r>
                <a:fld id="{4F31A4B3-9D68-4ACC-B26B-D9FAC5611682}" type="PERCENTAGE">
                  <a:rPr lang="en-US" baseline="0"/>
                  <a:pPr/>
                  <a:t>[PERCENTAGE]</a:t>
                </a:fld>
                <a:endParaRPr lang="en-US" baseline="0"/>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16"/>
        <c:dLbl>
          <c:idx val="0"/>
          <c:showLegendKey val="0"/>
          <c:showVal val="1"/>
          <c:showCatName val="0"/>
          <c:showSerName val="0"/>
          <c:showPercent val="0"/>
          <c:showBubbleSize val="0"/>
          <c:extLst>
            <c:ext xmlns:c15="http://schemas.microsoft.com/office/drawing/2012/chart" uri="{CE6537A1-D6FC-4f65-9D91-7224C49458BB}"/>
          </c:extLst>
        </c:dLbl>
      </c:pivotFmt>
      <c:pivotFmt>
        <c:idx val="17"/>
      </c:pivotFmt>
      <c:pivotFmt>
        <c:idx val="18"/>
      </c:pivotFmt>
      <c:pivotFmt>
        <c:idx val="19"/>
      </c:pivotFmt>
      <c:pivotFmt>
        <c:idx val="20"/>
      </c:pivotFmt>
      <c:pivotFmt>
        <c:idx val="21"/>
      </c:pivotFmt>
      <c:pivotFmt>
        <c:idx val="22"/>
      </c:pivotFmt>
      <c:pivotFmt>
        <c:idx val="23"/>
        <c:dLbl>
          <c:idx val="0"/>
          <c:showLegendKey val="0"/>
          <c:showVal val="1"/>
          <c:showCatName val="1"/>
          <c:showSerName val="0"/>
          <c:showPercent val="1"/>
          <c:showBubbleSize val="0"/>
          <c:extLst>
            <c:ext xmlns:c15="http://schemas.microsoft.com/office/drawing/2012/chart" uri="{CE6537A1-D6FC-4f65-9D91-7224C49458BB}"/>
          </c:extLst>
        </c:dLbl>
      </c:pivotFmt>
      <c:pivotFmt>
        <c:idx val="24"/>
        <c:dLbl>
          <c:idx val="0"/>
          <c:layout>
            <c:manualLayout>
              <c:x val="0.18494104194815894"/>
              <c:y val="-0.1466211120161704"/>
            </c:manualLayout>
          </c:layout>
          <c:tx>
            <c:rich>
              <a:bodyPr/>
              <a:lstStyle/>
              <a:p>
                <a:fld id="{54DB1307-0AE3-44A2-95B7-3BD8FD44CC25}" type="CATEGORYNAME">
                  <a:rPr lang="en-US" b="1">
                    <a:solidFill>
                      <a:schemeClr val="lt1"/>
                    </a:solidFill>
                    <a:latin typeface="+mn-lt"/>
                    <a:ea typeface="+mn-ea"/>
                    <a:cs typeface="+mn-cs"/>
                  </a:rPr>
                  <a:pPr/>
                  <a:t>[CATEGORY NAME]</a:t>
                </a:fld>
                <a:r>
                  <a:rPr lang="en-US" b="1" baseline="0">
                    <a:solidFill>
                      <a:schemeClr val="lt1"/>
                    </a:solidFill>
                    <a:latin typeface="+mn-lt"/>
                    <a:ea typeface="+mn-ea"/>
                    <a:cs typeface="+mn-cs"/>
                  </a:rPr>
                  <a:t>,</a:t>
                </a:r>
              </a:p>
              <a:p>
                <a:r>
                  <a:rPr lang="en-US" baseline="0">
                    <a:solidFill>
                      <a:schemeClr val="lt1"/>
                    </a:solidFill>
                    <a:latin typeface="+mn-lt"/>
                    <a:ea typeface="+mn-ea"/>
                    <a:cs typeface="+mn-cs"/>
                  </a:rPr>
                  <a:t> </a:t>
                </a:r>
                <a:fld id="{05C6F79C-0D21-4AA1-B58E-6806EFF8E710}" type="VALUE">
                  <a:rPr lang="en-US" baseline="0">
                    <a:solidFill>
                      <a:schemeClr val="lt1"/>
                    </a:solidFill>
                    <a:latin typeface="+mn-lt"/>
                    <a:ea typeface="+mn-ea"/>
                    <a:cs typeface="+mn-cs"/>
                  </a:rPr>
                  <a:pPr/>
                  <a:t>[VALUE]</a:t>
                </a:fld>
                <a:r>
                  <a:rPr lang="en-US" baseline="0">
                    <a:solidFill>
                      <a:schemeClr val="lt1"/>
                    </a:solidFill>
                    <a:latin typeface="+mn-lt"/>
                    <a:ea typeface="+mn-ea"/>
                    <a:cs typeface="+mn-cs"/>
                  </a:rPr>
                  <a:t>, </a:t>
                </a:r>
              </a:p>
              <a:p>
                <a:fld id="{97314606-965E-4403-8981-CA461534FFAA}" type="PERCENTAGE">
                  <a:rPr lang="en-US" baseline="0">
                    <a:solidFill>
                      <a:schemeClr val="lt1"/>
                    </a:solidFill>
                    <a:latin typeface="+mn-lt"/>
                    <a:ea typeface="+mn-ea"/>
                    <a:cs typeface="+mn-cs"/>
                  </a:rPr>
                  <a:pPr/>
                  <a:t>[PERCENTAGE]</a:t>
                </a:fld>
                <a:endParaRPr lang="en-IN"/>
              </a:p>
            </c:rich>
          </c:tx>
          <c:showLegendKey val="0"/>
          <c:showVal val="1"/>
          <c:showCatName val="1"/>
          <c:showSerName val="0"/>
          <c:showPercent val="1"/>
          <c:showBubbleSize val="0"/>
          <c:extLst>
            <c:ext xmlns:c15="http://schemas.microsoft.com/office/drawing/2012/chart" uri="{CE6537A1-D6FC-4f65-9D91-7224C49458BB}">
              <c15:layout>
                <c:manualLayout>
                  <c:w val="0.19003944773175541"/>
                  <c:h val="0.13225357018460465"/>
                </c:manualLayout>
              </c15:layout>
              <c15:dlblFieldTable/>
              <c15:showDataLabelsRange val="0"/>
            </c:ext>
          </c:extLst>
        </c:dLbl>
      </c:pivotFmt>
      <c:pivotFmt>
        <c:idx val="25"/>
        <c:dLbl>
          <c:idx val="0"/>
          <c:layout>
            <c:manualLayout>
              <c:x val="0.20888117535603917"/>
              <c:y val="7.5905950627644894E-2"/>
            </c:manualLayout>
          </c:layout>
          <c:tx>
            <c:rich>
              <a:bodyPr/>
              <a:lstStyle/>
              <a:p>
                <a:fld id="{143467FD-F323-43ED-9AB2-88B32549D56A}" type="CATEGORYNAME">
                  <a:rPr lang="en-US" b="1">
                    <a:solidFill>
                      <a:schemeClr val="lt1"/>
                    </a:solidFill>
                    <a:latin typeface="+mn-lt"/>
                    <a:ea typeface="+mn-ea"/>
                    <a:cs typeface="+mn-cs"/>
                  </a:rPr>
                  <a:pPr/>
                  <a:t>[CATEGORY NAME]</a:t>
                </a:fld>
                <a:r>
                  <a:rPr lang="en-US" baseline="0">
                    <a:solidFill>
                      <a:schemeClr val="lt1"/>
                    </a:solidFill>
                    <a:latin typeface="+mn-lt"/>
                    <a:ea typeface="+mn-ea"/>
                    <a:cs typeface="+mn-cs"/>
                  </a:rPr>
                  <a:t>, </a:t>
                </a:r>
                <a:fld id="{8FCCD285-AE44-4777-AC4F-0EB29FF147DC}" type="VALUE">
                  <a:rPr lang="en-US" baseline="0">
                    <a:solidFill>
                      <a:schemeClr val="lt1"/>
                    </a:solidFill>
                    <a:latin typeface="+mn-lt"/>
                    <a:ea typeface="+mn-ea"/>
                    <a:cs typeface="+mn-cs"/>
                  </a:rPr>
                  <a:pPr/>
                  <a:t>[VALUE]</a:t>
                </a:fld>
                <a:r>
                  <a:rPr lang="en-US" baseline="0">
                    <a:solidFill>
                      <a:schemeClr val="lt1"/>
                    </a:solidFill>
                    <a:latin typeface="+mn-lt"/>
                    <a:ea typeface="+mn-ea"/>
                    <a:cs typeface="+mn-cs"/>
                  </a:rPr>
                  <a:t>, </a:t>
                </a:r>
              </a:p>
              <a:p>
                <a:fld id="{8F7ED790-672D-4A42-A4B9-E1C8E970A6B8}" type="PERCENTAGE">
                  <a:rPr lang="en-US" baseline="0">
                    <a:solidFill>
                      <a:schemeClr val="lt1"/>
                    </a:solidFill>
                    <a:latin typeface="+mn-lt"/>
                    <a:ea typeface="+mn-ea"/>
                    <a:cs typeface="+mn-cs"/>
                  </a:rPr>
                  <a:pPr/>
                  <a:t>[PERCENTAGE]</a:t>
                </a:fld>
                <a:endParaRPr lang="en-IN"/>
              </a:p>
            </c:rich>
          </c:tx>
          <c:showLegendKey val="0"/>
          <c:showVal val="1"/>
          <c:showCatName val="1"/>
          <c:showSerName val="0"/>
          <c:showPercent val="1"/>
          <c:showBubbleSize val="0"/>
          <c:extLst>
            <c:ext xmlns:c15="http://schemas.microsoft.com/office/drawing/2012/chart" uri="{CE6537A1-D6FC-4f65-9D91-7224C49458BB}">
              <c15:layout>
                <c:manualLayout>
                  <c:w val="0.15780315737160075"/>
                  <c:h val="0.14966910484151863"/>
                </c:manualLayout>
              </c15:layout>
              <c15:dlblFieldTable/>
              <c15:showDataLabelsRange val="0"/>
            </c:ext>
          </c:extLst>
        </c:dLbl>
      </c:pivotFmt>
      <c:pivotFmt>
        <c:idx val="26"/>
        <c:dLbl>
          <c:idx val="0"/>
          <c:layout>
            <c:manualLayout>
              <c:x val="0.21501751075494258"/>
              <c:y val="0.19512310177528747"/>
            </c:manualLayout>
          </c:layout>
          <c:tx>
            <c:rich>
              <a:bodyPr/>
              <a:lstStyle/>
              <a:p>
                <a:fld id="{4A997B98-63F6-435B-8D6C-22DEE73D1184}" type="CATEGORYNAME">
                  <a:rPr lang="en-US" b="1">
                    <a:solidFill>
                      <a:schemeClr val="lt1"/>
                    </a:solidFill>
                    <a:latin typeface="+mn-lt"/>
                    <a:ea typeface="+mn-ea"/>
                    <a:cs typeface="+mn-cs"/>
                  </a:rPr>
                  <a:pPr/>
                  <a:t>[CATEGORY NAME]</a:t>
                </a:fld>
                <a:r>
                  <a:rPr lang="en-US" baseline="0">
                    <a:solidFill>
                      <a:schemeClr val="lt1"/>
                    </a:solidFill>
                    <a:latin typeface="+mn-lt"/>
                    <a:ea typeface="+mn-ea"/>
                    <a:cs typeface="+mn-cs"/>
                  </a:rPr>
                  <a:t>, </a:t>
                </a:r>
              </a:p>
              <a:p>
                <a:r>
                  <a:rPr lang="en-US" baseline="0">
                    <a:solidFill>
                      <a:schemeClr val="lt1"/>
                    </a:solidFill>
                    <a:latin typeface="+mn-lt"/>
                    <a:ea typeface="+mn-ea"/>
                    <a:cs typeface="+mn-cs"/>
                  </a:rPr>
                  <a:t> </a:t>
                </a:r>
                <a:fld id="{1CCABB34-12A7-4A2D-819C-DC4F6EB9A670}" type="VALUE">
                  <a:rPr lang="en-US" baseline="0">
                    <a:solidFill>
                      <a:schemeClr val="lt1"/>
                    </a:solidFill>
                    <a:latin typeface="+mn-lt"/>
                    <a:ea typeface="+mn-ea"/>
                    <a:cs typeface="+mn-cs"/>
                  </a:rPr>
                  <a:pPr/>
                  <a:t>[VALUE]</a:t>
                </a:fld>
                <a:r>
                  <a:rPr lang="en-US" baseline="0">
                    <a:solidFill>
                      <a:schemeClr val="lt1"/>
                    </a:solidFill>
                    <a:latin typeface="+mn-lt"/>
                    <a:ea typeface="+mn-ea"/>
                    <a:cs typeface="+mn-cs"/>
                  </a:rPr>
                  <a:t>,</a:t>
                </a:r>
              </a:p>
              <a:p>
                <a:r>
                  <a:rPr lang="en-US" baseline="0">
                    <a:solidFill>
                      <a:schemeClr val="lt1"/>
                    </a:solidFill>
                    <a:latin typeface="+mn-lt"/>
                    <a:ea typeface="+mn-ea"/>
                    <a:cs typeface="+mn-cs"/>
                  </a:rPr>
                  <a:t> </a:t>
                </a:r>
                <a:fld id="{1AAA6B83-0B51-429A-9E8D-E9F567642B7B}" type="PERCENTAGE">
                  <a:rPr lang="en-US" baseline="0">
                    <a:solidFill>
                      <a:schemeClr val="lt1"/>
                    </a:solidFill>
                    <a:latin typeface="+mn-lt"/>
                    <a:ea typeface="+mn-ea"/>
                    <a:cs typeface="+mn-cs"/>
                  </a:rPr>
                  <a:pPr/>
                  <a:t>[PERCENTAGE]</a:t>
                </a:fld>
                <a:endParaRPr lang="en-US" baseline="0">
                  <a:solidFill>
                    <a:schemeClr val="lt1"/>
                  </a:solidFill>
                  <a:latin typeface="+mn-lt"/>
                  <a:ea typeface="+mn-ea"/>
                  <a:cs typeface="+mn-cs"/>
                </a:endParaRPr>
              </a:p>
            </c:rich>
          </c:tx>
          <c:showLegendKey val="0"/>
          <c:showVal val="1"/>
          <c:showCatName val="1"/>
          <c:showSerName val="0"/>
          <c:showPercent val="1"/>
          <c:showBubbleSize val="0"/>
          <c:extLst>
            <c:ext xmlns:c15="http://schemas.microsoft.com/office/drawing/2012/chart" uri="{CE6537A1-D6FC-4f65-9D91-7224C49458BB}">
              <c15:layout>
                <c:manualLayout>
                  <c:w val="0.21204378853530878"/>
                  <c:h val="0.14270289097875305"/>
                </c:manualLayout>
              </c15:layout>
              <c15:dlblFieldTable/>
              <c15:showDataLabelsRange val="0"/>
            </c:ext>
          </c:extLst>
        </c:dLbl>
      </c:pivotFmt>
      <c:pivotFmt>
        <c:idx val="27"/>
        <c:dLbl>
          <c:idx val="0"/>
          <c:layout>
            <c:manualLayout>
              <c:x val="-0.24518114507136315"/>
              <c:y val="0.16568495160675448"/>
            </c:manualLayout>
          </c:layout>
          <c:tx>
            <c:rich>
              <a:bodyPr/>
              <a:lstStyle/>
              <a:p>
                <a:fld id="{CDCD9DEA-29AC-494C-98CA-8CB1CC0C888D}" type="CATEGORYNAME">
                  <a:rPr lang="en-US" b="1">
                    <a:solidFill>
                      <a:schemeClr val="lt1"/>
                    </a:solidFill>
                    <a:latin typeface="+mn-lt"/>
                    <a:ea typeface="+mn-ea"/>
                    <a:cs typeface="+mn-cs"/>
                  </a:rPr>
                  <a:pPr/>
                  <a:t>[CATEGORY NAME]</a:t>
                </a:fld>
                <a:r>
                  <a:rPr lang="en-US" baseline="0">
                    <a:solidFill>
                      <a:schemeClr val="lt1"/>
                    </a:solidFill>
                    <a:latin typeface="+mn-lt"/>
                    <a:ea typeface="+mn-ea"/>
                    <a:cs typeface="+mn-cs"/>
                  </a:rPr>
                  <a:t>, </a:t>
                </a:r>
                <a:fld id="{739EB61B-C67F-4F8C-B34B-E88F4B23456A}" type="VALUE">
                  <a:rPr lang="en-US" baseline="0">
                    <a:solidFill>
                      <a:schemeClr val="lt1"/>
                    </a:solidFill>
                    <a:latin typeface="+mn-lt"/>
                    <a:ea typeface="+mn-ea"/>
                    <a:cs typeface="+mn-cs"/>
                  </a:rPr>
                  <a:pPr/>
                  <a:t>[VALUE]</a:t>
                </a:fld>
                <a:r>
                  <a:rPr lang="en-US" baseline="0">
                    <a:solidFill>
                      <a:schemeClr val="lt1"/>
                    </a:solidFill>
                    <a:latin typeface="+mn-lt"/>
                    <a:ea typeface="+mn-ea"/>
                    <a:cs typeface="+mn-cs"/>
                  </a:rPr>
                  <a:t>, </a:t>
                </a:r>
                <a:fld id="{459308B5-8A5F-4F4D-A629-2EC173764AFD}" type="PERCENTAGE">
                  <a:rPr lang="en-US" baseline="0">
                    <a:solidFill>
                      <a:schemeClr val="lt1"/>
                    </a:solidFill>
                    <a:latin typeface="+mn-lt"/>
                    <a:ea typeface="+mn-ea"/>
                    <a:cs typeface="+mn-cs"/>
                  </a:rPr>
                  <a:pPr/>
                  <a:t>[PERCENTAGE]</a:t>
                </a:fld>
                <a:endParaRPr lang="en-US" baseline="0">
                  <a:solidFill>
                    <a:schemeClr val="lt1"/>
                  </a:solidFill>
                  <a:latin typeface="+mn-lt"/>
                  <a:ea typeface="+mn-ea"/>
                  <a:cs typeface="+mn-cs"/>
                </a:endParaRPr>
              </a:p>
            </c:rich>
          </c:tx>
          <c:showLegendKey val="0"/>
          <c:showVal val="1"/>
          <c:showCatName val="1"/>
          <c:showSerName val="0"/>
          <c:showPercent val="1"/>
          <c:showBubbleSize val="0"/>
          <c:extLst>
            <c:ext xmlns:c15="http://schemas.microsoft.com/office/drawing/2012/chart" uri="{CE6537A1-D6FC-4f65-9D91-7224C49458BB}">
              <c15:layout>
                <c:manualLayout>
                  <c:w val="0.13068284178974668"/>
                  <c:h val="0.13225357018460465"/>
                </c:manualLayout>
              </c15:layout>
              <c15:dlblFieldTable/>
              <c15:showDataLabelsRange val="0"/>
            </c:ext>
          </c:extLst>
        </c:dLbl>
      </c:pivotFmt>
      <c:pivotFmt>
        <c:idx val="28"/>
        <c:dLbl>
          <c:idx val="0"/>
          <c:layout>
            <c:manualLayout>
              <c:x val="-0.24074327524887792"/>
              <c:y val="2.6010855226168829E-3"/>
            </c:manualLayout>
          </c:layout>
          <c:tx>
            <c:rich>
              <a:bodyPr/>
              <a:lstStyle/>
              <a:p>
                <a:fld id="{DE0B70EE-CC86-4D7E-BC0C-660C315DE2D4}" type="CATEGORYNAME">
                  <a:rPr lang="en-US" b="1">
                    <a:solidFill>
                      <a:schemeClr val="lt1"/>
                    </a:solidFill>
                    <a:latin typeface="+mn-lt"/>
                    <a:ea typeface="+mn-ea"/>
                    <a:cs typeface="+mn-cs"/>
                  </a:rPr>
                  <a:pPr/>
                  <a:t>[CATEGORY NAME]</a:t>
                </a:fld>
                <a:r>
                  <a:rPr lang="en-US" b="1" baseline="0">
                    <a:solidFill>
                      <a:schemeClr val="lt1"/>
                    </a:solidFill>
                    <a:latin typeface="+mn-lt"/>
                    <a:ea typeface="+mn-ea"/>
                    <a:cs typeface="+mn-cs"/>
                  </a:rPr>
                  <a:t>,</a:t>
                </a:r>
              </a:p>
              <a:p>
                <a:r>
                  <a:rPr lang="en-US" baseline="0">
                    <a:solidFill>
                      <a:schemeClr val="lt1"/>
                    </a:solidFill>
                    <a:latin typeface="+mn-lt"/>
                    <a:ea typeface="+mn-ea"/>
                    <a:cs typeface="+mn-cs"/>
                  </a:rPr>
                  <a:t> </a:t>
                </a:r>
                <a:fld id="{76150365-12A7-4C9C-BAD9-E290BD70F3C9}" type="VALUE">
                  <a:rPr lang="en-US" baseline="0">
                    <a:solidFill>
                      <a:schemeClr val="lt1"/>
                    </a:solidFill>
                    <a:latin typeface="+mn-lt"/>
                    <a:ea typeface="+mn-ea"/>
                    <a:cs typeface="+mn-cs"/>
                  </a:rPr>
                  <a:pPr/>
                  <a:t>[VALUE]</a:t>
                </a:fld>
                <a:r>
                  <a:rPr lang="en-US" baseline="0">
                    <a:solidFill>
                      <a:schemeClr val="lt1"/>
                    </a:solidFill>
                    <a:latin typeface="+mn-lt"/>
                    <a:ea typeface="+mn-ea"/>
                    <a:cs typeface="+mn-cs"/>
                  </a:rPr>
                  <a:t>, </a:t>
                </a:r>
                <a:fld id="{2CC9043F-3166-43D5-B264-FABFAF5945F0}" type="PERCENTAGE">
                  <a:rPr lang="en-US" baseline="0">
                    <a:solidFill>
                      <a:schemeClr val="lt1"/>
                    </a:solidFill>
                    <a:latin typeface="+mn-lt"/>
                    <a:ea typeface="+mn-ea"/>
                    <a:cs typeface="+mn-cs"/>
                  </a:rPr>
                  <a:pPr/>
                  <a:t>[PERCENTAGE]</a:t>
                </a:fld>
                <a:endParaRPr lang="en-US" baseline="0">
                  <a:solidFill>
                    <a:schemeClr val="lt1"/>
                  </a:solidFill>
                  <a:latin typeface="+mn-lt"/>
                  <a:ea typeface="+mn-ea"/>
                  <a:cs typeface="+mn-cs"/>
                </a:endParaRPr>
              </a:p>
            </c:rich>
          </c:tx>
          <c:showLegendKey val="0"/>
          <c:showVal val="1"/>
          <c:showCatName val="1"/>
          <c:showSerName val="0"/>
          <c:showPercent val="1"/>
          <c:showBubbleSize val="0"/>
          <c:extLst>
            <c:ext xmlns:c15="http://schemas.microsoft.com/office/drawing/2012/chart" uri="{CE6537A1-D6FC-4f65-9D91-7224C49458BB}">
              <c15:layout>
                <c:manualLayout>
                  <c:w val="0.14820019723865877"/>
                  <c:h val="0.15315221177290142"/>
                </c:manualLayout>
              </c15:layout>
              <c15:dlblFieldTable/>
              <c15:showDataLabelsRange val="0"/>
            </c:ext>
          </c:extLst>
        </c:dLbl>
      </c:pivotFmt>
      <c:pivotFmt>
        <c:idx val="29"/>
        <c:dLbl>
          <c:idx val="0"/>
          <c:layout>
            <c:manualLayout>
              <c:x val="-0.19528859743123828"/>
              <c:y val="-0.14217411695011481"/>
            </c:manualLayout>
          </c:layout>
          <c:tx>
            <c:rich>
              <a:bodyPr/>
              <a:lstStyle/>
              <a:p>
                <a:fld id="{EE2FDF03-11F4-48A2-9773-FDF8D53B8C68}" type="CATEGORYNAME">
                  <a:rPr lang="en-US" b="1">
                    <a:solidFill>
                      <a:schemeClr val="lt1"/>
                    </a:solidFill>
                    <a:latin typeface="+mn-lt"/>
                    <a:ea typeface="+mn-ea"/>
                    <a:cs typeface="+mn-cs"/>
                  </a:rPr>
                  <a:pPr/>
                  <a:t>[CATEGORY NAME]</a:t>
                </a:fld>
                <a:r>
                  <a:rPr lang="en-US" baseline="0">
                    <a:solidFill>
                      <a:schemeClr val="lt1"/>
                    </a:solidFill>
                    <a:latin typeface="+mn-lt"/>
                    <a:ea typeface="+mn-ea"/>
                    <a:cs typeface="+mn-cs"/>
                  </a:rPr>
                  <a:t>,</a:t>
                </a:r>
              </a:p>
              <a:p>
                <a:r>
                  <a:rPr lang="en-US" baseline="0">
                    <a:solidFill>
                      <a:schemeClr val="lt1"/>
                    </a:solidFill>
                    <a:latin typeface="+mn-lt"/>
                    <a:ea typeface="+mn-ea"/>
                    <a:cs typeface="+mn-cs"/>
                  </a:rPr>
                  <a:t> </a:t>
                </a:r>
                <a:fld id="{F916AE41-8F57-4CF6-AEDA-68DC223E95B8}" type="VALUE">
                  <a:rPr lang="en-US" baseline="0">
                    <a:solidFill>
                      <a:schemeClr val="lt1"/>
                    </a:solidFill>
                    <a:latin typeface="+mn-lt"/>
                    <a:ea typeface="+mn-ea"/>
                    <a:cs typeface="+mn-cs"/>
                  </a:rPr>
                  <a:pPr/>
                  <a:t>[VALUE]</a:t>
                </a:fld>
                <a:r>
                  <a:rPr lang="en-US" baseline="0">
                    <a:solidFill>
                      <a:schemeClr val="lt1"/>
                    </a:solidFill>
                    <a:latin typeface="+mn-lt"/>
                    <a:ea typeface="+mn-ea"/>
                    <a:cs typeface="+mn-cs"/>
                  </a:rPr>
                  <a:t>, </a:t>
                </a:r>
                <a:fld id="{60B3570F-1352-4F9F-A036-883BB8A9CF8C}" type="PERCENTAGE">
                  <a:rPr lang="en-US" baseline="0">
                    <a:solidFill>
                      <a:schemeClr val="lt1"/>
                    </a:solidFill>
                    <a:latin typeface="+mn-lt"/>
                    <a:ea typeface="+mn-ea"/>
                    <a:cs typeface="+mn-cs"/>
                  </a:rPr>
                  <a:pPr/>
                  <a:t>[PERCENTAGE]</a:t>
                </a:fld>
                <a:endParaRPr lang="en-US" baseline="0">
                  <a:solidFill>
                    <a:schemeClr val="lt1"/>
                  </a:solidFill>
                  <a:latin typeface="+mn-lt"/>
                  <a:ea typeface="+mn-ea"/>
                  <a:cs typeface="+mn-cs"/>
                </a:endParaRPr>
              </a:p>
            </c:rich>
          </c:tx>
          <c:showLegendKey val="0"/>
          <c:showVal val="1"/>
          <c:showCatName val="1"/>
          <c:showSerName val="0"/>
          <c:showPercent val="1"/>
          <c:showBubbleSize val="0"/>
          <c:extLst>
            <c:ext xmlns:c15="http://schemas.microsoft.com/office/drawing/2012/chart" uri="{CE6537A1-D6FC-4f65-9D91-7224C49458BB}">
              <c15:layout>
                <c:manualLayout>
                  <c:w val="0.16026864060631474"/>
                  <c:h val="0.1705677464298154"/>
                </c:manualLayout>
              </c15:layout>
              <c15:dlblFieldTable/>
              <c15:showDataLabelsRange val="0"/>
            </c:ext>
          </c:extLst>
        </c:dLbl>
      </c:pivotFmt>
      <c:pivotFmt>
        <c:idx val="30"/>
        <c:dLbl>
          <c:idx val="0"/>
          <c:showLegendKey val="0"/>
          <c:showVal val="1"/>
          <c:showCatName val="1"/>
          <c:showSerName val="0"/>
          <c:showPercent val="1"/>
          <c:showBubbleSize val="0"/>
          <c:extLst>
            <c:ext xmlns:c15="http://schemas.microsoft.com/office/drawing/2012/chart" uri="{CE6537A1-D6FC-4f65-9D91-7224C49458BB}"/>
          </c:extLst>
        </c:dLbl>
      </c:pivotFmt>
      <c:pivotFmt>
        <c:idx val="31"/>
        <c:dLbl>
          <c:idx val="0"/>
          <c:layout>
            <c:manualLayout>
              <c:x val="0.18494104194815894"/>
              <c:y val="-0.1466211120161704"/>
            </c:manualLayout>
          </c:layout>
          <c:tx>
            <c:rich>
              <a:bodyPr/>
              <a:lstStyle/>
              <a:p>
                <a:fld id="{54DB1307-0AE3-44A2-95B7-3BD8FD44CC25}" type="CATEGORYNAME">
                  <a:rPr lang="en-US" b="1">
                    <a:solidFill>
                      <a:schemeClr val="lt1"/>
                    </a:solidFill>
                    <a:latin typeface="+mn-lt"/>
                    <a:ea typeface="+mn-ea"/>
                    <a:cs typeface="+mn-cs"/>
                  </a:rPr>
                  <a:pPr/>
                  <a:t>[CATEGORY NAME]</a:t>
                </a:fld>
                <a:r>
                  <a:rPr lang="en-US" b="1" baseline="0">
                    <a:solidFill>
                      <a:schemeClr val="lt1"/>
                    </a:solidFill>
                    <a:latin typeface="+mn-lt"/>
                    <a:ea typeface="+mn-ea"/>
                    <a:cs typeface="+mn-cs"/>
                  </a:rPr>
                  <a:t>,</a:t>
                </a:r>
              </a:p>
              <a:p>
                <a:r>
                  <a:rPr lang="en-US" baseline="0">
                    <a:solidFill>
                      <a:schemeClr val="lt1"/>
                    </a:solidFill>
                    <a:latin typeface="+mn-lt"/>
                    <a:ea typeface="+mn-ea"/>
                    <a:cs typeface="+mn-cs"/>
                  </a:rPr>
                  <a:t> </a:t>
                </a:r>
                <a:fld id="{05C6F79C-0D21-4AA1-B58E-6806EFF8E710}" type="VALUE">
                  <a:rPr lang="en-US" baseline="0">
                    <a:solidFill>
                      <a:schemeClr val="lt1"/>
                    </a:solidFill>
                    <a:latin typeface="+mn-lt"/>
                    <a:ea typeface="+mn-ea"/>
                    <a:cs typeface="+mn-cs"/>
                  </a:rPr>
                  <a:pPr/>
                  <a:t>[VALUE]</a:t>
                </a:fld>
                <a:r>
                  <a:rPr lang="en-US" baseline="0">
                    <a:solidFill>
                      <a:schemeClr val="lt1"/>
                    </a:solidFill>
                    <a:latin typeface="+mn-lt"/>
                    <a:ea typeface="+mn-ea"/>
                    <a:cs typeface="+mn-cs"/>
                  </a:rPr>
                  <a:t>, </a:t>
                </a:r>
              </a:p>
              <a:p>
                <a:fld id="{97314606-965E-4403-8981-CA461534FFAA}" type="PERCENTAGE">
                  <a:rPr lang="en-US" baseline="0">
                    <a:solidFill>
                      <a:schemeClr val="lt1"/>
                    </a:solidFill>
                    <a:latin typeface="+mn-lt"/>
                    <a:ea typeface="+mn-ea"/>
                    <a:cs typeface="+mn-cs"/>
                  </a:rPr>
                  <a:pPr/>
                  <a:t>[PERCENTAGE]</a:t>
                </a:fld>
                <a:endParaRPr lang="en-IN"/>
              </a:p>
            </c:rich>
          </c:tx>
          <c:showLegendKey val="0"/>
          <c:showVal val="1"/>
          <c:showCatName val="1"/>
          <c:showSerName val="0"/>
          <c:showPercent val="1"/>
          <c:showBubbleSize val="0"/>
          <c:extLst>
            <c:ext xmlns:c15="http://schemas.microsoft.com/office/drawing/2012/chart" uri="{CE6537A1-D6FC-4f65-9D91-7224C49458BB}">
              <c15:layout>
                <c:manualLayout>
                  <c:w val="0.19003944773175541"/>
                  <c:h val="0.13225357018460465"/>
                </c:manualLayout>
              </c15:layout>
              <c15:dlblFieldTable/>
              <c15:showDataLabelsRange val="0"/>
            </c:ext>
          </c:extLst>
        </c:dLbl>
      </c:pivotFmt>
      <c:pivotFmt>
        <c:idx val="32"/>
        <c:dLbl>
          <c:idx val="0"/>
          <c:layout>
            <c:manualLayout>
              <c:x val="0.20888117535603917"/>
              <c:y val="7.5905950627644894E-2"/>
            </c:manualLayout>
          </c:layout>
          <c:tx>
            <c:rich>
              <a:bodyPr/>
              <a:lstStyle/>
              <a:p>
                <a:fld id="{143467FD-F323-43ED-9AB2-88B32549D56A}" type="CATEGORYNAME">
                  <a:rPr lang="en-US" b="1">
                    <a:solidFill>
                      <a:schemeClr val="lt1"/>
                    </a:solidFill>
                    <a:latin typeface="+mn-lt"/>
                    <a:ea typeface="+mn-ea"/>
                    <a:cs typeface="+mn-cs"/>
                  </a:rPr>
                  <a:pPr/>
                  <a:t>[CATEGORY NAME]</a:t>
                </a:fld>
                <a:r>
                  <a:rPr lang="en-US" baseline="0">
                    <a:solidFill>
                      <a:schemeClr val="lt1"/>
                    </a:solidFill>
                    <a:latin typeface="+mn-lt"/>
                    <a:ea typeface="+mn-ea"/>
                    <a:cs typeface="+mn-cs"/>
                  </a:rPr>
                  <a:t>, </a:t>
                </a:r>
                <a:fld id="{8FCCD285-AE44-4777-AC4F-0EB29FF147DC}" type="VALUE">
                  <a:rPr lang="en-US" baseline="0">
                    <a:solidFill>
                      <a:schemeClr val="lt1"/>
                    </a:solidFill>
                    <a:latin typeface="+mn-lt"/>
                    <a:ea typeface="+mn-ea"/>
                    <a:cs typeface="+mn-cs"/>
                  </a:rPr>
                  <a:pPr/>
                  <a:t>[VALUE]</a:t>
                </a:fld>
                <a:r>
                  <a:rPr lang="en-US" baseline="0">
                    <a:solidFill>
                      <a:schemeClr val="lt1"/>
                    </a:solidFill>
                    <a:latin typeface="+mn-lt"/>
                    <a:ea typeface="+mn-ea"/>
                    <a:cs typeface="+mn-cs"/>
                  </a:rPr>
                  <a:t>, </a:t>
                </a:r>
              </a:p>
              <a:p>
                <a:fld id="{8F7ED790-672D-4A42-A4B9-E1C8E970A6B8}" type="PERCENTAGE">
                  <a:rPr lang="en-US" baseline="0">
                    <a:solidFill>
                      <a:schemeClr val="lt1"/>
                    </a:solidFill>
                    <a:latin typeface="+mn-lt"/>
                    <a:ea typeface="+mn-ea"/>
                    <a:cs typeface="+mn-cs"/>
                  </a:rPr>
                  <a:pPr/>
                  <a:t>[PERCENTAGE]</a:t>
                </a:fld>
                <a:endParaRPr lang="en-IN"/>
              </a:p>
            </c:rich>
          </c:tx>
          <c:showLegendKey val="0"/>
          <c:showVal val="1"/>
          <c:showCatName val="1"/>
          <c:showSerName val="0"/>
          <c:showPercent val="1"/>
          <c:showBubbleSize val="0"/>
          <c:extLst>
            <c:ext xmlns:c15="http://schemas.microsoft.com/office/drawing/2012/chart" uri="{CE6537A1-D6FC-4f65-9D91-7224C49458BB}">
              <c15:layout>
                <c:manualLayout>
                  <c:w val="0.15780315737160075"/>
                  <c:h val="0.14966910484151863"/>
                </c:manualLayout>
              </c15:layout>
              <c15:dlblFieldTable/>
              <c15:showDataLabelsRange val="0"/>
            </c:ext>
          </c:extLst>
        </c:dLbl>
      </c:pivotFmt>
      <c:pivotFmt>
        <c:idx val="33"/>
        <c:dLbl>
          <c:idx val="0"/>
          <c:layout>
            <c:manualLayout>
              <c:x val="0.21501751075494258"/>
              <c:y val="0.19512310177528747"/>
            </c:manualLayout>
          </c:layout>
          <c:tx>
            <c:rich>
              <a:bodyPr/>
              <a:lstStyle/>
              <a:p>
                <a:fld id="{4A997B98-63F6-435B-8D6C-22DEE73D1184}" type="CATEGORYNAME">
                  <a:rPr lang="en-US" b="1">
                    <a:solidFill>
                      <a:schemeClr val="lt1"/>
                    </a:solidFill>
                    <a:latin typeface="+mn-lt"/>
                    <a:ea typeface="+mn-ea"/>
                    <a:cs typeface="+mn-cs"/>
                  </a:rPr>
                  <a:pPr/>
                  <a:t>[CATEGORY NAME]</a:t>
                </a:fld>
                <a:r>
                  <a:rPr lang="en-US" baseline="0">
                    <a:solidFill>
                      <a:schemeClr val="lt1"/>
                    </a:solidFill>
                    <a:latin typeface="+mn-lt"/>
                    <a:ea typeface="+mn-ea"/>
                    <a:cs typeface="+mn-cs"/>
                  </a:rPr>
                  <a:t>, </a:t>
                </a:r>
              </a:p>
              <a:p>
                <a:r>
                  <a:rPr lang="en-US" baseline="0">
                    <a:solidFill>
                      <a:schemeClr val="lt1"/>
                    </a:solidFill>
                    <a:latin typeface="+mn-lt"/>
                    <a:ea typeface="+mn-ea"/>
                    <a:cs typeface="+mn-cs"/>
                  </a:rPr>
                  <a:t> </a:t>
                </a:r>
                <a:fld id="{1CCABB34-12A7-4A2D-819C-DC4F6EB9A670}" type="VALUE">
                  <a:rPr lang="en-US" baseline="0">
                    <a:solidFill>
                      <a:schemeClr val="lt1"/>
                    </a:solidFill>
                    <a:latin typeface="+mn-lt"/>
                    <a:ea typeface="+mn-ea"/>
                    <a:cs typeface="+mn-cs"/>
                  </a:rPr>
                  <a:pPr/>
                  <a:t>[VALUE]</a:t>
                </a:fld>
                <a:r>
                  <a:rPr lang="en-US" baseline="0">
                    <a:solidFill>
                      <a:schemeClr val="lt1"/>
                    </a:solidFill>
                    <a:latin typeface="+mn-lt"/>
                    <a:ea typeface="+mn-ea"/>
                    <a:cs typeface="+mn-cs"/>
                  </a:rPr>
                  <a:t>,</a:t>
                </a:r>
              </a:p>
              <a:p>
                <a:r>
                  <a:rPr lang="en-US" baseline="0">
                    <a:solidFill>
                      <a:schemeClr val="lt1"/>
                    </a:solidFill>
                    <a:latin typeface="+mn-lt"/>
                    <a:ea typeface="+mn-ea"/>
                    <a:cs typeface="+mn-cs"/>
                  </a:rPr>
                  <a:t> </a:t>
                </a:r>
                <a:fld id="{1AAA6B83-0B51-429A-9E8D-E9F567642B7B}" type="PERCENTAGE">
                  <a:rPr lang="en-US" baseline="0">
                    <a:solidFill>
                      <a:schemeClr val="lt1"/>
                    </a:solidFill>
                    <a:latin typeface="+mn-lt"/>
                    <a:ea typeface="+mn-ea"/>
                    <a:cs typeface="+mn-cs"/>
                  </a:rPr>
                  <a:pPr/>
                  <a:t>[PERCENTAGE]</a:t>
                </a:fld>
                <a:endParaRPr lang="en-US" baseline="0">
                  <a:solidFill>
                    <a:schemeClr val="lt1"/>
                  </a:solidFill>
                  <a:latin typeface="+mn-lt"/>
                  <a:ea typeface="+mn-ea"/>
                  <a:cs typeface="+mn-cs"/>
                </a:endParaRPr>
              </a:p>
            </c:rich>
          </c:tx>
          <c:showLegendKey val="0"/>
          <c:showVal val="1"/>
          <c:showCatName val="1"/>
          <c:showSerName val="0"/>
          <c:showPercent val="1"/>
          <c:showBubbleSize val="0"/>
          <c:extLst>
            <c:ext xmlns:c15="http://schemas.microsoft.com/office/drawing/2012/chart" uri="{CE6537A1-D6FC-4f65-9D91-7224C49458BB}">
              <c15:layout>
                <c:manualLayout>
                  <c:w val="0.21204378853530878"/>
                  <c:h val="0.14270289097875305"/>
                </c:manualLayout>
              </c15:layout>
              <c15:dlblFieldTable/>
              <c15:showDataLabelsRange val="0"/>
            </c:ext>
          </c:extLst>
        </c:dLbl>
      </c:pivotFmt>
      <c:pivotFmt>
        <c:idx val="34"/>
        <c:dLbl>
          <c:idx val="0"/>
          <c:layout>
            <c:manualLayout>
              <c:x val="-0.24518114507136315"/>
              <c:y val="0.16568495160675448"/>
            </c:manualLayout>
          </c:layout>
          <c:tx>
            <c:rich>
              <a:bodyPr/>
              <a:lstStyle/>
              <a:p>
                <a:fld id="{CDCD9DEA-29AC-494C-98CA-8CB1CC0C888D}" type="CATEGORYNAME">
                  <a:rPr lang="en-US" b="1">
                    <a:solidFill>
                      <a:schemeClr val="lt1"/>
                    </a:solidFill>
                    <a:latin typeface="+mn-lt"/>
                    <a:ea typeface="+mn-ea"/>
                    <a:cs typeface="+mn-cs"/>
                  </a:rPr>
                  <a:pPr/>
                  <a:t>[CATEGORY NAME]</a:t>
                </a:fld>
                <a:r>
                  <a:rPr lang="en-US" baseline="0">
                    <a:solidFill>
                      <a:schemeClr val="lt1"/>
                    </a:solidFill>
                    <a:latin typeface="+mn-lt"/>
                    <a:ea typeface="+mn-ea"/>
                    <a:cs typeface="+mn-cs"/>
                  </a:rPr>
                  <a:t>, </a:t>
                </a:r>
                <a:fld id="{739EB61B-C67F-4F8C-B34B-E88F4B23456A}" type="VALUE">
                  <a:rPr lang="en-US" baseline="0">
                    <a:solidFill>
                      <a:schemeClr val="lt1"/>
                    </a:solidFill>
                    <a:latin typeface="+mn-lt"/>
                    <a:ea typeface="+mn-ea"/>
                    <a:cs typeface="+mn-cs"/>
                  </a:rPr>
                  <a:pPr/>
                  <a:t>[VALUE]</a:t>
                </a:fld>
                <a:r>
                  <a:rPr lang="en-US" baseline="0">
                    <a:solidFill>
                      <a:schemeClr val="lt1"/>
                    </a:solidFill>
                    <a:latin typeface="+mn-lt"/>
                    <a:ea typeface="+mn-ea"/>
                    <a:cs typeface="+mn-cs"/>
                  </a:rPr>
                  <a:t>, </a:t>
                </a:r>
                <a:fld id="{459308B5-8A5F-4F4D-A629-2EC173764AFD}" type="PERCENTAGE">
                  <a:rPr lang="en-US" baseline="0">
                    <a:solidFill>
                      <a:schemeClr val="lt1"/>
                    </a:solidFill>
                    <a:latin typeface="+mn-lt"/>
                    <a:ea typeface="+mn-ea"/>
                    <a:cs typeface="+mn-cs"/>
                  </a:rPr>
                  <a:pPr/>
                  <a:t>[PERCENTAGE]</a:t>
                </a:fld>
                <a:endParaRPr lang="en-US" baseline="0">
                  <a:solidFill>
                    <a:schemeClr val="lt1"/>
                  </a:solidFill>
                  <a:latin typeface="+mn-lt"/>
                  <a:ea typeface="+mn-ea"/>
                  <a:cs typeface="+mn-cs"/>
                </a:endParaRPr>
              </a:p>
            </c:rich>
          </c:tx>
          <c:showLegendKey val="0"/>
          <c:showVal val="1"/>
          <c:showCatName val="1"/>
          <c:showSerName val="0"/>
          <c:showPercent val="1"/>
          <c:showBubbleSize val="0"/>
          <c:extLst>
            <c:ext xmlns:c15="http://schemas.microsoft.com/office/drawing/2012/chart" uri="{CE6537A1-D6FC-4f65-9D91-7224C49458BB}">
              <c15:layout>
                <c:manualLayout>
                  <c:w val="0.13068284178974668"/>
                  <c:h val="0.13225357018460465"/>
                </c:manualLayout>
              </c15:layout>
              <c15:dlblFieldTable/>
              <c15:showDataLabelsRange val="0"/>
            </c:ext>
          </c:extLst>
        </c:dLbl>
      </c:pivotFmt>
      <c:pivotFmt>
        <c:idx val="35"/>
        <c:dLbl>
          <c:idx val="0"/>
          <c:layout>
            <c:manualLayout>
              <c:x val="-0.24074327524887792"/>
              <c:y val="2.6010855226168829E-3"/>
            </c:manualLayout>
          </c:layout>
          <c:tx>
            <c:rich>
              <a:bodyPr/>
              <a:lstStyle/>
              <a:p>
                <a:fld id="{DE0B70EE-CC86-4D7E-BC0C-660C315DE2D4}" type="CATEGORYNAME">
                  <a:rPr lang="en-US" b="1">
                    <a:solidFill>
                      <a:schemeClr val="lt1"/>
                    </a:solidFill>
                    <a:latin typeface="+mn-lt"/>
                    <a:ea typeface="+mn-ea"/>
                    <a:cs typeface="+mn-cs"/>
                  </a:rPr>
                  <a:pPr/>
                  <a:t>[CATEGORY NAME]</a:t>
                </a:fld>
                <a:r>
                  <a:rPr lang="en-US" b="1" baseline="0">
                    <a:solidFill>
                      <a:schemeClr val="lt1"/>
                    </a:solidFill>
                    <a:latin typeface="+mn-lt"/>
                    <a:ea typeface="+mn-ea"/>
                    <a:cs typeface="+mn-cs"/>
                  </a:rPr>
                  <a:t>,</a:t>
                </a:r>
              </a:p>
              <a:p>
                <a:r>
                  <a:rPr lang="en-US" baseline="0">
                    <a:solidFill>
                      <a:schemeClr val="lt1"/>
                    </a:solidFill>
                    <a:latin typeface="+mn-lt"/>
                    <a:ea typeface="+mn-ea"/>
                    <a:cs typeface="+mn-cs"/>
                  </a:rPr>
                  <a:t> </a:t>
                </a:r>
                <a:fld id="{76150365-12A7-4C9C-BAD9-E290BD70F3C9}" type="VALUE">
                  <a:rPr lang="en-US" baseline="0">
                    <a:solidFill>
                      <a:schemeClr val="lt1"/>
                    </a:solidFill>
                    <a:latin typeface="+mn-lt"/>
                    <a:ea typeface="+mn-ea"/>
                    <a:cs typeface="+mn-cs"/>
                  </a:rPr>
                  <a:pPr/>
                  <a:t>[VALUE]</a:t>
                </a:fld>
                <a:r>
                  <a:rPr lang="en-US" baseline="0">
                    <a:solidFill>
                      <a:schemeClr val="lt1"/>
                    </a:solidFill>
                    <a:latin typeface="+mn-lt"/>
                    <a:ea typeface="+mn-ea"/>
                    <a:cs typeface="+mn-cs"/>
                  </a:rPr>
                  <a:t>, </a:t>
                </a:r>
                <a:fld id="{2CC9043F-3166-43D5-B264-FABFAF5945F0}" type="PERCENTAGE">
                  <a:rPr lang="en-US" baseline="0">
                    <a:solidFill>
                      <a:schemeClr val="lt1"/>
                    </a:solidFill>
                    <a:latin typeface="+mn-lt"/>
                    <a:ea typeface="+mn-ea"/>
                    <a:cs typeface="+mn-cs"/>
                  </a:rPr>
                  <a:pPr/>
                  <a:t>[PERCENTAGE]</a:t>
                </a:fld>
                <a:endParaRPr lang="en-US" baseline="0">
                  <a:solidFill>
                    <a:schemeClr val="lt1"/>
                  </a:solidFill>
                  <a:latin typeface="+mn-lt"/>
                  <a:ea typeface="+mn-ea"/>
                  <a:cs typeface="+mn-cs"/>
                </a:endParaRPr>
              </a:p>
            </c:rich>
          </c:tx>
          <c:showLegendKey val="0"/>
          <c:showVal val="1"/>
          <c:showCatName val="1"/>
          <c:showSerName val="0"/>
          <c:showPercent val="1"/>
          <c:showBubbleSize val="0"/>
          <c:extLst>
            <c:ext xmlns:c15="http://schemas.microsoft.com/office/drawing/2012/chart" uri="{CE6537A1-D6FC-4f65-9D91-7224C49458BB}">
              <c15:layout>
                <c:manualLayout>
                  <c:w val="0.14820019723865877"/>
                  <c:h val="0.15315221177290142"/>
                </c:manualLayout>
              </c15:layout>
              <c15:dlblFieldTable/>
              <c15:showDataLabelsRange val="0"/>
            </c:ext>
          </c:extLst>
        </c:dLbl>
      </c:pivotFmt>
      <c:pivotFmt>
        <c:idx val="36"/>
        <c:dLbl>
          <c:idx val="0"/>
          <c:layout>
            <c:manualLayout>
              <c:x val="-0.19528859743123828"/>
              <c:y val="-0.14217411695011481"/>
            </c:manualLayout>
          </c:layout>
          <c:tx>
            <c:rich>
              <a:bodyPr/>
              <a:lstStyle/>
              <a:p>
                <a:fld id="{EE2FDF03-11F4-48A2-9773-FDF8D53B8C68}" type="CATEGORYNAME">
                  <a:rPr lang="en-US" b="1">
                    <a:solidFill>
                      <a:schemeClr val="lt1"/>
                    </a:solidFill>
                    <a:latin typeface="+mn-lt"/>
                    <a:ea typeface="+mn-ea"/>
                    <a:cs typeface="+mn-cs"/>
                  </a:rPr>
                  <a:pPr/>
                  <a:t>[CATEGORY NAME]</a:t>
                </a:fld>
                <a:r>
                  <a:rPr lang="en-US" baseline="0">
                    <a:solidFill>
                      <a:schemeClr val="lt1"/>
                    </a:solidFill>
                    <a:latin typeface="+mn-lt"/>
                    <a:ea typeface="+mn-ea"/>
                    <a:cs typeface="+mn-cs"/>
                  </a:rPr>
                  <a:t>,</a:t>
                </a:r>
              </a:p>
              <a:p>
                <a:r>
                  <a:rPr lang="en-US" baseline="0">
                    <a:solidFill>
                      <a:schemeClr val="lt1"/>
                    </a:solidFill>
                    <a:latin typeface="+mn-lt"/>
                    <a:ea typeface="+mn-ea"/>
                    <a:cs typeface="+mn-cs"/>
                  </a:rPr>
                  <a:t> </a:t>
                </a:r>
                <a:fld id="{F916AE41-8F57-4CF6-AEDA-68DC223E95B8}" type="VALUE">
                  <a:rPr lang="en-US" baseline="0">
                    <a:solidFill>
                      <a:schemeClr val="lt1"/>
                    </a:solidFill>
                    <a:latin typeface="+mn-lt"/>
                    <a:ea typeface="+mn-ea"/>
                    <a:cs typeface="+mn-cs"/>
                  </a:rPr>
                  <a:pPr/>
                  <a:t>[VALUE]</a:t>
                </a:fld>
                <a:r>
                  <a:rPr lang="en-US" baseline="0">
                    <a:solidFill>
                      <a:schemeClr val="lt1"/>
                    </a:solidFill>
                    <a:latin typeface="+mn-lt"/>
                    <a:ea typeface="+mn-ea"/>
                    <a:cs typeface="+mn-cs"/>
                  </a:rPr>
                  <a:t>, </a:t>
                </a:r>
                <a:fld id="{60B3570F-1352-4F9F-A036-883BB8A9CF8C}" type="PERCENTAGE">
                  <a:rPr lang="en-US" baseline="0">
                    <a:solidFill>
                      <a:schemeClr val="lt1"/>
                    </a:solidFill>
                    <a:latin typeface="+mn-lt"/>
                    <a:ea typeface="+mn-ea"/>
                    <a:cs typeface="+mn-cs"/>
                  </a:rPr>
                  <a:pPr/>
                  <a:t>[PERCENTAGE]</a:t>
                </a:fld>
                <a:endParaRPr lang="en-US" baseline="0">
                  <a:solidFill>
                    <a:schemeClr val="lt1"/>
                  </a:solidFill>
                  <a:latin typeface="+mn-lt"/>
                  <a:ea typeface="+mn-ea"/>
                  <a:cs typeface="+mn-cs"/>
                </a:endParaRPr>
              </a:p>
            </c:rich>
          </c:tx>
          <c:showLegendKey val="0"/>
          <c:showVal val="1"/>
          <c:showCatName val="1"/>
          <c:showSerName val="0"/>
          <c:showPercent val="1"/>
          <c:showBubbleSize val="0"/>
          <c:extLst>
            <c:ext xmlns:c15="http://schemas.microsoft.com/office/drawing/2012/chart" uri="{CE6537A1-D6FC-4f65-9D91-7224C49458BB}">
              <c15:layout>
                <c:manualLayout>
                  <c:w val="0.16026864060631474"/>
                  <c:h val="0.1705677464298154"/>
                </c:manualLayout>
              </c15:layout>
              <c15:dlblFieldTable/>
              <c15:showDataLabelsRange val="0"/>
            </c:ext>
          </c:extLst>
        </c:dLbl>
      </c:pivotFmt>
      <c:pivotFmt>
        <c:idx val="37"/>
        <c:dLbl>
          <c:idx val="0"/>
          <c:showLegendKey val="0"/>
          <c:showVal val="1"/>
          <c:showCatName val="0"/>
          <c:showSerName val="0"/>
          <c:showPercent val="0"/>
          <c:showBubbleSize val="0"/>
          <c:extLst>
            <c:ext xmlns:c15="http://schemas.microsoft.com/office/drawing/2012/chart" uri="{CE6537A1-D6FC-4f65-9D91-7224C49458BB}"/>
          </c:extLst>
        </c:dLbl>
      </c:pivotFmt>
      <c:pivotFmt>
        <c:idx val="38"/>
        <c:dLbl>
          <c:idx val="0"/>
          <c:showLegendKey val="0"/>
          <c:showVal val="1"/>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pattFill prst="ltUpDiag">
            <a:fgClr>
              <a:schemeClr val="accent1"/>
            </a:fgClr>
            <a:bgClr>
              <a:schemeClr val="lt1"/>
            </a:bgClr>
          </a:pattFill>
          <a:ln>
            <a:noFill/>
          </a:ln>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pattFill prst="ltUpDiag">
            <a:fgClr>
              <a:schemeClr val="accent1"/>
            </a:fgClr>
            <a:bgClr>
              <a:schemeClr val="lt1"/>
            </a:bgClr>
          </a:patt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173354480996623"/>
          <c:y val="0.19755856906775546"/>
          <c:w val="0.77713972486568017"/>
          <c:h val="0.65110965296004664"/>
        </c:manualLayout>
      </c:layout>
      <c:lineChart>
        <c:grouping val="standard"/>
        <c:varyColors val="0"/>
        <c:ser>
          <c:idx val="0"/>
          <c:order val="0"/>
          <c:tx>
            <c:strRef>
              <c:f>'Debt to Equity '!$C$3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'Debt to Equity '!$B$4:$B$10</c:f>
              <c:strCache>
                <c:ptCount val="6"/>
                <c:pt idx="0">
                  <c:v>2025</c:v>
                </c:pt>
                <c:pt idx="1">
                  <c:v>2026</c:v>
                </c:pt>
                <c:pt idx="2">
                  <c:v>2027</c:v>
                </c:pt>
                <c:pt idx="3">
                  <c:v>2028</c:v>
                </c:pt>
                <c:pt idx="4">
                  <c:v>2029</c:v>
                </c:pt>
                <c:pt idx="5">
                  <c:v>2030</c:v>
                </c:pt>
              </c:strCache>
            </c:strRef>
          </c:cat>
          <c:val>
            <c:numRef>
              <c:f>'Debt to Equity '!$C$4:$C$10</c:f>
              <c:numCache>
                <c:formatCode>0%</c:formatCode>
                <c:ptCount val="6"/>
                <c:pt idx="0">
                  <c:v>2.0845593626276946E-2</c:v>
                </c:pt>
                <c:pt idx="1">
                  <c:v>2.4562255749699155E-2</c:v>
                </c:pt>
                <c:pt idx="2">
                  <c:v>2.6312670710610577E-2</c:v>
                </c:pt>
                <c:pt idx="3">
                  <c:v>2.7908817596250635E-2</c:v>
                </c:pt>
                <c:pt idx="4">
                  <c:v>2.9172200933342232E-2</c:v>
                </c:pt>
                <c:pt idx="5">
                  <c:v>2.9950069400226476E-2</c:v>
                </c:pt>
              </c:numCache>
            </c:numRef>
          </c:val>
          <c:smooth val="0"/>
          <c:extLst>
            <c:ext xmlns:c16="http://schemas.microsoft.com/office/drawing/2014/chart" uri="{C3380CC4-5D6E-409C-BE32-E72D297353CC}">
              <c16:uniqueId val="{00000000-D75B-4F7A-AE2B-AA53335313F5}"/>
            </c:ext>
          </c:extLst>
        </c:ser>
        <c:dLbls>
          <c:showLegendKey val="0"/>
          <c:showVal val="0"/>
          <c:showCatName val="0"/>
          <c:showSerName val="0"/>
          <c:showPercent val="0"/>
          <c:showBubbleSize val="0"/>
        </c:dLbls>
        <c:marker val="1"/>
        <c:smooth val="0"/>
        <c:axId val="902117920"/>
        <c:axId val="902120800"/>
      </c:lineChart>
      <c:catAx>
        <c:axId val="902117920"/>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902120800"/>
        <c:crosses val="autoZero"/>
        <c:auto val="1"/>
        <c:lblAlgn val="ctr"/>
        <c:lblOffset val="100"/>
        <c:noMultiLvlLbl val="0"/>
      </c:catAx>
      <c:valAx>
        <c:axId val="90212080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902117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[Vijay Bari 3 statement (Tata motors) with dashboard.xlsx]Net Profit Margin!PivotTable1</c:name>
    <c:fmtId val="40"/>
  </c:pivotSource>
  <c:chart>
    <c:title>
      <c:tx>
        <c:rich>
          <a:bodyPr rot="0" spcFirstLastPara="1" vertOverflow="ellipsis" vert="horz" wrap="square" anchor="ctr" anchorCtr="1"/>
          <a:lstStyle/>
          <a:p>
            <a:pPr>
              <a:defRPr sz="1100" b="1" i="0" u="none" strike="noStrike" kern="1200" cap="all" spc="100" normalizeH="0" baseline="0">
                <a:solidFill>
                  <a:schemeClr val="lt1"/>
                </a:solidFill>
                <a:latin typeface="+mn-lt"/>
                <a:ea typeface="+mn-ea"/>
                <a:cs typeface="+mn-cs"/>
              </a:defRPr>
            </a:pPr>
            <a:r>
              <a:rPr lang="en-US" sz="1100"/>
              <a:t>Net Profit Margin</a:t>
            </a:r>
          </a:p>
        </c:rich>
      </c:tx>
      <c:layout>
        <c:manualLayout>
          <c:xMode val="edge"/>
          <c:yMode val="edge"/>
          <c:x val="0.17372418758659952"/>
          <c:y val="1.9455252918287938E-2"/>
        </c:manualLayout>
      </c:layout>
      <c:overlay val="0"/>
      <c:spPr>
        <a:noFill/>
        <a:ln>
          <a:noFill/>
        </a:ln>
        <a:effectLst/>
      </c:spPr>
      <c:txPr>
        <a:bodyPr rot="0" spcFirstLastPara="1" vertOverflow="ellipsis" vert="horz" wrap="square" anchor="ctr" anchorCtr="1"/>
        <a:lstStyle/>
        <a:p>
          <a:pPr>
            <a:defRPr sz="11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1"/>
          <c:showCatName val="1"/>
          <c:showSerName val="0"/>
          <c:showPercent val="1"/>
          <c:showBubbleSize val="0"/>
          <c:extLst>
            <c:ext xmlns:c15="http://schemas.microsoft.com/office/drawing/2012/chart" uri="{CE6537A1-D6FC-4f65-9D91-7224C49458BB}"/>
          </c:extLst>
        </c:dLbl>
      </c:pivotFmt>
      <c:pivotFmt>
        <c:idx val="1"/>
        <c:dLbl>
          <c:idx val="0"/>
          <c:layout>
            <c:manualLayout>
              <c:x val="-0.170316301703163"/>
              <c:y val="-3.0497102775237472E-3"/>
            </c:manualLayout>
          </c:layout>
          <c:tx>
            <c:rich>
              <a:bodyPr/>
              <a:lstStyle/>
              <a:p>
                <a:fld id="{E77B0221-9212-4379-BD73-3526A4E67731}" type="CATEGORYNAME">
                  <a:rPr lang="en-US" b="1">
                    <a:solidFill>
                      <a:schemeClr val="accent1"/>
                    </a:solidFill>
                  </a:rPr>
                  <a:pPr/>
                  <a:t>[CATEGORY NAME]</a:t>
                </a:fld>
                <a:r>
                  <a:rPr lang="en-US" baseline="0"/>
                  <a:t>, </a:t>
                </a:r>
                <a:fld id="{8699ADAD-8D58-448C-A3C9-ED7A70ED60CC}" type="VALUE">
                  <a:rPr lang="en-US" baseline="0"/>
                  <a:pPr/>
                  <a:t>[VALUE]</a:t>
                </a:fld>
                <a:r>
                  <a:rPr lang="en-US" baseline="0"/>
                  <a:t>, </a:t>
                </a:r>
                <a:fld id="{44F1CB10-39DC-4A0C-8820-B33AAA46696F}" type="PERCENTAGE">
                  <a:rPr lang="en-US" baseline="0"/>
                  <a:pPr/>
                  <a:t>[PERCENTAGE]</a:t>
                </a:fld>
                <a:endParaRPr lang="en-US" baseline="0"/>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2"/>
        <c:dLbl>
          <c:idx val="0"/>
          <c:layout>
            <c:manualLayout>
              <c:x val="-0.19464720194647203"/>
              <c:y val="7.3193046660567251E-2"/>
            </c:manualLayout>
          </c:layout>
          <c:tx>
            <c:rich>
              <a:bodyPr/>
              <a:lstStyle/>
              <a:p>
                <a:fld id="{F1A6064E-C6E9-4000-B7E3-AD42BE557566}" type="CATEGORYNAME">
                  <a:rPr lang="en-US" b="1">
                    <a:solidFill>
                      <a:srgbClr val="FFC000"/>
                    </a:solidFill>
                  </a:rPr>
                  <a:pPr/>
                  <a:t>[CATEGORY NAME]</a:t>
                </a:fld>
                <a:r>
                  <a:rPr lang="en-US" baseline="0"/>
                  <a:t>, </a:t>
                </a:r>
                <a:fld id="{D31B4F6C-CD6B-4AA7-A514-70CEF26E4286}" type="VALUE">
                  <a:rPr lang="en-US" baseline="0"/>
                  <a:pPr/>
                  <a:t>[VALUE]</a:t>
                </a:fld>
                <a:r>
                  <a:rPr lang="en-US" baseline="0"/>
                  <a:t>, </a:t>
                </a:r>
                <a:fld id="{CDADC5A7-49C9-4E13-B724-7F9EEB03E087}" type="PERCENTAGE">
                  <a:rPr lang="en-US" baseline="0"/>
                  <a:pPr/>
                  <a:t>[PERCENTAGE]</a:t>
                </a:fld>
                <a:endParaRPr lang="en-US" baseline="0"/>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3"/>
        <c:dLbl>
          <c:idx val="0"/>
          <c:layout>
            <c:manualLayout>
              <c:x val="8.9213300892133016E-2"/>
              <c:y val="0.10673985971332724"/>
            </c:manualLayout>
          </c:layout>
          <c:tx>
            <c:rich>
              <a:bodyPr/>
              <a:lstStyle/>
              <a:p>
                <a:fld id="{716E8C14-F620-4351-9398-8BADA0A7D0D5}" type="CATEGORYNAME">
                  <a:rPr lang="en-US" b="1">
                    <a:solidFill>
                      <a:schemeClr val="accent3"/>
                    </a:solidFill>
                  </a:rPr>
                  <a:pPr/>
                  <a:t>[CATEGORY NAME]</a:t>
                </a:fld>
                <a:r>
                  <a:rPr lang="en-US" baseline="0"/>
                  <a:t>, </a:t>
                </a:r>
                <a:fld id="{399D9685-6809-4255-BB37-C9FA378134B9}" type="VALUE">
                  <a:rPr lang="en-US" baseline="0"/>
                  <a:pPr/>
                  <a:t>[VALUE]</a:t>
                </a:fld>
                <a:r>
                  <a:rPr lang="en-US" baseline="0"/>
                  <a:t>, </a:t>
                </a:r>
                <a:fld id="{04DE08CE-CAC8-4057-BC3D-08BB59E5F9AD}" type="PERCENTAGE">
                  <a:rPr lang="en-US" baseline="0"/>
                  <a:pPr/>
                  <a:t>[PERCENTAGE]</a:t>
                </a:fld>
                <a:endParaRPr lang="en-US" baseline="0"/>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4"/>
        <c:dLbl>
          <c:idx val="0"/>
          <c:layout>
            <c:manualLayout>
              <c:x val="0.14395782643957827"/>
              <c:y val="-2.1347971942665446E-2"/>
            </c:manualLayout>
          </c:layout>
          <c:tx>
            <c:rich>
              <a:bodyPr/>
              <a:lstStyle/>
              <a:p>
                <a:fld id="{638DB0C6-0F8C-4644-87F7-BBCB4B7AB34A}" type="CATEGORYNAME">
                  <a:rPr lang="en-US" b="1">
                    <a:solidFill>
                      <a:schemeClr val="accent2"/>
                    </a:solidFill>
                  </a:rPr>
                  <a:pPr/>
                  <a:t>[CATEGORY NAME]</a:t>
                </a:fld>
                <a:r>
                  <a:rPr lang="en-US" b="1" baseline="0">
                    <a:solidFill>
                      <a:schemeClr val="accent2"/>
                    </a:solidFill>
                  </a:rPr>
                  <a:t>,</a:t>
                </a:r>
                <a:r>
                  <a:rPr lang="en-US" baseline="0"/>
                  <a:t> </a:t>
                </a:r>
                <a:fld id="{BB0AD56C-19E7-43D9-98B0-8E240F534D8D}" type="VALUE">
                  <a:rPr lang="en-US" baseline="0"/>
                  <a:pPr/>
                  <a:t>[VALUE]</a:t>
                </a:fld>
                <a:r>
                  <a:rPr lang="en-US" baseline="0"/>
                  <a:t>, </a:t>
                </a:r>
                <a:fld id="{619D9684-1ECB-4D74-95BD-ACA768B83C03}" type="PERCENTAGE">
                  <a:rPr lang="en-US" baseline="0"/>
                  <a:pPr/>
                  <a:t>[PERCENTAGE]</a:t>
                </a:fld>
                <a:endParaRPr lang="en-US" baseline="0"/>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5"/>
        <c:dLbl>
          <c:idx val="0"/>
          <c:layout>
            <c:manualLayout>
              <c:x val="0.18450932684509327"/>
              <c:y val="-5.4894784995425459E-2"/>
            </c:manualLayout>
          </c:layout>
          <c:tx>
            <c:rich>
              <a:bodyPr/>
              <a:lstStyle/>
              <a:p>
                <a:fld id="{B9FE3391-0F3F-4454-88A9-E6849AFBB910}" type="CATEGORYNAME">
                  <a:rPr lang="en-US" b="1">
                    <a:solidFill>
                      <a:schemeClr val="accent1"/>
                    </a:solidFill>
                  </a:rPr>
                  <a:pPr/>
                  <a:t>[CATEGORY NAME]</a:t>
                </a:fld>
                <a:r>
                  <a:rPr lang="en-US" baseline="0"/>
                  <a:t>, </a:t>
                </a:r>
                <a:fld id="{A206E711-6ED2-4054-9310-2ABD9DBF0B8A}" type="VALUE">
                  <a:rPr lang="en-US" baseline="0"/>
                  <a:pPr/>
                  <a:t>[VALUE]</a:t>
                </a:fld>
                <a:r>
                  <a:rPr lang="en-US" baseline="0"/>
                  <a:t>, </a:t>
                </a:r>
                <a:fld id="{B5F3A43B-69D3-4EEF-B4D9-C9447882FB11}" type="PERCENTAGE">
                  <a:rPr lang="en-US" baseline="0"/>
                  <a:pPr/>
                  <a:t>[PERCENTAGE]</a:t>
                </a:fld>
                <a:endParaRPr lang="en-US" baseline="0"/>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6"/>
        <c:dLbl>
          <c:idx val="0"/>
          <c:layout>
            <c:manualLayout>
              <c:x val="0.14801297648012976"/>
              <c:y val="8.2342177493138047E-2"/>
            </c:manualLayout>
          </c:layout>
          <c:tx>
            <c:rich>
              <a:bodyPr/>
              <a:lstStyle/>
              <a:p>
                <a:fld id="{3AACD688-5140-46BC-81A6-4C6540C3892C}" type="CATEGORYNAME">
                  <a:rPr lang="en-US" b="1"/>
                  <a:pPr/>
                  <a:t>[CATEGORY NAME]</a:t>
                </a:fld>
                <a:r>
                  <a:rPr lang="en-US" baseline="0"/>
                  <a:t>, </a:t>
                </a:r>
                <a:fld id="{2A92F119-DA9A-45B8-BB7A-377C5D6EC07A}" type="VALUE">
                  <a:rPr lang="en-US" baseline="0"/>
                  <a:pPr/>
                  <a:t>[VALUE]</a:t>
                </a:fld>
                <a:r>
                  <a:rPr lang="en-US" baseline="0"/>
                  <a:t>, </a:t>
                </a:r>
                <a:fld id="{B515C6CF-C5D5-43B3-8EC2-5CDF02BD02E9}" type="PERCENTAGE">
                  <a:rPr lang="en-US" baseline="0"/>
                  <a:pPr/>
                  <a:t>[PERCENTAGE]</a:t>
                </a:fld>
                <a:endParaRPr lang="en-US" baseline="0"/>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7"/>
        <c:dLbl>
          <c:idx val="0"/>
          <c:layout>
            <c:manualLayout>
              <c:x val="0.14193025141930252"/>
              <c:y val="3.9646233607807259E-2"/>
            </c:manualLayout>
          </c:layout>
          <c:showLegendKey val="0"/>
          <c:showVal val="1"/>
          <c:showCatName val="1"/>
          <c:showSerName val="0"/>
          <c:showPercent val="1"/>
          <c:showBubbleSize val="0"/>
          <c:extLst>
            <c:ext xmlns:c15="http://schemas.microsoft.com/office/drawing/2012/chart" uri="{CE6537A1-D6FC-4f65-9D91-7224C49458BB}"/>
          </c:extLst>
        </c:dLbl>
      </c:pivotFmt>
      <c:pivotFmt>
        <c:idx val="8"/>
        <c:dLbl>
          <c:idx val="0"/>
          <c:layout>
            <c:manualLayout>
              <c:x val="0.14801297648012976"/>
              <c:y val="2.7447392497712716E-2"/>
            </c:manualLayout>
          </c:layout>
          <c:showLegendKey val="0"/>
          <c:showVal val="1"/>
          <c:showCatName val="1"/>
          <c:showSerName val="0"/>
          <c:showPercent val="1"/>
          <c:showBubbleSize val="0"/>
          <c:extLst>
            <c:ext xmlns:c15="http://schemas.microsoft.com/office/drawing/2012/chart" uri="{CE6537A1-D6FC-4f65-9D91-7224C49458BB}"/>
          </c:extLst>
        </c:dLbl>
      </c:pivotFmt>
      <c:pivotFmt>
        <c:idx val="9"/>
        <c:dLbl>
          <c:idx val="0"/>
          <c:layout>
            <c:manualLayout>
              <c:x val="0.14395782643957827"/>
              <c:y val="-5.5910709202649559E-17"/>
            </c:manualLayout>
          </c:layout>
          <c:showLegendKey val="0"/>
          <c:showVal val="1"/>
          <c:showCatName val="1"/>
          <c:showSerName val="0"/>
          <c:showPercent val="1"/>
          <c:showBubbleSize val="0"/>
          <c:extLst>
            <c:ext xmlns:c15="http://schemas.microsoft.com/office/drawing/2012/chart" uri="{CE6537A1-D6FC-4f65-9D91-7224C49458BB}"/>
          </c:extLst>
        </c:dLbl>
      </c:pivotFmt>
      <c:pivotFmt>
        <c:idx val="10"/>
        <c:dLbl>
          <c:idx val="0"/>
          <c:layout>
            <c:manualLayout>
              <c:x val="0.16423357664233576"/>
              <c:y val="-3.0497102775236408E-2"/>
            </c:manualLayout>
          </c:layout>
          <c:showLegendKey val="0"/>
          <c:showVal val="1"/>
          <c:showCatName val="1"/>
          <c:showSerName val="0"/>
          <c:showPercent val="1"/>
          <c:showBubbleSize val="0"/>
          <c:extLst>
            <c:ext xmlns:c15="http://schemas.microsoft.com/office/drawing/2012/chart" uri="{CE6537A1-D6FC-4f65-9D91-7224C49458BB}"/>
          </c:extLst>
        </c:dLbl>
      </c:pivotFmt>
      <c:pivotFmt>
        <c:idx val="11"/>
        <c:dLbl>
          <c:idx val="0"/>
          <c:layout>
            <c:manualLayout>
              <c:x val="0.16017842660178411"/>
              <c:y val="-4.8795364440378165E-2"/>
            </c:manualLayout>
          </c:layout>
          <c:showLegendKey val="0"/>
          <c:showVal val="1"/>
          <c:showCatName val="1"/>
          <c:showSerName val="0"/>
          <c:showPercent val="1"/>
          <c:showBubbleSize val="0"/>
          <c:extLst>
            <c:ext xmlns:c15="http://schemas.microsoft.com/office/drawing/2012/chart" uri="{CE6537A1-D6FC-4f65-9D91-7224C49458BB}"/>
          </c:extLst>
        </c:dLbl>
      </c:pivotFmt>
      <c:pivotFmt>
        <c:idx val="12"/>
        <c:dLbl>
          <c:idx val="0"/>
          <c:layout>
            <c:manualLayout>
              <c:x val="0.13990267639902676"/>
              <c:y val="-6.0994205550472733E-2"/>
            </c:manualLayout>
          </c:layout>
          <c:showLegendKey val="0"/>
          <c:showVal val="1"/>
          <c:showCatName val="1"/>
          <c:showSerName val="0"/>
          <c:showPercent val="1"/>
          <c:showBubbleSize val="0"/>
          <c:extLst>
            <c:ext xmlns:c15="http://schemas.microsoft.com/office/drawing/2012/chart" uri="{CE6537A1-D6FC-4f65-9D91-7224C49458BB}"/>
          </c:extLst>
        </c:dLbl>
      </c:pivotFmt>
      <c:pivotFmt>
        <c:idx val="13"/>
        <c:dLbl>
          <c:idx val="0"/>
          <c:layout>
            <c:manualLayout>
              <c:x val="0.11759935117599336"/>
              <c:y val="-9.1491308325709092E-2"/>
            </c:manualLayout>
          </c:layout>
          <c:showLegendKey val="0"/>
          <c:showVal val="1"/>
          <c:showCatName val="1"/>
          <c:showSerName val="0"/>
          <c:showPercent val="1"/>
          <c:showBubbleSize val="0"/>
          <c:extLst>
            <c:ext xmlns:c15="http://schemas.microsoft.com/office/drawing/2012/chart" uri="{CE6537A1-D6FC-4f65-9D91-7224C49458BB}"/>
          </c:extLst>
        </c:dLbl>
      </c:pivotFmt>
      <c:pivotFmt>
        <c:idx val="14"/>
        <c:dLbl>
          <c:idx val="0"/>
          <c:layout>
            <c:manualLayout>
              <c:x val="6.2854825628548258E-2"/>
              <c:y val="-0.11283928026837452"/>
            </c:manualLayout>
          </c:layout>
          <c:showLegendKey val="0"/>
          <c:showVal val="1"/>
          <c:showCatName val="1"/>
          <c:showSerName val="0"/>
          <c:showPercent val="1"/>
          <c:showBubbleSize val="0"/>
          <c:extLst>
            <c:ext xmlns:c15="http://schemas.microsoft.com/office/drawing/2012/chart" uri="{CE6537A1-D6FC-4f65-9D91-7224C49458BB}"/>
          </c:extLst>
        </c:dLbl>
      </c:pivotFmt>
      <c:pivotFmt>
        <c:idx val="15"/>
        <c:dLbl>
          <c:idx val="0"/>
          <c:layout>
            <c:manualLayout>
              <c:x val="-0.16017842660178427"/>
              <c:y val="-7.6242756938090878E-2"/>
            </c:manualLayout>
          </c:layout>
          <c:tx>
            <c:rich>
              <a:bodyPr/>
              <a:lstStyle/>
              <a:p>
                <a:fld id="{A9DF3751-4313-4E29-8D1D-D0FDC1827D6E}" type="CATEGORYNAME">
                  <a:rPr lang="en-US" b="1">
                    <a:solidFill>
                      <a:schemeClr val="accent6"/>
                    </a:solidFill>
                  </a:rPr>
                  <a:pPr/>
                  <a:t>[CATEGORY NAME]</a:t>
                </a:fld>
                <a:r>
                  <a:rPr lang="en-US" baseline="0"/>
                  <a:t>, </a:t>
                </a:r>
                <a:fld id="{781CB007-02B0-40EE-AA32-B984BB131EBF}" type="VALUE">
                  <a:rPr lang="en-US" baseline="0"/>
                  <a:pPr/>
                  <a:t>[VALUE]</a:t>
                </a:fld>
                <a:r>
                  <a:rPr lang="en-US" baseline="0"/>
                  <a:t>, </a:t>
                </a:r>
                <a:fld id="{4F31A4B3-9D68-4ACC-B26B-D9FAC5611682}" type="PERCENTAGE">
                  <a:rPr lang="en-US" baseline="0"/>
                  <a:pPr/>
                  <a:t>[PERCENTAGE]</a:t>
                </a:fld>
                <a:endParaRPr lang="en-US" baseline="0"/>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16"/>
        <c:dLbl>
          <c:idx val="0"/>
          <c:showLegendKey val="0"/>
          <c:showVal val="1"/>
          <c:showCatName val="0"/>
          <c:showSerName val="0"/>
          <c:showPercent val="0"/>
          <c:showBubbleSize val="0"/>
          <c:extLst>
            <c:ext xmlns:c15="http://schemas.microsoft.com/office/drawing/2012/chart" uri="{CE6537A1-D6FC-4f65-9D91-7224C49458BB}"/>
          </c:extLst>
        </c:dLbl>
      </c:pivotFmt>
      <c:pivotFmt>
        <c:idx val="17"/>
      </c:pivotFmt>
      <c:pivotFmt>
        <c:idx val="18"/>
      </c:pivotFmt>
      <c:pivotFmt>
        <c:idx val="19"/>
      </c:pivotFmt>
      <c:pivotFmt>
        <c:idx val="20"/>
      </c:pivotFmt>
      <c:pivotFmt>
        <c:idx val="21"/>
      </c:pivotFmt>
      <c:pivotFmt>
        <c:idx val="22"/>
      </c:pivotFmt>
      <c:pivotFmt>
        <c:idx val="23"/>
        <c:dLbl>
          <c:idx val="0"/>
          <c:showLegendKey val="0"/>
          <c:showVal val="1"/>
          <c:showCatName val="1"/>
          <c:showSerName val="0"/>
          <c:showPercent val="1"/>
          <c:showBubbleSize val="0"/>
          <c:extLst>
            <c:ext xmlns:c15="http://schemas.microsoft.com/office/drawing/2012/chart" uri="{CE6537A1-D6FC-4f65-9D91-7224C49458BB}"/>
          </c:extLst>
        </c:dLbl>
      </c:pivotFmt>
      <c:pivotFmt>
        <c:idx val="24"/>
        <c:dLbl>
          <c:idx val="0"/>
          <c:layout>
            <c:manualLayout>
              <c:x val="0.18494104194815894"/>
              <c:y val="-0.1466211120161704"/>
            </c:manualLayout>
          </c:layout>
          <c:tx>
            <c:rich>
              <a:bodyPr/>
              <a:lstStyle/>
              <a:p>
                <a:fld id="{54DB1307-0AE3-44A2-95B7-3BD8FD44CC25}" type="CATEGORYNAME">
                  <a:rPr lang="en-US" b="1">
                    <a:solidFill>
                      <a:schemeClr val="lt1"/>
                    </a:solidFill>
                    <a:latin typeface="+mn-lt"/>
                    <a:ea typeface="+mn-ea"/>
                    <a:cs typeface="+mn-cs"/>
                  </a:rPr>
                  <a:pPr/>
                  <a:t>[CATEGORY NAME]</a:t>
                </a:fld>
                <a:r>
                  <a:rPr lang="en-US" b="1" baseline="0">
                    <a:solidFill>
                      <a:schemeClr val="lt1"/>
                    </a:solidFill>
                    <a:latin typeface="+mn-lt"/>
                    <a:ea typeface="+mn-ea"/>
                    <a:cs typeface="+mn-cs"/>
                  </a:rPr>
                  <a:t>,</a:t>
                </a:r>
              </a:p>
              <a:p>
                <a:r>
                  <a:rPr lang="en-US" baseline="0">
                    <a:solidFill>
                      <a:schemeClr val="lt1"/>
                    </a:solidFill>
                    <a:latin typeface="+mn-lt"/>
                    <a:ea typeface="+mn-ea"/>
                    <a:cs typeface="+mn-cs"/>
                  </a:rPr>
                  <a:t> </a:t>
                </a:r>
                <a:fld id="{05C6F79C-0D21-4AA1-B58E-6806EFF8E710}" type="VALUE">
                  <a:rPr lang="en-US" baseline="0">
                    <a:solidFill>
                      <a:schemeClr val="lt1"/>
                    </a:solidFill>
                    <a:latin typeface="+mn-lt"/>
                    <a:ea typeface="+mn-ea"/>
                    <a:cs typeface="+mn-cs"/>
                  </a:rPr>
                  <a:pPr/>
                  <a:t>[VALUE]</a:t>
                </a:fld>
                <a:r>
                  <a:rPr lang="en-US" baseline="0">
                    <a:solidFill>
                      <a:schemeClr val="lt1"/>
                    </a:solidFill>
                    <a:latin typeface="+mn-lt"/>
                    <a:ea typeface="+mn-ea"/>
                    <a:cs typeface="+mn-cs"/>
                  </a:rPr>
                  <a:t>, </a:t>
                </a:r>
              </a:p>
              <a:p>
                <a:fld id="{97314606-965E-4403-8981-CA461534FFAA}" type="PERCENTAGE">
                  <a:rPr lang="en-US" baseline="0">
                    <a:solidFill>
                      <a:schemeClr val="lt1"/>
                    </a:solidFill>
                    <a:latin typeface="+mn-lt"/>
                    <a:ea typeface="+mn-ea"/>
                    <a:cs typeface="+mn-cs"/>
                  </a:rPr>
                  <a:pPr/>
                  <a:t>[PERCENTAGE]</a:t>
                </a:fld>
                <a:endParaRPr lang="en-IN"/>
              </a:p>
            </c:rich>
          </c:tx>
          <c:showLegendKey val="0"/>
          <c:showVal val="1"/>
          <c:showCatName val="1"/>
          <c:showSerName val="0"/>
          <c:showPercent val="1"/>
          <c:showBubbleSize val="0"/>
          <c:extLst>
            <c:ext xmlns:c15="http://schemas.microsoft.com/office/drawing/2012/chart" uri="{CE6537A1-D6FC-4f65-9D91-7224C49458BB}">
              <c15:layout>
                <c:manualLayout>
                  <c:w val="0.19003944773175541"/>
                  <c:h val="0.13225357018460465"/>
                </c:manualLayout>
              </c15:layout>
              <c15:dlblFieldTable/>
              <c15:showDataLabelsRange val="0"/>
            </c:ext>
          </c:extLst>
        </c:dLbl>
      </c:pivotFmt>
      <c:pivotFmt>
        <c:idx val="25"/>
        <c:dLbl>
          <c:idx val="0"/>
          <c:layout>
            <c:manualLayout>
              <c:x val="0.20888117535603917"/>
              <c:y val="7.5905950627644894E-2"/>
            </c:manualLayout>
          </c:layout>
          <c:tx>
            <c:rich>
              <a:bodyPr/>
              <a:lstStyle/>
              <a:p>
                <a:fld id="{143467FD-F323-43ED-9AB2-88B32549D56A}" type="CATEGORYNAME">
                  <a:rPr lang="en-US" b="1">
                    <a:solidFill>
                      <a:schemeClr val="lt1"/>
                    </a:solidFill>
                    <a:latin typeface="+mn-lt"/>
                    <a:ea typeface="+mn-ea"/>
                    <a:cs typeface="+mn-cs"/>
                  </a:rPr>
                  <a:pPr/>
                  <a:t>[CATEGORY NAME]</a:t>
                </a:fld>
                <a:r>
                  <a:rPr lang="en-US" baseline="0">
                    <a:solidFill>
                      <a:schemeClr val="lt1"/>
                    </a:solidFill>
                    <a:latin typeface="+mn-lt"/>
                    <a:ea typeface="+mn-ea"/>
                    <a:cs typeface="+mn-cs"/>
                  </a:rPr>
                  <a:t>, </a:t>
                </a:r>
                <a:fld id="{8FCCD285-AE44-4777-AC4F-0EB29FF147DC}" type="VALUE">
                  <a:rPr lang="en-US" baseline="0">
                    <a:solidFill>
                      <a:schemeClr val="lt1"/>
                    </a:solidFill>
                    <a:latin typeface="+mn-lt"/>
                    <a:ea typeface="+mn-ea"/>
                    <a:cs typeface="+mn-cs"/>
                  </a:rPr>
                  <a:pPr/>
                  <a:t>[VALUE]</a:t>
                </a:fld>
                <a:r>
                  <a:rPr lang="en-US" baseline="0">
                    <a:solidFill>
                      <a:schemeClr val="lt1"/>
                    </a:solidFill>
                    <a:latin typeface="+mn-lt"/>
                    <a:ea typeface="+mn-ea"/>
                    <a:cs typeface="+mn-cs"/>
                  </a:rPr>
                  <a:t>, </a:t>
                </a:r>
              </a:p>
              <a:p>
                <a:fld id="{8F7ED790-672D-4A42-A4B9-E1C8E970A6B8}" type="PERCENTAGE">
                  <a:rPr lang="en-US" baseline="0">
                    <a:solidFill>
                      <a:schemeClr val="lt1"/>
                    </a:solidFill>
                    <a:latin typeface="+mn-lt"/>
                    <a:ea typeface="+mn-ea"/>
                    <a:cs typeface="+mn-cs"/>
                  </a:rPr>
                  <a:pPr/>
                  <a:t>[PERCENTAGE]</a:t>
                </a:fld>
                <a:endParaRPr lang="en-IN"/>
              </a:p>
            </c:rich>
          </c:tx>
          <c:showLegendKey val="0"/>
          <c:showVal val="1"/>
          <c:showCatName val="1"/>
          <c:showSerName val="0"/>
          <c:showPercent val="1"/>
          <c:showBubbleSize val="0"/>
          <c:extLst>
            <c:ext xmlns:c15="http://schemas.microsoft.com/office/drawing/2012/chart" uri="{CE6537A1-D6FC-4f65-9D91-7224C49458BB}">
              <c15:layout>
                <c:manualLayout>
                  <c:w val="0.15780315737160075"/>
                  <c:h val="0.14966910484151863"/>
                </c:manualLayout>
              </c15:layout>
              <c15:dlblFieldTable/>
              <c15:showDataLabelsRange val="0"/>
            </c:ext>
          </c:extLst>
        </c:dLbl>
      </c:pivotFmt>
      <c:pivotFmt>
        <c:idx val="26"/>
        <c:dLbl>
          <c:idx val="0"/>
          <c:layout>
            <c:manualLayout>
              <c:x val="0.21501751075494258"/>
              <c:y val="0.19512310177528747"/>
            </c:manualLayout>
          </c:layout>
          <c:tx>
            <c:rich>
              <a:bodyPr/>
              <a:lstStyle/>
              <a:p>
                <a:fld id="{4A997B98-63F6-435B-8D6C-22DEE73D1184}" type="CATEGORYNAME">
                  <a:rPr lang="en-US" b="1">
                    <a:solidFill>
                      <a:schemeClr val="lt1"/>
                    </a:solidFill>
                    <a:latin typeface="+mn-lt"/>
                    <a:ea typeface="+mn-ea"/>
                    <a:cs typeface="+mn-cs"/>
                  </a:rPr>
                  <a:pPr/>
                  <a:t>[CATEGORY NAME]</a:t>
                </a:fld>
                <a:r>
                  <a:rPr lang="en-US" baseline="0">
                    <a:solidFill>
                      <a:schemeClr val="lt1"/>
                    </a:solidFill>
                    <a:latin typeface="+mn-lt"/>
                    <a:ea typeface="+mn-ea"/>
                    <a:cs typeface="+mn-cs"/>
                  </a:rPr>
                  <a:t>, </a:t>
                </a:r>
              </a:p>
              <a:p>
                <a:r>
                  <a:rPr lang="en-US" baseline="0">
                    <a:solidFill>
                      <a:schemeClr val="lt1"/>
                    </a:solidFill>
                    <a:latin typeface="+mn-lt"/>
                    <a:ea typeface="+mn-ea"/>
                    <a:cs typeface="+mn-cs"/>
                  </a:rPr>
                  <a:t> </a:t>
                </a:r>
                <a:fld id="{1CCABB34-12A7-4A2D-819C-DC4F6EB9A670}" type="VALUE">
                  <a:rPr lang="en-US" baseline="0">
                    <a:solidFill>
                      <a:schemeClr val="lt1"/>
                    </a:solidFill>
                    <a:latin typeface="+mn-lt"/>
                    <a:ea typeface="+mn-ea"/>
                    <a:cs typeface="+mn-cs"/>
                  </a:rPr>
                  <a:pPr/>
                  <a:t>[VALUE]</a:t>
                </a:fld>
                <a:r>
                  <a:rPr lang="en-US" baseline="0">
                    <a:solidFill>
                      <a:schemeClr val="lt1"/>
                    </a:solidFill>
                    <a:latin typeface="+mn-lt"/>
                    <a:ea typeface="+mn-ea"/>
                    <a:cs typeface="+mn-cs"/>
                  </a:rPr>
                  <a:t>,</a:t>
                </a:r>
              </a:p>
              <a:p>
                <a:r>
                  <a:rPr lang="en-US" baseline="0">
                    <a:solidFill>
                      <a:schemeClr val="lt1"/>
                    </a:solidFill>
                    <a:latin typeface="+mn-lt"/>
                    <a:ea typeface="+mn-ea"/>
                    <a:cs typeface="+mn-cs"/>
                  </a:rPr>
                  <a:t> </a:t>
                </a:r>
                <a:fld id="{1AAA6B83-0B51-429A-9E8D-E9F567642B7B}" type="PERCENTAGE">
                  <a:rPr lang="en-US" baseline="0">
                    <a:solidFill>
                      <a:schemeClr val="lt1"/>
                    </a:solidFill>
                    <a:latin typeface="+mn-lt"/>
                    <a:ea typeface="+mn-ea"/>
                    <a:cs typeface="+mn-cs"/>
                  </a:rPr>
                  <a:pPr/>
                  <a:t>[PERCENTAGE]</a:t>
                </a:fld>
                <a:endParaRPr lang="en-US" baseline="0">
                  <a:solidFill>
                    <a:schemeClr val="lt1"/>
                  </a:solidFill>
                  <a:latin typeface="+mn-lt"/>
                  <a:ea typeface="+mn-ea"/>
                  <a:cs typeface="+mn-cs"/>
                </a:endParaRPr>
              </a:p>
            </c:rich>
          </c:tx>
          <c:showLegendKey val="0"/>
          <c:showVal val="1"/>
          <c:showCatName val="1"/>
          <c:showSerName val="0"/>
          <c:showPercent val="1"/>
          <c:showBubbleSize val="0"/>
          <c:extLst>
            <c:ext xmlns:c15="http://schemas.microsoft.com/office/drawing/2012/chart" uri="{CE6537A1-D6FC-4f65-9D91-7224C49458BB}">
              <c15:layout>
                <c:manualLayout>
                  <c:w val="0.21204378853530878"/>
                  <c:h val="0.14270289097875305"/>
                </c:manualLayout>
              </c15:layout>
              <c15:dlblFieldTable/>
              <c15:showDataLabelsRange val="0"/>
            </c:ext>
          </c:extLst>
        </c:dLbl>
      </c:pivotFmt>
      <c:pivotFmt>
        <c:idx val="27"/>
        <c:dLbl>
          <c:idx val="0"/>
          <c:layout>
            <c:manualLayout>
              <c:x val="-0.24518114507136315"/>
              <c:y val="0.16568495160675448"/>
            </c:manualLayout>
          </c:layout>
          <c:tx>
            <c:rich>
              <a:bodyPr/>
              <a:lstStyle/>
              <a:p>
                <a:fld id="{CDCD9DEA-29AC-494C-98CA-8CB1CC0C888D}" type="CATEGORYNAME">
                  <a:rPr lang="en-US" b="1">
                    <a:solidFill>
                      <a:schemeClr val="lt1"/>
                    </a:solidFill>
                    <a:latin typeface="+mn-lt"/>
                    <a:ea typeface="+mn-ea"/>
                    <a:cs typeface="+mn-cs"/>
                  </a:rPr>
                  <a:pPr/>
                  <a:t>[CATEGORY NAME]</a:t>
                </a:fld>
                <a:r>
                  <a:rPr lang="en-US" baseline="0">
                    <a:solidFill>
                      <a:schemeClr val="lt1"/>
                    </a:solidFill>
                    <a:latin typeface="+mn-lt"/>
                    <a:ea typeface="+mn-ea"/>
                    <a:cs typeface="+mn-cs"/>
                  </a:rPr>
                  <a:t>, </a:t>
                </a:r>
                <a:fld id="{739EB61B-C67F-4F8C-B34B-E88F4B23456A}" type="VALUE">
                  <a:rPr lang="en-US" baseline="0">
                    <a:solidFill>
                      <a:schemeClr val="lt1"/>
                    </a:solidFill>
                    <a:latin typeface="+mn-lt"/>
                    <a:ea typeface="+mn-ea"/>
                    <a:cs typeface="+mn-cs"/>
                  </a:rPr>
                  <a:pPr/>
                  <a:t>[VALUE]</a:t>
                </a:fld>
                <a:r>
                  <a:rPr lang="en-US" baseline="0">
                    <a:solidFill>
                      <a:schemeClr val="lt1"/>
                    </a:solidFill>
                    <a:latin typeface="+mn-lt"/>
                    <a:ea typeface="+mn-ea"/>
                    <a:cs typeface="+mn-cs"/>
                  </a:rPr>
                  <a:t>, </a:t>
                </a:r>
                <a:fld id="{459308B5-8A5F-4F4D-A629-2EC173764AFD}" type="PERCENTAGE">
                  <a:rPr lang="en-US" baseline="0">
                    <a:solidFill>
                      <a:schemeClr val="lt1"/>
                    </a:solidFill>
                    <a:latin typeface="+mn-lt"/>
                    <a:ea typeface="+mn-ea"/>
                    <a:cs typeface="+mn-cs"/>
                  </a:rPr>
                  <a:pPr/>
                  <a:t>[PERCENTAGE]</a:t>
                </a:fld>
                <a:endParaRPr lang="en-US" baseline="0">
                  <a:solidFill>
                    <a:schemeClr val="lt1"/>
                  </a:solidFill>
                  <a:latin typeface="+mn-lt"/>
                  <a:ea typeface="+mn-ea"/>
                  <a:cs typeface="+mn-cs"/>
                </a:endParaRPr>
              </a:p>
            </c:rich>
          </c:tx>
          <c:showLegendKey val="0"/>
          <c:showVal val="1"/>
          <c:showCatName val="1"/>
          <c:showSerName val="0"/>
          <c:showPercent val="1"/>
          <c:showBubbleSize val="0"/>
          <c:extLst>
            <c:ext xmlns:c15="http://schemas.microsoft.com/office/drawing/2012/chart" uri="{CE6537A1-D6FC-4f65-9D91-7224C49458BB}">
              <c15:layout>
                <c:manualLayout>
                  <c:w val="0.13068284178974668"/>
                  <c:h val="0.13225357018460465"/>
                </c:manualLayout>
              </c15:layout>
              <c15:dlblFieldTable/>
              <c15:showDataLabelsRange val="0"/>
            </c:ext>
          </c:extLst>
        </c:dLbl>
      </c:pivotFmt>
      <c:pivotFmt>
        <c:idx val="28"/>
        <c:dLbl>
          <c:idx val="0"/>
          <c:layout>
            <c:manualLayout>
              <c:x val="-0.24074327524887792"/>
              <c:y val="2.6010855226168829E-3"/>
            </c:manualLayout>
          </c:layout>
          <c:tx>
            <c:rich>
              <a:bodyPr/>
              <a:lstStyle/>
              <a:p>
                <a:fld id="{DE0B70EE-CC86-4D7E-BC0C-660C315DE2D4}" type="CATEGORYNAME">
                  <a:rPr lang="en-US" b="1">
                    <a:solidFill>
                      <a:schemeClr val="lt1"/>
                    </a:solidFill>
                    <a:latin typeface="+mn-lt"/>
                    <a:ea typeface="+mn-ea"/>
                    <a:cs typeface="+mn-cs"/>
                  </a:rPr>
                  <a:pPr/>
                  <a:t>[CATEGORY NAME]</a:t>
                </a:fld>
                <a:r>
                  <a:rPr lang="en-US" b="1" baseline="0">
                    <a:solidFill>
                      <a:schemeClr val="lt1"/>
                    </a:solidFill>
                    <a:latin typeface="+mn-lt"/>
                    <a:ea typeface="+mn-ea"/>
                    <a:cs typeface="+mn-cs"/>
                  </a:rPr>
                  <a:t>,</a:t>
                </a:r>
              </a:p>
              <a:p>
                <a:r>
                  <a:rPr lang="en-US" baseline="0">
                    <a:solidFill>
                      <a:schemeClr val="lt1"/>
                    </a:solidFill>
                    <a:latin typeface="+mn-lt"/>
                    <a:ea typeface="+mn-ea"/>
                    <a:cs typeface="+mn-cs"/>
                  </a:rPr>
                  <a:t> </a:t>
                </a:r>
                <a:fld id="{76150365-12A7-4C9C-BAD9-E290BD70F3C9}" type="VALUE">
                  <a:rPr lang="en-US" baseline="0">
                    <a:solidFill>
                      <a:schemeClr val="lt1"/>
                    </a:solidFill>
                    <a:latin typeface="+mn-lt"/>
                    <a:ea typeface="+mn-ea"/>
                    <a:cs typeface="+mn-cs"/>
                  </a:rPr>
                  <a:pPr/>
                  <a:t>[VALUE]</a:t>
                </a:fld>
                <a:r>
                  <a:rPr lang="en-US" baseline="0">
                    <a:solidFill>
                      <a:schemeClr val="lt1"/>
                    </a:solidFill>
                    <a:latin typeface="+mn-lt"/>
                    <a:ea typeface="+mn-ea"/>
                    <a:cs typeface="+mn-cs"/>
                  </a:rPr>
                  <a:t>, </a:t>
                </a:r>
                <a:fld id="{2CC9043F-3166-43D5-B264-FABFAF5945F0}" type="PERCENTAGE">
                  <a:rPr lang="en-US" baseline="0">
                    <a:solidFill>
                      <a:schemeClr val="lt1"/>
                    </a:solidFill>
                    <a:latin typeface="+mn-lt"/>
                    <a:ea typeface="+mn-ea"/>
                    <a:cs typeface="+mn-cs"/>
                  </a:rPr>
                  <a:pPr/>
                  <a:t>[PERCENTAGE]</a:t>
                </a:fld>
                <a:endParaRPr lang="en-US" baseline="0">
                  <a:solidFill>
                    <a:schemeClr val="lt1"/>
                  </a:solidFill>
                  <a:latin typeface="+mn-lt"/>
                  <a:ea typeface="+mn-ea"/>
                  <a:cs typeface="+mn-cs"/>
                </a:endParaRPr>
              </a:p>
            </c:rich>
          </c:tx>
          <c:showLegendKey val="0"/>
          <c:showVal val="1"/>
          <c:showCatName val="1"/>
          <c:showSerName val="0"/>
          <c:showPercent val="1"/>
          <c:showBubbleSize val="0"/>
          <c:extLst>
            <c:ext xmlns:c15="http://schemas.microsoft.com/office/drawing/2012/chart" uri="{CE6537A1-D6FC-4f65-9D91-7224C49458BB}">
              <c15:layout>
                <c:manualLayout>
                  <c:w val="0.14820019723865877"/>
                  <c:h val="0.15315221177290142"/>
                </c:manualLayout>
              </c15:layout>
              <c15:dlblFieldTable/>
              <c15:showDataLabelsRange val="0"/>
            </c:ext>
          </c:extLst>
        </c:dLbl>
      </c:pivotFmt>
      <c:pivotFmt>
        <c:idx val="29"/>
        <c:dLbl>
          <c:idx val="0"/>
          <c:layout>
            <c:manualLayout>
              <c:x val="-0.19528859743123828"/>
              <c:y val="-0.14217411695011481"/>
            </c:manualLayout>
          </c:layout>
          <c:tx>
            <c:rich>
              <a:bodyPr/>
              <a:lstStyle/>
              <a:p>
                <a:fld id="{EE2FDF03-11F4-48A2-9773-FDF8D53B8C68}" type="CATEGORYNAME">
                  <a:rPr lang="en-US" b="1">
                    <a:solidFill>
                      <a:schemeClr val="lt1"/>
                    </a:solidFill>
                    <a:latin typeface="+mn-lt"/>
                    <a:ea typeface="+mn-ea"/>
                    <a:cs typeface="+mn-cs"/>
                  </a:rPr>
                  <a:pPr/>
                  <a:t>[CATEGORY NAME]</a:t>
                </a:fld>
                <a:r>
                  <a:rPr lang="en-US" baseline="0">
                    <a:solidFill>
                      <a:schemeClr val="lt1"/>
                    </a:solidFill>
                    <a:latin typeface="+mn-lt"/>
                    <a:ea typeface="+mn-ea"/>
                    <a:cs typeface="+mn-cs"/>
                  </a:rPr>
                  <a:t>,</a:t>
                </a:r>
              </a:p>
              <a:p>
                <a:r>
                  <a:rPr lang="en-US" baseline="0">
                    <a:solidFill>
                      <a:schemeClr val="lt1"/>
                    </a:solidFill>
                    <a:latin typeface="+mn-lt"/>
                    <a:ea typeface="+mn-ea"/>
                    <a:cs typeface="+mn-cs"/>
                  </a:rPr>
                  <a:t> </a:t>
                </a:r>
                <a:fld id="{F916AE41-8F57-4CF6-AEDA-68DC223E95B8}" type="VALUE">
                  <a:rPr lang="en-US" baseline="0">
                    <a:solidFill>
                      <a:schemeClr val="lt1"/>
                    </a:solidFill>
                    <a:latin typeface="+mn-lt"/>
                    <a:ea typeface="+mn-ea"/>
                    <a:cs typeface="+mn-cs"/>
                  </a:rPr>
                  <a:pPr/>
                  <a:t>[VALUE]</a:t>
                </a:fld>
                <a:r>
                  <a:rPr lang="en-US" baseline="0">
                    <a:solidFill>
                      <a:schemeClr val="lt1"/>
                    </a:solidFill>
                    <a:latin typeface="+mn-lt"/>
                    <a:ea typeface="+mn-ea"/>
                    <a:cs typeface="+mn-cs"/>
                  </a:rPr>
                  <a:t>, </a:t>
                </a:r>
                <a:fld id="{60B3570F-1352-4F9F-A036-883BB8A9CF8C}" type="PERCENTAGE">
                  <a:rPr lang="en-US" baseline="0">
                    <a:solidFill>
                      <a:schemeClr val="lt1"/>
                    </a:solidFill>
                    <a:latin typeface="+mn-lt"/>
                    <a:ea typeface="+mn-ea"/>
                    <a:cs typeface="+mn-cs"/>
                  </a:rPr>
                  <a:pPr/>
                  <a:t>[PERCENTAGE]</a:t>
                </a:fld>
                <a:endParaRPr lang="en-US" baseline="0">
                  <a:solidFill>
                    <a:schemeClr val="lt1"/>
                  </a:solidFill>
                  <a:latin typeface="+mn-lt"/>
                  <a:ea typeface="+mn-ea"/>
                  <a:cs typeface="+mn-cs"/>
                </a:endParaRPr>
              </a:p>
            </c:rich>
          </c:tx>
          <c:showLegendKey val="0"/>
          <c:showVal val="1"/>
          <c:showCatName val="1"/>
          <c:showSerName val="0"/>
          <c:showPercent val="1"/>
          <c:showBubbleSize val="0"/>
          <c:extLst>
            <c:ext xmlns:c15="http://schemas.microsoft.com/office/drawing/2012/chart" uri="{CE6537A1-D6FC-4f65-9D91-7224C49458BB}">
              <c15:layout>
                <c:manualLayout>
                  <c:w val="0.16026864060631474"/>
                  <c:h val="0.1705677464298154"/>
                </c:manualLayout>
              </c15:layout>
              <c15:dlblFieldTable/>
              <c15:showDataLabelsRange val="0"/>
            </c:ext>
          </c:extLst>
        </c:dLbl>
      </c:pivotFmt>
      <c:pivotFmt>
        <c:idx val="30"/>
        <c:dLbl>
          <c:idx val="0"/>
          <c:showLegendKey val="0"/>
          <c:showVal val="1"/>
          <c:showCatName val="1"/>
          <c:showSerName val="0"/>
          <c:showPercent val="1"/>
          <c:showBubbleSize val="0"/>
          <c:extLst>
            <c:ext xmlns:c15="http://schemas.microsoft.com/office/drawing/2012/chart" uri="{CE6537A1-D6FC-4f65-9D91-7224C49458BB}"/>
          </c:extLst>
        </c:dLbl>
      </c:pivotFmt>
      <c:pivotFmt>
        <c:idx val="31"/>
        <c:dLbl>
          <c:idx val="0"/>
          <c:layout>
            <c:manualLayout>
              <c:x val="0.18494104194815894"/>
              <c:y val="-0.1466211120161704"/>
            </c:manualLayout>
          </c:layout>
          <c:tx>
            <c:rich>
              <a:bodyPr/>
              <a:lstStyle/>
              <a:p>
                <a:fld id="{54DB1307-0AE3-44A2-95B7-3BD8FD44CC25}" type="CATEGORYNAME">
                  <a:rPr lang="en-US" b="1">
                    <a:solidFill>
                      <a:schemeClr val="lt1"/>
                    </a:solidFill>
                    <a:latin typeface="+mn-lt"/>
                    <a:ea typeface="+mn-ea"/>
                    <a:cs typeface="+mn-cs"/>
                  </a:rPr>
                  <a:pPr/>
                  <a:t>[CATEGORY NAME]</a:t>
                </a:fld>
                <a:r>
                  <a:rPr lang="en-US" b="1" baseline="0">
                    <a:solidFill>
                      <a:schemeClr val="lt1"/>
                    </a:solidFill>
                    <a:latin typeface="+mn-lt"/>
                    <a:ea typeface="+mn-ea"/>
                    <a:cs typeface="+mn-cs"/>
                  </a:rPr>
                  <a:t>,</a:t>
                </a:r>
              </a:p>
              <a:p>
                <a:r>
                  <a:rPr lang="en-US" baseline="0">
                    <a:solidFill>
                      <a:schemeClr val="lt1"/>
                    </a:solidFill>
                    <a:latin typeface="+mn-lt"/>
                    <a:ea typeface="+mn-ea"/>
                    <a:cs typeface="+mn-cs"/>
                  </a:rPr>
                  <a:t> </a:t>
                </a:r>
                <a:fld id="{05C6F79C-0D21-4AA1-B58E-6806EFF8E710}" type="VALUE">
                  <a:rPr lang="en-US" baseline="0">
                    <a:solidFill>
                      <a:schemeClr val="lt1"/>
                    </a:solidFill>
                    <a:latin typeface="+mn-lt"/>
                    <a:ea typeface="+mn-ea"/>
                    <a:cs typeface="+mn-cs"/>
                  </a:rPr>
                  <a:pPr/>
                  <a:t>[VALUE]</a:t>
                </a:fld>
                <a:r>
                  <a:rPr lang="en-US" baseline="0">
                    <a:solidFill>
                      <a:schemeClr val="lt1"/>
                    </a:solidFill>
                    <a:latin typeface="+mn-lt"/>
                    <a:ea typeface="+mn-ea"/>
                    <a:cs typeface="+mn-cs"/>
                  </a:rPr>
                  <a:t>, </a:t>
                </a:r>
              </a:p>
              <a:p>
                <a:fld id="{97314606-965E-4403-8981-CA461534FFAA}" type="PERCENTAGE">
                  <a:rPr lang="en-US" baseline="0">
                    <a:solidFill>
                      <a:schemeClr val="lt1"/>
                    </a:solidFill>
                    <a:latin typeface="+mn-lt"/>
                    <a:ea typeface="+mn-ea"/>
                    <a:cs typeface="+mn-cs"/>
                  </a:rPr>
                  <a:pPr/>
                  <a:t>[PERCENTAGE]</a:t>
                </a:fld>
                <a:endParaRPr lang="en-IN"/>
              </a:p>
            </c:rich>
          </c:tx>
          <c:showLegendKey val="0"/>
          <c:showVal val="1"/>
          <c:showCatName val="1"/>
          <c:showSerName val="0"/>
          <c:showPercent val="1"/>
          <c:showBubbleSize val="0"/>
          <c:extLst>
            <c:ext xmlns:c15="http://schemas.microsoft.com/office/drawing/2012/chart" uri="{CE6537A1-D6FC-4f65-9D91-7224C49458BB}">
              <c15:layout>
                <c:manualLayout>
                  <c:w val="0.19003944773175541"/>
                  <c:h val="0.13225357018460465"/>
                </c:manualLayout>
              </c15:layout>
              <c15:dlblFieldTable/>
              <c15:showDataLabelsRange val="0"/>
            </c:ext>
          </c:extLst>
        </c:dLbl>
      </c:pivotFmt>
      <c:pivotFmt>
        <c:idx val="32"/>
        <c:dLbl>
          <c:idx val="0"/>
          <c:layout>
            <c:manualLayout>
              <c:x val="0.20888117535603917"/>
              <c:y val="7.5905950627644894E-2"/>
            </c:manualLayout>
          </c:layout>
          <c:tx>
            <c:rich>
              <a:bodyPr/>
              <a:lstStyle/>
              <a:p>
                <a:fld id="{143467FD-F323-43ED-9AB2-88B32549D56A}" type="CATEGORYNAME">
                  <a:rPr lang="en-US" b="1">
                    <a:solidFill>
                      <a:schemeClr val="lt1"/>
                    </a:solidFill>
                    <a:latin typeface="+mn-lt"/>
                    <a:ea typeface="+mn-ea"/>
                    <a:cs typeface="+mn-cs"/>
                  </a:rPr>
                  <a:pPr/>
                  <a:t>[CATEGORY NAME]</a:t>
                </a:fld>
                <a:r>
                  <a:rPr lang="en-US" baseline="0">
                    <a:solidFill>
                      <a:schemeClr val="lt1"/>
                    </a:solidFill>
                    <a:latin typeface="+mn-lt"/>
                    <a:ea typeface="+mn-ea"/>
                    <a:cs typeface="+mn-cs"/>
                  </a:rPr>
                  <a:t>, </a:t>
                </a:r>
                <a:fld id="{8FCCD285-AE44-4777-AC4F-0EB29FF147DC}" type="VALUE">
                  <a:rPr lang="en-US" baseline="0">
                    <a:solidFill>
                      <a:schemeClr val="lt1"/>
                    </a:solidFill>
                    <a:latin typeface="+mn-lt"/>
                    <a:ea typeface="+mn-ea"/>
                    <a:cs typeface="+mn-cs"/>
                  </a:rPr>
                  <a:pPr/>
                  <a:t>[VALUE]</a:t>
                </a:fld>
                <a:r>
                  <a:rPr lang="en-US" baseline="0">
                    <a:solidFill>
                      <a:schemeClr val="lt1"/>
                    </a:solidFill>
                    <a:latin typeface="+mn-lt"/>
                    <a:ea typeface="+mn-ea"/>
                    <a:cs typeface="+mn-cs"/>
                  </a:rPr>
                  <a:t>, </a:t>
                </a:r>
              </a:p>
              <a:p>
                <a:fld id="{8F7ED790-672D-4A42-A4B9-E1C8E970A6B8}" type="PERCENTAGE">
                  <a:rPr lang="en-US" baseline="0">
                    <a:solidFill>
                      <a:schemeClr val="lt1"/>
                    </a:solidFill>
                    <a:latin typeface="+mn-lt"/>
                    <a:ea typeface="+mn-ea"/>
                    <a:cs typeface="+mn-cs"/>
                  </a:rPr>
                  <a:pPr/>
                  <a:t>[PERCENTAGE]</a:t>
                </a:fld>
                <a:endParaRPr lang="en-IN"/>
              </a:p>
            </c:rich>
          </c:tx>
          <c:showLegendKey val="0"/>
          <c:showVal val="1"/>
          <c:showCatName val="1"/>
          <c:showSerName val="0"/>
          <c:showPercent val="1"/>
          <c:showBubbleSize val="0"/>
          <c:extLst>
            <c:ext xmlns:c15="http://schemas.microsoft.com/office/drawing/2012/chart" uri="{CE6537A1-D6FC-4f65-9D91-7224C49458BB}">
              <c15:layout>
                <c:manualLayout>
                  <c:w val="0.15780315737160075"/>
                  <c:h val="0.14966910484151863"/>
                </c:manualLayout>
              </c15:layout>
              <c15:dlblFieldTable/>
              <c15:showDataLabelsRange val="0"/>
            </c:ext>
          </c:extLst>
        </c:dLbl>
      </c:pivotFmt>
      <c:pivotFmt>
        <c:idx val="33"/>
        <c:dLbl>
          <c:idx val="0"/>
          <c:layout>
            <c:manualLayout>
              <c:x val="0.21501751075494258"/>
              <c:y val="0.19512310177528747"/>
            </c:manualLayout>
          </c:layout>
          <c:tx>
            <c:rich>
              <a:bodyPr/>
              <a:lstStyle/>
              <a:p>
                <a:fld id="{4A997B98-63F6-435B-8D6C-22DEE73D1184}" type="CATEGORYNAME">
                  <a:rPr lang="en-US" b="1">
                    <a:solidFill>
                      <a:schemeClr val="lt1"/>
                    </a:solidFill>
                    <a:latin typeface="+mn-lt"/>
                    <a:ea typeface="+mn-ea"/>
                    <a:cs typeface="+mn-cs"/>
                  </a:rPr>
                  <a:pPr/>
                  <a:t>[CATEGORY NAME]</a:t>
                </a:fld>
                <a:r>
                  <a:rPr lang="en-US" baseline="0">
                    <a:solidFill>
                      <a:schemeClr val="lt1"/>
                    </a:solidFill>
                    <a:latin typeface="+mn-lt"/>
                    <a:ea typeface="+mn-ea"/>
                    <a:cs typeface="+mn-cs"/>
                  </a:rPr>
                  <a:t>, </a:t>
                </a:r>
              </a:p>
              <a:p>
                <a:r>
                  <a:rPr lang="en-US" baseline="0">
                    <a:solidFill>
                      <a:schemeClr val="lt1"/>
                    </a:solidFill>
                    <a:latin typeface="+mn-lt"/>
                    <a:ea typeface="+mn-ea"/>
                    <a:cs typeface="+mn-cs"/>
                  </a:rPr>
                  <a:t> </a:t>
                </a:r>
                <a:fld id="{1CCABB34-12A7-4A2D-819C-DC4F6EB9A670}" type="VALUE">
                  <a:rPr lang="en-US" baseline="0">
                    <a:solidFill>
                      <a:schemeClr val="lt1"/>
                    </a:solidFill>
                    <a:latin typeface="+mn-lt"/>
                    <a:ea typeface="+mn-ea"/>
                    <a:cs typeface="+mn-cs"/>
                  </a:rPr>
                  <a:pPr/>
                  <a:t>[VALUE]</a:t>
                </a:fld>
                <a:r>
                  <a:rPr lang="en-US" baseline="0">
                    <a:solidFill>
                      <a:schemeClr val="lt1"/>
                    </a:solidFill>
                    <a:latin typeface="+mn-lt"/>
                    <a:ea typeface="+mn-ea"/>
                    <a:cs typeface="+mn-cs"/>
                  </a:rPr>
                  <a:t>,</a:t>
                </a:r>
              </a:p>
              <a:p>
                <a:r>
                  <a:rPr lang="en-US" baseline="0">
                    <a:solidFill>
                      <a:schemeClr val="lt1"/>
                    </a:solidFill>
                    <a:latin typeface="+mn-lt"/>
                    <a:ea typeface="+mn-ea"/>
                    <a:cs typeface="+mn-cs"/>
                  </a:rPr>
                  <a:t> </a:t>
                </a:r>
                <a:fld id="{1AAA6B83-0B51-429A-9E8D-E9F567642B7B}" type="PERCENTAGE">
                  <a:rPr lang="en-US" baseline="0">
                    <a:solidFill>
                      <a:schemeClr val="lt1"/>
                    </a:solidFill>
                    <a:latin typeface="+mn-lt"/>
                    <a:ea typeface="+mn-ea"/>
                    <a:cs typeface="+mn-cs"/>
                  </a:rPr>
                  <a:pPr/>
                  <a:t>[PERCENTAGE]</a:t>
                </a:fld>
                <a:endParaRPr lang="en-US" baseline="0">
                  <a:solidFill>
                    <a:schemeClr val="lt1"/>
                  </a:solidFill>
                  <a:latin typeface="+mn-lt"/>
                  <a:ea typeface="+mn-ea"/>
                  <a:cs typeface="+mn-cs"/>
                </a:endParaRPr>
              </a:p>
            </c:rich>
          </c:tx>
          <c:showLegendKey val="0"/>
          <c:showVal val="1"/>
          <c:showCatName val="1"/>
          <c:showSerName val="0"/>
          <c:showPercent val="1"/>
          <c:showBubbleSize val="0"/>
          <c:extLst>
            <c:ext xmlns:c15="http://schemas.microsoft.com/office/drawing/2012/chart" uri="{CE6537A1-D6FC-4f65-9D91-7224C49458BB}">
              <c15:layout>
                <c:manualLayout>
                  <c:w val="0.21204378853530878"/>
                  <c:h val="0.14270289097875305"/>
                </c:manualLayout>
              </c15:layout>
              <c15:dlblFieldTable/>
              <c15:showDataLabelsRange val="0"/>
            </c:ext>
          </c:extLst>
        </c:dLbl>
      </c:pivotFmt>
      <c:pivotFmt>
        <c:idx val="34"/>
        <c:dLbl>
          <c:idx val="0"/>
          <c:layout>
            <c:manualLayout>
              <c:x val="-0.24518114507136315"/>
              <c:y val="0.16568495160675448"/>
            </c:manualLayout>
          </c:layout>
          <c:tx>
            <c:rich>
              <a:bodyPr/>
              <a:lstStyle/>
              <a:p>
                <a:fld id="{CDCD9DEA-29AC-494C-98CA-8CB1CC0C888D}" type="CATEGORYNAME">
                  <a:rPr lang="en-US" b="1">
                    <a:solidFill>
                      <a:schemeClr val="lt1"/>
                    </a:solidFill>
                    <a:latin typeface="+mn-lt"/>
                    <a:ea typeface="+mn-ea"/>
                    <a:cs typeface="+mn-cs"/>
                  </a:rPr>
                  <a:pPr/>
                  <a:t>[CATEGORY NAME]</a:t>
                </a:fld>
                <a:r>
                  <a:rPr lang="en-US" baseline="0">
                    <a:solidFill>
                      <a:schemeClr val="lt1"/>
                    </a:solidFill>
                    <a:latin typeface="+mn-lt"/>
                    <a:ea typeface="+mn-ea"/>
                    <a:cs typeface="+mn-cs"/>
                  </a:rPr>
                  <a:t>, </a:t>
                </a:r>
                <a:fld id="{739EB61B-C67F-4F8C-B34B-E88F4B23456A}" type="VALUE">
                  <a:rPr lang="en-US" baseline="0">
                    <a:solidFill>
                      <a:schemeClr val="lt1"/>
                    </a:solidFill>
                    <a:latin typeface="+mn-lt"/>
                    <a:ea typeface="+mn-ea"/>
                    <a:cs typeface="+mn-cs"/>
                  </a:rPr>
                  <a:pPr/>
                  <a:t>[VALUE]</a:t>
                </a:fld>
                <a:r>
                  <a:rPr lang="en-US" baseline="0">
                    <a:solidFill>
                      <a:schemeClr val="lt1"/>
                    </a:solidFill>
                    <a:latin typeface="+mn-lt"/>
                    <a:ea typeface="+mn-ea"/>
                    <a:cs typeface="+mn-cs"/>
                  </a:rPr>
                  <a:t>, </a:t>
                </a:r>
                <a:fld id="{459308B5-8A5F-4F4D-A629-2EC173764AFD}" type="PERCENTAGE">
                  <a:rPr lang="en-US" baseline="0">
                    <a:solidFill>
                      <a:schemeClr val="lt1"/>
                    </a:solidFill>
                    <a:latin typeface="+mn-lt"/>
                    <a:ea typeface="+mn-ea"/>
                    <a:cs typeface="+mn-cs"/>
                  </a:rPr>
                  <a:pPr/>
                  <a:t>[PERCENTAGE]</a:t>
                </a:fld>
                <a:endParaRPr lang="en-US" baseline="0">
                  <a:solidFill>
                    <a:schemeClr val="lt1"/>
                  </a:solidFill>
                  <a:latin typeface="+mn-lt"/>
                  <a:ea typeface="+mn-ea"/>
                  <a:cs typeface="+mn-cs"/>
                </a:endParaRPr>
              </a:p>
            </c:rich>
          </c:tx>
          <c:showLegendKey val="0"/>
          <c:showVal val="1"/>
          <c:showCatName val="1"/>
          <c:showSerName val="0"/>
          <c:showPercent val="1"/>
          <c:showBubbleSize val="0"/>
          <c:extLst>
            <c:ext xmlns:c15="http://schemas.microsoft.com/office/drawing/2012/chart" uri="{CE6537A1-D6FC-4f65-9D91-7224C49458BB}">
              <c15:layout>
                <c:manualLayout>
                  <c:w val="0.13068284178974668"/>
                  <c:h val="0.13225357018460465"/>
                </c:manualLayout>
              </c15:layout>
              <c15:dlblFieldTable/>
              <c15:showDataLabelsRange val="0"/>
            </c:ext>
          </c:extLst>
        </c:dLbl>
      </c:pivotFmt>
      <c:pivotFmt>
        <c:idx val="35"/>
        <c:dLbl>
          <c:idx val="0"/>
          <c:layout>
            <c:manualLayout>
              <c:x val="-0.24074327524887792"/>
              <c:y val="2.6010855226168829E-3"/>
            </c:manualLayout>
          </c:layout>
          <c:tx>
            <c:rich>
              <a:bodyPr/>
              <a:lstStyle/>
              <a:p>
                <a:fld id="{DE0B70EE-CC86-4D7E-BC0C-660C315DE2D4}" type="CATEGORYNAME">
                  <a:rPr lang="en-US" b="1">
                    <a:solidFill>
                      <a:schemeClr val="lt1"/>
                    </a:solidFill>
                    <a:latin typeface="+mn-lt"/>
                    <a:ea typeface="+mn-ea"/>
                    <a:cs typeface="+mn-cs"/>
                  </a:rPr>
                  <a:pPr/>
                  <a:t>[CATEGORY NAME]</a:t>
                </a:fld>
                <a:r>
                  <a:rPr lang="en-US" b="1" baseline="0">
                    <a:solidFill>
                      <a:schemeClr val="lt1"/>
                    </a:solidFill>
                    <a:latin typeface="+mn-lt"/>
                    <a:ea typeface="+mn-ea"/>
                    <a:cs typeface="+mn-cs"/>
                  </a:rPr>
                  <a:t>,</a:t>
                </a:r>
              </a:p>
              <a:p>
                <a:r>
                  <a:rPr lang="en-US" baseline="0">
                    <a:solidFill>
                      <a:schemeClr val="lt1"/>
                    </a:solidFill>
                    <a:latin typeface="+mn-lt"/>
                    <a:ea typeface="+mn-ea"/>
                    <a:cs typeface="+mn-cs"/>
                  </a:rPr>
                  <a:t> </a:t>
                </a:r>
                <a:fld id="{76150365-12A7-4C9C-BAD9-E290BD70F3C9}" type="VALUE">
                  <a:rPr lang="en-US" baseline="0">
                    <a:solidFill>
                      <a:schemeClr val="lt1"/>
                    </a:solidFill>
                    <a:latin typeface="+mn-lt"/>
                    <a:ea typeface="+mn-ea"/>
                    <a:cs typeface="+mn-cs"/>
                  </a:rPr>
                  <a:pPr/>
                  <a:t>[VALUE]</a:t>
                </a:fld>
                <a:r>
                  <a:rPr lang="en-US" baseline="0">
                    <a:solidFill>
                      <a:schemeClr val="lt1"/>
                    </a:solidFill>
                    <a:latin typeface="+mn-lt"/>
                    <a:ea typeface="+mn-ea"/>
                    <a:cs typeface="+mn-cs"/>
                  </a:rPr>
                  <a:t>, </a:t>
                </a:r>
                <a:fld id="{2CC9043F-3166-43D5-B264-FABFAF5945F0}" type="PERCENTAGE">
                  <a:rPr lang="en-US" baseline="0">
                    <a:solidFill>
                      <a:schemeClr val="lt1"/>
                    </a:solidFill>
                    <a:latin typeface="+mn-lt"/>
                    <a:ea typeface="+mn-ea"/>
                    <a:cs typeface="+mn-cs"/>
                  </a:rPr>
                  <a:pPr/>
                  <a:t>[PERCENTAGE]</a:t>
                </a:fld>
                <a:endParaRPr lang="en-US" baseline="0">
                  <a:solidFill>
                    <a:schemeClr val="lt1"/>
                  </a:solidFill>
                  <a:latin typeface="+mn-lt"/>
                  <a:ea typeface="+mn-ea"/>
                  <a:cs typeface="+mn-cs"/>
                </a:endParaRPr>
              </a:p>
            </c:rich>
          </c:tx>
          <c:showLegendKey val="0"/>
          <c:showVal val="1"/>
          <c:showCatName val="1"/>
          <c:showSerName val="0"/>
          <c:showPercent val="1"/>
          <c:showBubbleSize val="0"/>
          <c:extLst>
            <c:ext xmlns:c15="http://schemas.microsoft.com/office/drawing/2012/chart" uri="{CE6537A1-D6FC-4f65-9D91-7224C49458BB}">
              <c15:layout>
                <c:manualLayout>
                  <c:w val="0.14820019723865877"/>
                  <c:h val="0.15315221177290142"/>
                </c:manualLayout>
              </c15:layout>
              <c15:dlblFieldTable/>
              <c15:showDataLabelsRange val="0"/>
            </c:ext>
          </c:extLst>
        </c:dLbl>
      </c:pivotFmt>
      <c:pivotFmt>
        <c:idx val="36"/>
        <c:dLbl>
          <c:idx val="0"/>
          <c:layout>
            <c:manualLayout>
              <c:x val="-0.19528859743123828"/>
              <c:y val="-0.14217411695011481"/>
            </c:manualLayout>
          </c:layout>
          <c:tx>
            <c:rich>
              <a:bodyPr/>
              <a:lstStyle/>
              <a:p>
                <a:fld id="{EE2FDF03-11F4-48A2-9773-FDF8D53B8C68}" type="CATEGORYNAME">
                  <a:rPr lang="en-US" b="1">
                    <a:solidFill>
                      <a:schemeClr val="lt1"/>
                    </a:solidFill>
                    <a:latin typeface="+mn-lt"/>
                    <a:ea typeface="+mn-ea"/>
                    <a:cs typeface="+mn-cs"/>
                  </a:rPr>
                  <a:pPr/>
                  <a:t>[CATEGORY NAME]</a:t>
                </a:fld>
                <a:r>
                  <a:rPr lang="en-US" baseline="0">
                    <a:solidFill>
                      <a:schemeClr val="lt1"/>
                    </a:solidFill>
                    <a:latin typeface="+mn-lt"/>
                    <a:ea typeface="+mn-ea"/>
                    <a:cs typeface="+mn-cs"/>
                  </a:rPr>
                  <a:t>,</a:t>
                </a:r>
              </a:p>
              <a:p>
                <a:r>
                  <a:rPr lang="en-US" baseline="0">
                    <a:solidFill>
                      <a:schemeClr val="lt1"/>
                    </a:solidFill>
                    <a:latin typeface="+mn-lt"/>
                    <a:ea typeface="+mn-ea"/>
                    <a:cs typeface="+mn-cs"/>
                  </a:rPr>
                  <a:t> </a:t>
                </a:r>
                <a:fld id="{F916AE41-8F57-4CF6-AEDA-68DC223E95B8}" type="VALUE">
                  <a:rPr lang="en-US" baseline="0">
                    <a:solidFill>
                      <a:schemeClr val="lt1"/>
                    </a:solidFill>
                    <a:latin typeface="+mn-lt"/>
                    <a:ea typeface="+mn-ea"/>
                    <a:cs typeface="+mn-cs"/>
                  </a:rPr>
                  <a:pPr/>
                  <a:t>[VALUE]</a:t>
                </a:fld>
                <a:r>
                  <a:rPr lang="en-US" baseline="0">
                    <a:solidFill>
                      <a:schemeClr val="lt1"/>
                    </a:solidFill>
                    <a:latin typeface="+mn-lt"/>
                    <a:ea typeface="+mn-ea"/>
                    <a:cs typeface="+mn-cs"/>
                  </a:rPr>
                  <a:t>, </a:t>
                </a:r>
                <a:fld id="{60B3570F-1352-4F9F-A036-883BB8A9CF8C}" type="PERCENTAGE">
                  <a:rPr lang="en-US" baseline="0">
                    <a:solidFill>
                      <a:schemeClr val="lt1"/>
                    </a:solidFill>
                    <a:latin typeface="+mn-lt"/>
                    <a:ea typeface="+mn-ea"/>
                    <a:cs typeface="+mn-cs"/>
                  </a:rPr>
                  <a:pPr/>
                  <a:t>[PERCENTAGE]</a:t>
                </a:fld>
                <a:endParaRPr lang="en-US" baseline="0">
                  <a:solidFill>
                    <a:schemeClr val="lt1"/>
                  </a:solidFill>
                  <a:latin typeface="+mn-lt"/>
                  <a:ea typeface="+mn-ea"/>
                  <a:cs typeface="+mn-cs"/>
                </a:endParaRPr>
              </a:p>
            </c:rich>
          </c:tx>
          <c:showLegendKey val="0"/>
          <c:showVal val="1"/>
          <c:showCatName val="1"/>
          <c:showSerName val="0"/>
          <c:showPercent val="1"/>
          <c:showBubbleSize val="0"/>
          <c:extLst>
            <c:ext xmlns:c15="http://schemas.microsoft.com/office/drawing/2012/chart" uri="{CE6537A1-D6FC-4f65-9D91-7224C49458BB}">
              <c15:layout>
                <c:manualLayout>
                  <c:w val="0.16026864060631474"/>
                  <c:h val="0.1705677464298154"/>
                </c:manualLayout>
              </c15:layout>
              <c15:dlblFieldTable/>
              <c15:showDataLabelsRange val="0"/>
            </c:ext>
          </c:extLst>
        </c:dLbl>
      </c:pivotFmt>
      <c:pivotFmt>
        <c:idx val="37"/>
        <c:dLbl>
          <c:idx val="0"/>
          <c:showLegendKey val="0"/>
          <c:showVal val="1"/>
          <c:showCatName val="0"/>
          <c:showSerName val="0"/>
          <c:showPercent val="0"/>
          <c:showBubbleSize val="0"/>
          <c:extLst>
            <c:ext xmlns:c15="http://schemas.microsoft.com/office/drawing/2012/chart" uri="{CE6537A1-D6FC-4f65-9D91-7224C49458BB}"/>
          </c:extLst>
        </c:dLbl>
      </c:pivotFmt>
      <c:pivotFmt>
        <c:idx val="38"/>
        <c:dLbl>
          <c:idx val="0"/>
          <c:showLegendKey val="0"/>
          <c:showVal val="1"/>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pattFill prst="ltUpDiag">
            <a:fgClr>
              <a:schemeClr val="accent1"/>
            </a:fgClr>
            <a:bgClr>
              <a:schemeClr val="lt1"/>
            </a:bgClr>
          </a:patt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173354480996623"/>
          <c:y val="0.19755856906775546"/>
          <c:w val="0.77713972486568017"/>
          <c:h val="0.65110965296004664"/>
        </c:manualLayout>
      </c:layout>
      <c:barChart>
        <c:barDir val="col"/>
        <c:grouping val="clustered"/>
        <c:varyColors val="0"/>
        <c:ser>
          <c:idx val="0"/>
          <c:order val="0"/>
          <c:tx>
            <c:strRef>
              <c:f>'Net Profit Margin'!$C$3</c:f>
              <c:strCache>
                <c:ptCount val="1"/>
                <c:pt idx="0">
                  <c:v>Total</c:v>
                </c:pt>
              </c:strCache>
            </c:strRef>
          </c:tx>
          <c:spPr>
            <a:pattFill prst="ltUpDiag">
              <a:fgClr>
                <a:schemeClr val="accent1"/>
              </a:fgClr>
              <a:bgClr>
                <a:schemeClr val="lt1"/>
              </a:bgClr>
            </a:pattFill>
            <a:ln>
              <a:noFill/>
            </a:ln>
            <a:effectLst/>
          </c:spPr>
          <c:invertIfNegative val="0"/>
          <c:cat>
            <c:strRef>
              <c:f>'Net Profit Margin'!$B$4:$B$10</c:f>
              <c:strCache>
                <c:ptCount val="6"/>
                <c:pt idx="0">
                  <c:v>2025</c:v>
                </c:pt>
                <c:pt idx="1">
                  <c:v>2026</c:v>
                </c:pt>
                <c:pt idx="2">
                  <c:v>2027</c:v>
                </c:pt>
                <c:pt idx="3">
                  <c:v>2028</c:v>
                </c:pt>
                <c:pt idx="4">
                  <c:v>2029</c:v>
                </c:pt>
                <c:pt idx="5">
                  <c:v>2030</c:v>
                </c:pt>
              </c:strCache>
            </c:strRef>
          </c:cat>
          <c:val>
            <c:numRef>
              <c:f>'Net Profit Margin'!$C$4:$C$10</c:f>
              <c:numCache>
                <c:formatCode>0%</c:formatCode>
                <c:ptCount val="6"/>
                <c:pt idx="0">
                  <c:v>5.155637878723323E-2</c:v>
                </c:pt>
                <c:pt idx="1">
                  <c:v>3.7972269430010787E-2</c:v>
                </c:pt>
                <c:pt idx="2">
                  <c:v>9.6511494130181264E-4</c:v>
                </c:pt>
                <c:pt idx="3">
                  <c:v>4.8570353358729302E-3</c:v>
                </c:pt>
                <c:pt idx="4">
                  <c:v>8.9356422631243129E-3</c:v>
                </c:pt>
                <c:pt idx="5">
                  <c:v>1.3054424554972986E-2</c:v>
                </c:pt>
              </c:numCache>
            </c:numRef>
          </c:val>
          <c:extLst>
            <c:ext xmlns:c16="http://schemas.microsoft.com/office/drawing/2014/chart" uri="{C3380CC4-5D6E-409C-BE32-E72D297353CC}">
              <c16:uniqueId val="{00000000-787E-4B71-B8D8-894116A5E445}"/>
            </c:ext>
          </c:extLst>
        </c:ser>
        <c:dLbls>
          <c:showLegendKey val="0"/>
          <c:showVal val="0"/>
          <c:showCatName val="0"/>
          <c:showSerName val="0"/>
          <c:showPercent val="0"/>
          <c:showBubbleSize val="0"/>
        </c:dLbls>
        <c:gapWidth val="150"/>
        <c:axId val="902117920"/>
        <c:axId val="902120800"/>
      </c:barChart>
      <c:catAx>
        <c:axId val="902117920"/>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902120800"/>
        <c:crosses val="autoZero"/>
        <c:auto val="1"/>
        <c:lblAlgn val="ctr"/>
        <c:lblOffset val="100"/>
        <c:noMultiLvlLbl val="0"/>
      </c:catAx>
      <c:valAx>
        <c:axId val="90212080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902117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[Vijay Bari 3 statement (Tata motors) with dashboard.xlsx]Interest coverage ratio!PivotTable1</c:name>
    <c:fmtId val="29"/>
  </c:pivotSource>
  <c:chart>
    <c:title>
      <c:tx>
        <c:rich>
          <a:bodyPr rot="0" spcFirstLastPara="1" vertOverflow="ellipsis" vert="horz" wrap="square" anchor="ctr" anchorCtr="1"/>
          <a:lstStyle/>
          <a:p>
            <a:pPr>
              <a:defRPr sz="1100" b="1" i="0" u="none" strike="noStrike" kern="1200" cap="all" spc="100" normalizeH="0" baseline="0">
                <a:solidFill>
                  <a:schemeClr val="lt1"/>
                </a:solidFill>
                <a:latin typeface="+mn-lt"/>
                <a:ea typeface="+mn-ea"/>
                <a:cs typeface="+mn-cs"/>
              </a:defRPr>
            </a:pPr>
            <a:r>
              <a:rPr lang="en-US" sz="1100"/>
              <a:t>Interest coverage ratio of the Year </a:t>
            </a:r>
          </a:p>
        </c:rich>
      </c:tx>
      <c:layout>
        <c:manualLayout>
          <c:xMode val="edge"/>
          <c:yMode val="edge"/>
          <c:x val="0.17372418758659952"/>
          <c:y val="1.9455252918287938E-2"/>
        </c:manualLayout>
      </c:layout>
      <c:overlay val="0"/>
      <c:spPr>
        <a:noFill/>
        <a:ln>
          <a:noFill/>
        </a:ln>
        <a:effectLst/>
      </c:spPr>
      <c:txPr>
        <a:bodyPr rot="0" spcFirstLastPara="1" vertOverflow="ellipsis" vert="horz" wrap="square" anchor="ctr" anchorCtr="1"/>
        <a:lstStyle/>
        <a:p>
          <a:pPr>
            <a:defRPr sz="11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1"/>
          <c:showCatName val="1"/>
          <c:showSerName val="0"/>
          <c:showPercent val="1"/>
          <c:showBubbleSize val="0"/>
          <c:extLst>
            <c:ext xmlns:c15="http://schemas.microsoft.com/office/drawing/2012/chart" uri="{CE6537A1-D6FC-4f65-9D91-7224C49458BB}"/>
          </c:extLst>
        </c:dLbl>
      </c:pivotFmt>
      <c:pivotFmt>
        <c:idx val="1"/>
        <c:dLbl>
          <c:idx val="0"/>
          <c:layout>
            <c:manualLayout>
              <c:x val="-0.170316301703163"/>
              <c:y val="-3.0497102775237472E-3"/>
            </c:manualLayout>
          </c:layout>
          <c:tx>
            <c:rich>
              <a:bodyPr/>
              <a:lstStyle/>
              <a:p>
                <a:fld id="{E77B0221-9212-4379-BD73-3526A4E67731}" type="CATEGORYNAME">
                  <a:rPr lang="en-US" b="1">
                    <a:solidFill>
                      <a:schemeClr val="accent1"/>
                    </a:solidFill>
                  </a:rPr>
                  <a:pPr/>
                  <a:t>[CATEGORY NAME]</a:t>
                </a:fld>
                <a:r>
                  <a:rPr lang="en-US" baseline="0"/>
                  <a:t>, </a:t>
                </a:r>
                <a:fld id="{8699ADAD-8D58-448C-A3C9-ED7A70ED60CC}" type="VALUE">
                  <a:rPr lang="en-US" baseline="0"/>
                  <a:pPr/>
                  <a:t>[VALUE]</a:t>
                </a:fld>
                <a:r>
                  <a:rPr lang="en-US" baseline="0"/>
                  <a:t>, </a:t>
                </a:r>
                <a:fld id="{44F1CB10-39DC-4A0C-8820-B33AAA46696F}" type="PERCENTAGE">
                  <a:rPr lang="en-US" baseline="0"/>
                  <a:pPr/>
                  <a:t>[PERCENTAGE]</a:t>
                </a:fld>
                <a:endParaRPr lang="en-US" baseline="0"/>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2"/>
        <c:dLbl>
          <c:idx val="0"/>
          <c:layout>
            <c:manualLayout>
              <c:x val="-0.19464720194647203"/>
              <c:y val="7.3193046660567251E-2"/>
            </c:manualLayout>
          </c:layout>
          <c:tx>
            <c:rich>
              <a:bodyPr/>
              <a:lstStyle/>
              <a:p>
                <a:fld id="{F1A6064E-C6E9-4000-B7E3-AD42BE557566}" type="CATEGORYNAME">
                  <a:rPr lang="en-US" b="1">
                    <a:solidFill>
                      <a:srgbClr val="FFC000"/>
                    </a:solidFill>
                  </a:rPr>
                  <a:pPr/>
                  <a:t>[CATEGORY NAME]</a:t>
                </a:fld>
                <a:r>
                  <a:rPr lang="en-US" baseline="0"/>
                  <a:t>, </a:t>
                </a:r>
                <a:fld id="{D31B4F6C-CD6B-4AA7-A514-70CEF26E4286}" type="VALUE">
                  <a:rPr lang="en-US" baseline="0"/>
                  <a:pPr/>
                  <a:t>[VALUE]</a:t>
                </a:fld>
                <a:r>
                  <a:rPr lang="en-US" baseline="0"/>
                  <a:t>, </a:t>
                </a:r>
                <a:fld id="{CDADC5A7-49C9-4E13-B724-7F9EEB03E087}" type="PERCENTAGE">
                  <a:rPr lang="en-US" baseline="0"/>
                  <a:pPr/>
                  <a:t>[PERCENTAGE]</a:t>
                </a:fld>
                <a:endParaRPr lang="en-US" baseline="0"/>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3"/>
        <c:dLbl>
          <c:idx val="0"/>
          <c:layout>
            <c:manualLayout>
              <c:x val="8.9213300892133016E-2"/>
              <c:y val="0.10673985971332724"/>
            </c:manualLayout>
          </c:layout>
          <c:tx>
            <c:rich>
              <a:bodyPr/>
              <a:lstStyle/>
              <a:p>
                <a:fld id="{716E8C14-F620-4351-9398-8BADA0A7D0D5}" type="CATEGORYNAME">
                  <a:rPr lang="en-US" b="1">
                    <a:solidFill>
                      <a:schemeClr val="accent3"/>
                    </a:solidFill>
                  </a:rPr>
                  <a:pPr/>
                  <a:t>[CATEGORY NAME]</a:t>
                </a:fld>
                <a:r>
                  <a:rPr lang="en-US" baseline="0"/>
                  <a:t>, </a:t>
                </a:r>
                <a:fld id="{399D9685-6809-4255-BB37-C9FA378134B9}" type="VALUE">
                  <a:rPr lang="en-US" baseline="0"/>
                  <a:pPr/>
                  <a:t>[VALUE]</a:t>
                </a:fld>
                <a:r>
                  <a:rPr lang="en-US" baseline="0"/>
                  <a:t>, </a:t>
                </a:r>
                <a:fld id="{04DE08CE-CAC8-4057-BC3D-08BB59E5F9AD}" type="PERCENTAGE">
                  <a:rPr lang="en-US" baseline="0"/>
                  <a:pPr/>
                  <a:t>[PERCENTAGE]</a:t>
                </a:fld>
                <a:endParaRPr lang="en-US" baseline="0"/>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4"/>
        <c:dLbl>
          <c:idx val="0"/>
          <c:layout>
            <c:manualLayout>
              <c:x val="0.14395782643957827"/>
              <c:y val="-2.1347971942665446E-2"/>
            </c:manualLayout>
          </c:layout>
          <c:tx>
            <c:rich>
              <a:bodyPr/>
              <a:lstStyle/>
              <a:p>
                <a:fld id="{638DB0C6-0F8C-4644-87F7-BBCB4B7AB34A}" type="CATEGORYNAME">
                  <a:rPr lang="en-US" b="1">
                    <a:solidFill>
                      <a:schemeClr val="accent2"/>
                    </a:solidFill>
                  </a:rPr>
                  <a:pPr/>
                  <a:t>[CATEGORY NAME]</a:t>
                </a:fld>
                <a:r>
                  <a:rPr lang="en-US" b="1" baseline="0">
                    <a:solidFill>
                      <a:schemeClr val="accent2"/>
                    </a:solidFill>
                  </a:rPr>
                  <a:t>,</a:t>
                </a:r>
                <a:r>
                  <a:rPr lang="en-US" baseline="0"/>
                  <a:t> </a:t>
                </a:r>
                <a:fld id="{BB0AD56C-19E7-43D9-98B0-8E240F534D8D}" type="VALUE">
                  <a:rPr lang="en-US" baseline="0"/>
                  <a:pPr/>
                  <a:t>[VALUE]</a:t>
                </a:fld>
                <a:r>
                  <a:rPr lang="en-US" baseline="0"/>
                  <a:t>, </a:t>
                </a:r>
                <a:fld id="{619D9684-1ECB-4D74-95BD-ACA768B83C03}" type="PERCENTAGE">
                  <a:rPr lang="en-US" baseline="0"/>
                  <a:pPr/>
                  <a:t>[PERCENTAGE]</a:t>
                </a:fld>
                <a:endParaRPr lang="en-US" baseline="0"/>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5"/>
        <c:dLbl>
          <c:idx val="0"/>
          <c:layout>
            <c:manualLayout>
              <c:x val="0.18450932684509327"/>
              <c:y val="-5.4894784995425459E-2"/>
            </c:manualLayout>
          </c:layout>
          <c:tx>
            <c:rich>
              <a:bodyPr/>
              <a:lstStyle/>
              <a:p>
                <a:fld id="{B9FE3391-0F3F-4454-88A9-E6849AFBB910}" type="CATEGORYNAME">
                  <a:rPr lang="en-US" b="1">
                    <a:solidFill>
                      <a:schemeClr val="accent1"/>
                    </a:solidFill>
                  </a:rPr>
                  <a:pPr/>
                  <a:t>[CATEGORY NAME]</a:t>
                </a:fld>
                <a:r>
                  <a:rPr lang="en-US" baseline="0"/>
                  <a:t>, </a:t>
                </a:r>
                <a:fld id="{A206E711-6ED2-4054-9310-2ABD9DBF0B8A}" type="VALUE">
                  <a:rPr lang="en-US" baseline="0"/>
                  <a:pPr/>
                  <a:t>[VALUE]</a:t>
                </a:fld>
                <a:r>
                  <a:rPr lang="en-US" baseline="0"/>
                  <a:t>, </a:t>
                </a:r>
                <a:fld id="{B5F3A43B-69D3-4EEF-B4D9-C9447882FB11}" type="PERCENTAGE">
                  <a:rPr lang="en-US" baseline="0"/>
                  <a:pPr/>
                  <a:t>[PERCENTAGE]</a:t>
                </a:fld>
                <a:endParaRPr lang="en-US" baseline="0"/>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6"/>
        <c:dLbl>
          <c:idx val="0"/>
          <c:layout>
            <c:manualLayout>
              <c:x val="0.14801297648012976"/>
              <c:y val="8.2342177493138047E-2"/>
            </c:manualLayout>
          </c:layout>
          <c:tx>
            <c:rich>
              <a:bodyPr/>
              <a:lstStyle/>
              <a:p>
                <a:fld id="{3AACD688-5140-46BC-81A6-4C6540C3892C}" type="CATEGORYNAME">
                  <a:rPr lang="en-US" b="1"/>
                  <a:pPr/>
                  <a:t>[CATEGORY NAME]</a:t>
                </a:fld>
                <a:r>
                  <a:rPr lang="en-US" baseline="0"/>
                  <a:t>, </a:t>
                </a:r>
                <a:fld id="{2A92F119-DA9A-45B8-BB7A-377C5D6EC07A}" type="VALUE">
                  <a:rPr lang="en-US" baseline="0"/>
                  <a:pPr/>
                  <a:t>[VALUE]</a:t>
                </a:fld>
                <a:r>
                  <a:rPr lang="en-US" baseline="0"/>
                  <a:t>, </a:t>
                </a:r>
                <a:fld id="{B515C6CF-C5D5-43B3-8EC2-5CDF02BD02E9}" type="PERCENTAGE">
                  <a:rPr lang="en-US" baseline="0"/>
                  <a:pPr/>
                  <a:t>[PERCENTAGE]</a:t>
                </a:fld>
                <a:endParaRPr lang="en-US" baseline="0"/>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7"/>
        <c:dLbl>
          <c:idx val="0"/>
          <c:layout>
            <c:manualLayout>
              <c:x val="0.14193025141930252"/>
              <c:y val="3.9646233607807259E-2"/>
            </c:manualLayout>
          </c:layout>
          <c:showLegendKey val="0"/>
          <c:showVal val="1"/>
          <c:showCatName val="1"/>
          <c:showSerName val="0"/>
          <c:showPercent val="1"/>
          <c:showBubbleSize val="0"/>
          <c:extLst>
            <c:ext xmlns:c15="http://schemas.microsoft.com/office/drawing/2012/chart" uri="{CE6537A1-D6FC-4f65-9D91-7224C49458BB}"/>
          </c:extLst>
        </c:dLbl>
      </c:pivotFmt>
      <c:pivotFmt>
        <c:idx val="8"/>
        <c:dLbl>
          <c:idx val="0"/>
          <c:layout>
            <c:manualLayout>
              <c:x val="0.14801297648012976"/>
              <c:y val="2.7447392497712716E-2"/>
            </c:manualLayout>
          </c:layout>
          <c:showLegendKey val="0"/>
          <c:showVal val="1"/>
          <c:showCatName val="1"/>
          <c:showSerName val="0"/>
          <c:showPercent val="1"/>
          <c:showBubbleSize val="0"/>
          <c:extLst>
            <c:ext xmlns:c15="http://schemas.microsoft.com/office/drawing/2012/chart" uri="{CE6537A1-D6FC-4f65-9D91-7224C49458BB}"/>
          </c:extLst>
        </c:dLbl>
      </c:pivotFmt>
      <c:pivotFmt>
        <c:idx val="9"/>
        <c:dLbl>
          <c:idx val="0"/>
          <c:layout>
            <c:manualLayout>
              <c:x val="0.14395782643957827"/>
              <c:y val="-5.5910709202649559E-17"/>
            </c:manualLayout>
          </c:layout>
          <c:showLegendKey val="0"/>
          <c:showVal val="1"/>
          <c:showCatName val="1"/>
          <c:showSerName val="0"/>
          <c:showPercent val="1"/>
          <c:showBubbleSize val="0"/>
          <c:extLst>
            <c:ext xmlns:c15="http://schemas.microsoft.com/office/drawing/2012/chart" uri="{CE6537A1-D6FC-4f65-9D91-7224C49458BB}"/>
          </c:extLst>
        </c:dLbl>
      </c:pivotFmt>
      <c:pivotFmt>
        <c:idx val="10"/>
        <c:dLbl>
          <c:idx val="0"/>
          <c:layout>
            <c:manualLayout>
              <c:x val="0.16423357664233576"/>
              <c:y val="-3.0497102775236408E-2"/>
            </c:manualLayout>
          </c:layout>
          <c:showLegendKey val="0"/>
          <c:showVal val="1"/>
          <c:showCatName val="1"/>
          <c:showSerName val="0"/>
          <c:showPercent val="1"/>
          <c:showBubbleSize val="0"/>
          <c:extLst>
            <c:ext xmlns:c15="http://schemas.microsoft.com/office/drawing/2012/chart" uri="{CE6537A1-D6FC-4f65-9D91-7224C49458BB}"/>
          </c:extLst>
        </c:dLbl>
      </c:pivotFmt>
      <c:pivotFmt>
        <c:idx val="11"/>
        <c:dLbl>
          <c:idx val="0"/>
          <c:layout>
            <c:manualLayout>
              <c:x val="0.16017842660178411"/>
              <c:y val="-4.8795364440378165E-2"/>
            </c:manualLayout>
          </c:layout>
          <c:showLegendKey val="0"/>
          <c:showVal val="1"/>
          <c:showCatName val="1"/>
          <c:showSerName val="0"/>
          <c:showPercent val="1"/>
          <c:showBubbleSize val="0"/>
          <c:extLst>
            <c:ext xmlns:c15="http://schemas.microsoft.com/office/drawing/2012/chart" uri="{CE6537A1-D6FC-4f65-9D91-7224C49458BB}"/>
          </c:extLst>
        </c:dLbl>
      </c:pivotFmt>
      <c:pivotFmt>
        <c:idx val="12"/>
        <c:dLbl>
          <c:idx val="0"/>
          <c:layout>
            <c:manualLayout>
              <c:x val="0.13990267639902676"/>
              <c:y val="-6.0994205550472733E-2"/>
            </c:manualLayout>
          </c:layout>
          <c:showLegendKey val="0"/>
          <c:showVal val="1"/>
          <c:showCatName val="1"/>
          <c:showSerName val="0"/>
          <c:showPercent val="1"/>
          <c:showBubbleSize val="0"/>
          <c:extLst>
            <c:ext xmlns:c15="http://schemas.microsoft.com/office/drawing/2012/chart" uri="{CE6537A1-D6FC-4f65-9D91-7224C49458BB}"/>
          </c:extLst>
        </c:dLbl>
      </c:pivotFmt>
      <c:pivotFmt>
        <c:idx val="13"/>
        <c:dLbl>
          <c:idx val="0"/>
          <c:layout>
            <c:manualLayout>
              <c:x val="0.11759935117599336"/>
              <c:y val="-9.1491308325709092E-2"/>
            </c:manualLayout>
          </c:layout>
          <c:showLegendKey val="0"/>
          <c:showVal val="1"/>
          <c:showCatName val="1"/>
          <c:showSerName val="0"/>
          <c:showPercent val="1"/>
          <c:showBubbleSize val="0"/>
          <c:extLst>
            <c:ext xmlns:c15="http://schemas.microsoft.com/office/drawing/2012/chart" uri="{CE6537A1-D6FC-4f65-9D91-7224C49458BB}"/>
          </c:extLst>
        </c:dLbl>
      </c:pivotFmt>
      <c:pivotFmt>
        <c:idx val="14"/>
        <c:dLbl>
          <c:idx val="0"/>
          <c:layout>
            <c:manualLayout>
              <c:x val="6.2854825628548258E-2"/>
              <c:y val="-0.11283928026837452"/>
            </c:manualLayout>
          </c:layout>
          <c:showLegendKey val="0"/>
          <c:showVal val="1"/>
          <c:showCatName val="1"/>
          <c:showSerName val="0"/>
          <c:showPercent val="1"/>
          <c:showBubbleSize val="0"/>
          <c:extLst>
            <c:ext xmlns:c15="http://schemas.microsoft.com/office/drawing/2012/chart" uri="{CE6537A1-D6FC-4f65-9D91-7224C49458BB}"/>
          </c:extLst>
        </c:dLbl>
      </c:pivotFmt>
      <c:pivotFmt>
        <c:idx val="15"/>
        <c:dLbl>
          <c:idx val="0"/>
          <c:layout>
            <c:manualLayout>
              <c:x val="-0.16017842660178427"/>
              <c:y val="-7.6242756938090878E-2"/>
            </c:manualLayout>
          </c:layout>
          <c:tx>
            <c:rich>
              <a:bodyPr/>
              <a:lstStyle/>
              <a:p>
                <a:fld id="{A9DF3751-4313-4E29-8D1D-D0FDC1827D6E}" type="CATEGORYNAME">
                  <a:rPr lang="en-US" b="1">
                    <a:solidFill>
                      <a:schemeClr val="accent6"/>
                    </a:solidFill>
                  </a:rPr>
                  <a:pPr/>
                  <a:t>[CATEGORY NAME]</a:t>
                </a:fld>
                <a:r>
                  <a:rPr lang="en-US" baseline="0"/>
                  <a:t>, </a:t>
                </a:r>
                <a:fld id="{781CB007-02B0-40EE-AA32-B984BB131EBF}" type="VALUE">
                  <a:rPr lang="en-US" baseline="0"/>
                  <a:pPr/>
                  <a:t>[VALUE]</a:t>
                </a:fld>
                <a:r>
                  <a:rPr lang="en-US" baseline="0"/>
                  <a:t>, </a:t>
                </a:r>
                <a:fld id="{4F31A4B3-9D68-4ACC-B26B-D9FAC5611682}" type="PERCENTAGE">
                  <a:rPr lang="en-US" baseline="0"/>
                  <a:pPr/>
                  <a:t>[PERCENTAGE]</a:t>
                </a:fld>
                <a:endParaRPr lang="en-US" baseline="0"/>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16"/>
        <c:dLbl>
          <c:idx val="0"/>
          <c:showLegendKey val="0"/>
          <c:showVal val="1"/>
          <c:showCatName val="0"/>
          <c:showSerName val="0"/>
          <c:showPercent val="0"/>
          <c:showBubbleSize val="0"/>
          <c:extLst>
            <c:ext xmlns:c15="http://schemas.microsoft.com/office/drawing/2012/chart" uri="{CE6537A1-D6FC-4f65-9D91-7224C49458BB}"/>
          </c:extLst>
        </c:dLbl>
      </c:pivotFmt>
      <c:pivotFmt>
        <c:idx val="17"/>
      </c:pivotFmt>
      <c:pivotFmt>
        <c:idx val="18"/>
      </c:pivotFmt>
      <c:pivotFmt>
        <c:idx val="19"/>
      </c:pivotFmt>
      <c:pivotFmt>
        <c:idx val="20"/>
      </c:pivotFmt>
      <c:pivotFmt>
        <c:idx val="21"/>
      </c:pivotFmt>
      <c:pivotFmt>
        <c:idx val="22"/>
      </c:pivotFmt>
      <c:pivotFmt>
        <c:idx val="23"/>
        <c:dLbl>
          <c:idx val="0"/>
          <c:showLegendKey val="0"/>
          <c:showVal val="1"/>
          <c:showCatName val="1"/>
          <c:showSerName val="0"/>
          <c:showPercent val="1"/>
          <c:showBubbleSize val="0"/>
          <c:extLst>
            <c:ext xmlns:c15="http://schemas.microsoft.com/office/drawing/2012/chart" uri="{CE6537A1-D6FC-4f65-9D91-7224C49458BB}"/>
          </c:extLst>
        </c:dLbl>
      </c:pivotFmt>
      <c:pivotFmt>
        <c:idx val="24"/>
        <c:dLbl>
          <c:idx val="0"/>
          <c:layout>
            <c:manualLayout>
              <c:x val="0.18494104194815894"/>
              <c:y val="-0.1466211120161704"/>
            </c:manualLayout>
          </c:layout>
          <c:tx>
            <c:rich>
              <a:bodyPr/>
              <a:lstStyle/>
              <a:p>
                <a:fld id="{54DB1307-0AE3-44A2-95B7-3BD8FD44CC25}" type="CATEGORYNAME">
                  <a:rPr lang="en-US" b="1">
                    <a:solidFill>
                      <a:schemeClr val="lt1"/>
                    </a:solidFill>
                    <a:latin typeface="+mn-lt"/>
                    <a:ea typeface="+mn-ea"/>
                    <a:cs typeface="+mn-cs"/>
                  </a:rPr>
                  <a:pPr/>
                  <a:t>[CATEGORY NAME]</a:t>
                </a:fld>
                <a:r>
                  <a:rPr lang="en-US" b="1" baseline="0">
                    <a:solidFill>
                      <a:schemeClr val="lt1"/>
                    </a:solidFill>
                    <a:latin typeface="+mn-lt"/>
                    <a:ea typeface="+mn-ea"/>
                    <a:cs typeface="+mn-cs"/>
                  </a:rPr>
                  <a:t>,</a:t>
                </a:r>
              </a:p>
              <a:p>
                <a:r>
                  <a:rPr lang="en-US" baseline="0">
                    <a:solidFill>
                      <a:schemeClr val="lt1"/>
                    </a:solidFill>
                    <a:latin typeface="+mn-lt"/>
                    <a:ea typeface="+mn-ea"/>
                    <a:cs typeface="+mn-cs"/>
                  </a:rPr>
                  <a:t> </a:t>
                </a:r>
                <a:fld id="{05C6F79C-0D21-4AA1-B58E-6806EFF8E710}" type="VALUE">
                  <a:rPr lang="en-US" baseline="0">
                    <a:solidFill>
                      <a:schemeClr val="lt1"/>
                    </a:solidFill>
                    <a:latin typeface="+mn-lt"/>
                    <a:ea typeface="+mn-ea"/>
                    <a:cs typeface="+mn-cs"/>
                  </a:rPr>
                  <a:pPr/>
                  <a:t>[VALUE]</a:t>
                </a:fld>
                <a:r>
                  <a:rPr lang="en-US" baseline="0">
                    <a:solidFill>
                      <a:schemeClr val="lt1"/>
                    </a:solidFill>
                    <a:latin typeface="+mn-lt"/>
                    <a:ea typeface="+mn-ea"/>
                    <a:cs typeface="+mn-cs"/>
                  </a:rPr>
                  <a:t>, </a:t>
                </a:r>
              </a:p>
              <a:p>
                <a:fld id="{97314606-965E-4403-8981-CA461534FFAA}" type="PERCENTAGE">
                  <a:rPr lang="en-US" baseline="0">
                    <a:solidFill>
                      <a:schemeClr val="lt1"/>
                    </a:solidFill>
                    <a:latin typeface="+mn-lt"/>
                    <a:ea typeface="+mn-ea"/>
                    <a:cs typeface="+mn-cs"/>
                  </a:rPr>
                  <a:pPr/>
                  <a:t>[PERCENTAGE]</a:t>
                </a:fld>
                <a:endParaRPr lang="en-IN"/>
              </a:p>
            </c:rich>
          </c:tx>
          <c:showLegendKey val="0"/>
          <c:showVal val="1"/>
          <c:showCatName val="1"/>
          <c:showSerName val="0"/>
          <c:showPercent val="1"/>
          <c:showBubbleSize val="0"/>
          <c:extLst>
            <c:ext xmlns:c15="http://schemas.microsoft.com/office/drawing/2012/chart" uri="{CE6537A1-D6FC-4f65-9D91-7224C49458BB}">
              <c15:layout>
                <c:manualLayout>
                  <c:w val="0.19003944773175541"/>
                  <c:h val="0.13225357018460465"/>
                </c:manualLayout>
              </c15:layout>
              <c15:dlblFieldTable/>
              <c15:showDataLabelsRange val="0"/>
            </c:ext>
          </c:extLst>
        </c:dLbl>
      </c:pivotFmt>
      <c:pivotFmt>
        <c:idx val="25"/>
        <c:dLbl>
          <c:idx val="0"/>
          <c:layout>
            <c:manualLayout>
              <c:x val="0.20888117535603917"/>
              <c:y val="7.5905950627644894E-2"/>
            </c:manualLayout>
          </c:layout>
          <c:tx>
            <c:rich>
              <a:bodyPr/>
              <a:lstStyle/>
              <a:p>
                <a:fld id="{143467FD-F323-43ED-9AB2-88B32549D56A}" type="CATEGORYNAME">
                  <a:rPr lang="en-US" b="1">
                    <a:solidFill>
                      <a:schemeClr val="lt1"/>
                    </a:solidFill>
                    <a:latin typeface="+mn-lt"/>
                    <a:ea typeface="+mn-ea"/>
                    <a:cs typeface="+mn-cs"/>
                  </a:rPr>
                  <a:pPr/>
                  <a:t>[CATEGORY NAME]</a:t>
                </a:fld>
                <a:r>
                  <a:rPr lang="en-US" baseline="0">
                    <a:solidFill>
                      <a:schemeClr val="lt1"/>
                    </a:solidFill>
                    <a:latin typeface="+mn-lt"/>
                    <a:ea typeface="+mn-ea"/>
                    <a:cs typeface="+mn-cs"/>
                  </a:rPr>
                  <a:t>, </a:t>
                </a:r>
                <a:fld id="{8FCCD285-AE44-4777-AC4F-0EB29FF147DC}" type="VALUE">
                  <a:rPr lang="en-US" baseline="0">
                    <a:solidFill>
                      <a:schemeClr val="lt1"/>
                    </a:solidFill>
                    <a:latin typeface="+mn-lt"/>
                    <a:ea typeface="+mn-ea"/>
                    <a:cs typeface="+mn-cs"/>
                  </a:rPr>
                  <a:pPr/>
                  <a:t>[VALUE]</a:t>
                </a:fld>
                <a:r>
                  <a:rPr lang="en-US" baseline="0">
                    <a:solidFill>
                      <a:schemeClr val="lt1"/>
                    </a:solidFill>
                    <a:latin typeface="+mn-lt"/>
                    <a:ea typeface="+mn-ea"/>
                    <a:cs typeface="+mn-cs"/>
                  </a:rPr>
                  <a:t>, </a:t>
                </a:r>
              </a:p>
              <a:p>
                <a:fld id="{8F7ED790-672D-4A42-A4B9-E1C8E970A6B8}" type="PERCENTAGE">
                  <a:rPr lang="en-US" baseline="0">
                    <a:solidFill>
                      <a:schemeClr val="lt1"/>
                    </a:solidFill>
                    <a:latin typeface="+mn-lt"/>
                    <a:ea typeface="+mn-ea"/>
                    <a:cs typeface="+mn-cs"/>
                  </a:rPr>
                  <a:pPr/>
                  <a:t>[PERCENTAGE]</a:t>
                </a:fld>
                <a:endParaRPr lang="en-IN"/>
              </a:p>
            </c:rich>
          </c:tx>
          <c:showLegendKey val="0"/>
          <c:showVal val="1"/>
          <c:showCatName val="1"/>
          <c:showSerName val="0"/>
          <c:showPercent val="1"/>
          <c:showBubbleSize val="0"/>
          <c:extLst>
            <c:ext xmlns:c15="http://schemas.microsoft.com/office/drawing/2012/chart" uri="{CE6537A1-D6FC-4f65-9D91-7224C49458BB}">
              <c15:layout>
                <c:manualLayout>
                  <c:w val="0.15780315737160075"/>
                  <c:h val="0.14966910484151863"/>
                </c:manualLayout>
              </c15:layout>
              <c15:dlblFieldTable/>
              <c15:showDataLabelsRange val="0"/>
            </c:ext>
          </c:extLst>
        </c:dLbl>
      </c:pivotFmt>
      <c:pivotFmt>
        <c:idx val="26"/>
        <c:dLbl>
          <c:idx val="0"/>
          <c:layout>
            <c:manualLayout>
              <c:x val="0.21501751075494258"/>
              <c:y val="0.19512310177528747"/>
            </c:manualLayout>
          </c:layout>
          <c:tx>
            <c:rich>
              <a:bodyPr/>
              <a:lstStyle/>
              <a:p>
                <a:fld id="{4A997B98-63F6-435B-8D6C-22DEE73D1184}" type="CATEGORYNAME">
                  <a:rPr lang="en-US" b="1">
                    <a:solidFill>
                      <a:schemeClr val="lt1"/>
                    </a:solidFill>
                    <a:latin typeface="+mn-lt"/>
                    <a:ea typeface="+mn-ea"/>
                    <a:cs typeface="+mn-cs"/>
                  </a:rPr>
                  <a:pPr/>
                  <a:t>[CATEGORY NAME]</a:t>
                </a:fld>
                <a:r>
                  <a:rPr lang="en-US" baseline="0">
                    <a:solidFill>
                      <a:schemeClr val="lt1"/>
                    </a:solidFill>
                    <a:latin typeface="+mn-lt"/>
                    <a:ea typeface="+mn-ea"/>
                    <a:cs typeface="+mn-cs"/>
                  </a:rPr>
                  <a:t>, </a:t>
                </a:r>
              </a:p>
              <a:p>
                <a:r>
                  <a:rPr lang="en-US" baseline="0">
                    <a:solidFill>
                      <a:schemeClr val="lt1"/>
                    </a:solidFill>
                    <a:latin typeface="+mn-lt"/>
                    <a:ea typeface="+mn-ea"/>
                    <a:cs typeface="+mn-cs"/>
                  </a:rPr>
                  <a:t> </a:t>
                </a:r>
                <a:fld id="{1CCABB34-12A7-4A2D-819C-DC4F6EB9A670}" type="VALUE">
                  <a:rPr lang="en-US" baseline="0">
                    <a:solidFill>
                      <a:schemeClr val="lt1"/>
                    </a:solidFill>
                    <a:latin typeface="+mn-lt"/>
                    <a:ea typeface="+mn-ea"/>
                    <a:cs typeface="+mn-cs"/>
                  </a:rPr>
                  <a:pPr/>
                  <a:t>[VALUE]</a:t>
                </a:fld>
                <a:r>
                  <a:rPr lang="en-US" baseline="0">
                    <a:solidFill>
                      <a:schemeClr val="lt1"/>
                    </a:solidFill>
                    <a:latin typeface="+mn-lt"/>
                    <a:ea typeface="+mn-ea"/>
                    <a:cs typeface="+mn-cs"/>
                  </a:rPr>
                  <a:t>,</a:t>
                </a:r>
              </a:p>
              <a:p>
                <a:r>
                  <a:rPr lang="en-US" baseline="0">
                    <a:solidFill>
                      <a:schemeClr val="lt1"/>
                    </a:solidFill>
                    <a:latin typeface="+mn-lt"/>
                    <a:ea typeface="+mn-ea"/>
                    <a:cs typeface="+mn-cs"/>
                  </a:rPr>
                  <a:t> </a:t>
                </a:r>
                <a:fld id="{1AAA6B83-0B51-429A-9E8D-E9F567642B7B}" type="PERCENTAGE">
                  <a:rPr lang="en-US" baseline="0">
                    <a:solidFill>
                      <a:schemeClr val="lt1"/>
                    </a:solidFill>
                    <a:latin typeface="+mn-lt"/>
                    <a:ea typeface="+mn-ea"/>
                    <a:cs typeface="+mn-cs"/>
                  </a:rPr>
                  <a:pPr/>
                  <a:t>[PERCENTAGE]</a:t>
                </a:fld>
                <a:endParaRPr lang="en-US" baseline="0">
                  <a:solidFill>
                    <a:schemeClr val="lt1"/>
                  </a:solidFill>
                  <a:latin typeface="+mn-lt"/>
                  <a:ea typeface="+mn-ea"/>
                  <a:cs typeface="+mn-cs"/>
                </a:endParaRPr>
              </a:p>
            </c:rich>
          </c:tx>
          <c:showLegendKey val="0"/>
          <c:showVal val="1"/>
          <c:showCatName val="1"/>
          <c:showSerName val="0"/>
          <c:showPercent val="1"/>
          <c:showBubbleSize val="0"/>
          <c:extLst>
            <c:ext xmlns:c15="http://schemas.microsoft.com/office/drawing/2012/chart" uri="{CE6537A1-D6FC-4f65-9D91-7224C49458BB}">
              <c15:layout>
                <c:manualLayout>
                  <c:w val="0.21204378853530878"/>
                  <c:h val="0.14270289097875305"/>
                </c:manualLayout>
              </c15:layout>
              <c15:dlblFieldTable/>
              <c15:showDataLabelsRange val="0"/>
            </c:ext>
          </c:extLst>
        </c:dLbl>
      </c:pivotFmt>
      <c:pivotFmt>
        <c:idx val="27"/>
        <c:dLbl>
          <c:idx val="0"/>
          <c:layout>
            <c:manualLayout>
              <c:x val="-0.24518114507136315"/>
              <c:y val="0.16568495160675448"/>
            </c:manualLayout>
          </c:layout>
          <c:tx>
            <c:rich>
              <a:bodyPr/>
              <a:lstStyle/>
              <a:p>
                <a:fld id="{CDCD9DEA-29AC-494C-98CA-8CB1CC0C888D}" type="CATEGORYNAME">
                  <a:rPr lang="en-US" b="1">
                    <a:solidFill>
                      <a:schemeClr val="lt1"/>
                    </a:solidFill>
                    <a:latin typeface="+mn-lt"/>
                    <a:ea typeface="+mn-ea"/>
                    <a:cs typeface="+mn-cs"/>
                  </a:rPr>
                  <a:pPr/>
                  <a:t>[CATEGORY NAME]</a:t>
                </a:fld>
                <a:r>
                  <a:rPr lang="en-US" baseline="0">
                    <a:solidFill>
                      <a:schemeClr val="lt1"/>
                    </a:solidFill>
                    <a:latin typeface="+mn-lt"/>
                    <a:ea typeface="+mn-ea"/>
                    <a:cs typeface="+mn-cs"/>
                  </a:rPr>
                  <a:t>, </a:t>
                </a:r>
                <a:fld id="{739EB61B-C67F-4F8C-B34B-E88F4B23456A}" type="VALUE">
                  <a:rPr lang="en-US" baseline="0">
                    <a:solidFill>
                      <a:schemeClr val="lt1"/>
                    </a:solidFill>
                    <a:latin typeface="+mn-lt"/>
                    <a:ea typeface="+mn-ea"/>
                    <a:cs typeface="+mn-cs"/>
                  </a:rPr>
                  <a:pPr/>
                  <a:t>[VALUE]</a:t>
                </a:fld>
                <a:r>
                  <a:rPr lang="en-US" baseline="0">
                    <a:solidFill>
                      <a:schemeClr val="lt1"/>
                    </a:solidFill>
                    <a:latin typeface="+mn-lt"/>
                    <a:ea typeface="+mn-ea"/>
                    <a:cs typeface="+mn-cs"/>
                  </a:rPr>
                  <a:t>, </a:t>
                </a:r>
                <a:fld id="{459308B5-8A5F-4F4D-A629-2EC173764AFD}" type="PERCENTAGE">
                  <a:rPr lang="en-US" baseline="0">
                    <a:solidFill>
                      <a:schemeClr val="lt1"/>
                    </a:solidFill>
                    <a:latin typeface="+mn-lt"/>
                    <a:ea typeface="+mn-ea"/>
                    <a:cs typeface="+mn-cs"/>
                  </a:rPr>
                  <a:pPr/>
                  <a:t>[PERCENTAGE]</a:t>
                </a:fld>
                <a:endParaRPr lang="en-US" baseline="0">
                  <a:solidFill>
                    <a:schemeClr val="lt1"/>
                  </a:solidFill>
                  <a:latin typeface="+mn-lt"/>
                  <a:ea typeface="+mn-ea"/>
                  <a:cs typeface="+mn-cs"/>
                </a:endParaRPr>
              </a:p>
            </c:rich>
          </c:tx>
          <c:showLegendKey val="0"/>
          <c:showVal val="1"/>
          <c:showCatName val="1"/>
          <c:showSerName val="0"/>
          <c:showPercent val="1"/>
          <c:showBubbleSize val="0"/>
          <c:extLst>
            <c:ext xmlns:c15="http://schemas.microsoft.com/office/drawing/2012/chart" uri="{CE6537A1-D6FC-4f65-9D91-7224C49458BB}">
              <c15:layout>
                <c:manualLayout>
                  <c:w val="0.13068284178974668"/>
                  <c:h val="0.13225357018460465"/>
                </c:manualLayout>
              </c15:layout>
              <c15:dlblFieldTable/>
              <c15:showDataLabelsRange val="0"/>
            </c:ext>
          </c:extLst>
        </c:dLbl>
      </c:pivotFmt>
      <c:pivotFmt>
        <c:idx val="28"/>
        <c:dLbl>
          <c:idx val="0"/>
          <c:layout>
            <c:manualLayout>
              <c:x val="-0.24074327524887792"/>
              <c:y val="2.6010855226168829E-3"/>
            </c:manualLayout>
          </c:layout>
          <c:tx>
            <c:rich>
              <a:bodyPr/>
              <a:lstStyle/>
              <a:p>
                <a:fld id="{DE0B70EE-CC86-4D7E-BC0C-660C315DE2D4}" type="CATEGORYNAME">
                  <a:rPr lang="en-US" b="1">
                    <a:solidFill>
                      <a:schemeClr val="lt1"/>
                    </a:solidFill>
                    <a:latin typeface="+mn-lt"/>
                    <a:ea typeface="+mn-ea"/>
                    <a:cs typeface="+mn-cs"/>
                  </a:rPr>
                  <a:pPr/>
                  <a:t>[CATEGORY NAME]</a:t>
                </a:fld>
                <a:r>
                  <a:rPr lang="en-US" b="1" baseline="0">
                    <a:solidFill>
                      <a:schemeClr val="lt1"/>
                    </a:solidFill>
                    <a:latin typeface="+mn-lt"/>
                    <a:ea typeface="+mn-ea"/>
                    <a:cs typeface="+mn-cs"/>
                  </a:rPr>
                  <a:t>,</a:t>
                </a:r>
              </a:p>
              <a:p>
                <a:r>
                  <a:rPr lang="en-US" baseline="0">
                    <a:solidFill>
                      <a:schemeClr val="lt1"/>
                    </a:solidFill>
                    <a:latin typeface="+mn-lt"/>
                    <a:ea typeface="+mn-ea"/>
                    <a:cs typeface="+mn-cs"/>
                  </a:rPr>
                  <a:t> </a:t>
                </a:r>
                <a:fld id="{76150365-12A7-4C9C-BAD9-E290BD70F3C9}" type="VALUE">
                  <a:rPr lang="en-US" baseline="0">
                    <a:solidFill>
                      <a:schemeClr val="lt1"/>
                    </a:solidFill>
                    <a:latin typeface="+mn-lt"/>
                    <a:ea typeface="+mn-ea"/>
                    <a:cs typeface="+mn-cs"/>
                  </a:rPr>
                  <a:pPr/>
                  <a:t>[VALUE]</a:t>
                </a:fld>
                <a:r>
                  <a:rPr lang="en-US" baseline="0">
                    <a:solidFill>
                      <a:schemeClr val="lt1"/>
                    </a:solidFill>
                    <a:latin typeface="+mn-lt"/>
                    <a:ea typeface="+mn-ea"/>
                    <a:cs typeface="+mn-cs"/>
                  </a:rPr>
                  <a:t>, </a:t>
                </a:r>
                <a:fld id="{2CC9043F-3166-43D5-B264-FABFAF5945F0}" type="PERCENTAGE">
                  <a:rPr lang="en-US" baseline="0">
                    <a:solidFill>
                      <a:schemeClr val="lt1"/>
                    </a:solidFill>
                    <a:latin typeface="+mn-lt"/>
                    <a:ea typeface="+mn-ea"/>
                    <a:cs typeface="+mn-cs"/>
                  </a:rPr>
                  <a:pPr/>
                  <a:t>[PERCENTAGE]</a:t>
                </a:fld>
                <a:endParaRPr lang="en-US" baseline="0">
                  <a:solidFill>
                    <a:schemeClr val="lt1"/>
                  </a:solidFill>
                  <a:latin typeface="+mn-lt"/>
                  <a:ea typeface="+mn-ea"/>
                  <a:cs typeface="+mn-cs"/>
                </a:endParaRPr>
              </a:p>
            </c:rich>
          </c:tx>
          <c:showLegendKey val="0"/>
          <c:showVal val="1"/>
          <c:showCatName val="1"/>
          <c:showSerName val="0"/>
          <c:showPercent val="1"/>
          <c:showBubbleSize val="0"/>
          <c:extLst>
            <c:ext xmlns:c15="http://schemas.microsoft.com/office/drawing/2012/chart" uri="{CE6537A1-D6FC-4f65-9D91-7224C49458BB}">
              <c15:layout>
                <c:manualLayout>
                  <c:w val="0.14820019723865877"/>
                  <c:h val="0.15315221177290142"/>
                </c:manualLayout>
              </c15:layout>
              <c15:dlblFieldTable/>
              <c15:showDataLabelsRange val="0"/>
            </c:ext>
          </c:extLst>
        </c:dLbl>
      </c:pivotFmt>
      <c:pivotFmt>
        <c:idx val="29"/>
        <c:dLbl>
          <c:idx val="0"/>
          <c:layout>
            <c:manualLayout>
              <c:x val="-0.19528859743123828"/>
              <c:y val="-0.14217411695011481"/>
            </c:manualLayout>
          </c:layout>
          <c:tx>
            <c:rich>
              <a:bodyPr/>
              <a:lstStyle/>
              <a:p>
                <a:fld id="{EE2FDF03-11F4-48A2-9773-FDF8D53B8C68}" type="CATEGORYNAME">
                  <a:rPr lang="en-US" b="1">
                    <a:solidFill>
                      <a:schemeClr val="lt1"/>
                    </a:solidFill>
                    <a:latin typeface="+mn-lt"/>
                    <a:ea typeface="+mn-ea"/>
                    <a:cs typeface="+mn-cs"/>
                  </a:rPr>
                  <a:pPr/>
                  <a:t>[CATEGORY NAME]</a:t>
                </a:fld>
                <a:r>
                  <a:rPr lang="en-US" baseline="0">
                    <a:solidFill>
                      <a:schemeClr val="lt1"/>
                    </a:solidFill>
                    <a:latin typeface="+mn-lt"/>
                    <a:ea typeface="+mn-ea"/>
                    <a:cs typeface="+mn-cs"/>
                  </a:rPr>
                  <a:t>,</a:t>
                </a:r>
              </a:p>
              <a:p>
                <a:r>
                  <a:rPr lang="en-US" baseline="0">
                    <a:solidFill>
                      <a:schemeClr val="lt1"/>
                    </a:solidFill>
                    <a:latin typeface="+mn-lt"/>
                    <a:ea typeface="+mn-ea"/>
                    <a:cs typeface="+mn-cs"/>
                  </a:rPr>
                  <a:t> </a:t>
                </a:r>
                <a:fld id="{F916AE41-8F57-4CF6-AEDA-68DC223E95B8}" type="VALUE">
                  <a:rPr lang="en-US" baseline="0">
                    <a:solidFill>
                      <a:schemeClr val="lt1"/>
                    </a:solidFill>
                    <a:latin typeface="+mn-lt"/>
                    <a:ea typeface="+mn-ea"/>
                    <a:cs typeface="+mn-cs"/>
                  </a:rPr>
                  <a:pPr/>
                  <a:t>[VALUE]</a:t>
                </a:fld>
                <a:r>
                  <a:rPr lang="en-US" baseline="0">
                    <a:solidFill>
                      <a:schemeClr val="lt1"/>
                    </a:solidFill>
                    <a:latin typeface="+mn-lt"/>
                    <a:ea typeface="+mn-ea"/>
                    <a:cs typeface="+mn-cs"/>
                  </a:rPr>
                  <a:t>, </a:t>
                </a:r>
                <a:fld id="{60B3570F-1352-4F9F-A036-883BB8A9CF8C}" type="PERCENTAGE">
                  <a:rPr lang="en-US" baseline="0">
                    <a:solidFill>
                      <a:schemeClr val="lt1"/>
                    </a:solidFill>
                    <a:latin typeface="+mn-lt"/>
                    <a:ea typeface="+mn-ea"/>
                    <a:cs typeface="+mn-cs"/>
                  </a:rPr>
                  <a:pPr/>
                  <a:t>[PERCENTAGE]</a:t>
                </a:fld>
                <a:endParaRPr lang="en-US" baseline="0">
                  <a:solidFill>
                    <a:schemeClr val="lt1"/>
                  </a:solidFill>
                  <a:latin typeface="+mn-lt"/>
                  <a:ea typeface="+mn-ea"/>
                  <a:cs typeface="+mn-cs"/>
                </a:endParaRPr>
              </a:p>
            </c:rich>
          </c:tx>
          <c:showLegendKey val="0"/>
          <c:showVal val="1"/>
          <c:showCatName val="1"/>
          <c:showSerName val="0"/>
          <c:showPercent val="1"/>
          <c:showBubbleSize val="0"/>
          <c:extLst>
            <c:ext xmlns:c15="http://schemas.microsoft.com/office/drawing/2012/chart" uri="{CE6537A1-D6FC-4f65-9D91-7224C49458BB}">
              <c15:layout>
                <c:manualLayout>
                  <c:w val="0.16026864060631474"/>
                  <c:h val="0.1705677464298154"/>
                </c:manualLayout>
              </c15:layout>
              <c15:dlblFieldTable/>
              <c15:showDataLabelsRange val="0"/>
            </c:ext>
          </c:extLst>
        </c:dLbl>
      </c:pivotFmt>
      <c:pivotFmt>
        <c:idx val="30"/>
        <c:dLbl>
          <c:idx val="0"/>
          <c:showLegendKey val="0"/>
          <c:showVal val="1"/>
          <c:showCatName val="1"/>
          <c:showSerName val="0"/>
          <c:showPercent val="1"/>
          <c:showBubbleSize val="0"/>
          <c:extLst>
            <c:ext xmlns:c15="http://schemas.microsoft.com/office/drawing/2012/chart" uri="{CE6537A1-D6FC-4f65-9D91-7224C49458BB}"/>
          </c:extLst>
        </c:dLbl>
      </c:pivotFmt>
      <c:pivotFmt>
        <c:idx val="31"/>
        <c:dLbl>
          <c:idx val="0"/>
          <c:layout>
            <c:manualLayout>
              <c:x val="0.18494104194815894"/>
              <c:y val="-0.1466211120161704"/>
            </c:manualLayout>
          </c:layout>
          <c:tx>
            <c:rich>
              <a:bodyPr/>
              <a:lstStyle/>
              <a:p>
                <a:fld id="{54DB1307-0AE3-44A2-95B7-3BD8FD44CC25}" type="CATEGORYNAME">
                  <a:rPr lang="en-US" b="1">
                    <a:solidFill>
                      <a:schemeClr val="lt1"/>
                    </a:solidFill>
                    <a:latin typeface="+mn-lt"/>
                    <a:ea typeface="+mn-ea"/>
                    <a:cs typeface="+mn-cs"/>
                  </a:rPr>
                  <a:pPr/>
                  <a:t>[CATEGORY NAME]</a:t>
                </a:fld>
                <a:r>
                  <a:rPr lang="en-US" b="1" baseline="0">
                    <a:solidFill>
                      <a:schemeClr val="lt1"/>
                    </a:solidFill>
                    <a:latin typeface="+mn-lt"/>
                    <a:ea typeface="+mn-ea"/>
                    <a:cs typeface="+mn-cs"/>
                  </a:rPr>
                  <a:t>,</a:t>
                </a:r>
              </a:p>
              <a:p>
                <a:r>
                  <a:rPr lang="en-US" baseline="0">
                    <a:solidFill>
                      <a:schemeClr val="lt1"/>
                    </a:solidFill>
                    <a:latin typeface="+mn-lt"/>
                    <a:ea typeface="+mn-ea"/>
                    <a:cs typeface="+mn-cs"/>
                  </a:rPr>
                  <a:t> </a:t>
                </a:r>
                <a:fld id="{05C6F79C-0D21-4AA1-B58E-6806EFF8E710}" type="VALUE">
                  <a:rPr lang="en-US" baseline="0">
                    <a:solidFill>
                      <a:schemeClr val="lt1"/>
                    </a:solidFill>
                    <a:latin typeface="+mn-lt"/>
                    <a:ea typeface="+mn-ea"/>
                    <a:cs typeface="+mn-cs"/>
                  </a:rPr>
                  <a:pPr/>
                  <a:t>[VALUE]</a:t>
                </a:fld>
                <a:r>
                  <a:rPr lang="en-US" baseline="0">
                    <a:solidFill>
                      <a:schemeClr val="lt1"/>
                    </a:solidFill>
                    <a:latin typeface="+mn-lt"/>
                    <a:ea typeface="+mn-ea"/>
                    <a:cs typeface="+mn-cs"/>
                  </a:rPr>
                  <a:t>, </a:t>
                </a:r>
              </a:p>
              <a:p>
                <a:fld id="{97314606-965E-4403-8981-CA461534FFAA}" type="PERCENTAGE">
                  <a:rPr lang="en-US" baseline="0">
                    <a:solidFill>
                      <a:schemeClr val="lt1"/>
                    </a:solidFill>
                    <a:latin typeface="+mn-lt"/>
                    <a:ea typeface="+mn-ea"/>
                    <a:cs typeface="+mn-cs"/>
                  </a:rPr>
                  <a:pPr/>
                  <a:t>[PERCENTAGE]</a:t>
                </a:fld>
                <a:endParaRPr lang="en-IN"/>
              </a:p>
            </c:rich>
          </c:tx>
          <c:showLegendKey val="0"/>
          <c:showVal val="1"/>
          <c:showCatName val="1"/>
          <c:showSerName val="0"/>
          <c:showPercent val="1"/>
          <c:showBubbleSize val="0"/>
          <c:extLst>
            <c:ext xmlns:c15="http://schemas.microsoft.com/office/drawing/2012/chart" uri="{CE6537A1-D6FC-4f65-9D91-7224C49458BB}">
              <c15:layout>
                <c:manualLayout>
                  <c:w val="0.19003944773175541"/>
                  <c:h val="0.13225357018460465"/>
                </c:manualLayout>
              </c15:layout>
              <c15:dlblFieldTable/>
              <c15:showDataLabelsRange val="0"/>
            </c:ext>
          </c:extLst>
        </c:dLbl>
      </c:pivotFmt>
      <c:pivotFmt>
        <c:idx val="32"/>
        <c:dLbl>
          <c:idx val="0"/>
          <c:layout>
            <c:manualLayout>
              <c:x val="0.20888117535603917"/>
              <c:y val="7.5905950627644894E-2"/>
            </c:manualLayout>
          </c:layout>
          <c:tx>
            <c:rich>
              <a:bodyPr/>
              <a:lstStyle/>
              <a:p>
                <a:fld id="{143467FD-F323-43ED-9AB2-88B32549D56A}" type="CATEGORYNAME">
                  <a:rPr lang="en-US" b="1">
                    <a:solidFill>
                      <a:schemeClr val="lt1"/>
                    </a:solidFill>
                    <a:latin typeface="+mn-lt"/>
                    <a:ea typeface="+mn-ea"/>
                    <a:cs typeface="+mn-cs"/>
                  </a:rPr>
                  <a:pPr/>
                  <a:t>[CATEGORY NAME]</a:t>
                </a:fld>
                <a:r>
                  <a:rPr lang="en-US" baseline="0">
                    <a:solidFill>
                      <a:schemeClr val="lt1"/>
                    </a:solidFill>
                    <a:latin typeface="+mn-lt"/>
                    <a:ea typeface="+mn-ea"/>
                    <a:cs typeface="+mn-cs"/>
                  </a:rPr>
                  <a:t>, </a:t>
                </a:r>
                <a:fld id="{8FCCD285-AE44-4777-AC4F-0EB29FF147DC}" type="VALUE">
                  <a:rPr lang="en-US" baseline="0">
                    <a:solidFill>
                      <a:schemeClr val="lt1"/>
                    </a:solidFill>
                    <a:latin typeface="+mn-lt"/>
                    <a:ea typeface="+mn-ea"/>
                    <a:cs typeface="+mn-cs"/>
                  </a:rPr>
                  <a:pPr/>
                  <a:t>[VALUE]</a:t>
                </a:fld>
                <a:r>
                  <a:rPr lang="en-US" baseline="0">
                    <a:solidFill>
                      <a:schemeClr val="lt1"/>
                    </a:solidFill>
                    <a:latin typeface="+mn-lt"/>
                    <a:ea typeface="+mn-ea"/>
                    <a:cs typeface="+mn-cs"/>
                  </a:rPr>
                  <a:t>, </a:t>
                </a:r>
              </a:p>
              <a:p>
                <a:fld id="{8F7ED790-672D-4A42-A4B9-E1C8E970A6B8}" type="PERCENTAGE">
                  <a:rPr lang="en-US" baseline="0">
                    <a:solidFill>
                      <a:schemeClr val="lt1"/>
                    </a:solidFill>
                    <a:latin typeface="+mn-lt"/>
                    <a:ea typeface="+mn-ea"/>
                    <a:cs typeface="+mn-cs"/>
                  </a:rPr>
                  <a:pPr/>
                  <a:t>[PERCENTAGE]</a:t>
                </a:fld>
                <a:endParaRPr lang="en-IN"/>
              </a:p>
            </c:rich>
          </c:tx>
          <c:showLegendKey val="0"/>
          <c:showVal val="1"/>
          <c:showCatName val="1"/>
          <c:showSerName val="0"/>
          <c:showPercent val="1"/>
          <c:showBubbleSize val="0"/>
          <c:extLst>
            <c:ext xmlns:c15="http://schemas.microsoft.com/office/drawing/2012/chart" uri="{CE6537A1-D6FC-4f65-9D91-7224C49458BB}">
              <c15:layout>
                <c:manualLayout>
                  <c:w val="0.15780315737160075"/>
                  <c:h val="0.14966910484151863"/>
                </c:manualLayout>
              </c15:layout>
              <c15:dlblFieldTable/>
              <c15:showDataLabelsRange val="0"/>
            </c:ext>
          </c:extLst>
        </c:dLbl>
      </c:pivotFmt>
      <c:pivotFmt>
        <c:idx val="33"/>
        <c:dLbl>
          <c:idx val="0"/>
          <c:layout>
            <c:manualLayout>
              <c:x val="0.21501751075494258"/>
              <c:y val="0.19512310177528747"/>
            </c:manualLayout>
          </c:layout>
          <c:tx>
            <c:rich>
              <a:bodyPr/>
              <a:lstStyle/>
              <a:p>
                <a:fld id="{4A997B98-63F6-435B-8D6C-22DEE73D1184}" type="CATEGORYNAME">
                  <a:rPr lang="en-US" b="1">
                    <a:solidFill>
                      <a:schemeClr val="lt1"/>
                    </a:solidFill>
                    <a:latin typeface="+mn-lt"/>
                    <a:ea typeface="+mn-ea"/>
                    <a:cs typeface="+mn-cs"/>
                  </a:rPr>
                  <a:pPr/>
                  <a:t>[CATEGORY NAME]</a:t>
                </a:fld>
                <a:r>
                  <a:rPr lang="en-US" baseline="0">
                    <a:solidFill>
                      <a:schemeClr val="lt1"/>
                    </a:solidFill>
                    <a:latin typeface="+mn-lt"/>
                    <a:ea typeface="+mn-ea"/>
                    <a:cs typeface="+mn-cs"/>
                  </a:rPr>
                  <a:t>, </a:t>
                </a:r>
              </a:p>
              <a:p>
                <a:r>
                  <a:rPr lang="en-US" baseline="0">
                    <a:solidFill>
                      <a:schemeClr val="lt1"/>
                    </a:solidFill>
                    <a:latin typeface="+mn-lt"/>
                    <a:ea typeface="+mn-ea"/>
                    <a:cs typeface="+mn-cs"/>
                  </a:rPr>
                  <a:t> </a:t>
                </a:r>
                <a:fld id="{1CCABB34-12A7-4A2D-819C-DC4F6EB9A670}" type="VALUE">
                  <a:rPr lang="en-US" baseline="0">
                    <a:solidFill>
                      <a:schemeClr val="lt1"/>
                    </a:solidFill>
                    <a:latin typeface="+mn-lt"/>
                    <a:ea typeface="+mn-ea"/>
                    <a:cs typeface="+mn-cs"/>
                  </a:rPr>
                  <a:pPr/>
                  <a:t>[VALUE]</a:t>
                </a:fld>
                <a:r>
                  <a:rPr lang="en-US" baseline="0">
                    <a:solidFill>
                      <a:schemeClr val="lt1"/>
                    </a:solidFill>
                    <a:latin typeface="+mn-lt"/>
                    <a:ea typeface="+mn-ea"/>
                    <a:cs typeface="+mn-cs"/>
                  </a:rPr>
                  <a:t>,</a:t>
                </a:r>
              </a:p>
              <a:p>
                <a:r>
                  <a:rPr lang="en-US" baseline="0">
                    <a:solidFill>
                      <a:schemeClr val="lt1"/>
                    </a:solidFill>
                    <a:latin typeface="+mn-lt"/>
                    <a:ea typeface="+mn-ea"/>
                    <a:cs typeface="+mn-cs"/>
                  </a:rPr>
                  <a:t> </a:t>
                </a:r>
                <a:fld id="{1AAA6B83-0B51-429A-9E8D-E9F567642B7B}" type="PERCENTAGE">
                  <a:rPr lang="en-US" baseline="0">
                    <a:solidFill>
                      <a:schemeClr val="lt1"/>
                    </a:solidFill>
                    <a:latin typeface="+mn-lt"/>
                    <a:ea typeface="+mn-ea"/>
                    <a:cs typeface="+mn-cs"/>
                  </a:rPr>
                  <a:pPr/>
                  <a:t>[PERCENTAGE]</a:t>
                </a:fld>
                <a:endParaRPr lang="en-US" baseline="0">
                  <a:solidFill>
                    <a:schemeClr val="lt1"/>
                  </a:solidFill>
                  <a:latin typeface="+mn-lt"/>
                  <a:ea typeface="+mn-ea"/>
                  <a:cs typeface="+mn-cs"/>
                </a:endParaRPr>
              </a:p>
            </c:rich>
          </c:tx>
          <c:showLegendKey val="0"/>
          <c:showVal val="1"/>
          <c:showCatName val="1"/>
          <c:showSerName val="0"/>
          <c:showPercent val="1"/>
          <c:showBubbleSize val="0"/>
          <c:extLst>
            <c:ext xmlns:c15="http://schemas.microsoft.com/office/drawing/2012/chart" uri="{CE6537A1-D6FC-4f65-9D91-7224C49458BB}">
              <c15:layout>
                <c:manualLayout>
                  <c:w val="0.21204378853530878"/>
                  <c:h val="0.14270289097875305"/>
                </c:manualLayout>
              </c15:layout>
              <c15:dlblFieldTable/>
              <c15:showDataLabelsRange val="0"/>
            </c:ext>
          </c:extLst>
        </c:dLbl>
      </c:pivotFmt>
      <c:pivotFmt>
        <c:idx val="34"/>
        <c:dLbl>
          <c:idx val="0"/>
          <c:layout>
            <c:manualLayout>
              <c:x val="-0.24518114507136315"/>
              <c:y val="0.16568495160675448"/>
            </c:manualLayout>
          </c:layout>
          <c:tx>
            <c:rich>
              <a:bodyPr/>
              <a:lstStyle/>
              <a:p>
                <a:fld id="{CDCD9DEA-29AC-494C-98CA-8CB1CC0C888D}" type="CATEGORYNAME">
                  <a:rPr lang="en-US" b="1">
                    <a:solidFill>
                      <a:schemeClr val="lt1"/>
                    </a:solidFill>
                    <a:latin typeface="+mn-lt"/>
                    <a:ea typeface="+mn-ea"/>
                    <a:cs typeface="+mn-cs"/>
                  </a:rPr>
                  <a:pPr/>
                  <a:t>[CATEGORY NAME]</a:t>
                </a:fld>
                <a:r>
                  <a:rPr lang="en-US" baseline="0">
                    <a:solidFill>
                      <a:schemeClr val="lt1"/>
                    </a:solidFill>
                    <a:latin typeface="+mn-lt"/>
                    <a:ea typeface="+mn-ea"/>
                    <a:cs typeface="+mn-cs"/>
                  </a:rPr>
                  <a:t>, </a:t>
                </a:r>
                <a:fld id="{739EB61B-C67F-4F8C-B34B-E88F4B23456A}" type="VALUE">
                  <a:rPr lang="en-US" baseline="0">
                    <a:solidFill>
                      <a:schemeClr val="lt1"/>
                    </a:solidFill>
                    <a:latin typeface="+mn-lt"/>
                    <a:ea typeface="+mn-ea"/>
                    <a:cs typeface="+mn-cs"/>
                  </a:rPr>
                  <a:pPr/>
                  <a:t>[VALUE]</a:t>
                </a:fld>
                <a:r>
                  <a:rPr lang="en-US" baseline="0">
                    <a:solidFill>
                      <a:schemeClr val="lt1"/>
                    </a:solidFill>
                    <a:latin typeface="+mn-lt"/>
                    <a:ea typeface="+mn-ea"/>
                    <a:cs typeface="+mn-cs"/>
                  </a:rPr>
                  <a:t>, </a:t>
                </a:r>
                <a:fld id="{459308B5-8A5F-4F4D-A629-2EC173764AFD}" type="PERCENTAGE">
                  <a:rPr lang="en-US" baseline="0">
                    <a:solidFill>
                      <a:schemeClr val="lt1"/>
                    </a:solidFill>
                    <a:latin typeface="+mn-lt"/>
                    <a:ea typeface="+mn-ea"/>
                    <a:cs typeface="+mn-cs"/>
                  </a:rPr>
                  <a:pPr/>
                  <a:t>[PERCENTAGE]</a:t>
                </a:fld>
                <a:endParaRPr lang="en-US" baseline="0">
                  <a:solidFill>
                    <a:schemeClr val="lt1"/>
                  </a:solidFill>
                  <a:latin typeface="+mn-lt"/>
                  <a:ea typeface="+mn-ea"/>
                  <a:cs typeface="+mn-cs"/>
                </a:endParaRPr>
              </a:p>
            </c:rich>
          </c:tx>
          <c:showLegendKey val="0"/>
          <c:showVal val="1"/>
          <c:showCatName val="1"/>
          <c:showSerName val="0"/>
          <c:showPercent val="1"/>
          <c:showBubbleSize val="0"/>
          <c:extLst>
            <c:ext xmlns:c15="http://schemas.microsoft.com/office/drawing/2012/chart" uri="{CE6537A1-D6FC-4f65-9D91-7224C49458BB}">
              <c15:layout>
                <c:manualLayout>
                  <c:w val="0.13068284178974668"/>
                  <c:h val="0.13225357018460465"/>
                </c:manualLayout>
              </c15:layout>
              <c15:dlblFieldTable/>
              <c15:showDataLabelsRange val="0"/>
            </c:ext>
          </c:extLst>
        </c:dLbl>
      </c:pivotFmt>
      <c:pivotFmt>
        <c:idx val="35"/>
        <c:dLbl>
          <c:idx val="0"/>
          <c:layout>
            <c:manualLayout>
              <c:x val="-0.24074327524887792"/>
              <c:y val="2.6010855226168829E-3"/>
            </c:manualLayout>
          </c:layout>
          <c:tx>
            <c:rich>
              <a:bodyPr/>
              <a:lstStyle/>
              <a:p>
                <a:fld id="{DE0B70EE-CC86-4D7E-BC0C-660C315DE2D4}" type="CATEGORYNAME">
                  <a:rPr lang="en-US" b="1">
                    <a:solidFill>
                      <a:schemeClr val="lt1"/>
                    </a:solidFill>
                    <a:latin typeface="+mn-lt"/>
                    <a:ea typeface="+mn-ea"/>
                    <a:cs typeface="+mn-cs"/>
                  </a:rPr>
                  <a:pPr/>
                  <a:t>[CATEGORY NAME]</a:t>
                </a:fld>
                <a:r>
                  <a:rPr lang="en-US" b="1" baseline="0">
                    <a:solidFill>
                      <a:schemeClr val="lt1"/>
                    </a:solidFill>
                    <a:latin typeface="+mn-lt"/>
                    <a:ea typeface="+mn-ea"/>
                    <a:cs typeface="+mn-cs"/>
                  </a:rPr>
                  <a:t>,</a:t>
                </a:r>
              </a:p>
              <a:p>
                <a:r>
                  <a:rPr lang="en-US" baseline="0">
                    <a:solidFill>
                      <a:schemeClr val="lt1"/>
                    </a:solidFill>
                    <a:latin typeface="+mn-lt"/>
                    <a:ea typeface="+mn-ea"/>
                    <a:cs typeface="+mn-cs"/>
                  </a:rPr>
                  <a:t> </a:t>
                </a:r>
                <a:fld id="{76150365-12A7-4C9C-BAD9-E290BD70F3C9}" type="VALUE">
                  <a:rPr lang="en-US" baseline="0">
                    <a:solidFill>
                      <a:schemeClr val="lt1"/>
                    </a:solidFill>
                    <a:latin typeface="+mn-lt"/>
                    <a:ea typeface="+mn-ea"/>
                    <a:cs typeface="+mn-cs"/>
                  </a:rPr>
                  <a:pPr/>
                  <a:t>[VALUE]</a:t>
                </a:fld>
                <a:r>
                  <a:rPr lang="en-US" baseline="0">
                    <a:solidFill>
                      <a:schemeClr val="lt1"/>
                    </a:solidFill>
                    <a:latin typeface="+mn-lt"/>
                    <a:ea typeface="+mn-ea"/>
                    <a:cs typeface="+mn-cs"/>
                  </a:rPr>
                  <a:t>, </a:t>
                </a:r>
                <a:fld id="{2CC9043F-3166-43D5-B264-FABFAF5945F0}" type="PERCENTAGE">
                  <a:rPr lang="en-US" baseline="0">
                    <a:solidFill>
                      <a:schemeClr val="lt1"/>
                    </a:solidFill>
                    <a:latin typeface="+mn-lt"/>
                    <a:ea typeface="+mn-ea"/>
                    <a:cs typeface="+mn-cs"/>
                  </a:rPr>
                  <a:pPr/>
                  <a:t>[PERCENTAGE]</a:t>
                </a:fld>
                <a:endParaRPr lang="en-US" baseline="0">
                  <a:solidFill>
                    <a:schemeClr val="lt1"/>
                  </a:solidFill>
                  <a:latin typeface="+mn-lt"/>
                  <a:ea typeface="+mn-ea"/>
                  <a:cs typeface="+mn-cs"/>
                </a:endParaRPr>
              </a:p>
            </c:rich>
          </c:tx>
          <c:showLegendKey val="0"/>
          <c:showVal val="1"/>
          <c:showCatName val="1"/>
          <c:showSerName val="0"/>
          <c:showPercent val="1"/>
          <c:showBubbleSize val="0"/>
          <c:extLst>
            <c:ext xmlns:c15="http://schemas.microsoft.com/office/drawing/2012/chart" uri="{CE6537A1-D6FC-4f65-9D91-7224C49458BB}">
              <c15:layout>
                <c:manualLayout>
                  <c:w val="0.14820019723865877"/>
                  <c:h val="0.15315221177290142"/>
                </c:manualLayout>
              </c15:layout>
              <c15:dlblFieldTable/>
              <c15:showDataLabelsRange val="0"/>
            </c:ext>
          </c:extLst>
        </c:dLbl>
      </c:pivotFmt>
      <c:pivotFmt>
        <c:idx val="36"/>
        <c:dLbl>
          <c:idx val="0"/>
          <c:layout>
            <c:manualLayout>
              <c:x val="-0.19528859743123828"/>
              <c:y val="-0.14217411695011481"/>
            </c:manualLayout>
          </c:layout>
          <c:tx>
            <c:rich>
              <a:bodyPr/>
              <a:lstStyle/>
              <a:p>
                <a:fld id="{EE2FDF03-11F4-48A2-9773-FDF8D53B8C68}" type="CATEGORYNAME">
                  <a:rPr lang="en-US" b="1">
                    <a:solidFill>
                      <a:schemeClr val="lt1"/>
                    </a:solidFill>
                    <a:latin typeface="+mn-lt"/>
                    <a:ea typeface="+mn-ea"/>
                    <a:cs typeface="+mn-cs"/>
                  </a:rPr>
                  <a:pPr/>
                  <a:t>[CATEGORY NAME]</a:t>
                </a:fld>
                <a:r>
                  <a:rPr lang="en-US" baseline="0">
                    <a:solidFill>
                      <a:schemeClr val="lt1"/>
                    </a:solidFill>
                    <a:latin typeface="+mn-lt"/>
                    <a:ea typeface="+mn-ea"/>
                    <a:cs typeface="+mn-cs"/>
                  </a:rPr>
                  <a:t>,</a:t>
                </a:r>
              </a:p>
              <a:p>
                <a:r>
                  <a:rPr lang="en-US" baseline="0">
                    <a:solidFill>
                      <a:schemeClr val="lt1"/>
                    </a:solidFill>
                    <a:latin typeface="+mn-lt"/>
                    <a:ea typeface="+mn-ea"/>
                    <a:cs typeface="+mn-cs"/>
                  </a:rPr>
                  <a:t> </a:t>
                </a:r>
                <a:fld id="{F916AE41-8F57-4CF6-AEDA-68DC223E95B8}" type="VALUE">
                  <a:rPr lang="en-US" baseline="0">
                    <a:solidFill>
                      <a:schemeClr val="lt1"/>
                    </a:solidFill>
                    <a:latin typeface="+mn-lt"/>
                    <a:ea typeface="+mn-ea"/>
                    <a:cs typeface="+mn-cs"/>
                  </a:rPr>
                  <a:pPr/>
                  <a:t>[VALUE]</a:t>
                </a:fld>
                <a:r>
                  <a:rPr lang="en-US" baseline="0">
                    <a:solidFill>
                      <a:schemeClr val="lt1"/>
                    </a:solidFill>
                    <a:latin typeface="+mn-lt"/>
                    <a:ea typeface="+mn-ea"/>
                    <a:cs typeface="+mn-cs"/>
                  </a:rPr>
                  <a:t>, </a:t>
                </a:r>
                <a:fld id="{60B3570F-1352-4F9F-A036-883BB8A9CF8C}" type="PERCENTAGE">
                  <a:rPr lang="en-US" baseline="0">
                    <a:solidFill>
                      <a:schemeClr val="lt1"/>
                    </a:solidFill>
                    <a:latin typeface="+mn-lt"/>
                    <a:ea typeface="+mn-ea"/>
                    <a:cs typeface="+mn-cs"/>
                  </a:rPr>
                  <a:pPr/>
                  <a:t>[PERCENTAGE]</a:t>
                </a:fld>
                <a:endParaRPr lang="en-US" baseline="0">
                  <a:solidFill>
                    <a:schemeClr val="lt1"/>
                  </a:solidFill>
                  <a:latin typeface="+mn-lt"/>
                  <a:ea typeface="+mn-ea"/>
                  <a:cs typeface="+mn-cs"/>
                </a:endParaRPr>
              </a:p>
            </c:rich>
          </c:tx>
          <c:showLegendKey val="0"/>
          <c:showVal val="1"/>
          <c:showCatName val="1"/>
          <c:showSerName val="0"/>
          <c:showPercent val="1"/>
          <c:showBubbleSize val="0"/>
          <c:extLst>
            <c:ext xmlns:c15="http://schemas.microsoft.com/office/drawing/2012/chart" uri="{CE6537A1-D6FC-4f65-9D91-7224C49458BB}">
              <c15:layout>
                <c:manualLayout>
                  <c:w val="0.16026864060631474"/>
                  <c:h val="0.1705677464298154"/>
                </c:manualLayout>
              </c15:layout>
              <c15:dlblFieldTable/>
              <c15:showDataLabelsRange val="0"/>
            </c:ext>
          </c:extLst>
        </c:dLbl>
      </c:pivotFmt>
      <c:pivotFmt>
        <c:idx val="37"/>
        <c:dLbl>
          <c:idx val="0"/>
          <c:showLegendKey val="0"/>
          <c:showVal val="1"/>
          <c:showCatName val="0"/>
          <c:showSerName val="0"/>
          <c:showPercent val="0"/>
          <c:showBubbleSize val="0"/>
          <c:extLst>
            <c:ext xmlns:c15="http://schemas.microsoft.com/office/drawing/2012/chart" uri="{CE6537A1-D6FC-4f65-9D91-7224C49458BB}"/>
          </c:extLst>
        </c:dLbl>
      </c:pivotFmt>
      <c:pivotFmt>
        <c:idx val="38"/>
        <c:dLbl>
          <c:idx val="0"/>
          <c:showLegendKey val="0"/>
          <c:showVal val="1"/>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173354480996623"/>
          <c:y val="0.19755856906775546"/>
          <c:w val="0.77713972486568017"/>
          <c:h val="0.65110965296004664"/>
        </c:manualLayout>
      </c:layout>
      <c:lineChart>
        <c:grouping val="standard"/>
        <c:varyColors val="0"/>
        <c:ser>
          <c:idx val="0"/>
          <c:order val="0"/>
          <c:tx>
            <c:strRef>
              <c:f>'Interest coverage ratio'!$C$3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'Interest coverage ratio'!$B$4:$B$10</c:f>
              <c:strCache>
                <c:ptCount val="6"/>
                <c:pt idx="0">
                  <c:v>2025</c:v>
                </c:pt>
                <c:pt idx="1">
                  <c:v>2026</c:v>
                </c:pt>
                <c:pt idx="2">
                  <c:v>2027</c:v>
                </c:pt>
                <c:pt idx="3">
                  <c:v>2028</c:v>
                </c:pt>
                <c:pt idx="4">
                  <c:v>2029</c:v>
                </c:pt>
                <c:pt idx="5">
                  <c:v>2030</c:v>
                </c:pt>
              </c:strCache>
            </c:strRef>
          </c:cat>
          <c:val>
            <c:numRef>
              <c:f>'Interest coverage ratio'!$C$4:$C$10</c:f>
              <c:numCache>
                <c:formatCode>0%</c:formatCode>
                <c:ptCount val="6"/>
                <c:pt idx="0">
                  <c:v>7.6974227818217583E-2</c:v>
                </c:pt>
                <c:pt idx="1">
                  <c:v>7.0204107477093547E-2</c:v>
                </c:pt>
                <c:pt idx="2">
                  <c:v>1.2628277356132266E-2</c:v>
                </c:pt>
                <c:pt idx="3">
                  <c:v>1.9778520702053552E-2</c:v>
                </c:pt>
                <c:pt idx="4">
                  <c:v>2.9105954357195873E-2</c:v>
                </c:pt>
                <c:pt idx="5">
                  <c:v>4.094830672395898E-2</c:v>
                </c:pt>
              </c:numCache>
            </c:numRef>
          </c:val>
          <c:smooth val="1"/>
          <c:extLst>
            <c:ext xmlns:c16="http://schemas.microsoft.com/office/drawing/2014/chart" uri="{C3380CC4-5D6E-409C-BE32-E72D297353CC}">
              <c16:uniqueId val="{00000001-6CCE-4CED-8DA3-30DAC4D7A5E7}"/>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902117920"/>
        <c:axId val="902120800"/>
      </c:lineChart>
      <c:catAx>
        <c:axId val="902117920"/>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902120800"/>
        <c:crosses val="autoZero"/>
        <c:auto val="1"/>
        <c:lblAlgn val="ctr"/>
        <c:lblOffset val="100"/>
        <c:noMultiLvlLbl val="0"/>
      </c:catAx>
      <c:valAx>
        <c:axId val="90212080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902117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[Vijay Bari 3 statement (Tata motors) with dashboard.xlsx]Cash Flow For the year!PivotTable1</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Cash Flow for The Year </a:t>
            </a:r>
            <a:endParaRPr lang="en-US"/>
          </a:p>
        </c:rich>
      </c:tx>
      <c:layout>
        <c:manualLayout>
          <c:xMode val="edge"/>
          <c:yMode val="edge"/>
          <c:x val="0.40296523517382415"/>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dLbl>
          <c:idx val="0"/>
          <c:layout>
            <c:manualLayout>
              <c:x val="-0.170316301703163"/>
              <c:y val="-3.0497102775237472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77B0221-9212-4379-BD73-3526A4E67731}" type="CATEGORYNAME">
                  <a:rPr lang="en-US" b="1">
                    <a:solidFill>
                      <a:schemeClr val="accent1"/>
                    </a:solidFill>
                  </a:rPr>
                  <a:pPr>
                    <a:defRPr sz="900" b="0" i="0" u="none" strike="noStrike" kern="1200" baseline="0">
                      <a:solidFill>
                        <a:schemeClr val="tx1">
                          <a:lumMod val="75000"/>
                          <a:lumOff val="25000"/>
                        </a:schemeClr>
                      </a:solidFill>
                      <a:latin typeface="+mn-lt"/>
                      <a:ea typeface="+mn-ea"/>
                      <a:cs typeface="+mn-cs"/>
                    </a:defRPr>
                  </a:pPr>
                  <a:t>[CATEGORY NAME]</a:t>
                </a:fld>
                <a:r>
                  <a:rPr lang="en-US" baseline="0"/>
                  <a:t>, </a:t>
                </a:r>
                <a:fld id="{8699ADAD-8D58-448C-A3C9-ED7A70ED60CC}" type="VALUE">
                  <a:rPr lang="en-US" baseline="0"/>
                  <a:pPr>
                    <a:defRPr sz="900" b="0" i="0" u="none" strike="noStrike" kern="1200" baseline="0">
                      <a:solidFill>
                        <a:schemeClr val="tx1">
                          <a:lumMod val="75000"/>
                          <a:lumOff val="25000"/>
                        </a:schemeClr>
                      </a:solidFill>
                      <a:latin typeface="+mn-lt"/>
                      <a:ea typeface="+mn-ea"/>
                      <a:cs typeface="+mn-cs"/>
                    </a:defRPr>
                  </a:pPr>
                  <a:t>[VALUE]</a:t>
                </a:fld>
                <a:r>
                  <a:rPr lang="en-US" baseline="0"/>
                  <a:t>, </a:t>
                </a:r>
                <a:fld id="{44F1CB10-39DC-4A0C-8820-B33AAA46696F}" type="PERCENTAGE">
                  <a:rPr lang="en-US" baseline="0"/>
                  <a:pPr>
                    <a:defRPr sz="900" b="0"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4"/>
          </a:solidFill>
          <a:ln w="19050">
            <a:solidFill>
              <a:schemeClr val="lt1"/>
            </a:solidFill>
          </a:ln>
          <a:effectLst/>
        </c:spPr>
        <c:dLbl>
          <c:idx val="0"/>
          <c:layout>
            <c:manualLayout>
              <c:x val="-0.19464720194647203"/>
              <c:y val="7.3193046660567251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1A6064E-C6E9-4000-B7E3-AD42BE557566}" type="CATEGORYNAME">
                  <a:rPr lang="en-US" b="1">
                    <a:solidFill>
                      <a:srgbClr val="FFC000"/>
                    </a:solidFill>
                  </a:rPr>
                  <a:pPr>
                    <a:defRPr sz="900" b="0" i="0" u="none" strike="noStrike" kern="1200" baseline="0">
                      <a:solidFill>
                        <a:schemeClr val="tx1">
                          <a:lumMod val="75000"/>
                          <a:lumOff val="25000"/>
                        </a:schemeClr>
                      </a:solidFill>
                      <a:latin typeface="+mn-lt"/>
                      <a:ea typeface="+mn-ea"/>
                      <a:cs typeface="+mn-cs"/>
                    </a:defRPr>
                  </a:pPr>
                  <a:t>[CATEGORY NAME]</a:t>
                </a:fld>
                <a:r>
                  <a:rPr lang="en-US" baseline="0"/>
                  <a:t>, </a:t>
                </a:r>
                <a:fld id="{D31B4F6C-CD6B-4AA7-A514-70CEF26E4286}" type="VALUE">
                  <a:rPr lang="en-US" baseline="0"/>
                  <a:pPr>
                    <a:defRPr sz="900" b="0" i="0" u="none" strike="noStrike" kern="1200" baseline="0">
                      <a:solidFill>
                        <a:schemeClr val="tx1">
                          <a:lumMod val="75000"/>
                          <a:lumOff val="25000"/>
                        </a:schemeClr>
                      </a:solidFill>
                      <a:latin typeface="+mn-lt"/>
                      <a:ea typeface="+mn-ea"/>
                      <a:cs typeface="+mn-cs"/>
                    </a:defRPr>
                  </a:pPr>
                  <a:t>[VALUE]</a:t>
                </a:fld>
                <a:r>
                  <a:rPr lang="en-US" baseline="0"/>
                  <a:t>, </a:t>
                </a:r>
                <a:fld id="{CDADC5A7-49C9-4E13-B724-7F9EEB03E087}" type="PERCENTAGE">
                  <a:rPr lang="en-US" baseline="0"/>
                  <a:pPr>
                    <a:defRPr sz="900" b="0"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3"/>
        <c:spPr>
          <a:solidFill>
            <a:schemeClr val="accent3"/>
          </a:solidFill>
          <a:ln w="19050">
            <a:solidFill>
              <a:schemeClr val="lt1"/>
            </a:solidFill>
          </a:ln>
          <a:effectLst/>
        </c:spPr>
        <c:dLbl>
          <c:idx val="0"/>
          <c:layout>
            <c:manualLayout>
              <c:x val="8.9213300892133016E-2"/>
              <c:y val="0.10673985971332724"/>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16E8C14-F620-4351-9398-8BADA0A7D0D5}" type="CATEGORYNAME">
                  <a:rPr lang="en-US" b="1">
                    <a:solidFill>
                      <a:schemeClr val="accent3"/>
                    </a:solidFill>
                  </a:rPr>
                  <a:pPr>
                    <a:defRPr sz="900" b="0" i="0" u="none" strike="noStrike" kern="1200" baseline="0">
                      <a:solidFill>
                        <a:schemeClr val="tx1">
                          <a:lumMod val="75000"/>
                          <a:lumOff val="25000"/>
                        </a:schemeClr>
                      </a:solidFill>
                      <a:latin typeface="+mn-lt"/>
                      <a:ea typeface="+mn-ea"/>
                      <a:cs typeface="+mn-cs"/>
                    </a:defRPr>
                  </a:pPr>
                  <a:t>[CATEGORY NAME]</a:t>
                </a:fld>
                <a:r>
                  <a:rPr lang="en-US" baseline="0"/>
                  <a:t>, </a:t>
                </a:r>
                <a:fld id="{399D9685-6809-4255-BB37-C9FA378134B9}" type="VALUE">
                  <a:rPr lang="en-US" baseline="0"/>
                  <a:pPr>
                    <a:defRPr sz="900" b="0" i="0" u="none" strike="noStrike" kern="1200" baseline="0">
                      <a:solidFill>
                        <a:schemeClr val="tx1">
                          <a:lumMod val="75000"/>
                          <a:lumOff val="25000"/>
                        </a:schemeClr>
                      </a:solidFill>
                      <a:latin typeface="+mn-lt"/>
                      <a:ea typeface="+mn-ea"/>
                      <a:cs typeface="+mn-cs"/>
                    </a:defRPr>
                  </a:pPr>
                  <a:t>[VALUE]</a:t>
                </a:fld>
                <a:r>
                  <a:rPr lang="en-US" baseline="0"/>
                  <a:t>, </a:t>
                </a:r>
                <a:fld id="{04DE08CE-CAC8-4057-BC3D-08BB59E5F9AD}" type="PERCENTAGE">
                  <a:rPr lang="en-US" baseline="0"/>
                  <a:pPr>
                    <a:defRPr sz="900" b="0"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4"/>
        <c:spPr>
          <a:solidFill>
            <a:schemeClr val="accent2"/>
          </a:solidFill>
          <a:ln w="19050">
            <a:solidFill>
              <a:schemeClr val="lt1"/>
            </a:solidFill>
          </a:ln>
          <a:effectLst/>
        </c:spPr>
        <c:dLbl>
          <c:idx val="0"/>
          <c:layout>
            <c:manualLayout>
              <c:x val="0.14395782643957827"/>
              <c:y val="-2.1347971942665446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38DB0C6-0F8C-4644-87F7-BBCB4B7AB34A}" type="CATEGORYNAME">
                  <a:rPr lang="en-US" b="1">
                    <a:solidFill>
                      <a:schemeClr val="accent2"/>
                    </a:solidFill>
                  </a:rPr>
                  <a:pPr>
                    <a:defRPr sz="900" b="0" i="0" u="none" strike="noStrike" kern="1200" baseline="0">
                      <a:solidFill>
                        <a:schemeClr val="tx1">
                          <a:lumMod val="75000"/>
                          <a:lumOff val="25000"/>
                        </a:schemeClr>
                      </a:solidFill>
                      <a:latin typeface="+mn-lt"/>
                      <a:ea typeface="+mn-ea"/>
                      <a:cs typeface="+mn-cs"/>
                    </a:defRPr>
                  </a:pPr>
                  <a:t>[CATEGORY NAME]</a:t>
                </a:fld>
                <a:r>
                  <a:rPr lang="en-US" b="1" baseline="0">
                    <a:solidFill>
                      <a:schemeClr val="accent2"/>
                    </a:solidFill>
                  </a:rPr>
                  <a:t>,</a:t>
                </a:r>
                <a:r>
                  <a:rPr lang="en-US" baseline="0"/>
                  <a:t> </a:t>
                </a:r>
                <a:fld id="{BB0AD56C-19E7-43D9-98B0-8E240F534D8D}" type="VALUE">
                  <a:rPr lang="en-US" baseline="0"/>
                  <a:pPr>
                    <a:defRPr sz="900" b="0" i="0" u="none" strike="noStrike" kern="1200" baseline="0">
                      <a:solidFill>
                        <a:schemeClr val="tx1">
                          <a:lumMod val="75000"/>
                          <a:lumOff val="25000"/>
                        </a:schemeClr>
                      </a:solidFill>
                      <a:latin typeface="+mn-lt"/>
                      <a:ea typeface="+mn-ea"/>
                      <a:cs typeface="+mn-cs"/>
                    </a:defRPr>
                  </a:pPr>
                  <a:t>[VALUE]</a:t>
                </a:fld>
                <a:r>
                  <a:rPr lang="en-US" baseline="0"/>
                  <a:t>, </a:t>
                </a:r>
                <a:fld id="{619D9684-1ECB-4D74-95BD-ACA768B83C03}" type="PERCENTAGE">
                  <a:rPr lang="en-US" baseline="0"/>
                  <a:pPr>
                    <a:defRPr sz="900" b="0"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5"/>
        <c:spPr>
          <a:solidFill>
            <a:schemeClr val="accent1"/>
          </a:solidFill>
          <a:ln w="19050">
            <a:solidFill>
              <a:schemeClr val="lt1"/>
            </a:solidFill>
          </a:ln>
          <a:effectLst/>
        </c:spPr>
        <c:dLbl>
          <c:idx val="0"/>
          <c:layout>
            <c:manualLayout>
              <c:x val="0.18450932684509327"/>
              <c:y val="-5.4894784995425459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9FE3391-0F3F-4454-88A9-E6849AFBB910}" type="CATEGORYNAME">
                  <a:rPr lang="en-US" b="1">
                    <a:solidFill>
                      <a:schemeClr val="accent1"/>
                    </a:solidFill>
                  </a:rPr>
                  <a:pPr>
                    <a:defRPr sz="900" b="0" i="0" u="none" strike="noStrike" kern="1200" baseline="0">
                      <a:solidFill>
                        <a:schemeClr val="tx1">
                          <a:lumMod val="75000"/>
                          <a:lumOff val="25000"/>
                        </a:schemeClr>
                      </a:solidFill>
                      <a:latin typeface="+mn-lt"/>
                      <a:ea typeface="+mn-ea"/>
                      <a:cs typeface="+mn-cs"/>
                    </a:defRPr>
                  </a:pPr>
                  <a:t>[CATEGORY NAME]</a:t>
                </a:fld>
                <a:r>
                  <a:rPr lang="en-US" baseline="0"/>
                  <a:t>, </a:t>
                </a:r>
                <a:fld id="{A206E711-6ED2-4054-9310-2ABD9DBF0B8A}" type="VALUE">
                  <a:rPr lang="en-US" baseline="0"/>
                  <a:pPr>
                    <a:defRPr sz="900" b="0" i="0" u="none" strike="noStrike" kern="1200" baseline="0">
                      <a:solidFill>
                        <a:schemeClr val="tx1">
                          <a:lumMod val="75000"/>
                          <a:lumOff val="25000"/>
                        </a:schemeClr>
                      </a:solidFill>
                      <a:latin typeface="+mn-lt"/>
                      <a:ea typeface="+mn-ea"/>
                      <a:cs typeface="+mn-cs"/>
                    </a:defRPr>
                  </a:pPr>
                  <a:t>[VALUE]</a:t>
                </a:fld>
                <a:r>
                  <a:rPr lang="en-US" baseline="0"/>
                  <a:t>, </a:t>
                </a:r>
                <a:fld id="{B5F3A43B-69D3-4EEF-B4D9-C9447882FB11}" type="PERCENTAGE">
                  <a:rPr lang="en-US" baseline="0"/>
                  <a:pPr>
                    <a:defRPr sz="900" b="0"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6"/>
        <c:dLbl>
          <c:idx val="0"/>
          <c:layout>
            <c:manualLayout>
              <c:x val="0.14801297648012976"/>
              <c:y val="8.2342177493138047E-2"/>
            </c:manualLayout>
          </c:layout>
          <c:tx>
            <c:rich>
              <a:bodyPr/>
              <a:lstStyle/>
              <a:p>
                <a:fld id="{3AACD688-5140-46BC-81A6-4C6540C3892C}" type="CATEGORYNAME">
                  <a:rPr lang="en-US" b="1"/>
                  <a:pPr/>
                  <a:t>[CATEGORY NAME]</a:t>
                </a:fld>
                <a:r>
                  <a:rPr lang="en-US" baseline="0"/>
                  <a:t>, </a:t>
                </a:r>
                <a:fld id="{2A92F119-DA9A-45B8-BB7A-377C5D6EC07A}" type="VALUE">
                  <a:rPr lang="en-US" baseline="0"/>
                  <a:pPr/>
                  <a:t>[VALUE]</a:t>
                </a:fld>
                <a:r>
                  <a:rPr lang="en-US" baseline="0"/>
                  <a:t>, </a:t>
                </a:r>
                <a:fld id="{B515C6CF-C5D5-43B3-8EC2-5CDF02BD02E9}" type="PERCENTAGE">
                  <a:rPr lang="en-US" baseline="0"/>
                  <a:pPr/>
                  <a:t>[PERCENTAGE]</a:t>
                </a:fld>
                <a:endParaRPr lang="en-US" baseline="0"/>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7"/>
        <c:dLbl>
          <c:idx val="0"/>
          <c:layout>
            <c:manualLayout>
              <c:x val="0.14193025141930252"/>
              <c:y val="3.9646233607807259E-2"/>
            </c:manualLayout>
          </c:layout>
          <c:showLegendKey val="0"/>
          <c:showVal val="1"/>
          <c:showCatName val="1"/>
          <c:showSerName val="0"/>
          <c:showPercent val="1"/>
          <c:showBubbleSize val="0"/>
          <c:extLst>
            <c:ext xmlns:c15="http://schemas.microsoft.com/office/drawing/2012/chart" uri="{CE6537A1-D6FC-4f65-9D91-7224C49458BB}"/>
          </c:extLst>
        </c:dLbl>
      </c:pivotFmt>
      <c:pivotFmt>
        <c:idx val="8"/>
        <c:dLbl>
          <c:idx val="0"/>
          <c:layout>
            <c:manualLayout>
              <c:x val="0.14801297648012976"/>
              <c:y val="2.7447392497712716E-2"/>
            </c:manualLayout>
          </c:layout>
          <c:showLegendKey val="0"/>
          <c:showVal val="1"/>
          <c:showCatName val="1"/>
          <c:showSerName val="0"/>
          <c:showPercent val="1"/>
          <c:showBubbleSize val="0"/>
          <c:extLst>
            <c:ext xmlns:c15="http://schemas.microsoft.com/office/drawing/2012/chart" uri="{CE6537A1-D6FC-4f65-9D91-7224C49458BB}"/>
          </c:extLst>
        </c:dLbl>
      </c:pivotFmt>
      <c:pivotFmt>
        <c:idx val="9"/>
        <c:dLbl>
          <c:idx val="0"/>
          <c:layout>
            <c:manualLayout>
              <c:x val="0.14395782643957827"/>
              <c:y val="-5.5910709202649559E-17"/>
            </c:manualLayout>
          </c:layout>
          <c:showLegendKey val="0"/>
          <c:showVal val="1"/>
          <c:showCatName val="1"/>
          <c:showSerName val="0"/>
          <c:showPercent val="1"/>
          <c:showBubbleSize val="0"/>
          <c:extLst>
            <c:ext xmlns:c15="http://schemas.microsoft.com/office/drawing/2012/chart" uri="{CE6537A1-D6FC-4f65-9D91-7224C49458BB}"/>
          </c:extLst>
        </c:dLbl>
      </c:pivotFmt>
      <c:pivotFmt>
        <c:idx val="10"/>
        <c:dLbl>
          <c:idx val="0"/>
          <c:layout>
            <c:manualLayout>
              <c:x val="0.16423357664233576"/>
              <c:y val="-3.0497102775236408E-2"/>
            </c:manualLayout>
          </c:layout>
          <c:showLegendKey val="0"/>
          <c:showVal val="1"/>
          <c:showCatName val="1"/>
          <c:showSerName val="0"/>
          <c:showPercent val="1"/>
          <c:showBubbleSize val="0"/>
          <c:extLst>
            <c:ext xmlns:c15="http://schemas.microsoft.com/office/drawing/2012/chart" uri="{CE6537A1-D6FC-4f65-9D91-7224C49458BB}"/>
          </c:extLst>
        </c:dLbl>
      </c:pivotFmt>
      <c:pivotFmt>
        <c:idx val="11"/>
        <c:dLbl>
          <c:idx val="0"/>
          <c:layout>
            <c:manualLayout>
              <c:x val="0.16017842660178411"/>
              <c:y val="-4.8795364440378165E-2"/>
            </c:manualLayout>
          </c:layout>
          <c:showLegendKey val="0"/>
          <c:showVal val="1"/>
          <c:showCatName val="1"/>
          <c:showSerName val="0"/>
          <c:showPercent val="1"/>
          <c:showBubbleSize val="0"/>
          <c:extLst>
            <c:ext xmlns:c15="http://schemas.microsoft.com/office/drawing/2012/chart" uri="{CE6537A1-D6FC-4f65-9D91-7224C49458BB}"/>
          </c:extLst>
        </c:dLbl>
      </c:pivotFmt>
      <c:pivotFmt>
        <c:idx val="12"/>
        <c:dLbl>
          <c:idx val="0"/>
          <c:layout>
            <c:manualLayout>
              <c:x val="0.13990267639902676"/>
              <c:y val="-6.0994205550472733E-2"/>
            </c:manualLayout>
          </c:layout>
          <c:showLegendKey val="0"/>
          <c:showVal val="1"/>
          <c:showCatName val="1"/>
          <c:showSerName val="0"/>
          <c:showPercent val="1"/>
          <c:showBubbleSize val="0"/>
          <c:extLst>
            <c:ext xmlns:c15="http://schemas.microsoft.com/office/drawing/2012/chart" uri="{CE6537A1-D6FC-4f65-9D91-7224C49458BB}"/>
          </c:extLst>
        </c:dLbl>
      </c:pivotFmt>
      <c:pivotFmt>
        <c:idx val="13"/>
        <c:dLbl>
          <c:idx val="0"/>
          <c:layout>
            <c:manualLayout>
              <c:x val="0.11759935117599336"/>
              <c:y val="-9.1491308325709092E-2"/>
            </c:manualLayout>
          </c:layout>
          <c:showLegendKey val="0"/>
          <c:showVal val="1"/>
          <c:showCatName val="1"/>
          <c:showSerName val="0"/>
          <c:showPercent val="1"/>
          <c:showBubbleSize val="0"/>
          <c:extLst>
            <c:ext xmlns:c15="http://schemas.microsoft.com/office/drawing/2012/chart" uri="{CE6537A1-D6FC-4f65-9D91-7224C49458BB}"/>
          </c:extLst>
        </c:dLbl>
      </c:pivotFmt>
      <c:pivotFmt>
        <c:idx val="14"/>
        <c:dLbl>
          <c:idx val="0"/>
          <c:layout>
            <c:manualLayout>
              <c:x val="6.2854825628548258E-2"/>
              <c:y val="-0.11283928026837452"/>
            </c:manualLayout>
          </c:layout>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6"/>
          </a:solidFill>
          <a:ln w="19050">
            <a:solidFill>
              <a:schemeClr val="lt1"/>
            </a:solidFill>
          </a:ln>
          <a:effectLst/>
        </c:spPr>
        <c:dLbl>
          <c:idx val="0"/>
          <c:layout>
            <c:manualLayout>
              <c:x val="-0.16017842660178427"/>
              <c:y val="-7.6242756938090878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9DF3751-4313-4E29-8D1D-D0FDC1827D6E}" type="CATEGORYNAME">
                  <a:rPr lang="en-US" b="1">
                    <a:solidFill>
                      <a:schemeClr val="accent6"/>
                    </a:solidFill>
                  </a:rPr>
                  <a:pPr>
                    <a:defRPr sz="900" b="0" i="0" u="none" strike="noStrike" kern="1200" baseline="0">
                      <a:solidFill>
                        <a:schemeClr val="tx1">
                          <a:lumMod val="75000"/>
                          <a:lumOff val="25000"/>
                        </a:schemeClr>
                      </a:solidFill>
                      <a:latin typeface="+mn-lt"/>
                      <a:ea typeface="+mn-ea"/>
                      <a:cs typeface="+mn-cs"/>
                    </a:defRPr>
                  </a:pPr>
                  <a:t>[CATEGORY NAME]</a:t>
                </a:fld>
                <a:r>
                  <a:rPr lang="en-US" baseline="0"/>
                  <a:t>, </a:t>
                </a:r>
                <a:fld id="{781CB007-02B0-40EE-AA32-B984BB131EBF}" type="VALUE">
                  <a:rPr lang="en-US" baseline="0"/>
                  <a:pPr>
                    <a:defRPr sz="900" b="0" i="0" u="none" strike="noStrike" kern="1200" baseline="0">
                      <a:solidFill>
                        <a:schemeClr val="tx1">
                          <a:lumMod val="75000"/>
                          <a:lumOff val="25000"/>
                        </a:schemeClr>
                      </a:solidFill>
                      <a:latin typeface="+mn-lt"/>
                      <a:ea typeface="+mn-ea"/>
                      <a:cs typeface="+mn-cs"/>
                    </a:defRPr>
                  </a:pPr>
                  <a:t>[VALUE]</a:t>
                </a:fld>
                <a:r>
                  <a:rPr lang="en-US" baseline="0"/>
                  <a:t>, </a:t>
                </a:r>
                <a:fld id="{4F31A4B3-9D68-4ACC-B26B-D9FAC5611682}" type="PERCENTAGE">
                  <a:rPr lang="en-US" baseline="0"/>
                  <a:pPr>
                    <a:defRPr sz="900" b="0" i="0" u="none" strike="noStrike" kern="1200" baseline="0">
                      <a:solidFill>
                        <a:schemeClr val="tx1">
                          <a:lumMod val="75000"/>
                          <a:lumOff val="25000"/>
                        </a:schemeClr>
                      </a:solidFill>
                      <a:latin typeface="+mn-lt"/>
                      <a:ea typeface="+mn-ea"/>
                      <a:cs typeface="+mn-cs"/>
                    </a:defRPr>
                  </a:pPr>
                  <a:t>[PERCENTAGE]</a:t>
                </a:fld>
                <a:endParaRPr lang="en-US" baseline="0"/>
              </a:p>
            </c:rich>
          </c:tx>
          <c:spPr>
            <a:solidFill>
              <a:schemeClr val="accent6"/>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dLbl>
          <c:idx val="0"/>
          <c:layout>
            <c:manualLayout>
              <c:x val="0.18494104194815894"/>
              <c:y val="-0.1466211120161704"/>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fld id="{54DB1307-0AE3-44A2-95B7-3BD8FD44CC25}" type="CATEGORYNAME">
                  <a:rPr lang="en-US" b="1">
                    <a:solidFill>
                      <a:schemeClr val="lt1"/>
                    </a:solidFill>
                    <a:latin typeface="+mn-lt"/>
                    <a:ea typeface="+mn-ea"/>
                    <a:cs typeface="+mn-cs"/>
                  </a:rPr>
                  <a:pPr>
                    <a:defRPr sz="900" b="0" i="0" u="none" strike="noStrike" kern="1200" baseline="0">
                      <a:solidFill>
                        <a:schemeClr val="lt1"/>
                      </a:solidFill>
                      <a:latin typeface="+mn-lt"/>
                      <a:ea typeface="+mn-ea"/>
                      <a:cs typeface="+mn-cs"/>
                    </a:defRPr>
                  </a:pPr>
                  <a:t>[CATEGORY NAME]</a:t>
                </a:fld>
                <a:r>
                  <a:rPr lang="en-US" b="1" baseline="0">
                    <a:solidFill>
                      <a:schemeClr val="lt1"/>
                    </a:solidFill>
                    <a:latin typeface="+mn-lt"/>
                    <a:ea typeface="+mn-ea"/>
                    <a:cs typeface="+mn-cs"/>
                  </a:rPr>
                  <a:t>,</a:t>
                </a:r>
              </a:p>
              <a:p>
                <a:pPr>
                  <a:defRPr sz="900" b="0" i="0" u="none" strike="noStrike" kern="1200" baseline="0">
                    <a:solidFill>
                      <a:schemeClr val="lt1"/>
                    </a:solidFill>
                    <a:latin typeface="+mn-lt"/>
                    <a:ea typeface="+mn-ea"/>
                    <a:cs typeface="+mn-cs"/>
                  </a:defRPr>
                </a:pPr>
                <a:r>
                  <a:rPr lang="en-US" baseline="0">
                    <a:solidFill>
                      <a:schemeClr val="lt1"/>
                    </a:solidFill>
                    <a:latin typeface="+mn-lt"/>
                    <a:ea typeface="+mn-ea"/>
                    <a:cs typeface="+mn-cs"/>
                  </a:rPr>
                  <a:t> </a:t>
                </a:r>
                <a:fld id="{05C6F79C-0D21-4AA1-B58E-6806EFF8E710}" type="VALUE">
                  <a:rPr lang="en-US" baseline="0">
                    <a:solidFill>
                      <a:schemeClr val="lt1"/>
                    </a:solidFill>
                    <a:latin typeface="+mn-lt"/>
                    <a:ea typeface="+mn-ea"/>
                    <a:cs typeface="+mn-cs"/>
                  </a:rPr>
                  <a:pPr>
                    <a:defRPr sz="900" b="0" i="0" u="none" strike="noStrike" kern="1200" baseline="0">
                      <a:solidFill>
                        <a:schemeClr val="lt1"/>
                      </a:solidFill>
                      <a:latin typeface="+mn-lt"/>
                      <a:ea typeface="+mn-ea"/>
                      <a:cs typeface="+mn-cs"/>
                    </a:defRPr>
                  </a:pPr>
                  <a:t>[VALUE]</a:t>
                </a:fld>
                <a:r>
                  <a:rPr lang="en-US" baseline="0">
                    <a:solidFill>
                      <a:schemeClr val="lt1"/>
                    </a:solidFill>
                    <a:latin typeface="+mn-lt"/>
                    <a:ea typeface="+mn-ea"/>
                    <a:cs typeface="+mn-cs"/>
                  </a:rPr>
                  <a:t>, </a:t>
                </a:r>
              </a:p>
              <a:p>
                <a:pPr>
                  <a:defRPr sz="900" b="0" i="0" u="none" strike="noStrike" kern="1200" baseline="0">
                    <a:solidFill>
                      <a:schemeClr val="lt1"/>
                    </a:solidFill>
                    <a:latin typeface="+mn-lt"/>
                    <a:ea typeface="+mn-ea"/>
                    <a:cs typeface="+mn-cs"/>
                  </a:defRPr>
                </a:pPr>
                <a:fld id="{97314606-965E-4403-8981-CA461534FFAA}" type="PERCENTAGE">
                  <a:rPr lang="en-US" baseline="0">
                    <a:solidFill>
                      <a:schemeClr val="lt1"/>
                    </a:solidFill>
                    <a:latin typeface="+mn-lt"/>
                    <a:ea typeface="+mn-ea"/>
                    <a:cs typeface="+mn-cs"/>
                  </a:rPr>
                  <a:pPr>
                    <a:defRPr sz="900" b="0" i="0" u="none" strike="noStrike" kern="1200" baseline="0">
                      <a:solidFill>
                        <a:schemeClr val="lt1"/>
                      </a:solidFill>
                      <a:latin typeface="+mn-lt"/>
                      <a:ea typeface="+mn-ea"/>
                      <a:cs typeface="+mn-cs"/>
                    </a:defRPr>
                  </a:pPr>
                  <a:t>[PERCENTAGE]</a:t>
                </a:fld>
                <a:endParaRPr lang="en-IN"/>
              </a:p>
            </c:rich>
          </c:tx>
          <c:spPr>
            <a:solidFill>
              <a:schemeClr val="accent1"/>
            </a:solidFill>
            <a:ln w="12700" cap="flat" cmpd="sng" algn="ctr">
              <a:solidFill>
                <a:schemeClr val="accent1">
                  <a:shade val="15000"/>
                </a:schemeClr>
              </a:solidFill>
              <a:prstDash val="solid"/>
              <a:miter lim="800000"/>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9003944773175541"/>
                  <c:h val="0.13225357018460465"/>
                </c:manualLayout>
              </c15:layout>
              <c15:dlblFieldTable/>
              <c15:showDataLabelsRange val="0"/>
            </c:ext>
          </c:extLst>
        </c:dLbl>
      </c:pivotFmt>
      <c:pivotFmt>
        <c:idx val="25"/>
        <c:spPr>
          <a:solidFill>
            <a:schemeClr val="accent2"/>
          </a:solidFill>
          <a:ln w="19050">
            <a:solidFill>
              <a:schemeClr val="lt1"/>
            </a:solidFill>
          </a:ln>
          <a:effectLst/>
        </c:spPr>
        <c:dLbl>
          <c:idx val="0"/>
          <c:layout>
            <c:manualLayout>
              <c:x val="0.20888117535603917"/>
              <c:y val="7.5905950627644894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fld id="{143467FD-F323-43ED-9AB2-88B32549D56A}" type="CATEGORYNAME">
                  <a:rPr lang="en-US" b="1">
                    <a:solidFill>
                      <a:schemeClr val="lt1"/>
                    </a:solidFill>
                    <a:latin typeface="+mn-lt"/>
                    <a:ea typeface="+mn-ea"/>
                    <a:cs typeface="+mn-cs"/>
                  </a:rPr>
                  <a:pPr>
                    <a:defRPr sz="900" b="0" i="0" u="none" strike="noStrike" kern="1200" baseline="0">
                      <a:solidFill>
                        <a:schemeClr val="lt1"/>
                      </a:solidFill>
                      <a:latin typeface="+mn-lt"/>
                      <a:ea typeface="+mn-ea"/>
                      <a:cs typeface="+mn-cs"/>
                    </a:defRPr>
                  </a:pPr>
                  <a:t>[CATEGORY NAME]</a:t>
                </a:fld>
                <a:r>
                  <a:rPr lang="en-US" baseline="0">
                    <a:solidFill>
                      <a:schemeClr val="lt1"/>
                    </a:solidFill>
                    <a:latin typeface="+mn-lt"/>
                    <a:ea typeface="+mn-ea"/>
                    <a:cs typeface="+mn-cs"/>
                  </a:rPr>
                  <a:t>, </a:t>
                </a:r>
                <a:fld id="{8FCCD285-AE44-4777-AC4F-0EB29FF147DC}" type="VALUE">
                  <a:rPr lang="en-US" baseline="0">
                    <a:solidFill>
                      <a:schemeClr val="lt1"/>
                    </a:solidFill>
                    <a:latin typeface="+mn-lt"/>
                    <a:ea typeface="+mn-ea"/>
                    <a:cs typeface="+mn-cs"/>
                  </a:rPr>
                  <a:pPr>
                    <a:defRPr sz="900" b="0" i="0" u="none" strike="noStrike" kern="1200" baseline="0">
                      <a:solidFill>
                        <a:schemeClr val="lt1"/>
                      </a:solidFill>
                      <a:latin typeface="+mn-lt"/>
                      <a:ea typeface="+mn-ea"/>
                      <a:cs typeface="+mn-cs"/>
                    </a:defRPr>
                  </a:pPr>
                  <a:t>[VALUE]</a:t>
                </a:fld>
                <a:r>
                  <a:rPr lang="en-US" baseline="0">
                    <a:solidFill>
                      <a:schemeClr val="lt1"/>
                    </a:solidFill>
                    <a:latin typeface="+mn-lt"/>
                    <a:ea typeface="+mn-ea"/>
                    <a:cs typeface="+mn-cs"/>
                  </a:rPr>
                  <a:t>, </a:t>
                </a:r>
              </a:p>
              <a:p>
                <a:pPr>
                  <a:defRPr sz="900" b="0" i="0" u="none" strike="noStrike" kern="1200" baseline="0">
                    <a:solidFill>
                      <a:schemeClr val="lt1"/>
                    </a:solidFill>
                    <a:latin typeface="+mn-lt"/>
                    <a:ea typeface="+mn-ea"/>
                    <a:cs typeface="+mn-cs"/>
                  </a:defRPr>
                </a:pPr>
                <a:fld id="{8F7ED790-672D-4A42-A4B9-E1C8E970A6B8}" type="PERCENTAGE">
                  <a:rPr lang="en-US" baseline="0">
                    <a:solidFill>
                      <a:schemeClr val="lt1"/>
                    </a:solidFill>
                    <a:latin typeface="+mn-lt"/>
                    <a:ea typeface="+mn-ea"/>
                    <a:cs typeface="+mn-cs"/>
                  </a:rPr>
                  <a:pPr>
                    <a:defRPr sz="900" b="0" i="0" u="none" strike="noStrike" kern="1200" baseline="0">
                      <a:solidFill>
                        <a:schemeClr val="lt1"/>
                      </a:solidFill>
                      <a:latin typeface="+mn-lt"/>
                      <a:ea typeface="+mn-ea"/>
                      <a:cs typeface="+mn-cs"/>
                    </a:defRPr>
                  </a:pPr>
                  <a:t>[PERCENTAGE]</a:t>
                </a:fld>
                <a:endParaRPr lang="en-IN"/>
              </a:p>
            </c:rich>
          </c:tx>
          <c:spPr>
            <a:solidFill>
              <a:schemeClr val="accent2"/>
            </a:solidFill>
            <a:ln w="12700" cap="flat" cmpd="sng" algn="ctr">
              <a:solidFill>
                <a:schemeClr val="accent2">
                  <a:shade val="15000"/>
                </a:schemeClr>
              </a:solidFill>
              <a:prstDash val="solid"/>
              <a:miter lim="800000"/>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5780315737160075"/>
                  <c:h val="0.14966910484151863"/>
                </c:manualLayout>
              </c15:layout>
              <c15:dlblFieldTable/>
              <c15:showDataLabelsRange val="0"/>
            </c:ext>
          </c:extLst>
        </c:dLbl>
      </c:pivotFmt>
      <c:pivotFmt>
        <c:idx val="26"/>
        <c:spPr>
          <a:solidFill>
            <a:schemeClr val="accent3"/>
          </a:solidFill>
          <a:ln w="19050">
            <a:solidFill>
              <a:schemeClr val="lt1"/>
            </a:solidFill>
          </a:ln>
          <a:effectLst/>
        </c:spPr>
        <c:dLbl>
          <c:idx val="0"/>
          <c:layout>
            <c:manualLayout>
              <c:x val="0.21501751075494258"/>
              <c:y val="0.19512310177528747"/>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fld id="{4A997B98-63F6-435B-8D6C-22DEE73D1184}" type="CATEGORYNAME">
                  <a:rPr lang="en-US" b="1">
                    <a:solidFill>
                      <a:schemeClr val="lt1"/>
                    </a:solidFill>
                    <a:latin typeface="+mn-lt"/>
                    <a:ea typeface="+mn-ea"/>
                    <a:cs typeface="+mn-cs"/>
                  </a:rPr>
                  <a:pPr>
                    <a:defRPr sz="900" b="0" i="0" u="none" strike="noStrike" kern="1200" baseline="0">
                      <a:solidFill>
                        <a:schemeClr val="lt1"/>
                      </a:solidFill>
                      <a:latin typeface="+mn-lt"/>
                      <a:ea typeface="+mn-ea"/>
                      <a:cs typeface="+mn-cs"/>
                    </a:defRPr>
                  </a:pPr>
                  <a:t>[CATEGORY NAME]</a:t>
                </a:fld>
                <a:r>
                  <a:rPr lang="en-US" baseline="0">
                    <a:solidFill>
                      <a:schemeClr val="lt1"/>
                    </a:solidFill>
                    <a:latin typeface="+mn-lt"/>
                    <a:ea typeface="+mn-ea"/>
                    <a:cs typeface="+mn-cs"/>
                  </a:rPr>
                  <a:t>, </a:t>
                </a:r>
              </a:p>
              <a:p>
                <a:pPr>
                  <a:defRPr sz="900" b="0" i="0" u="none" strike="noStrike" kern="1200" baseline="0">
                    <a:solidFill>
                      <a:schemeClr val="lt1"/>
                    </a:solidFill>
                    <a:latin typeface="+mn-lt"/>
                    <a:ea typeface="+mn-ea"/>
                    <a:cs typeface="+mn-cs"/>
                  </a:defRPr>
                </a:pPr>
                <a:r>
                  <a:rPr lang="en-US" baseline="0">
                    <a:solidFill>
                      <a:schemeClr val="lt1"/>
                    </a:solidFill>
                    <a:latin typeface="+mn-lt"/>
                    <a:ea typeface="+mn-ea"/>
                    <a:cs typeface="+mn-cs"/>
                  </a:rPr>
                  <a:t> </a:t>
                </a:r>
                <a:fld id="{1CCABB34-12A7-4A2D-819C-DC4F6EB9A670}" type="VALUE">
                  <a:rPr lang="en-US" baseline="0">
                    <a:solidFill>
                      <a:schemeClr val="lt1"/>
                    </a:solidFill>
                    <a:latin typeface="+mn-lt"/>
                    <a:ea typeface="+mn-ea"/>
                    <a:cs typeface="+mn-cs"/>
                  </a:rPr>
                  <a:pPr>
                    <a:defRPr sz="900" b="0" i="0" u="none" strike="noStrike" kern="1200" baseline="0">
                      <a:solidFill>
                        <a:schemeClr val="lt1"/>
                      </a:solidFill>
                      <a:latin typeface="+mn-lt"/>
                      <a:ea typeface="+mn-ea"/>
                      <a:cs typeface="+mn-cs"/>
                    </a:defRPr>
                  </a:pPr>
                  <a:t>[VALUE]</a:t>
                </a:fld>
                <a:r>
                  <a:rPr lang="en-US" baseline="0">
                    <a:solidFill>
                      <a:schemeClr val="lt1"/>
                    </a:solidFill>
                    <a:latin typeface="+mn-lt"/>
                    <a:ea typeface="+mn-ea"/>
                    <a:cs typeface="+mn-cs"/>
                  </a:rPr>
                  <a:t>,</a:t>
                </a:r>
              </a:p>
              <a:p>
                <a:pPr>
                  <a:defRPr sz="900" b="0" i="0" u="none" strike="noStrike" kern="1200" baseline="0">
                    <a:solidFill>
                      <a:schemeClr val="lt1"/>
                    </a:solidFill>
                    <a:latin typeface="+mn-lt"/>
                    <a:ea typeface="+mn-ea"/>
                    <a:cs typeface="+mn-cs"/>
                  </a:defRPr>
                </a:pPr>
                <a:r>
                  <a:rPr lang="en-US" baseline="0">
                    <a:solidFill>
                      <a:schemeClr val="lt1"/>
                    </a:solidFill>
                    <a:latin typeface="+mn-lt"/>
                    <a:ea typeface="+mn-ea"/>
                    <a:cs typeface="+mn-cs"/>
                  </a:rPr>
                  <a:t> </a:t>
                </a:r>
                <a:fld id="{1AAA6B83-0B51-429A-9E8D-E9F567642B7B}" type="PERCENTAGE">
                  <a:rPr lang="en-US" baseline="0">
                    <a:solidFill>
                      <a:schemeClr val="lt1"/>
                    </a:solidFill>
                    <a:latin typeface="+mn-lt"/>
                    <a:ea typeface="+mn-ea"/>
                    <a:cs typeface="+mn-cs"/>
                  </a:rPr>
                  <a:pPr>
                    <a:defRPr sz="900" b="0" i="0" u="none" strike="noStrike" kern="1200" baseline="0">
                      <a:solidFill>
                        <a:schemeClr val="lt1"/>
                      </a:solidFill>
                      <a:latin typeface="+mn-lt"/>
                      <a:ea typeface="+mn-ea"/>
                      <a:cs typeface="+mn-cs"/>
                    </a:defRPr>
                  </a:pPr>
                  <a:t>[PERCENTAGE]</a:t>
                </a:fld>
                <a:endParaRPr lang="en-US" baseline="0">
                  <a:solidFill>
                    <a:schemeClr val="lt1"/>
                  </a:solidFill>
                  <a:latin typeface="+mn-lt"/>
                  <a:ea typeface="+mn-ea"/>
                  <a:cs typeface="+mn-cs"/>
                </a:endParaRPr>
              </a:p>
            </c:rich>
          </c:tx>
          <c:spPr>
            <a:solidFill>
              <a:schemeClr val="accent3"/>
            </a:solidFill>
            <a:ln w="12700" cap="flat" cmpd="sng" algn="ctr">
              <a:solidFill>
                <a:schemeClr val="accent3">
                  <a:shade val="15000"/>
                </a:schemeClr>
              </a:solidFill>
              <a:prstDash val="solid"/>
              <a:miter lim="800000"/>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1204378853530878"/>
                  <c:h val="0.14270289097875305"/>
                </c:manualLayout>
              </c15:layout>
              <c15:dlblFieldTable/>
              <c15:showDataLabelsRange val="0"/>
            </c:ext>
          </c:extLst>
        </c:dLbl>
      </c:pivotFmt>
      <c:pivotFmt>
        <c:idx val="27"/>
        <c:spPr>
          <a:solidFill>
            <a:schemeClr val="accent4"/>
          </a:solidFill>
          <a:ln w="19050">
            <a:solidFill>
              <a:schemeClr val="lt1"/>
            </a:solidFill>
          </a:ln>
          <a:effectLst/>
        </c:spPr>
        <c:dLbl>
          <c:idx val="0"/>
          <c:layout>
            <c:manualLayout>
              <c:x val="-0.24518114507136315"/>
              <c:y val="0.16568495160675448"/>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fld id="{CDCD9DEA-29AC-494C-98CA-8CB1CC0C888D}" type="CATEGORYNAME">
                  <a:rPr lang="en-US" b="1">
                    <a:solidFill>
                      <a:schemeClr val="lt1"/>
                    </a:solidFill>
                    <a:latin typeface="+mn-lt"/>
                    <a:ea typeface="+mn-ea"/>
                    <a:cs typeface="+mn-cs"/>
                  </a:rPr>
                  <a:pPr>
                    <a:defRPr sz="900" b="0" i="0" u="none" strike="noStrike" kern="1200" baseline="0">
                      <a:solidFill>
                        <a:schemeClr val="lt1"/>
                      </a:solidFill>
                      <a:latin typeface="+mn-lt"/>
                      <a:ea typeface="+mn-ea"/>
                      <a:cs typeface="+mn-cs"/>
                    </a:defRPr>
                  </a:pPr>
                  <a:t>[CATEGORY NAME]</a:t>
                </a:fld>
                <a:r>
                  <a:rPr lang="en-US" baseline="0">
                    <a:solidFill>
                      <a:schemeClr val="lt1"/>
                    </a:solidFill>
                    <a:latin typeface="+mn-lt"/>
                    <a:ea typeface="+mn-ea"/>
                    <a:cs typeface="+mn-cs"/>
                  </a:rPr>
                  <a:t>, </a:t>
                </a:r>
                <a:fld id="{739EB61B-C67F-4F8C-B34B-E88F4B23456A}" type="VALUE">
                  <a:rPr lang="en-US" baseline="0">
                    <a:solidFill>
                      <a:schemeClr val="lt1"/>
                    </a:solidFill>
                    <a:latin typeface="+mn-lt"/>
                    <a:ea typeface="+mn-ea"/>
                    <a:cs typeface="+mn-cs"/>
                  </a:rPr>
                  <a:pPr>
                    <a:defRPr sz="900" b="0" i="0" u="none" strike="noStrike" kern="1200" baseline="0">
                      <a:solidFill>
                        <a:schemeClr val="lt1"/>
                      </a:solidFill>
                      <a:latin typeface="+mn-lt"/>
                      <a:ea typeface="+mn-ea"/>
                      <a:cs typeface="+mn-cs"/>
                    </a:defRPr>
                  </a:pPr>
                  <a:t>[VALUE]</a:t>
                </a:fld>
                <a:r>
                  <a:rPr lang="en-US" baseline="0">
                    <a:solidFill>
                      <a:schemeClr val="lt1"/>
                    </a:solidFill>
                    <a:latin typeface="+mn-lt"/>
                    <a:ea typeface="+mn-ea"/>
                    <a:cs typeface="+mn-cs"/>
                  </a:rPr>
                  <a:t>, </a:t>
                </a:r>
                <a:fld id="{459308B5-8A5F-4F4D-A629-2EC173764AFD}" type="PERCENTAGE">
                  <a:rPr lang="en-US" baseline="0">
                    <a:solidFill>
                      <a:schemeClr val="lt1"/>
                    </a:solidFill>
                    <a:latin typeface="+mn-lt"/>
                    <a:ea typeface="+mn-ea"/>
                    <a:cs typeface="+mn-cs"/>
                  </a:rPr>
                  <a:pPr>
                    <a:defRPr sz="900" b="0" i="0" u="none" strike="noStrike" kern="1200" baseline="0">
                      <a:solidFill>
                        <a:schemeClr val="lt1"/>
                      </a:solidFill>
                      <a:latin typeface="+mn-lt"/>
                      <a:ea typeface="+mn-ea"/>
                      <a:cs typeface="+mn-cs"/>
                    </a:defRPr>
                  </a:pPr>
                  <a:t>[PERCENTAGE]</a:t>
                </a:fld>
                <a:endParaRPr lang="en-US" baseline="0">
                  <a:solidFill>
                    <a:schemeClr val="lt1"/>
                  </a:solidFill>
                  <a:latin typeface="+mn-lt"/>
                  <a:ea typeface="+mn-ea"/>
                  <a:cs typeface="+mn-cs"/>
                </a:endParaRPr>
              </a:p>
            </c:rich>
          </c:tx>
          <c:spPr>
            <a:solidFill>
              <a:schemeClr val="accent4"/>
            </a:solidFill>
            <a:ln w="12700" cap="flat" cmpd="sng" algn="ctr">
              <a:solidFill>
                <a:schemeClr val="accent4">
                  <a:shade val="15000"/>
                </a:schemeClr>
              </a:solidFill>
              <a:prstDash val="solid"/>
              <a:miter lim="800000"/>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3068284178974668"/>
                  <c:h val="0.13225357018460465"/>
                </c:manualLayout>
              </c15:layout>
              <c15:dlblFieldTable/>
              <c15:showDataLabelsRange val="0"/>
            </c:ext>
          </c:extLst>
        </c:dLbl>
      </c:pivotFmt>
      <c:pivotFmt>
        <c:idx val="28"/>
        <c:spPr>
          <a:solidFill>
            <a:schemeClr val="accent5"/>
          </a:solidFill>
          <a:ln w="19050">
            <a:solidFill>
              <a:schemeClr val="lt1"/>
            </a:solidFill>
          </a:ln>
          <a:effectLst/>
        </c:spPr>
        <c:dLbl>
          <c:idx val="0"/>
          <c:layout>
            <c:manualLayout>
              <c:x val="-0.24074327524887792"/>
              <c:y val="2.6010855226168829E-3"/>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fld id="{DE0B70EE-CC86-4D7E-BC0C-660C315DE2D4}" type="CATEGORYNAME">
                  <a:rPr lang="en-US" b="1">
                    <a:solidFill>
                      <a:schemeClr val="lt1"/>
                    </a:solidFill>
                    <a:latin typeface="+mn-lt"/>
                    <a:ea typeface="+mn-ea"/>
                    <a:cs typeface="+mn-cs"/>
                  </a:rPr>
                  <a:pPr>
                    <a:defRPr sz="900" b="0" i="0" u="none" strike="noStrike" kern="1200" baseline="0">
                      <a:solidFill>
                        <a:schemeClr val="lt1"/>
                      </a:solidFill>
                      <a:latin typeface="+mn-lt"/>
                      <a:ea typeface="+mn-ea"/>
                      <a:cs typeface="+mn-cs"/>
                    </a:defRPr>
                  </a:pPr>
                  <a:t>[CATEGORY NAME]</a:t>
                </a:fld>
                <a:r>
                  <a:rPr lang="en-US" b="1" baseline="0">
                    <a:solidFill>
                      <a:schemeClr val="lt1"/>
                    </a:solidFill>
                    <a:latin typeface="+mn-lt"/>
                    <a:ea typeface="+mn-ea"/>
                    <a:cs typeface="+mn-cs"/>
                  </a:rPr>
                  <a:t>,</a:t>
                </a:r>
              </a:p>
              <a:p>
                <a:pPr>
                  <a:defRPr sz="900" b="0" i="0" u="none" strike="noStrike" kern="1200" baseline="0">
                    <a:solidFill>
                      <a:schemeClr val="lt1"/>
                    </a:solidFill>
                    <a:latin typeface="+mn-lt"/>
                    <a:ea typeface="+mn-ea"/>
                    <a:cs typeface="+mn-cs"/>
                  </a:defRPr>
                </a:pPr>
                <a:r>
                  <a:rPr lang="en-US" baseline="0">
                    <a:solidFill>
                      <a:schemeClr val="lt1"/>
                    </a:solidFill>
                    <a:latin typeface="+mn-lt"/>
                    <a:ea typeface="+mn-ea"/>
                    <a:cs typeface="+mn-cs"/>
                  </a:rPr>
                  <a:t> </a:t>
                </a:r>
                <a:fld id="{76150365-12A7-4C9C-BAD9-E290BD70F3C9}" type="VALUE">
                  <a:rPr lang="en-US" baseline="0">
                    <a:solidFill>
                      <a:schemeClr val="lt1"/>
                    </a:solidFill>
                    <a:latin typeface="+mn-lt"/>
                    <a:ea typeface="+mn-ea"/>
                    <a:cs typeface="+mn-cs"/>
                  </a:rPr>
                  <a:pPr>
                    <a:defRPr sz="900" b="0" i="0" u="none" strike="noStrike" kern="1200" baseline="0">
                      <a:solidFill>
                        <a:schemeClr val="lt1"/>
                      </a:solidFill>
                      <a:latin typeface="+mn-lt"/>
                      <a:ea typeface="+mn-ea"/>
                      <a:cs typeface="+mn-cs"/>
                    </a:defRPr>
                  </a:pPr>
                  <a:t>[VALUE]</a:t>
                </a:fld>
                <a:r>
                  <a:rPr lang="en-US" baseline="0">
                    <a:solidFill>
                      <a:schemeClr val="lt1"/>
                    </a:solidFill>
                    <a:latin typeface="+mn-lt"/>
                    <a:ea typeface="+mn-ea"/>
                    <a:cs typeface="+mn-cs"/>
                  </a:rPr>
                  <a:t>, </a:t>
                </a:r>
                <a:fld id="{2CC9043F-3166-43D5-B264-FABFAF5945F0}" type="PERCENTAGE">
                  <a:rPr lang="en-US" baseline="0">
                    <a:solidFill>
                      <a:schemeClr val="lt1"/>
                    </a:solidFill>
                    <a:latin typeface="+mn-lt"/>
                    <a:ea typeface="+mn-ea"/>
                    <a:cs typeface="+mn-cs"/>
                  </a:rPr>
                  <a:pPr>
                    <a:defRPr sz="900" b="0" i="0" u="none" strike="noStrike" kern="1200" baseline="0">
                      <a:solidFill>
                        <a:schemeClr val="lt1"/>
                      </a:solidFill>
                      <a:latin typeface="+mn-lt"/>
                      <a:ea typeface="+mn-ea"/>
                      <a:cs typeface="+mn-cs"/>
                    </a:defRPr>
                  </a:pPr>
                  <a:t>[PERCENTAGE]</a:t>
                </a:fld>
                <a:endParaRPr lang="en-US" baseline="0">
                  <a:solidFill>
                    <a:schemeClr val="lt1"/>
                  </a:solidFill>
                  <a:latin typeface="+mn-lt"/>
                  <a:ea typeface="+mn-ea"/>
                  <a:cs typeface="+mn-cs"/>
                </a:endParaRPr>
              </a:p>
            </c:rich>
          </c:tx>
          <c:spPr>
            <a:solidFill>
              <a:schemeClr val="accent5"/>
            </a:solidFill>
            <a:ln w="19050" cap="flat" cmpd="sng" algn="ctr">
              <a:solidFill>
                <a:schemeClr val="lt1"/>
              </a:solidFill>
              <a:prstDash val="solid"/>
              <a:miter lim="800000"/>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4820019723865877"/>
                  <c:h val="0.15315221177290142"/>
                </c:manualLayout>
              </c15:layout>
              <c15:dlblFieldTable/>
              <c15:showDataLabelsRange val="0"/>
            </c:ext>
          </c:extLst>
        </c:dLbl>
      </c:pivotFmt>
      <c:pivotFmt>
        <c:idx val="29"/>
        <c:spPr>
          <a:solidFill>
            <a:schemeClr val="accent6"/>
          </a:solidFill>
          <a:ln w="19050">
            <a:solidFill>
              <a:schemeClr val="lt1"/>
            </a:solidFill>
          </a:ln>
          <a:effectLst/>
        </c:spPr>
        <c:dLbl>
          <c:idx val="0"/>
          <c:layout>
            <c:manualLayout>
              <c:x val="-0.19528859743123828"/>
              <c:y val="-0.14217411695011481"/>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fld id="{EE2FDF03-11F4-48A2-9773-FDF8D53B8C68}" type="CATEGORYNAME">
                  <a:rPr lang="en-US" b="1">
                    <a:solidFill>
                      <a:schemeClr val="lt1"/>
                    </a:solidFill>
                    <a:latin typeface="+mn-lt"/>
                    <a:ea typeface="+mn-ea"/>
                    <a:cs typeface="+mn-cs"/>
                  </a:rPr>
                  <a:pPr>
                    <a:defRPr sz="900" b="0" i="0" u="none" strike="noStrike" kern="1200" baseline="0">
                      <a:solidFill>
                        <a:schemeClr val="lt1"/>
                      </a:solidFill>
                      <a:latin typeface="+mn-lt"/>
                      <a:ea typeface="+mn-ea"/>
                      <a:cs typeface="+mn-cs"/>
                    </a:defRPr>
                  </a:pPr>
                  <a:t>[CATEGORY NAME]</a:t>
                </a:fld>
                <a:r>
                  <a:rPr lang="en-US" baseline="0">
                    <a:solidFill>
                      <a:schemeClr val="lt1"/>
                    </a:solidFill>
                    <a:latin typeface="+mn-lt"/>
                    <a:ea typeface="+mn-ea"/>
                    <a:cs typeface="+mn-cs"/>
                  </a:rPr>
                  <a:t>,</a:t>
                </a:r>
              </a:p>
              <a:p>
                <a:pPr>
                  <a:defRPr sz="900" b="0" i="0" u="none" strike="noStrike" kern="1200" baseline="0">
                    <a:solidFill>
                      <a:schemeClr val="lt1"/>
                    </a:solidFill>
                    <a:latin typeface="+mn-lt"/>
                    <a:ea typeface="+mn-ea"/>
                    <a:cs typeface="+mn-cs"/>
                  </a:defRPr>
                </a:pPr>
                <a:r>
                  <a:rPr lang="en-US" baseline="0">
                    <a:solidFill>
                      <a:schemeClr val="lt1"/>
                    </a:solidFill>
                    <a:latin typeface="+mn-lt"/>
                    <a:ea typeface="+mn-ea"/>
                    <a:cs typeface="+mn-cs"/>
                  </a:rPr>
                  <a:t> </a:t>
                </a:r>
                <a:fld id="{F916AE41-8F57-4CF6-AEDA-68DC223E95B8}" type="VALUE">
                  <a:rPr lang="en-US" baseline="0">
                    <a:solidFill>
                      <a:schemeClr val="lt1"/>
                    </a:solidFill>
                    <a:latin typeface="+mn-lt"/>
                    <a:ea typeface="+mn-ea"/>
                    <a:cs typeface="+mn-cs"/>
                  </a:rPr>
                  <a:pPr>
                    <a:defRPr sz="900" b="0" i="0" u="none" strike="noStrike" kern="1200" baseline="0">
                      <a:solidFill>
                        <a:schemeClr val="lt1"/>
                      </a:solidFill>
                      <a:latin typeface="+mn-lt"/>
                      <a:ea typeface="+mn-ea"/>
                      <a:cs typeface="+mn-cs"/>
                    </a:defRPr>
                  </a:pPr>
                  <a:t>[VALUE]</a:t>
                </a:fld>
                <a:r>
                  <a:rPr lang="en-US" baseline="0">
                    <a:solidFill>
                      <a:schemeClr val="lt1"/>
                    </a:solidFill>
                    <a:latin typeface="+mn-lt"/>
                    <a:ea typeface="+mn-ea"/>
                    <a:cs typeface="+mn-cs"/>
                  </a:rPr>
                  <a:t>, </a:t>
                </a:r>
                <a:fld id="{60B3570F-1352-4F9F-A036-883BB8A9CF8C}" type="PERCENTAGE">
                  <a:rPr lang="en-US" baseline="0">
                    <a:solidFill>
                      <a:schemeClr val="lt1"/>
                    </a:solidFill>
                    <a:latin typeface="+mn-lt"/>
                    <a:ea typeface="+mn-ea"/>
                    <a:cs typeface="+mn-cs"/>
                  </a:rPr>
                  <a:pPr>
                    <a:defRPr sz="900" b="0" i="0" u="none" strike="noStrike" kern="1200" baseline="0">
                      <a:solidFill>
                        <a:schemeClr val="lt1"/>
                      </a:solidFill>
                      <a:latin typeface="+mn-lt"/>
                      <a:ea typeface="+mn-ea"/>
                      <a:cs typeface="+mn-cs"/>
                    </a:defRPr>
                  </a:pPr>
                  <a:t>[PERCENTAGE]</a:t>
                </a:fld>
                <a:endParaRPr lang="en-US" baseline="0">
                  <a:solidFill>
                    <a:schemeClr val="lt1"/>
                  </a:solidFill>
                  <a:latin typeface="+mn-lt"/>
                  <a:ea typeface="+mn-ea"/>
                  <a:cs typeface="+mn-cs"/>
                </a:endParaRPr>
              </a:p>
            </c:rich>
          </c:tx>
          <c:spPr>
            <a:solidFill>
              <a:schemeClr val="accent6"/>
            </a:solidFill>
            <a:ln w="12700" cap="flat" cmpd="sng" algn="ctr">
              <a:solidFill>
                <a:schemeClr val="accent6">
                  <a:shade val="15000"/>
                </a:schemeClr>
              </a:solidFill>
              <a:prstDash val="solid"/>
              <a:miter lim="800000"/>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6026864060631474"/>
                  <c:h val="0.1705677464298154"/>
                </c:manualLayout>
              </c15:layout>
              <c15:dlblFieldTable/>
              <c15:showDataLabelsRange val="0"/>
            </c:ext>
          </c:extLst>
        </c:dLbl>
      </c:pivotFmt>
      <c:pivotFmt>
        <c:idx val="3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31"/>
        <c:spPr>
          <a:solidFill>
            <a:schemeClr val="accent1"/>
          </a:solidFill>
          <a:ln w="19050">
            <a:solidFill>
              <a:schemeClr val="lt1"/>
            </a:solidFill>
          </a:ln>
          <a:effectLst/>
        </c:spPr>
        <c:dLbl>
          <c:idx val="0"/>
          <c:layout>
            <c:manualLayout>
              <c:x val="0.18494104194815894"/>
              <c:y val="-0.1466211120161704"/>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fld id="{54DB1307-0AE3-44A2-95B7-3BD8FD44CC25}" type="CATEGORYNAME">
                  <a:rPr lang="en-US" b="1">
                    <a:solidFill>
                      <a:schemeClr val="lt1"/>
                    </a:solidFill>
                    <a:latin typeface="+mn-lt"/>
                    <a:ea typeface="+mn-ea"/>
                    <a:cs typeface="+mn-cs"/>
                  </a:rPr>
                  <a:pPr>
                    <a:defRPr sz="900" b="0" i="0" u="none" strike="noStrike" kern="1200" baseline="0">
                      <a:solidFill>
                        <a:schemeClr val="lt1"/>
                      </a:solidFill>
                      <a:latin typeface="+mn-lt"/>
                      <a:ea typeface="+mn-ea"/>
                      <a:cs typeface="+mn-cs"/>
                    </a:defRPr>
                  </a:pPr>
                  <a:t>[CATEGORY NAME]</a:t>
                </a:fld>
                <a:r>
                  <a:rPr lang="en-US" b="1" baseline="0">
                    <a:solidFill>
                      <a:schemeClr val="lt1"/>
                    </a:solidFill>
                    <a:latin typeface="+mn-lt"/>
                    <a:ea typeface="+mn-ea"/>
                    <a:cs typeface="+mn-cs"/>
                  </a:rPr>
                  <a:t>,</a:t>
                </a:r>
              </a:p>
              <a:p>
                <a:pPr>
                  <a:defRPr sz="900" b="0" i="0" u="none" strike="noStrike" kern="1200" baseline="0">
                    <a:solidFill>
                      <a:schemeClr val="lt1"/>
                    </a:solidFill>
                    <a:latin typeface="+mn-lt"/>
                    <a:ea typeface="+mn-ea"/>
                    <a:cs typeface="+mn-cs"/>
                  </a:defRPr>
                </a:pPr>
                <a:r>
                  <a:rPr lang="en-US" baseline="0">
                    <a:solidFill>
                      <a:schemeClr val="lt1"/>
                    </a:solidFill>
                    <a:latin typeface="+mn-lt"/>
                    <a:ea typeface="+mn-ea"/>
                    <a:cs typeface="+mn-cs"/>
                  </a:rPr>
                  <a:t> </a:t>
                </a:r>
                <a:fld id="{05C6F79C-0D21-4AA1-B58E-6806EFF8E710}" type="VALUE">
                  <a:rPr lang="en-US" baseline="0">
                    <a:solidFill>
                      <a:schemeClr val="lt1"/>
                    </a:solidFill>
                    <a:latin typeface="+mn-lt"/>
                    <a:ea typeface="+mn-ea"/>
                    <a:cs typeface="+mn-cs"/>
                  </a:rPr>
                  <a:pPr>
                    <a:defRPr sz="900" b="0" i="0" u="none" strike="noStrike" kern="1200" baseline="0">
                      <a:solidFill>
                        <a:schemeClr val="lt1"/>
                      </a:solidFill>
                      <a:latin typeface="+mn-lt"/>
                      <a:ea typeface="+mn-ea"/>
                      <a:cs typeface="+mn-cs"/>
                    </a:defRPr>
                  </a:pPr>
                  <a:t>[VALUE]</a:t>
                </a:fld>
                <a:r>
                  <a:rPr lang="en-US" baseline="0">
                    <a:solidFill>
                      <a:schemeClr val="lt1"/>
                    </a:solidFill>
                    <a:latin typeface="+mn-lt"/>
                    <a:ea typeface="+mn-ea"/>
                    <a:cs typeface="+mn-cs"/>
                  </a:rPr>
                  <a:t>, </a:t>
                </a:r>
              </a:p>
              <a:p>
                <a:pPr>
                  <a:defRPr sz="900" b="0" i="0" u="none" strike="noStrike" kern="1200" baseline="0">
                    <a:solidFill>
                      <a:schemeClr val="lt1"/>
                    </a:solidFill>
                    <a:latin typeface="+mn-lt"/>
                    <a:ea typeface="+mn-ea"/>
                    <a:cs typeface="+mn-cs"/>
                  </a:defRPr>
                </a:pPr>
                <a:fld id="{97314606-965E-4403-8981-CA461534FFAA}" type="PERCENTAGE">
                  <a:rPr lang="en-US" baseline="0">
                    <a:solidFill>
                      <a:schemeClr val="lt1"/>
                    </a:solidFill>
                    <a:latin typeface="+mn-lt"/>
                    <a:ea typeface="+mn-ea"/>
                    <a:cs typeface="+mn-cs"/>
                  </a:rPr>
                  <a:pPr>
                    <a:defRPr sz="900" b="0" i="0" u="none" strike="noStrike" kern="1200" baseline="0">
                      <a:solidFill>
                        <a:schemeClr val="lt1"/>
                      </a:solidFill>
                      <a:latin typeface="+mn-lt"/>
                      <a:ea typeface="+mn-ea"/>
                      <a:cs typeface="+mn-cs"/>
                    </a:defRPr>
                  </a:pPr>
                  <a:t>[PERCENTAGE]</a:t>
                </a:fld>
                <a:endParaRPr lang="en-IN"/>
              </a:p>
            </c:rich>
          </c:tx>
          <c:spPr>
            <a:solidFill>
              <a:schemeClr val="accent1"/>
            </a:solidFill>
            <a:ln w="12700" cap="flat" cmpd="sng" algn="ctr">
              <a:solidFill>
                <a:schemeClr val="accent1">
                  <a:shade val="15000"/>
                </a:schemeClr>
              </a:solidFill>
              <a:prstDash val="solid"/>
              <a:miter lim="800000"/>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9003944773175541"/>
                  <c:h val="0.13225357018460465"/>
                </c:manualLayout>
              </c15:layout>
              <c15:dlblFieldTable/>
              <c15:showDataLabelsRange val="0"/>
            </c:ext>
          </c:extLst>
        </c:dLbl>
      </c:pivotFmt>
      <c:pivotFmt>
        <c:idx val="32"/>
        <c:spPr>
          <a:solidFill>
            <a:schemeClr val="accent1"/>
          </a:solidFill>
          <a:ln w="19050">
            <a:solidFill>
              <a:schemeClr val="lt1"/>
            </a:solidFill>
          </a:ln>
          <a:effectLst/>
        </c:spPr>
        <c:dLbl>
          <c:idx val="0"/>
          <c:layout>
            <c:manualLayout>
              <c:x val="0.20888117535603917"/>
              <c:y val="7.5905950627644894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fld id="{143467FD-F323-43ED-9AB2-88B32549D56A}" type="CATEGORYNAME">
                  <a:rPr lang="en-US" b="1">
                    <a:solidFill>
                      <a:schemeClr val="lt1"/>
                    </a:solidFill>
                    <a:latin typeface="+mn-lt"/>
                    <a:ea typeface="+mn-ea"/>
                    <a:cs typeface="+mn-cs"/>
                  </a:rPr>
                  <a:pPr>
                    <a:defRPr sz="900" b="0" i="0" u="none" strike="noStrike" kern="1200" baseline="0">
                      <a:solidFill>
                        <a:schemeClr val="lt1"/>
                      </a:solidFill>
                      <a:latin typeface="+mn-lt"/>
                      <a:ea typeface="+mn-ea"/>
                      <a:cs typeface="+mn-cs"/>
                    </a:defRPr>
                  </a:pPr>
                  <a:t>[CATEGORY NAME]</a:t>
                </a:fld>
                <a:r>
                  <a:rPr lang="en-US" baseline="0">
                    <a:solidFill>
                      <a:schemeClr val="lt1"/>
                    </a:solidFill>
                    <a:latin typeface="+mn-lt"/>
                    <a:ea typeface="+mn-ea"/>
                    <a:cs typeface="+mn-cs"/>
                  </a:rPr>
                  <a:t>, </a:t>
                </a:r>
                <a:fld id="{8FCCD285-AE44-4777-AC4F-0EB29FF147DC}" type="VALUE">
                  <a:rPr lang="en-US" baseline="0">
                    <a:solidFill>
                      <a:schemeClr val="lt1"/>
                    </a:solidFill>
                    <a:latin typeface="+mn-lt"/>
                    <a:ea typeface="+mn-ea"/>
                    <a:cs typeface="+mn-cs"/>
                  </a:rPr>
                  <a:pPr>
                    <a:defRPr sz="900" b="0" i="0" u="none" strike="noStrike" kern="1200" baseline="0">
                      <a:solidFill>
                        <a:schemeClr val="lt1"/>
                      </a:solidFill>
                      <a:latin typeface="+mn-lt"/>
                      <a:ea typeface="+mn-ea"/>
                      <a:cs typeface="+mn-cs"/>
                    </a:defRPr>
                  </a:pPr>
                  <a:t>[VALUE]</a:t>
                </a:fld>
                <a:r>
                  <a:rPr lang="en-US" baseline="0">
                    <a:solidFill>
                      <a:schemeClr val="lt1"/>
                    </a:solidFill>
                    <a:latin typeface="+mn-lt"/>
                    <a:ea typeface="+mn-ea"/>
                    <a:cs typeface="+mn-cs"/>
                  </a:rPr>
                  <a:t>, </a:t>
                </a:r>
              </a:p>
              <a:p>
                <a:pPr>
                  <a:defRPr sz="900" b="0" i="0" u="none" strike="noStrike" kern="1200" baseline="0">
                    <a:solidFill>
                      <a:schemeClr val="lt1"/>
                    </a:solidFill>
                    <a:latin typeface="+mn-lt"/>
                    <a:ea typeface="+mn-ea"/>
                    <a:cs typeface="+mn-cs"/>
                  </a:defRPr>
                </a:pPr>
                <a:fld id="{8F7ED790-672D-4A42-A4B9-E1C8E970A6B8}" type="PERCENTAGE">
                  <a:rPr lang="en-US" baseline="0">
                    <a:solidFill>
                      <a:schemeClr val="lt1"/>
                    </a:solidFill>
                    <a:latin typeface="+mn-lt"/>
                    <a:ea typeface="+mn-ea"/>
                    <a:cs typeface="+mn-cs"/>
                  </a:rPr>
                  <a:pPr>
                    <a:defRPr sz="900" b="0" i="0" u="none" strike="noStrike" kern="1200" baseline="0">
                      <a:solidFill>
                        <a:schemeClr val="lt1"/>
                      </a:solidFill>
                      <a:latin typeface="+mn-lt"/>
                      <a:ea typeface="+mn-ea"/>
                      <a:cs typeface="+mn-cs"/>
                    </a:defRPr>
                  </a:pPr>
                  <a:t>[PERCENTAGE]</a:t>
                </a:fld>
                <a:endParaRPr lang="en-IN"/>
              </a:p>
            </c:rich>
          </c:tx>
          <c:spPr>
            <a:solidFill>
              <a:schemeClr val="accent2"/>
            </a:solidFill>
            <a:ln w="12700" cap="flat" cmpd="sng" algn="ctr">
              <a:solidFill>
                <a:schemeClr val="accent2">
                  <a:shade val="15000"/>
                </a:schemeClr>
              </a:solidFill>
              <a:prstDash val="solid"/>
              <a:miter lim="800000"/>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5780315737160075"/>
                  <c:h val="0.14966910484151863"/>
                </c:manualLayout>
              </c15:layout>
              <c15:dlblFieldTable/>
              <c15:showDataLabelsRange val="0"/>
            </c:ext>
          </c:extLst>
        </c:dLbl>
      </c:pivotFmt>
      <c:pivotFmt>
        <c:idx val="33"/>
        <c:spPr>
          <a:solidFill>
            <a:schemeClr val="accent1"/>
          </a:solidFill>
          <a:ln w="19050">
            <a:solidFill>
              <a:schemeClr val="lt1"/>
            </a:solidFill>
          </a:ln>
          <a:effectLst/>
        </c:spPr>
        <c:dLbl>
          <c:idx val="0"/>
          <c:layout>
            <c:manualLayout>
              <c:x val="0.21501751075494258"/>
              <c:y val="0.19512310177528747"/>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fld id="{4A997B98-63F6-435B-8D6C-22DEE73D1184}" type="CATEGORYNAME">
                  <a:rPr lang="en-US" b="1">
                    <a:solidFill>
                      <a:schemeClr val="lt1"/>
                    </a:solidFill>
                    <a:latin typeface="+mn-lt"/>
                    <a:ea typeface="+mn-ea"/>
                    <a:cs typeface="+mn-cs"/>
                  </a:rPr>
                  <a:pPr>
                    <a:defRPr sz="900" b="0" i="0" u="none" strike="noStrike" kern="1200" baseline="0">
                      <a:solidFill>
                        <a:schemeClr val="lt1"/>
                      </a:solidFill>
                      <a:latin typeface="+mn-lt"/>
                      <a:ea typeface="+mn-ea"/>
                      <a:cs typeface="+mn-cs"/>
                    </a:defRPr>
                  </a:pPr>
                  <a:t>[CATEGORY NAME]</a:t>
                </a:fld>
                <a:r>
                  <a:rPr lang="en-US" baseline="0">
                    <a:solidFill>
                      <a:schemeClr val="lt1"/>
                    </a:solidFill>
                    <a:latin typeface="+mn-lt"/>
                    <a:ea typeface="+mn-ea"/>
                    <a:cs typeface="+mn-cs"/>
                  </a:rPr>
                  <a:t>, </a:t>
                </a:r>
              </a:p>
              <a:p>
                <a:pPr>
                  <a:defRPr sz="900" b="0" i="0" u="none" strike="noStrike" kern="1200" baseline="0">
                    <a:solidFill>
                      <a:schemeClr val="lt1"/>
                    </a:solidFill>
                    <a:latin typeface="+mn-lt"/>
                    <a:ea typeface="+mn-ea"/>
                    <a:cs typeface="+mn-cs"/>
                  </a:defRPr>
                </a:pPr>
                <a:r>
                  <a:rPr lang="en-US" baseline="0">
                    <a:solidFill>
                      <a:schemeClr val="lt1"/>
                    </a:solidFill>
                    <a:latin typeface="+mn-lt"/>
                    <a:ea typeface="+mn-ea"/>
                    <a:cs typeface="+mn-cs"/>
                  </a:rPr>
                  <a:t> </a:t>
                </a:r>
                <a:fld id="{1CCABB34-12A7-4A2D-819C-DC4F6EB9A670}" type="VALUE">
                  <a:rPr lang="en-US" baseline="0">
                    <a:solidFill>
                      <a:schemeClr val="lt1"/>
                    </a:solidFill>
                    <a:latin typeface="+mn-lt"/>
                    <a:ea typeface="+mn-ea"/>
                    <a:cs typeface="+mn-cs"/>
                  </a:rPr>
                  <a:pPr>
                    <a:defRPr sz="900" b="0" i="0" u="none" strike="noStrike" kern="1200" baseline="0">
                      <a:solidFill>
                        <a:schemeClr val="lt1"/>
                      </a:solidFill>
                      <a:latin typeface="+mn-lt"/>
                      <a:ea typeface="+mn-ea"/>
                      <a:cs typeface="+mn-cs"/>
                    </a:defRPr>
                  </a:pPr>
                  <a:t>[VALUE]</a:t>
                </a:fld>
                <a:r>
                  <a:rPr lang="en-US" baseline="0">
                    <a:solidFill>
                      <a:schemeClr val="lt1"/>
                    </a:solidFill>
                    <a:latin typeface="+mn-lt"/>
                    <a:ea typeface="+mn-ea"/>
                    <a:cs typeface="+mn-cs"/>
                  </a:rPr>
                  <a:t>,</a:t>
                </a:r>
              </a:p>
              <a:p>
                <a:pPr>
                  <a:defRPr sz="900" b="0" i="0" u="none" strike="noStrike" kern="1200" baseline="0">
                    <a:solidFill>
                      <a:schemeClr val="lt1"/>
                    </a:solidFill>
                    <a:latin typeface="+mn-lt"/>
                    <a:ea typeface="+mn-ea"/>
                    <a:cs typeface="+mn-cs"/>
                  </a:defRPr>
                </a:pPr>
                <a:r>
                  <a:rPr lang="en-US" baseline="0">
                    <a:solidFill>
                      <a:schemeClr val="lt1"/>
                    </a:solidFill>
                    <a:latin typeface="+mn-lt"/>
                    <a:ea typeface="+mn-ea"/>
                    <a:cs typeface="+mn-cs"/>
                  </a:rPr>
                  <a:t> </a:t>
                </a:r>
                <a:fld id="{1AAA6B83-0B51-429A-9E8D-E9F567642B7B}" type="PERCENTAGE">
                  <a:rPr lang="en-US" baseline="0">
                    <a:solidFill>
                      <a:schemeClr val="lt1"/>
                    </a:solidFill>
                    <a:latin typeface="+mn-lt"/>
                    <a:ea typeface="+mn-ea"/>
                    <a:cs typeface="+mn-cs"/>
                  </a:rPr>
                  <a:pPr>
                    <a:defRPr sz="900" b="0" i="0" u="none" strike="noStrike" kern="1200" baseline="0">
                      <a:solidFill>
                        <a:schemeClr val="lt1"/>
                      </a:solidFill>
                      <a:latin typeface="+mn-lt"/>
                      <a:ea typeface="+mn-ea"/>
                      <a:cs typeface="+mn-cs"/>
                    </a:defRPr>
                  </a:pPr>
                  <a:t>[PERCENTAGE]</a:t>
                </a:fld>
                <a:endParaRPr lang="en-US" baseline="0">
                  <a:solidFill>
                    <a:schemeClr val="lt1"/>
                  </a:solidFill>
                  <a:latin typeface="+mn-lt"/>
                  <a:ea typeface="+mn-ea"/>
                  <a:cs typeface="+mn-cs"/>
                </a:endParaRPr>
              </a:p>
            </c:rich>
          </c:tx>
          <c:spPr>
            <a:solidFill>
              <a:schemeClr val="accent3"/>
            </a:solidFill>
            <a:ln w="12700" cap="flat" cmpd="sng" algn="ctr">
              <a:solidFill>
                <a:schemeClr val="accent3">
                  <a:shade val="15000"/>
                </a:schemeClr>
              </a:solidFill>
              <a:prstDash val="solid"/>
              <a:miter lim="800000"/>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1204378853530878"/>
                  <c:h val="0.14270289097875305"/>
                </c:manualLayout>
              </c15:layout>
              <c15:dlblFieldTable/>
              <c15:showDataLabelsRange val="0"/>
            </c:ext>
          </c:extLst>
        </c:dLbl>
      </c:pivotFmt>
      <c:pivotFmt>
        <c:idx val="34"/>
        <c:spPr>
          <a:solidFill>
            <a:schemeClr val="accent1"/>
          </a:solidFill>
          <a:ln w="19050">
            <a:solidFill>
              <a:schemeClr val="lt1"/>
            </a:solidFill>
          </a:ln>
          <a:effectLst/>
        </c:spPr>
        <c:dLbl>
          <c:idx val="0"/>
          <c:layout>
            <c:manualLayout>
              <c:x val="-0.24518114507136315"/>
              <c:y val="0.16568495160675448"/>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fld id="{CDCD9DEA-29AC-494C-98CA-8CB1CC0C888D}" type="CATEGORYNAME">
                  <a:rPr lang="en-US" b="1">
                    <a:solidFill>
                      <a:schemeClr val="lt1"/>
                    </a:solidFill>
                    <a:latin typeface="+mn-lt"/>
                    <a:ea typeface="+mn-ea"/>
                    <a:cs typeface="+mn-cs"/>
                  </a:rPr>
                  <a:pPr>
                    <a:defRPr sz="900" b="0" i="0" u="none" strike="noStrike" kern="1200" baseline="0">
                      <a:solidFill>
                        <a:schemeClr val="lt1"/>
                      </a:solidFill>
                      <a:latin typeface="+mn-lt"/>
                      <a:ea typeface="+mn-ea"/>
                      <a:cs typeface="+mn-cs"/>
                    </a:defRPr>
                  </a:pPr>
                  <a:t>[CATEGORY NAME]</a:t>
                </a:fld>
                <a:r>
                  <a:rPr lang="en-US" baseline="0">
                    <a:solidFill>
                      <a:schemeClr val="lt1"/>
                    </a:solidFill>
                    <a:latin typeface="+mn-lt"/>
                    <a:ea typeface="+mn-ea"/>
                    <a:cs typeface="+mn-cs"/>
                  </a:rPr>
                  <a:t>, </a:t>
                </a:r>
                <a:fld id="{739EB61B-C67F-4F8C-B34B-E88F4B23456A}" type="VALUE">
                  <a:rPr lang="en-US" baseline="0">
                    <a:solidFill>
                      <a:schemeClr val="lt1"/>
                    </a:solidFill>
                    <a:latin typeface="+mn-lt"/>
                    <a:ea typeface="+mn-ea"/>
                    <a:cs typeface="+mn-cs"/>
                  </a:rPr>
                  <a:pPr>
                    <a:defRPr sz="900" b="0" i="0" u="none" strike="noStrike" kern="1200" baseline="0">
                      <a:solidFill>
                        <a:schemeClr val="lt1"/>
                      </a:solidFill>
                      <a:latin typeface="+mn-lt"/>
                      <a:ea typeface="+mn-ea"/>
                      <a:cs typeface="+mn-cs"/>
                    </a:defRPr>
                  </a:pPr>
                  <a:t>[VALUE]</a:t>
                </a:fld>
                <a:r>
                  <a:rPr lang="en-US" baseline="0">
                    <a:solidFill>
                      <a:schemeClr val="lt1"/>
                    </a:solidFill>
                    <a:latin typeface="+mn-lt"/>
                    <a:ea typeface="+mn-ea"/>
                    <a:cs typeface="+mn-cs"/>
                  </a:rPr>
                  <a:t>, </a:t>
                </a:r>
                <a:fld id="{459308B5-8A5F-4F4D-A629-2EC173764AFD}" type="PERCENTAGE">
                  <a:rPr lang="en-US" baseline="0">
                    <a:solidFill>
                      <a:schemeClr val="lt1"/>
                    </a:solidFill>
                    <a:latin typeface="+mn-lt"/>
                    <a:ea typeface="+mn-ea"/>
                    <a:cs typeface="+mn-cs"/>
                  </a:rPr>
                  <a:pPr>
                    <a:defRPr sz="900" b="0" i="0" u="none" strike="noStrike" kern="1200" baseline="0">
                      <a:solidFill>
                        <a:schemeClr val="lt1"/>
                      </a:solidFill>
                      <a:latin typeface="+mn-lt"/>
                      <a:ea typeface="+mn-ea"/>
                      <a:cs typeface="+mn-cs"/>
                    </a:defRPr>
                  </a:pPr>
                  <a:t>[PERCENTAGE]</a:t>
                </a:fld>
                <a:endParaRPr lang="en-US" baseline="0">
                  <a:solidFill>
                    <a:schemeClr val="lt1"/>
                  </a:solidFill>
                  <a:latin typeface="+mn-lt"/>
                  <a:ea typeface="+mn-ea"/>
                  <a:cs typeface="+mn-cs"/>
                </a:endParaRPr>
              </a:p>
            </c:rich>
          </c:tx>
          <c:spPr>
            <a:solidFill>
              <a:schemeClr val="accent4"/>
            </a:solidFill>
            <a:ln w="12700" cap="flat" cmpd="sng" algn="ctr">
              <a:solidFill>
                <a:schemeClr val="accent4">
                  <a:shade val="15000"/>
                </a:schemeClr>
              </a:solidFill>
              <a:prstDash val="solid"/>
              <a:miter lim="800000"/>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3068284178974668"/>
                  <c:h val="0.13225357018460465"/>
                </c:manualLayout>
              </c15:layout>
              <c15:dlblFieldTable/>
              <c15:showDataLabelsRange val="0"/>
            </c:ext>
          </c:extLst>
        </c:dLbl>
      </c:pivotFmt>
      <c:pivotFmt>
        <c:idx val="35"/>
        <c:spPr>
          <a:solidFill>
            <a:schemeClr val="accent1"/>
          </a:solidFill>
          <a:ln w="19050">
            <a:solidFill>
              <a:schemeClr val="lt1"/>
            </a:solidFill>
          </a:ln>
          <a:effectLst/>
        </c:spPr>
        <c:dLbl>
          <c:idx val="0"/>
          <c:layout>
            <c:manualLayout>
              <c:x val="-0.24074327524887792"/>
              <c:y val="2.6010855226168829E-3"/>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fld id="{DE0B70EE-CC86-4D7E-BC0C-660C315DE2D4}" type="CATEGORYNAME">
                  <a:rPr lang="en-US" b="1">
                    <a:solidFill>
                      <a:schemeClr val="lt1"/>
                    </a:solidFill>
                    <a:latin typeface="+mn-lt"/>
                    <a:ea typeface="+mn-ea"/>
                    <a:cs typeface="+mn-cs"/>
                  </a:rPr>
                  <a:pPr>
                    <a:defRPr sz="900" b="0" i="0" u="none" strike="noStrike" kern="1200" baseline="0">
                      <a:solidFill>
                        <a:schemeClr val="lt1"/>
                      </a:solidFill>
                      <a:latin typeface="+mn-lt"/>
                      <a:ea typeface="+mn-ea"/>
                      <a:cs typeface="+mn-cs"/>
                    </a:defRPr>
                  </a:pPr>
                  <a:t>[CATEGORY NAME]</a:t>
                </a:fld>
                <a:r>
                  <a:rPr lang="en-US" b="1" baseline="0">
                    <a:solidFill>
                      <a:schemeClr val="lt1"/>
                    </a:solidFill>
                    <a:latin typeface="+mn-lt"/>
                    <a:ea typeface="+mn-ea"/>
                    <a:cs typeface="+mn-cs"/>
                  </a:rPr>
                  <a:t>,</a:t>
                </a:r>
              </a:p>
              <a:p>
                <a:pPr>
                  <a:defRPr sz="900" b="0" i="0" u="none" strike="noStrike" kern="1200" baseline="0">
                    <a:solidFill>
                      <a:schemeClr val="lt1"/>
                    </a:solidFill>
                    <a:latin typeface="+mn-lt"/>
                    <a:ea typeface="+mn-ea"/>
                    <a:cs typeface="+mn-cs"/>
                  </a:defRPr>
                </a:pPr>
                <a:r>
                  <a:rPr lang="en-US" baseline="0">
                    <a:solidFill>
                      <a:schemeClr val="lt1"/>
                    </a:solidFill>
                    <a:latin typeface="+mn-lt"/>
                    <a:ea typeface="+mn-ea"/>
                    <a:cs typeface="+mn-cs"/>
                  </a:rPr>
                  <a:t> </a:t>
                </a:r>
                <a:fld id="{76150365-12A7-4C9C-BAD9-E290BD70F3C9}" type="VALUE">
                  <a:rPr lang="en-US" baseline="0">
                    <a:solidFill>
                      <a:schemeClr val="lt1"/>
                    </a:solidFill>
                    <a:latin typeface="+mn-lt"/>
                    <a:ea typeface="+mn-ea"/>
                    <a:cs typeface="+mn-cs"/>
                  </a:rPr>
                  <a:pPr>
                    <a:defRPr sz="900" b="0" i="0" u="none" strike="noStrike" kern="1200" baseline="0">
                      <a:solidFill>
                        <a:schemeClr val="lt1"/>
                      </a:solidFill>
                      <a:latin typeface="+mn-lt"/>
                      <a:ea typeface="+mn-ea"/>
                      <a:cs typeface="+mn-cs"/>
                    </a:defRPr>
                  </a:pPr>
                  <a:t>[VALUE]</a:t>
                </a:fld>
                <a:r>
                  <a:rPr lang="en-US" baseline="0">
                    <a:solidFill>
                      <a:schemeClr val="lt1"/>
                    </a:solidFill>
                    <a:latin typeface="+mn-lt"/>
                    <a:ea typeface="+mn-ea"/>
                    <a:cs typeface="+mn-cs"/>
                  </a:rPr>
                  <a:t>, </a:t>
                </a:r>
                <a:fld id="{2CC9043F-3166-43D5-B264-FABFAF5945F0}" type="PERCENTAGE">
                  <a:rPr lang="en-US" baseline="0">
                    <a:solidFill>
                      <a:schemeClr val="lt1"/>
                    </a:solidFill>
                    <a:latin typeface="+mn-lt"/>
                    <a:ea typeface="+mn-ea"/>
                    <a:cs typeface="+mn-cs"/>
                  </a:rPr>
                  <a:pPr>
                    <a:defRPr sz="900" b="0" i="0" u="none" strike="noStrike" kern="1200" baseline="0">
                      <a:solidFill>
                        <a:schemeClr val="lt1"/>
                      </a:solidFill>
                      <a:latin typeface="+mn-lt"/>
                      <a:ea typeface="+mn-ea"/>
                      <a:cs typeface="+mn-cs"/>
                    </a:defRPr>
                  </a:pPr>
                  <a:t>[PERCENTAGE]</a:t>
                </a:fld>
                <a:endParaRPr lang="en-US" baseline="0">
                  <a:solidFill>
                    <a:schemeClr val="lt1"/>
                  </a:solidFill>
                  <a:latin typeface="+mn-lt"/>
                  <a:ea typeface="+mn-ea"/>
                  <a:cs typeface="+mn-cs"/>
                </a:endParaRPr>
              </a:p>
            </c:rich>
          </c:tx>
          <c:spPr>
            <a:solidFill>
              <a:schemeClr val="accent5"/>
            </a:solidFill>
            <a:ln w="19050" cap="flat" cmpd="sng" algn="ctr">
              <a:solidFill>
                <a:schemeClr val="lt1"/>
              </a:solidFill>
              <a:prstDash val="solid"/>
              <a:miter lim="800000"/>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4820019723865877"/>
                  <c:h val="0.15315221177290142"/>
                </c:manualLayout>
              </c15:layout>
              <c15:dlblFieldTable/>
              <c15:showDataLabelsRange val="0"/>
            </c:ext>
          </c:extLst>
        </c:dLbl>
      </c:pivotFmt>
      <c:pivotFmt>
        <c:idx val="36"/>
        <c:spPr>
          <a:solidFill>
            <a:schemeClr val="accent1"/>
          </a:solidFill>
          <a:ln w="19050">
            <a:solidFill>
              <a:schemeClr val="lt1"/>
            </a:solidFill>
          </a:ln>
          <a:effectLst/>
        </c:spPr>
        <c:dLbl>
          <c:idx val="0"/>
          <c:layout>
            <c:manualLayout>
              <c:x val="-0.19528859743123828"/>
              <c:y val="-0.14217411695011481"/>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fld id="{EE2FDF03-11F4-48A2-9773-FDF8D53B8C68}" type="CATEGORYNAME">
                  <a:rPr lang="en-US" b="1">
                    <a:solidFill>
                      <a:schemeClr val="lt1"/>
                    </a:solidFill>
                    <a:latin typeface="+mn-lt"/>
                    <a:ea typeface="+mn-ea"/>
                    <a:cs typeface="+mn-cs"/>
                  </a:rPr>
                  <a:pPr>
                    <a:defRPr sz="900" b="0" i="0" u="none" strike="noStrike" kern="1200" baseline="0">
                      <a:solidFill>
                        <a:schemeClr val="lt1"/>
                      </a:solidFill>
                      <a:latin typeface="+mn-lt"/>
                      <a:ea typeface="+mn-ea"/>
                      <a:cs typeface="+mn-cs"/>
                    </a:defRPr>
                  </a:pPr>
                  <a:t>[CATEGORY NAME]</a:t>
                </a:fld>
                <a:r>
                  <a:rPr lang="en-US" baseline="0">
                    <a:solidFill>
                      <a:schemeClr val="lt1"/>
                    </a:solidFill>
                    <a:latin typeface="+mn-lt"/>
                    <a:ea typeface="+mn-ea"/>
                    <a:cs typeface="+mn-cs"/>
                  </a:rPr>
                  <a:t>,</a:t>
                </a:r>
              </a:p>
              <a:p>
                <a:pPr>
                  <a:defRPr sz="900" b="0" i="0" u="none" strike="noStrike" kern="1200" baseline="0">
                    <a:solidFill>
                      <a:schemeClr val="lt1"/>
                    </a:solidFill>
                    <a:latin typeface="+mn-lt"/>
                    <a:ea typeface="+mn-ea"/>
                    <a:cs typeface="+mn-cs"/>
                  </a:defRPr>
                </a:pPr>
                <a:r>
                  <a:rPr lang="en-US" baseline="0">
                    <a:solidFill>
                      <a:schemeClr val="lt1"/>
                    </a:solidFill>
                    <a:latin typeface="+mn-lt"/>
                    <a:ea typeface="+mn-ea"/>
                    <a:cs typeface="+mn-cs"/>
                  </a:rPr>
                  <a:t> </a:t>
                </a:r>
                <a:fld id="{F916AE41-8F57-4CF6-AEDA-68DC223E95B8}" type="VALUE">
                  <a:rPr lang="en-US" baseline="0">
                    <a:solidFill>
                      <a:schemeClr val="lt1"/>
                    </a:solidFill>
                    <a:latin typeface="+mn-lt"/>
                    <a:ea typeface="+mn-ea"/>
                    <a:cs typeface="+mn-cs"/>
                  </a:rPr>
                  <a:pPr>
                    <a:defRPr sz="900" b="0" i="0" u="none" strike="noStrike" kern="1200" baseline="0">
                      <a:solidFill>
                        <a:schemeClr val="lt1"/>
                      </a:solidFill>
                      <a:latin typeface="+mn-lt"/>
                      <a:ea typeface="+mn-ea"/>
                      <a:cs typeface="+mn-cs"/>
                    </a:defRPr>
                  </a:pPr>
                  <a:t>[VALUE]</a:t>
                </a:fld>
                <a:r>
                  <a:rPr lang="en-US" baseline="0">
                    <a:solidFill>
                      <a:schemeClr val="lt1"/>
                    </a:solidFill>
                    <a:latin typeface="+mn-lt"/>
                    <a:ea typeface="+mn-ea"/>
                    <a:cs typeface="+mn-cs"/>
                  </a:rPr>
                  <a:t>, </a:t>
                </a:r>
                <a:fld id="{60B3570F-1352-4F9F-A036-883BB8A9CF8C}" type="PERCENTAGE">
                  <a:rPr lang="en-US" baseline="0">
                    <a:solidFill>
                      <a:schemeClr val="lt1"/>
                    </a:solidFill>
                    <a:latin typeface="+mn-lt"/>
                    <a:ea typeface="+mn-ea"/>
                    <a:cs typeface="+mn-cs"/>
                  </a:rPr>
                  <a:pPr>
                    <a:defRPr sz="900" b="0" i="0" u="none" strike="noStrike" kern="1200" baseline="0">
                      <a:solidFill>
                        <a:schemeClr val="lt1"/>
                      </a:solidFill>
                      <a:latin typeface="+mn-lt"/>
                      <a:ea typeface="+mn-ea"/>
                      <a:cs typeface="+mn-cs"/>
                    </a:defRPr>
                  </a:pPr>
                  <a:t>[PERCENTAGE]</a:t>
                </a:fld>
                <a:endParaRPr lang="en-US" baseline="0">
                  <a:solidFill>
                    <a:schemeClr val="lt1"/>
                  </a:solidFill>
                  <a:latin typeface="+mn-lt"/>
                  <a:ea typeface="+mn-ea"/>
                  <a:cs typeface="+mn-cs"/>
                </a:endParaRPr>
              </a:p>
            </c:rich>
          </c:tx>
          <c:spPr>
            <a:solidFill>
              <a:schemeClr val="accent6"/>
            </a:solidFill>
            <a:ln w="12700" cap="flat" cmpd="sng" algn="ctr">
              <a:solidFill>
                <a:schemeClr val="accent6">
                  <a:shade val="15000"/>
                </a:schemeClr>
              </a:solidFill>
              <a:prstDash val="solid"/>
              <a:miter lim="800000"/>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6026864060631474"/>
                  <c:h val="0.1705677464298154"/>
                </c:manualLayout>
              </c15:layout>
              <c15:dlblFieldTable/>
              <c15:showDataLabelsRange val="0"/>
            </c:ext>
          </c:extLst>
        </c:dLbl>
      </c:pivotFmt>
      <c:pivotFmt>
        <c:idx val="3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w="19050">
            <a:solidFill>
              <a:schemeClr val="lt1"/>
            </a:solid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5"/>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5173354480996623"/>
          <c:y val="0.19755856906775546"/>
          <c:w val="0.77713972486568017"/>
          <c:h val="0.65110965296004664"/>
        </c:manualLayout>
      </c:layout>
      <c:area3DChart>
        <c:grouping val="standard"/>
        <c:varyColors val="0"/>
        <c:ser>
          <c:idx val="0"/>
          <c:order val="0"/>
          <c:tx>
            <c:strRef>
              <c:f>'Cash Flow For the year'!$C$3</c:f>
              <c:strCache>
                <c:ptCount val="1"/>
                <c:pt idx="0">
                  <c:v>Total</c:v>
                </c:pt>
              </c:strCache>
            </c:strRef>
          </c:tx>
          <c:spPr>
            <a:solidFill>
              <a:schemeClr val="accent5"/>
            </a:solidFill>
            <a:ln w="25400">
              <a:solidFill>
                <a:schemeClr val="lt1"/>
              </a:solidFill>
            </a:ln>
            <a:effectLst/>
            <a:sp3d contourW="25400">
              <a:contourClr>
                <a:schemeClr val="lt1"/>
              </a:contourClr>
            </a:sp3d>
          </c:spPr>
          <c:cat>
            <c:strRef>
              <c:f>'Cash Flow For the year'!$B$4:$B$10</c:f>
              <c:strCache>
                <c:ptCount val="6"/>
                <c:pt idx="0">
                  <c:v>2025</c:v>
                </c:pt>
                <c:pt idx="1">
                  <c:v>2026</c:v>
                </c:pt>
                <c:pt idx="2">
                  <c:v>2027</c:v>
                </c:pt>
                <c:pt idx="3">
                  <c:v>2028</c:v>
                </c:pt>
                <c:pt idx="4">
                  <c:v>2029</c:v>
                </c:pt>
                <c:pt idx="5">
                  <c:v>2030</c:v>
                </c:pt>
              </c:strCache>
            </c:strRef>
          </c:cat>
          <c:val>
            <c:numRef>
              <c:f>'Cash Flow For the year'!$C$4:$C$10</c:f>
              <c:numCache>
                <c:formatCode>#,##0.00</c:formatCode>
                <c:ptCount val="6"/>
                <c:pt idx="0">
                  <c:v>40834</c:v>
                </c:pt>
                <c:pt idx="1">
                  <c:v>37961.752704343664</c:v>
                </c:pt>
                <c:pt idx="2">
                  <c:v>34366.725929779648</c:v>
                </c:pt>
                <c:pt idx="3">
                  <c:v>33923.806633162596</c:v>
                </c:pt>
                <c:pt idx="4">
                  <c:v>37499.874801220161</c:v>
                </c:pt>
                <c:pt idx="5">
                  <c:v>46098.378494344433</c:v>
                </c:pt>
              </c:numCache>
            </c:numRef>
          </c:val>
          <c:extLst>
            <c:ext xmlns:c16="http://schemas.microsoft.com/office/drawing/2014/chart" uri="{C3380CC4-5D6E-409C-BE32-E72D297353CC}">
              <c16:uniqueId val="{00000001-2762-41B8-AE81-061B10306DEE}"/>
            </c:ext>
          </c:extLst>
        </c:ser>
        <c:dLbls>
          <c:showLegendKey val="0"/>
          <c:showVal val="0"/>
          <c:showCatName val="0"/>
          <c:showSerName val="0"/>
          <c:showPercent val="0"/>
          <c:showBubbleSize val="0"/>
        </c:dLbls>
        <c:axId val="902117920"/>
        <c:axId val="902120800"/>
        <c:axId val="643877552"/>
      </c:area3DChart>
      <c:catAx>
        <c:axId val="9021179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2120800"/>
        <c:crosses val="autoZero"/>
        <c:auto val="1"/>
        <c:lblAlgn val="ctr"/>
        <c:lblOffset val="100"/>
        <c:noMultiLvlLbl val="0"/>
      </c:catAx>
      <c:valAx>
        <c:axId val="90212080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2117920"/>
        <c:crosses val="autoZero"/>
        <c:crossBetween val="midCat"/>
      </c:valAx>
      <c:serAx>
        <c:axId val="643877552"/>
        <c:scaling>
          <c:orientation val="minMax"/>
        </c:scaling>
        <c:delete val="0"/>
        <c:axPos val="b"/>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2120800"/>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[Vijay Bari 3 statement (Tata motors) with dashboard.xlsx]EBITDA per Year !PivotTable1</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 EBITDA Per Year </a:t>
            </a:r>
            <a:endParaRPr lang="en-US"/>
          </a:p>
        </c:rich>
      </c:tx>
      <c:layout>
        <c:manualLayout>
          <c:xMode val="edge"/>
          <c:yMode val="edge"/>
          <c:x val="0.40296523517382415"/>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dLbl>
          <c:idx val="0"/>
          <c:layout>
            <c:manualLayout>
              <c:x val="-0.170316301703163"/>
              <c:y val="-3.0497102775237472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77B0221-9212-4379-BD73-3526A4E67731}" type="CATEGORYNAME">
                  <a:rPr lang="en-US" b="1">
                    <a:solidFill>
                      <a:schemeClr val="accent1"/>
                    </a:solidFill>
                  </a:rPr>
                  <a:pPr>
                    <a:defRPr sz="900" b="0" i="0" u="none" strike="noStrike" kern="1200" baseline="0">
                      <a:solidFill>
                        <a:schemeClr val="tx1">
                          <a:lumMod val="75000"/>
                          <a:lumOff val="25000"/>
                        </a:schemeClr>
                      </a:solidFill>
                      <a:latin typeface="+mn-lt"/>
                      <a:ea typeface="+mn-ea"/>
                      <a:cs typeface="+mn-cs"/>
                    </a:defRPr>
                  </a:pPr>
                  <a:t>[CATEGORY NAME]</a:t>
                </a:fld>
                <a:r>
                  <a:rPr lang="en-US" baseline="0"/>
                  <a:t>, </a:t>
                </a:r>
                <a:fld id="{8699ADAD-8D58-448C-A3C9-ED7A70ED60CC}" type="VALUE">
                  <a:rPr lang="en-US" baseline="0"/>
                  <a:pPr>
                    <a:defRPr sz="900" b="0" i="0" u="none" strike="noStrike" kern="1200" baseline="0">
                      <a:solidFill>
                        <a:schemeClr val="tx1">
                          <a:lumMod val="75000"/>
                          <a:lumOff val="25000"/>
                        </a:schemeClr>
                      </a:solidFill>
                      <a:latin typeface="+mn-lt"/>
                      <a:ea typeface="+mn-ea"/>
                      <a:cs typeface="+mn-cs"/>
                    </a:defRPr>
                  </a:pPr>
                  <a:t>[VALUE]</a:t>
                </a:fld>
                <a:r>
                  <a:rPr lang="en-US" baseline="0"/>
                  <a:t>, </a:t>
                </a:r>
                <a:fld id="{44F1CB10-39DC-4A0C-8820-B33AAA46696F}" type="PERCENTAGE">
                  <a:rPr lang="en-US" baseline="0"/>
                  <a:pPr>
                    <a:defRPr sz="900" b="0"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4"/>
          </a:solidFill>
          <a:ln w="19050">
            <a:solidFill>
              <a:schemeClr val="lt1"/>
            </a:solidFill>
          </a:ln>
          <a:effectLst/>
        </c:spPr>
        <c:dLbl>
          <c:idx val="0"/>
          <c:layout>
            <c:manualLayout>
              <c:x val="-0.19464720194647203"/>
              <c:y val="7.3193046660567251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1A6064E-C6E9-4000-B7E3-AD42BE557566}" type="CATEGORYNAME">
                  <a:rPr lang="en-US" b="1">
                    <a:solidFill>
                      <a:srgbClr val="FFC000"/>
                    </a:solidFill>
                  </a:rPr>
                  <a:pPr>
                    <a:defRPr sz="900" b="0" i="0" u="none" strike="noStrike" kern="1200" baseline="0">
                      <a:solidFill>
                        <a:schemeClr val="tx1">
                          <a:lumMod val="75000"/>
                          <a:lumOff val="25000"/>
                        </a:schemeClr>
                      </a:solidFill>
                      <a:latin typeface="+mn-lt"/>
                      <a:ea typeface="+mn-ea"/>
                      <a:cs typeface="+mn-cs"/>
                    </a:defRPr>
                  </a:pPr>
                  <a:t>[CATEGORY NAME]</a:t>
                </a:fld>
                <a:r>
                  <a:rPr lang="en-US" baseline="0"/>
                  <a:t>, </a:t>
                </a:r>
                <a:fld id="{D31B4F6C-CD6B-4AA7-A514-70CEF26E4286}" type="VALUE">
                  <a:rPr lang="en-US" baseline="0"/>
                  <a:pPr>
                    <a:defRPr sz="900" b="0" i="0" u="none" strike="noStrike" kern="1200" baseline="0">
                      <a:solidFill>
                        <a:schemeClr val="tx1">
                          <a:lumMod val="75000"/>
                          <a:lumOff val="25000"/>
                        </a:schemeClr>
                      </a:solidFill>
                      <a:latin typeface="+mn-lt"/>
                      <a:ea typeface="+mn-ea"/>
                      <a:cs typeface="+mn-cs"/>
                    </a:defRPr>
                  </a:pPr>
                  <a:t>[VALUE]</a:t>
                </a:fld>
                <a:r>
                  <a:rPr lang="en-US" baseline="0"/>
                  <a:t>, </a:t>
                </a:r>
                <a:fld id="{CDADC5A7-49C9-4E13-B724-7F9EEB03E087}" type="PERCENTAGE">
                  <a:rPr lang="en-US" baseline="0"/>
                  <a:pPr>
                    <a:defRPr sz="900" b="0"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3"/>
        <c:spPr>
          <a:solidFill>
            <a:schemeClr val="accent3"/>
          </a:solidFill>
          <a:ln w="19050">
            <a:solidFill>
              <a:schemeClr val="lt1"/>
            </a:solidFill>
          </a:ln>
          <a:effectLst/>
        </c:spPr>
        <c:dLbl>
          <c:idx val="0"/>
          <c:layout>
            <c:manualLayout>
              <c:x val="8.9213300892133016E-2"/>
              <c:y val="0.10673985971332724"/>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16E8C14-F620-4351-9398-8BADA0A7D0D5}" type="CATEGORYNAME">
                  <a:rPr lang="en-US" b="1">
                    <a:solidFill>
                      <a:schemeClr val="accent3"/>
                    </a:solidFill>
                  </a:rPr>
                  <a:pPr>
                    <a:defRPr sz="900" b="0" i="0" u="none" strike="noStrike" kern="1200" baseline="0">
                      <a:solidFill>
                        <a:schemeClr val="tx1">
                          <a:lumMod val="75000"/>
                          <a:lumOff val="25000"/>
                        </a:schemeClr>
                      </a:solidFill>
                      <a:latin typeface="+mn-lt"/>
                      <a:ea typeface="+mn-ea"/>
                      <a:cs typeface="+mn-cs"/>
                    </a:defRPr>
                  </a:pPr>
                  <a:t>[CATEGORY NAME]</a:t>
                </a:fld>
                <a:r>
                  <a:rPr lang="en-US" baseline="0"/>
                  <a:t>, </a:t>
                </a:r>
                <a:fld id="{399D9685-6809-4255-BB37-C9FA378134B9}" type="VALUE">
                  <a:rPr lang="en-US" baseline="0"/>
                  <a:pPr>
                    <a:defRPr sz="900" b="0" i="0" u="none" strike="noStrike" kern="1200" baseline="0">
                      <a:solidFill>
                        <a:schemeClr val="tx1">
                          <a:lumMod val="75000"/>
                          <a:lumOff val="25000"/>
                        </a:schemeClr>
                      </a:solidFill>
                      <a:latin typeface="+mn-lt"/>
                      <a:ea typeface="+mn-ea"/>
                      <a:cs typeface="+mn-cs"/>
                    </a:defRPr>
                  </a:pPr>
                  <a:t>[VALUE]</a:t>
                </a:fld>
                <a:r>
                  <a:rPr lang="en-US" baseline="0"/>
                  <a:t>, </a:t>
                </a:r>
                <a:fld id="{04DE08CE-CAC8-4057-BC3D-08BB59E5F9AD}" type="PERCENTAGE">
                  <a:rPr lang="en-US" baseline="0"/>
                  <a:pPr>
                    <a:defRPr sz="900" b="0"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4"/>
        <c:spPr>
          <a:solidFill>
            <a:schemeClr val="accent2"/>
          </a:solidFill>
          <a:ln w="19050">
            <a:solidFill>
              <a:schemeClr val="lt1"/>
            </a:solidFill>
          </a:ln>
          <a:effectLst/>
        </c:spPr>
        <c:dLbl>
          <c:idx val="0"/>
          <c:layout>
            <c:manualLayout>
              <c:x val="0.14395782643957827"/>
              <c:y val="-2.1347971942665446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38DB0C6-0F8C-4644-87F7-BBCB4B7AB34A}" type="CATEGORYNAME">
                  <a:rPr lang="en-US" b="1">
                    <a:solidFill>
                      <a:schemeClr val="accent2"/>
                    </a:solidFill>
                  </a:rPr>
                  <a:pPr>
                    <a:defRPr sz="900" b="0" i="0" u="none" strike="noStrike" kern="1200" baseline="0">
                      <a:solidFill>
                        <a:schemeClr val="tx1">
                          <a:lumMod val="75000"/>
                          <a:lumOff val="25000"/>
                        </a:schemeClr>
                      </a:solidFill>
                      <a:latin typeface="+mn-lt"/>
                      <a:ea typeface="+mn-ea"/>
                      <a:cs typeface="+mn-cs"/>
                    </a:defRPr>
                  </a:pPr>
                  <a:t>[CATEGORY NAME]</a:t>
                </a:fld>
                <a:r>
                  <a:rPr lang="en-US" b="1" baseline="0">
                    <a:solidFill>
                      <a:schemeClr val="accent2"/>
                    </a:solidFill>
                  </a:rPr>
                  <a:t>,</a:t>
                </a:r>
                <a:r>
                  <a:rPr lang="en-US" baseline="0"/>
                  <a:t> </a:t>
                </a:r>
                <a:fld id="{BB0AD56C-19E7-43D9-98B0-8E240F534D8D}" type="VALUE">
                  <a:rPr lang="en-US" baseline="0"/>
                  <a:pPr>
                    <a:defRPr sz="900" b="0" i="0" u="none" strike="noStrike" kern="1200" baseline="0">
                      <a:solidFill>
                        <a:schemeClr val="tx1">
                          <a:lumMod val="75000"/>
                          <a:lumOff val="25000"/>
                        </a:schemeClr>
                      </a:solidFill>
                      <a:latin typeface="+mn-lt"/>
                      <a:ea typeface="+mn-ea"/>
                      <a:cs typeface="+mn-cs"/>
                    </a:defRPr>
                  </a:pPr>
                  <a:t>[VALUE]</a:t>
                </a:fld>
                <a:r>
                  <a:rPr lang="en-US" baseline="0"/>
                  <a:t>, </a:t>
                </a:r>
                <a:fld id="{619D9684-1ECB-4D74-95BD-ACA768B83C03}" type="PERCENTAGE">
                  <a:rPr lang="en-US" baseline="0"/>
                  <a:pPr>
                    <a:defRPr sz="900" b="0"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5"/>
        <c:spPr>
          <a:solidFill>
            <a:schemeClr val="accent1"/>
          </a:solidFill>
          <a:ln w="19050">
            <a:solidFill>
              <a:schemeClr val="lt1"/>
            </a:solidFill>
          </a:ln>
          <a:effectLst/>
        </c:spPr>
        <c:dLbl>
          <c:idx val="0"/>
          <c:layout>
            <c:manualLayout>
              <c:x val="0.18450932684509327"/>
              <c:y val="-5.4894784995425459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9FE3391-0F3F-4454-88A9-E6849AFBB910}" type="CATEGORYNAME">
                  <a:rPr lang="en-US" b="1">
                    <a:solidFill>
                      <a:schemeClr val="accent1"/>
                    </a:solidFill>
                  </a:rPr>
                  <a:pPr>
                    <a:defRPr sz="900" b="0" i="0" u="none" strike="noStrike" kern="1200" baseline="0">
                      <a:solidFill>
                        <a:schemeClr val="tx1">
                          <a:lumMod val="75000"/>
                          <a:lumOff val="25000"/>
                        </a:schemeClr>
                      </a:solidFill>
                      <a:latin typeface="+mn-lt"/>
                      <a:ea typeface="+mn-ea"/>
                      <a:cs typeface="+mn-cs"/>
                    </a:defRPr>
                  </a:pPr>
                  <a:t>[CATEGORY NAME]</a:t>
                </a:fld>
                <a:r>
                  <a:rPr lang="en-US" baseline="0"/>
                  <a:t>, </a:t>
                </a:r>
                <a:fld id="{A206E711-6ED2-4054-9310-2ABD9DBF0B8A}" type="VALUE">
                  <a:rPr lang="en-US" baseline="0"/>
                  <a:pPr>
                    <a:defRPr sz="900" b="0" i="0" u="none" strike="noStrike" kern="1200" baseline="0">
                      <a:solidFill>
                        <a:schemeClr val="tx1">
                          <a:lumMod val="75000"/>
                          <a:lumOff val="25000"/>
                        </a:schemeClr>
                      </a:solidFill>
                      <a:latin typeface="+mn-lt"/>
                      <a:ea typeface="+mn-ea"/>
                      <a:cs typeface="+mn-cs"/>
                    </a:defRPr>
                  </a:pPr>
                  <a:t>[VALUE]</a:t>
                </a:fld>
                <a:r>
                  <a:rPr lang="en-US" baseline="0"/>
                  <a:t>, </a:t>
                </a:r>
                <a:fld id="{B5F3A43B-69D3-4EEF-B4D9-C9447882FB11}" type="PERCENTAGE">
                  <a:rPr lang="en-US" baseline="0"/>
                  <a:pPr>
                    <a:defRPr sz="900" b="0"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6"/>
        <c:dLbl>
          <c:idx val="0"/>
          <c:layout>
            <c:manualLayout>
              <c:x val="0.14801297648012976"/>
              <c:y val="8.2342177493138047E-2"/>
            </c:manualLayout>
          </c:layout>
          <c:tx>
            <c:rich>
              <a:bodyPr/>
              <a:lstStyle/>
              <a:p>
                <a:fld id="{3AACD688-5140-46BC-81A6-4C6540C3892C}" type="CATEGORYNAME">
                  <a:rPr lang="en-US" b="1"/>
                  <a:pPr/>
                  <a:t>[CATEGORY NAME]</a:t>
                </a:fld>
                <a:r>
                  <a:rPr lang="en-US" baseline="0"/>
                  <a:t>, </a:t>
                </a:r>
                <a:fld id="{2A92F119-DA9A-45B8-BB7A-377C5D6EC07A}" type="VALUE">
                  <a:rPr lang="en-US" baseline="0"/>
                  <a:pPr/>
                  <a:t>[VALUE]</a:t>
                </a:fld>
                <a:r>
                  <a:rPr lang="en-US" baseline="0"/>
                  <a:t>, </a:t>
                </a:r>
                <a:fld id="{B515C6CF-C5D5-43B3-8EC2-5CDF02BD02E9}" type="PERCENTAGE">
                  <a:rPr lang="en-US" baseline="0"/>
                  <a:pPr/>
                  <a:t>[PERCENTAGE]</a:t>
                </a:fld>
                <a:endParaRPr lang="en-US" baseline="0"/>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7"/>
        <c:dLbl>
          <c:idx val="0"/>
          <c:layout>
            <c:manualLayout>
              <c:x val="0.14193025141930252"/>
              <c:y val="3.9646233607807259E-2"/>
            </c:manualLayout>
          </c:layout>
          <c:showLegendKey val="0"/>
          <c:showVal val="1"/>
          <c:showCatName val="1"/>
          <c:showSerName val="0"/>
          <c:showPercent val="1"/>
          <c:showBubbleSize val="0"/>
          <c:extLst>
            <c:ext xmlns:c15="http://schemas.microsoft.com/office/drawing/2012/chart" uri="{CE6537A1-D6FC-4f65-9D91-7224C49458BB}"/>
          </c:extLst>
        </c:dLbl>
      </c:pivotFmt>
      <c:pivotFmt>
        <c:idx val="8"/>
        <c:dLbl>
          <c:idx val="0"/>
          <c:layout>
            <c:manualLayout>
              <c:x val="0.14801297648012976"/>
              <c:y val="2.7447392497712716E-2"/>
            </c:manualLayout>
          </c:layout>
          <c:showLegendKey val="0"/>
          <c:showVal val="1"/>
          <c:showCatName val="1"/>
          <c:showSerName val="0"/>
          <c:showPercent val="1"/>
          <c:showBubbleSize val="0"/>
          <c:extLst>
            <c:ext xmlns:c15="http://schemas.microsoft.com/office/drawing/2012/chart" uri="{CE6537A1-D6FC-4f65-9D91-7224C49458BB}"/>
          </c:extLst>
        </c:dLbl>
      </c:pivotFmt>
      <c:pivotFmt>
        <c:idx val="9"/>
        <c:dLbl>
          <c:idx val="0"/>
          <c:layout>
            <c:manualLayout>
              <c:x val="0.14395782643957827"/>
              <c:y val="-5.5910709202649559E-17"/>
            </c:manualLayout>
          </c:layout>
          <c:showLegendKey val="0"/>
          <c:showVal val="1"/>
          <c:showCatName val="1"/>
          <c:showSerName val="0"/>
          <c:showPercent val="1"/>
          <c:showBubbleSize val="0"/>
          <c:extLst>
            <c:ext xmlns:c15="http://schemas.microsoft.com/office/drawing/2012/chart" uri="{CE6537A1-D6FC-4f65-9D91-7224C49458BB}"/>
          </c:extLst>
        </c:dLbl>
      </c:pivotFmt>
      <c:pivotFmt>
        <c:idx val="10"/>
        <c:dLbl>
          <c:idx val="0"/>
          <c:layout>
            <c:manualLayout>
              <c:x val="0.16423357664233576"/>
              <c:y val="-3.0497102775236408E-2"/>
            </c:manualLayout>
          </c:layout>
          <c:showLegendKey val="0"/>
          <c:showVal val="1"/>
          <c:showCatName val="1"/>
          <c:showSerName val="0"/>
          <c:showPercent val="1"/>
          <c:showBubbleSize val="0"/>
          <c:extLst>
            <c:ext xmlns:c15="http://schemas.microsoft.com/office/drawing/2012/chart" uri="{CE6537A1-D6FC-4f65-9D91-7224C49458BB}"/>
          </c:extLst>
        </c:dLbl>
      </c:pivotFmt>
      <c:pivotFmt>
        <c:idx val="11"/>
        <c:dLbl>
          <c:idx val="0"/>
          <c:layout>
            <c:manualLayout>
              <c:x val="0.16017842660178411"/>
              <c:y val="-4.8795364440378165E-2"/>
            </c:manualLayout>
          </c:layout>
          <c:showLegendKey val="0"/>
          <c:showVal val="1"/>
          <c:showCatName val="1"/>
          <c:showSerName val="0"/>
          <c:showPercent val="1"/>
          <c:showBubbleSize val="0"/>
          <c:extLst>
            <c:ext xmlns:c15="http://schemas.microsoft.com/office/drawing/2012/chart" uri="{CE6537A1-D6FC-4f65-9D91-7224C49458BB}"/>
          </c:extLst>
        </c:dLbl>
      </c:pivotFmt>
      <c:pivotFmt>
        <c:idx val="12"/>
        <c:dLbl>
          <c:idx val="0"/>
          <c:layout>
            <c:manualLayout>
              <c:x val="0.13990267639902676"/>
              <c:y val="-6.0994205550472733E-2"/>
            </c:manualLayout>
          </c:layout>
          <c:showLegendKey val="0"/>
          <c:showVal val="1"/>
          <c:showCatName val="1"/>
          <c:showSerName val="0"/>
          <c:showPercent val="1"/>
          <c:showBubbleSize val="0"/>
          <c:extLst>
            <c:ext xmlns:c15="http://schemas.microsoft.com/office/drawing/2012/chart" uri="{CE6537A1-D6FC-4f65-9D91-7224C49458BB}"/>
          </c:extLst>
        </c:dLbl>
      </c:pivotFmt>
      <c:pivotFmt>
        <c:idx val="13"/>
        <c:dLbl>
          <c:idx val="0"/>
          <c:layout>
            <c:manualLayout>
              <c:x val="0.11759935117599336"/>
              <c:y val="-9.1491308325709092E-2"/>
            </c:manualLayout>
          </c:layout>
          <c:showLegendKey val="0"/>
          <c:showVal val="1"/>
          <c:showCatName val="1"/>
          <c:showSerName val="0"/>
          <c:showPercent val="1"/>
          <c:showBubbleSize val="0"/>
          <c:extLst>
            <c:ext xmlns:c15="http://schemas.microsoft.com/office/drawing/2012/chart" uri="{CE6537A1-D6FC-4f65-9D91-7224C49458BB}"/>
          </c:extLst>
        </c:dLbl>
      </c:pivotFmt>
      <c:pivotFmt>
        <c:idx val="14"/>
        <c:dLbl>
          <c:idx val="0"/>
          <c:layout>
            <c:manualLayout>
              <c:x val="6.2854825628548258E-2"/>
              <c:y val="-0.11283928026837452"/>
            </c:manualLayout>
          </c:layout>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6"/>
          </a:solidFill>
          <a:ln w="19050">
            <a:solidFill>
              <a:schemeClr val="lt1"/>
            </a:solidFill>
          </a:ln>
          <a:effectLst/>
        </c:spPr>
        <c:dLbl>
          <c:idx val="0"/>
          <c:layout>
            <c:manualLayout>
              <c:x val="-0.16017842660178427"/>
              <c:y val="-7.6242756938090878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9DF3751-4313-4E29-8D1D-D0FDC1827D6E}" type="CATEGORYNAME">
                  <a:rPr lang="en-US" b="1">
                    <a:solidFill>
                      <a:schemeClr val="accent6"/>
                    </a:solidFill>
                  </a:rPr>
                  <a:pPr>
                    <a:defRPr sz="900" b="0" i="0" u="none" strike="noStrike" kern="1200" baseline="0">
                      <a:solidFill>
                        <a:schemeClr val="tx1">
                          <a:lumMod val="75000"/>
                          <a:lumOff val="25000"/>
                        </a:schemeClr>
                      </a:solidFill>
                      <a:latin typeface="+mn-lt"/>
                      <a:ea typeface="+mn-ea"/>
                      <a:cs typeface="+mn-cs"/>
                    </a:defRPr>
                  </a:pPr>
                  <a:t>[CATEGORY NAME]</a:t>
                </a:fld>
                <a:r>
                  <a:rPr lang="en-US" baseline="0"/>
                  <a:t>, </a:t>
                </a:r>
                <a:fld id="{781CB007-02B0-40EE-AA32-B984BB131EBF}" type="VALUE">
                  <a:rPr lang="en-US" baseline="0"/>
                  <a:pPr>
                    <a:defRPr sz="900" b="0" i="0" u="none" strike="noStrike" kern="1200" baseline="0">
                      <a:solidFill>
                        <a:schemeClr val="tx1">
                          <a:lumMod val="75000"/>
                          <a:lumOff val="25000"/>
                        </a:schemeClr>
                      </a:solidFill>
                      <a:latin typeface="+mn-lt"/>
                      <a:ea typeface="+mn-ea"/>
                      <a:cs typeface="+mn-cs"/>
                    </a:defRPr>
                  </a:pPr>
                  <a:t>[VALUE]</a:t>
                </a:fld>
                <a:r>
                  <a:rPr lang="en-US" baseline="0"/>
                  <a:t>, </a:t>
                </a:r>
                <a:fld id="{4F31A4B3-9D68-4ACC-B26B-D9FAC5611682}" type="PERCENTAGE">
                  <a:rPr lang="en-US" baseline="0"/>
                  <a:pPr>
                    <a:defRPr sz="900" b="0" i="0" u="none" strike="noStrike" kern="1200" baseline="0">
                      <a:solidFill>
                        <a:schemeClr val="tx1">
                          <a:lumMod val="75000"/>
                          <a:lumOff val="25000"/>
                        </a:schemeClr>
                      </a:solidFill>
                      <a:latin typeface="+mn-lt"/>
                      <a:ea typeface="+mn-ea"/>
                      <a:cs typeface="+mn-cs"/>
                    </a:defRPr>
                  </a:pPr>
                  <a:t>[PERCENTAGE]</a:t>
                </a:fld>
                <a:endParaRPr lang="en-US" baseline="0"/>
              </a:p>
            </c:rich>
          </c:tx>
          <c:spPr>
            <a:solidFill>
              <a:schemeClr val="accent6"/>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dLbl>
          <c:idx val="0"/>
          <c:layout>
            <c:manualLayout>
              <c:x val="0.18494104194815894"/>
              <c:y val="-0.1466211120161704"/>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fld id="{54DB1307-0AE3-44A2-95B7-3BD8FD44CC25}" type="CATEGORYNAME">
                  <a:rPr lang="en-US" b="1">
                    <a:solidFill>
                      <a:schemeClr val="lt1"/>
                    </a:solidFill>
                    <a:latin typeface="+mn-lt"/>
                    <a:ea typeface="+mn-ea"/>
                    <a:cs typeface="+mn-cs"/>
                  </a:rPr>
                  <a:pPr>
                    <a:defRPr sz="900" b="0" i="0" u="none" strike="noStrike" kern="1200" baseline="0">
                      <a:solidFill>
                        <a:schemeClr val="lt1"/>
                      </a:solidFill>
                      <a:latin typeface="+mn-lt"/>
                      <a:ea typeface="+mn-ea"/>
                      <a:cs typeface="+mn-cs"/>
                    </a:defRPr>
                  </a:pPr>
                  <a:t>[CATEGORY NAME]</a:t>
                </a:fld>
                <a:r>
                  <a:rPr lang="en-US" b="1" baseline="0">
                    <a:solidFill>
                      <a:schemeClr val="lt1"/>
                    </a:solidFill>
                    <a:latin typeface="+mn-lt"/>
                    <a:ea typeface="+mn-ea"/>
                    <a:cs typeface="+mn-cs"/>
                  </a:rPr>
                  <a:t>,</a:t>
                </a:r>
              </a:p>
              <a:p>
                <a:pPr>
                  <a:defRPr sz="900" b="0" i="0" u="none" strike="noStrike" kern="1200" baseline="0">
                    <a:solidFill>
                      <a:schemeClr val="lt1"/>
                    </a:solidFill>
                    <a:latin typeface="+mn-lt"/>
                    <a:ea typeface="+mn-ea"/>
                    <a:cs typeface="+mn-cs"/>
                  </a:defRPr>
                </a:pPr>
                <a:r>
                  <a:rPr lang="en-US" baseline="0">
                    <a:solidFill>
                      <a:schemeClr val="lt1"/>
                    </a:solidFill>
                    <a:latin typeface="+mn-lt"/>
                    <a:ea typeface="+mn-ea"/>
                    <a:cs typeface="+mn-cs"/>
                  </a:rPr>
                  <a:t> </a:t>
                </a:r>
                <a:fld id="{05C6F79C-0D21-4AA1-B58E-6806EFF8E710}" type="VALUE">
                  <a:rPr lang="en-US" baseline="0">
                    <a:solidFill>
                      <a:schemeClr val="lt1"/>
                    </a:solidFill>
                    <a:latin typeface="+mn-lt"/>
                    <a:ea typeface="+mn-ea"/>
                    <a:cs typeface="+mn-cs"/>
                  </a:rPr>
                  <a:pPr>
                    <a:defRPr sz="900" b="0" i="0" u="none" strike="noStrike" kern="1200" baseline="0">
                      <a:solidFill>
                        <a:schemeClr val="lt1"/>
                      </a:solidFill>
                      <a:latin typeface="+mn-lt"/>
                      <a:ea typeface="+mn-ea"/>
                      <a:cs typeface="+mn-cs"/>
                    </a:defRPr>
                  </a:pPr>
                  <a:t>[VALUE]</a:t>
                </a:fld>
                <a:r>
                  <a:rPr lang="en-US" baseline="0">
                    <a:solidFill>
                      <a:schemeClr val="lt1"/>
                    </a:solidFill>
                    <a:latin typeface="+mn-lt"/>
                    <a:ea typeface="+mn-ea"/>
                    <a:cs typeface="+mn-cs"/>
                  </a:rPr>
                  <a:t>, </a:t>
                </a:r>
              </a:p>
              <a:p>
                <a:pPr>
                  <a:defRPr sz="900" b="0" i="0" u="none" strike="noStrike" kern="1200" baseline="0">
                    <a:solidFill>
                      <a:schemeClr val="lt1"/>
                    </a:solidFill>
                    <a:latin typeface="+mn-lt"/>
                    <a:ea typeface="+mn-ea"/>
                    <a:cs typeface="+mn-cs"/>
                  </a:defRPr>
                </a:pPr>
                <a:fld id="{97314606-965E-4403-8981-CA461534FFAA}" type="PERCENTAGE">
                  <a:rPr lang="en-US" baseline="0">
                    <a:solidFill>
                      <a:schemeClr val="lt1"/>
                    </a:solidFill>
                    <a:latin typeface="+mn-lt"/>
                    <a:ea typeface="+mn-ea"/>
                    <a:cs typeface="+mn-cs"/>
                  </a:rPr>
                  <a:pPr>
                    <a:defRPr sz="900" b="0" i="0" u="none" strike="noStrike" kern="1200" baseline="0">
                      <a:solidFill>
                        <a:schemeClr val="lt1"/>
                      </a:solidFill>
                      <a:latin typeface="+mn-lt"/>
                      <a:ea typeface="+mn-ea"/>
                      <a:cs typeface="+mn-cs"/>
                    </a:defRPr>
                  </a:pPr>
                  <a:t>[PERCENTAGE]</a:t>
                </a:fld>
                <a:endParaRPr lang="en-IN"/>
              </a:p>
            </c:rich>
          </c:tx>
          <c:spPr>
            <a:solidFill>
              <a:schemeClr val="accent1"/>
            </a:solidFill>
            <a:ln w="12700" cap="flat" cmpd="sng" algn="ctr">
              <a:solidFill>
                <a:schemeClr val="accent1">
                  <a:shade val="15000"/>
                </a:schemeClr>
              </a:solidFill>
              <a:prstDash val="solid"/>
              <a:miter lim="800000"/>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9003944773175541"/>
                  <c:h val="0.13225357018460465"/>
                </c:manualLayout>
              </c15:layout>
              <c15:dlblFieldTable/>
              <c15:showDataLabelsRange val="0"/>
            </c:ext>
          </c:extLst>
        </c:dLbl>
      </c:pivotFmt>
      <c:pivotFmt>
        <c:idx val="25"/>
        <c:spPr>
          <a:solidFill>
            <a:schemeClr val="accent2"/>
          </a:solidFill>
          <a:ln w="19050">
            <a:solidFill>
              <a:schemeClr val="lt1"/>
            </a:solidFill>
          </a:ln>
          <a:effectLst/>
        </c:spPr>
        <c:dLbl>
          <c:idx val="0"/>
          <c:layout>
            <c:manualLayout>
              <c:x val="0.20888117535603917"/>
              <c:y val="7.5905950627644894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fld id="{143467FD-F323-43ED-9AB2-88B32549D56A}" type="CATEGORYNAME">
                  <a:rPr lang="en-US" b="1">
                    <a:solidFill>
                      <a:schemeClr val="lt1"/>
                    </a:solidFill>
                    <a:latin typeface="+mn-lt"/>
                    <a:ea typeface="+mn-ea"/>
                    <a:cs typeface="+mn-cs"/>
                  </a:rPr>
                  <a:pPr>
                    <a:defRPr sz="900" b="0" i="0" u="none" strike="noStrike" kern="1200" baseline="0">
                      <a:solidFill>
                        <a:schemeClr val="lt1"/>
                      </a:solidFill>
                      <a:latin typeface="+mn-lt"/>
                      <a:ea typeface="+mn-ea"/>
                      <a:cs typeface="+mn-cs"/>
                    </a:defRPr>
                  </a:pPr>
                  <a:t>[CATEGORY NAME]</a:t>
                </a:fld>
                <a:r>
                  <a:rPr lang="en-US" baseline="0">
                    <a:solidFill>
                      <a:schemeClr val="lt1"/>
                    </a:solidFill>
                    <a:latin typeface="+mn-lt"/>
                    <a:ea typeface="+mn-ea"/>
                    <a:cs typeface="+mn-cs"/>
                  </a:rPr>
                  <a:t>, </a:t>
                </a:r>
                <a:fld id="{8FCCD285-AE44-4777-AC4F-0EB29FF147DC}" type="VALUE">
                  <a:rPr lang="en-US" baseline="0">
                    <a:solidFill>
                      <a:schemeClr val="lt1"/>
                    </a:solidFill>
                    <a:latin typeface="+mn-lt"/>
                    <a:ea typeface="+mn-ea"/>
                    <a:cs typeface="+mn-cs"/>
                  </a:rPr>
                  <a:pPr>
                    <a:defRPr sz="900" b="0" i="0" u="none" strike="noStrike" kern="1200" baseline="0">
                      <a:solidFill>
                        <a:schemeClr val="lt1"/>
                      </a:solidFill>
                      <a:latin typeface="+mn-lt"/>
                      <a:ea typeface="+mn-ea"/>
                      <a:cs typeface="+mn-cs"/>
                    </a:defRPr>
                  </a:pPr>
                  <a:t>[VALUE]</a:t>
                </a:fld>
                <a:r>
                  <a:rPr lang="en-US" baseline="0">
                    <a:solidFill>
                      <a:schemeClr val="lt1"/>
                    </a:solidFill>
                    <a:latin typeface="+mn-lt"/>
                    <a:ea typeface="+mn-ea"/>
                    <a:cs typeface="+mn-cs"/>
                  </a:rPr>
                  <a:t>, </a:t>
                </a:r>
              </a:p>
              <a:p>
                <a:pPr>
                  <a:defRPr sz="900" b="0" i="0" u="none" strike="noStrike" kern="1200" baseline="0">
                    <a:solidFill>
                      <a:schemeClr val="lt1"/>
                    </a:solidFill>
                    <a:latin typeface="+mn-lt"/>
                    <a:ea typeface="+mn-ea"/>
                    <a:cs typeface="+mn-cs"/>
                  </a:defRPr>
                </a:pPr>
                <a:fld id="{8F7ED790-672D-4A42-A4B9-E1C8E970A6B8}" type="PERCENTAGE">
                  <a:rPr lang="en-US" baseline="0">
                    <a:solidFill>
                      <a:schemeClr val="lt1"/>
                    </a:solidFill>
                    <a:latin typeface="+mn-lt"/>
                    <a:ea typeface="+mn-ea"/>
                    <a:cs typeface="+mn-cs"/>
                  </a:rPr>
                  <a:pPr>
                    <a:defRPr sz="900" b="0" i="0" u="none" strike="noStrike" kern="1200" baseline="0">
                      <a:solidFill>
                        <a:schemeClr val="lt1"/>
                      </a:solidFill>
                      <a:latin typeface="+mn-lt"/>
                      <a:ea typeface="+mn-ea"/>
                      <a:cs typeface="+mn-cs"/>
                    </a:defRPr>
                  </a:pPr>
                  <a:t>[PERCENTAGE]</a:t>
                </a:fld>
                <a:endParaRPr lang="en-IN"/>
              </a:p>
            </c:rich>
          </c:tx>
          <c:spPr>
            <a:solidFill>
              <a:schemeClr val="accent2"/>
            </a:solidFill>
            <a:ln w="12700" cap="flat" cmpd="sng" algn="ctr">
              <a:solidFill>
                <a:schemeClr val="accent2">
                  <a:shade val="15000"/>
                </a:schemeClr>
              </a:solidFill>
              <a:prstDash val="solid"/>
              <a:miter lim="800000"/>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5780315737160075"/>
                  <c:h val="0.14966910484151863"/>
                </c:manualLayout>
              </c15:layout>
              <c15:dlblFieldTable/>
              <c15:showDataLabelsRange val="0"/>
            </c:ext>
          </c:extLst>
        </c:dLbl>
      </c:pivotFmt>
      <c:pivotFmt>
        <c:idx val="26"/>
        <c:spPr>
          <a:solidFill>
            <a:schemeClr val="accent3"/>
          </a:solidFill>
          <a:ln w="19050">
            <a:solidFill>
              <a:schemeClr val="lt1"/>
            </a:solidFill>
          </a:ln>
          <a:effectLst/>
        </c:spPr>
        <c:dLbl>
          <c:idx val="0"/>
          <c:layout>
            <c:manualLayout>
              <c:x val="0.21501751075494258"/>
              <c:y val="0.19512310177528747"/>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fld id="{4A997B98-63F6-435B-8D6C-22DEE73D1184}" type="CATEGORYNAME">
                  <a:rPr lang="en-US" b="1">
                    <a:solidFill>
                      <a:schemeClr val="lt1"/>
                    </a:solidFill>
                    <a:latin typeface="+mn-lt"/>
                    <a:ea typeface="+mn-ea"/>
                    <a:cs typeface="+mn-cs"/>
                  </a:rPr>
                  <a:pPr>
                    <a:defRPr sz="900" b="0" i="0" u="none" strike="noStrike" kern="1200" baseline="0">
                      <a:solidFill>
                        <a:schemeClr val="lt1"/>
                      </a:solidFill>
                      <a:latin typeface="+mn-lt"/>
                      <a:ea typeface="+mn-ea"/>
                      <a:cs typeface="+mn-cs"/>
                    </a:defRPr>
                  </a:pPr>
                  <a:t>[CATEGORY NAME]</a:t>
                </a:fld>
                <a:r>
                  <a:rPr lang="en-US" baseline="0">
                    <a:solidFill>
                      <a:schemeClr val="lt1"/>
                    </a:solidFill>
                    <a:latin typeface="+mn-lt"/>
                    <a:ea typeface="+mn-ea"/>
                    <a:cs typeface="+mn-cs"/>
                  </a:rPr>
                  <a:t>, </a:t>
                </a:r>
              </a:p>
              <a:p>
                <a:pPr>
                  <a:defRPr sz="900" b="0" i="0" u="none" strike="noStrike" kern="1200" baseline="0">
                    <a:solidFill>
                      <a:schemeClr val="lt1"/>
                    </a:solidFill>
                    <a:latin typeface="+mn-lt"/>
                    <a:ea typeface="+mn-ea"/>
                    <a:cs typeface="+mn-cs"/>
                  </a:defRPr>
                </a:pPr>
                <a:r>
                  <a:rPr lang="en-US" baseline="0">
                    <a:solidFill>
                      <a:schemeClr val="lt1"/>
                    </a:solidFill>
                    <a:latin typeface="+mn-lt"/>
                    <a:ea typeface="+mn-ea"/>
                    <a:cs typeface="+mn-cs"/>
                  </a:rPr>
                  <a:t> </a:t>
                </a:r>
                <a:fld id="{1CCABB34-12A7-4A2D-819C-DC4F6EB9A670}" type="VALUE">
                  <a:rPr lang="en-US" baseline="0">
                    <a:solidFill>
                      <a:schemeClr val="lt1"/>
                    </a:solidFill>
                    <a:latin typeface="+mn-lt"/>
                    <a:ea typeface="+mn-ea"/>
                    <a:cs typeface="+mn-cs"/>
                  </a:rPr>
                  <a:pPr>
                    <a:defRPr sz="900" b="0" i="0" u="none" strike="noStrike" kern="1200" baseline="0">
                      <a:solidFill>
                        <a:schemeClr val="lt1"/>
                      </a:solidFill>
                      <a:latin typeface="+mn-lt"/>
                      <a:ea typeface="+mn-ea"/>
                      <a:cs typeface="+mn-cs"/>
                    </a:defRPr>
                  </a:pPr>
                  <a:t>[VALUE]</a:t>
                </a:fld>
                <a:r>
                  <a:rPr lang="en-US" baseline="0">
                    <a:solidFill>
                      <a:schemeClr val="lt1"/>
                    </a:solidFill>
                    <a:latin typeface="+mn-lt"/>
                    <a:ea typeface="+mn-ea"/>
                    <a:cs typeface="+mn-cs"/>
                  </a:rPr>
                  <a:t>,</a:t>
                </a:r>
              </a:p>
              <a:p>
                <a:pPr>
                  <a:defRPr sz="900" b="0" i="0" u="none" strike="noStrike" kern="1200" baseline="0">
                    <a:solidFill>
                      <a:schemeClr val="lt1"/>
                    </a:solidFill>
                    <a:latin typeface="+mn-lt"/>
                    <a:ea typeface="+mn-ea"/>
                    <a:cs typeface="+mn-cs"/>
                  </a:defRPr>
                </a:pPr>
                <a:r>
                  <a:rPr lang="en-US" baseline="0">
                    <a:solidFill>
                      <a:schemeClr val="lt1"/>
                    </a:solidFill>
                    <a:latin typeface="+mn-lt"/>
                    <a:ea typeface="+mn-ea"/>
                    <a:cs typeface="+mn-cs"/>
                  </a:rPr>
                  <a:t> </a:t>
                </a:r>
                <a:fld id="{1AAA6B83-0B51-429A-9E8D-E9F567642B7B}" type="PERCENTAGE">
                  <a:rPr lang="en-US" baseline="0">
                    <a:solidFill>
                      <a:schemeClr val="lt1"/>
                    </a:solidFill>
                    <a:latin typeface="+mn-lt"/>
                    <a:ea typeface="+mn-ea"/>
                    <a:cs typeface="+mn-cs"/>
                  </a:rPr>
                  <a:pPr>
                    <a:defRPr sz="900" b="0" i="0" u="none" strike="noStrike" kern="1200" baseline="0">
                      <a:solidFill>
                        <a:schemeClr val="lt1"/>
                      </a:solidFill>
                      <a:latin typeface="+mn-lt"/>
                      <a:ea typeface="+mn-ea"/>
                      <a:cs typeface="+mn-cs"/>
                    </a:defRPr>
                  </a:pPr>
                  <a:t>[PERCENTAGE]</a:t>
                </a:fld>
                <a:endParaRPr lang="en-US" baseline="0">
                  <a:solidFill>
                    <a:schemeClr val="lt1"/>
                  </a:solidFill>
                  <a:latin typeface="+mn-lt"/>
                  <a:ea typeface="+mn-ea"/>
                  <a:cs typeface="+mn-cs"/>
                </a:endParaRPr>
              </a:p>
            </c:rich>
          </c:tx>
          <c:spPr>
            <a:solidFill>
              <a:schemeClr val="accent3"/>
            </a:solidFill>
            <a:ln w="12700" cap="flat" cmpd="sng" algn="ctr">
              <a:solidFill>
                <a:schemeClr val="accent3">
                  <a:shade val="15000"/>
                </a:schemeClr>
              </a:solidFill>
              <a:prstDash val="solid"/>
              <a:miter lim="800000"/>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1204378853530878"/>
                  <c:h val="0.14270289097875305"/>
                </c:manualLayout>
              </c15:layout>
              <c15:dlblFieldTable/>
              <c15:showDataLabelsRange val="0"/>
            </c:ext>
          </c:extLst>
        </c:dLbl>
      </c:pivotFmt>
      <c:pivotFmt>
        <c:idx val="27"/>
        <c:spPr>
          <a:solidFill>
            <a:schemeClr val="accent4"/>
          </a:solidFill>
          <a:ln w="19050">
            <a:solidFill>
              <a:schemeClr val="lt1"/>
            </a:solidFill>
          </a:ln>
          <a:effectLst/>
        </c:spPr>
        <c:dLbl>
          <c:idx val="0"/>
          <c:layout>
            <c:manualLayout>
              <c:x val="-0.24518114507136315"/>
              <c:y val="0.16568495160675448"/>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fld id="{CDCD9DEA-29AC-494C-98CA-8CB1CC0C888D}" type="CATEGORYNAME">
                  <a:rPr lang="en-US" b="1">
                    <a:solidFill>
                      <a:schemeClr val="lt1"/>
                    </a:solidFill>
                    <a:latin typeface="+mn-lt"/>
                    <a:ea typeface="+mn-ea"/>
                    <a:cs typeface="+mn-cs"/>
                  </a:rPr>
                  <a:pPr>
                    <a:defRPr sz="900" b="0" i="0" u="none" strike="noStrike" kern="1200" baseline="0">
                      <a:solidFill>
                        <a:schemeClr val="lt1"/>
                      </a:solidFill>
                      <a:latin typeface="+mn-lt"/>
                      <a:ea typeface="+mn-ea"/>
                      <a:cs typeface="+mn-cs"/>
                    </a:defRPr>
                  </a:pPr>
                  <a:t>[CATEGORY NAME]</a:t>
                </a:fld>
                <a:r>
                  <a:rPr lang="en-US" baseline="0">
                    <a:solidFill>
                      <a:schemeClr val="lt1"/>
                    </a:solidFill>
                    <a:latin typeface="+mn-lt"/>
                    <a:ea typeface="+mn-ea"/>
                    <a:cs typeface="+mn-cs"/>
                  </a:rPr>
                  <a:t>, </a:t>
                </a:r>
                <a:fld id="{739EB61B-C67F-4F8C-B34B-E88F4B23456A}" type="VALUE">
                  <a:rPr lang="en-US" baseline="0">
                    <a:solidFill>
                      <a:schemeClr val="lt1"/>
                    </a:solidFill>
                    <a:latin typeface="+mn-lt"/>
                    <a:ea typeface="+mn-ea"/>
                    <a:cs typeface="+mn-cs"/>
                  </a:rPr>
                  <a:pPr>
                    <a:defRPr sz="900" b="0" i="0" u="none" strike="noStrike" kern="1200" baseline="0">
                      <a:solidFill>
                        <a:schemeClr val="lt1"/>
                      </a:solidFill>
                      <a:latin typeface="+mn-lt"/>
                      <a:ea typeface="+mn-ea"/>
                      <a:cs typeface="+mn-cs"/>
                    </a:defRPr>
                  </a:pPr>
                  <a:t>[VALUE]</a:t>
                </a:fld>
                <a:r>
                  <a:rPr lang="en-US" baseline="0">
                    <a:solidFill>
                      <a:schemeClr val="lt1"/>
                    </a:solidFill>
                    <a:latin typeface="+mn-lt"/>
                    <a:ea typeface="+mn-ea"/>
                    <a:cs typeface="+mn-cs"/>
                  </a:rPr>
                  <a:t>, </a:t>
                </a:r>
                <a:fld id="{459308B5-8A5F-4F4D-A629-2EC173764AFD}" type="PERCENTAGE">
                  <a:rPr lang="en-US" baseline="0">
                    <a:solidFill>
                      <a:schemeClr val="lt1"/>
                    </a:solidFill>
                    <a:latin typeface="+mn-lt"/>
                    <a:ea typeface="+mn-ea"/>
                    <a:cs typeface="+mn-cs"/>
                  </a:rPr>
                  <a:pPr>
                    <a:defRPr sz="900" b="0" i="0" u="none" strike="noStrike" kern="1200" baseline="0">
                      <a:solidFill>
                        <a:schemeClr val="lt1"/>
                      </a:solidFill>
                      <a:latin typeface="+mn-lt"/>
                      <a:ea typeface="+mn-ea"/>
                      <a:cs typeface="+mn-cs"/>
                    </a:defRPr>
                  </a:pPr>
                  <a:t>[PERCENTAGE]</a:t>
                </a:fld>
                <a:endParaRPr lang="en-US" baseline="0">
                  <a:solidFill>
                    <a:schemeClr val="lt1"/>
                  </a:solidFill>
                  <a:latin typeface="+mn-lt"/>
                  <a:ea typeface="+mn-ea"/>
                  <a:cs typeface="+mn-cs"/>
                </a:endParaRPr>
              </a:p>
            </c:rich>
          </c:tx>
          <c:spPr>
            <a:solidFill>
              <a:schemeClr val="accent4"/>
            </a:solidFill>
            <a:ln w="12700" cap="flat" cmpd="sng" algn="ctr">
              <a:solidFill>
                <a:schemeClr val="accent4">
                  <a:shade val="15000"/>
                </a:schemeClr>
              </a:solidFill>
              <a:prstDash val="solid"/>
              <a:miter lim="800000"/>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3068284178974668"/>
                  <c:h val="0.13225357018460465"/>
                </c:manualLayout>
              </c15:layout>
              <c15:dlblFieldTable/>
              <c15:showDataLabelsRange val="0"/>
            </c:ext>
          </c:extLst>
        </c:dLbl>
      </c:pivotFmt>
      <c:pivotFmt>
        <c:idx val="28"/>
        <c:spPr>
          <a:solidFill>
            <a:schemeClr val="accent5"/>
          </a:solidFill>
          <a:ln w="19050">
            <a:solidFill>
              <a:schemeClr val="lt1"/>
            </a:solidFill>
          </a:ln>
          <a:effectLst/>
        </c:spPr>
        <c:dLbl>
          <c:idx val="0"/>
          <c:layout>
            <c:manualLayout>
              <c:x val="-0.24074327524887792"/>
              <c:y val="2.6010855226168829E-3"/>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fld id="{DE0B70EE-CC86-4D7E-BC0C-660C315DE2D4}" type="CATEGORYNAME">
                  <a:rPr lang="en-US" b="1">
                    <a:solidFill>
                      <a:schemeClr val="lt1"/>
                    </a:solidFill>
                    <a:latin typeface="+mn-lt"/>
                    <a:ea typeface="+mn-ea"/>
                    <a:cs typeface="+mn-cs"/>
                  </a:rPr>
                  <a:pPr>
                    <a:defRPr sz="900" b="0" i="0" u="none" strike="noStrike" kern="1200" baseline="0">
                      <a:solidFill>
                        <a:schemeClr val="lt1"/>
                      </a:solidFill>
                      <a:latin typeface="+mn-lt"/>
                      <a:ea typeface="+mn-ea"/>
                      <a:cs typeface="+mn-cs"/>
                    </a:defRPr>
                  </a:pPr>
                  <a:t>[CATEGORY NAME]</a:t>
                </a:fld>
                <a:r>
                  <a:rPr lang="en-US" b="1" baseline="0">
                    <a:solidFill>
                      <a:schemeClr val="lt1"/>
                    </a:solidFill>
                    <a:latin typeface="+mn-lt"/>
                    <a:ea typeface="+mn-ea"/>
                    <a:cs typeface="+mn-cs"/>
                  </a:rPr>
                  <a:t>,</a:t>
                </a:r>
              </a:p>
              <a:p>
                <a:pPr>
                  <a:defRPr sz="900" b="0" i="0" u="none" strike="noStrike" kern="1200" baseline="0">
                    <a:solidFill>
                      <a:schemeClr val="lt1"/>
                    </a:solidFill>
                    <a:latin typeface="+mn-lt"/>
                    <a:ea typeface="+mn-ea"/>
                    <a:cs typeface="+mn-cs"/>
                  </a:defRPr>
                </a:pPr>
                <a:r>
                  <a:rPr lang="en-US" baseline="0">
                    <a:solidFill>
                      <a:schemeClr val="lt1"/>
                    </a:solidFill>
                    <a:latin typeface="+mn-lt"/>
                    <a:ea typeface="+mn-ea"/>
                    <a:cs typeface="+mn-cs"/>
                  </a:rPr>
                  <a:t> </a:t>
                </a:r>
                <a:fld id="{76150365-12A7-4C9C-BAD9-E290BD70F3C9}" type="VALUE">
                  <a:rPr lang="en-US" baseline="0">
                    <a:solidFill>
                      <a:schemeClr val="lt1"/>
                    </a:solidFill>
                    <a:latin typeface="+mn-lt"/>
                    <a:ea typeface="+mn-ea"/>
                    <a:cs typeface="+mn-cs"/>
                  </a:rPr>
                  <a:pPr>
                    <a:defRPr sz="900" b="0" i="0" u="none" strike="noStrike" kern="1200" baseline="0">
                      <a:solidFill>
                        <a:schemeClr val="lt1"/>
                      </a:solidFill>
                      <a:latin typeface="+mn-lt"/>
                      <a:ea typeface="+mn-ea"/>
                      <a:cs typeface="+mn-cs"/>
                    </a:defRPr>
                  </a:pPr>
                  <a:t>[VALUE]</a:t>
                </a:fld>
                <a:r>
                  <a:rPr lang="en-US" baseline="0">
                    <a:solidFill>
                      <a:schemeClr val="lt1"/>
                    </a:solidFill>
                    <a:latin typeface="+mn-lt"/>
                    <a:ea typeface="+mn-ea"/>
                    <a:cs typeface="+mn-cs"/>
                  </a:rPr>
                  <a:t>, </a:t>
                </a:r>
                <a:fld id="{2CC9043F-3166-43D5-B264-FABFAF5945F0}" type="PERCENTAGE">
                  <a:rPr lang="en-US" baseline="0">
                    <a:solidFill>
                      <a:schemeClr val="lt1"/>
                    </a:solidFill>
                    <a:latin typeface="+mn-lt"/>
                    <a:ea typeface="+mn-ea"/>
                    <a:cs typeface="+mn-cs"/>
                  </a:rPr>
                  <a:pPr>
                    <a:defRPr sz="900" b="0" i="0" u="none" strike="noStrike" kern="1200" baseline="0">
                      <a:solidFill>
                        <a:schemeClr val="lt1"/>
                      </a:solidFill>
                      <a:latin typeface="+mn-lt"/>
                      <a:ea typeface="+mn-ea"/>
                      <a:cs typeface="+mn-cs"/>
                    </a:defRPr>
                  </a:pPr>
                  <a:t>[PERCENTAGE]</a:t>
                </a:fld>
                <a:endParaRPr lang="en-US" baseline="0">
                  <a:solidFill>
                    <a:schemeClr val="lt1"/>
                  </a:solidFill>
                  <a:latin typeface="+mn-lt"/>
                  <a:ea typeface="+mn-ea"/>
                  <a:cs typeface="+mn-cs"/>
                </a:endParaRPr>
              </a:p>
            </c:rich>
          </c:tx>
          <c:spPr>
            <a:solidFill>
              <a:schemeClr val="accent5"/>
            </a:solidFill>
            <a:ln w="19050" cap="flat" cmpd="sng" algn="ctr">
              <a:solidFill>
                <a:schemeClr val="lt1"/>
              </a:solidFill>
              <a:prstDash val="solid"/>
              <a:miter lim="800000"/>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4820019723865877"/>
                  <c:h val="0.15315221177290142"/>
                </c:manualLayout>
              </c15:layout>
              <c15:dlblFieldTable/>
              <c15:showDataLabelsRange val="0"/>
            </c:ext>
          </c:extLst>
        </c:dLbl>
      </c:pivotFmt>
      <c:pivotFmt>
        <c:idx val="29"/>
        <c:spPr>
          <a:solidFill>
            <a:schemeClr val="accent6"/>
          </a:solidFill>
          <a:ln w="19050">
            <a:solidFill>
              <a:schemeClr val="lt1"/>
            </a:solidFill>
          </a:ln>
          <a:effectLst/>
        </c:spPr>
        <c:dLbl>
          <c:idx val="0"/>
          <c:layout>
            <c:manualLayout>
              <c:x val="-0.19528859743123828"/>
              <c:y val="-0.14217411695011481"/>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fld id="{EE2FDF03-11F4-48A2-9773-FDF8D53B8C68}" type="CATEGORYNAME">
                  <a:rPr lang="en-US" b="1">
                    <a:solidFill>
                      <a:schemeClr val="lt1"/>
                    </a:solidFill>
                    <a:latin typeface="+mn-lt"/>
                    <a:ea typeface="+mn-ea"/>
                    <a:cs typeface="+mn-cs"/>
                  </a:rPr>
                  <a:pPr>
                    <a:defRPr sz="900" b="0" i="0" u="none" strike="noStrike" kern="1200" baseline="0">
                      <a:solidFill>
                        <a:schemeClr val="lt1"/>
                      </a:solidFill>
                      <a:latin typeface="+mn-lt"/>
                      <a:ea typeface="+mn-ea"/>
                      <a:cs typeface="+mn-cs"/>
                    </a:defRPr>
                  </a:pPr>
                  <a:t>[CATEGORY NAME]</a:t>
                </a:fld>
                <a:r>
                  <a:rPr lang="en-US" baseline="0">
                    <a:solidFill>
                      <a:schemeClr val="lt1"/>
                    </a:solidFill>
                    <a:latin typeface="+mn-lt"/>
                    <a:ea typeface="+mn-ea"/>
                    <a:cs typeface="+mn-cs"/>
                  </a:rPr>
                  <a:t>,</a:t>
                </a:r>
              </a:p>
              <a:p>
                <a:pPr>
                  <a:defRPr sz="900" b="0" i="0" u="none" strike="noStrike" kern="1200" baseline="0">
                    <a:solidFill>
                      <a:schemeClr val="lt1"/>
                    </a:solidFill>
                    <a:latin typeface="+mn-lt"/>
                    <a:ea typeface="+mn-ea"/>
                    <a:cs typeface="+mn-cs"/>
                  </a:defRPr>
                </a:pPr>
                <a:r>
                  <a:rPr lang="en-US" baseline="0">
                    <a:solidFill>
                      <a:schemeClr val="lt1"/>
                    </a:solidFill>
                    <a:latin typeface="+mn-lt"/>
                    <a:ea typeface="+mn-ea"/>
                    <a:cs typeface="+mn-cs"/>
                  </a:rPr>
                  <a:t> </a:t>
                </a:r>
                <a:fld id="{F916AE41-8F57-4CF6-AEDA-68DC223E95B8}" type="VALUE">
                  <a:rPr lang="en-US" baseline="0">
                    <a:solidFill>
                      <a:schemeClr val="lt1"/>
                    </a:solidFill>
                    <a:latin typeface="+mn-lt"/>
                    <a:ea typeface="+mn-ea"/>
                    <a:cs typeface="+mn-cs"/>
                  </a:rPr>
                  <a:pPr>
                    <a:defRPr sz="900" b="0" i="0" u="none" strike="noStrike" kern="1200" baseline="0">
                      <a:solidFill>
                        <a:schemeClr val="lt1"/>
                      </a:solidFill>
                      <a:latin typeface="+mn-lt"/>
                      <a:ea typeface="+mn-ea"/>
                      <a:cs typeface="+mn-cs"/>
                    </a:defRPr>
                  </a:pPr>
                  <a:t>[VALUE]</a:t>
                </a:fld>
                <a:r>
                  <a:rPr lang="en-US" baseline="0">
                    <a:solidFill>
                      <a:schemeClr val="lt1"/>
                    </a:solidFill>
                    <a:latin typeface="+mn-lt"/>
                    <a:ea typeface="+mn-ea"/>
                    <a:cs typeface="+mn-cs"/>
                  </a:rPr>
                  <a:t>, </a:t>
                </a:r>
                <a:fld id="{60B3570F-1352-4F9F-A036-883BB8A9CF8C}" type="PERCENTAGE">
                  <a:rPr lang="en-US" baseline="0">
                    <a:solidFill>
                      <a:schemeClr val="lt1"/>
                    </a:solidFill>
                    <a:latin typeface="+mn-lt"/>
                    <a:ea typeface="+mn-ea"/>
                    <a:cs typeface="+mn-cs"/>
                  </a:rPr>
                  <a:pPr>
                    <a:defRPr sz="900" b="0" i="0" u="none" strike="noStrike" kern="1200" baseline="0">
                      <a:solidFill>
                        <a:schemeClr val="lt1"/>
                      </a:solidFill>
                      <a:latin typeface="+mn-lt"/>
                      <a:ea typeface="+mn-ea"/>
                      <a:cs typeface="+mn-cs"/>
                    </a:defRPr>
                  </a:pPr>
                  <a:t>[PERCENTAGE]</a:t>
                </a:fld>
                <a:endParaRPr lang="en-US" baseline="0">
                  <a:solidFill>
                    <a:schemeClr val="lt1"/>
                  </a:solidFill>
                  <a:latin typeface="+mn-lt"/>
                  <a:ea typeface="+mn-ea"/>
                  <a:cs typeface="+mn-cs"/>
                </a:endParaRPr>
              </a:p>
            </c:rich>
          </c:tx>
          <c:spPr>
            <a:solidFill>
              <a:schemeClr val="accent6"/>
            </a:solidFill>
            <a:ln w="12700" cap="flat" cmpd="sng" algn="ctr">
              <a:solidFill>
                <a:schemeClr val="accent6">
                  <a:shade val="15000"/>
                </a:schemeClr>
              </a:solidFill>
              <a:prstDash val="solid"/>
              <a:miter lim="800000"/>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6026864060631474"/>
                  <c:h val="0.1705677464298154"/>
                </c:manualLayout>
              </c15:layout>
              <c15:dlblFieldTable/>
              <c15:showDataLabelsRange val="0"/>
            </c:ext>
          </c:extLst>
        </c:dLbl>
      </c:pivotFmt>
      <c:pivotFmt>
        <c:idx val="3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31"/>
        <c:spPr>
          <a:solidFill>
            <a:schemeClr val="accent1"/>
          </a:solidFill>
          <a:ln w="19050">
            <a:solidFill>
              <a:schemeClr val="lt1"/>
            </a:solidFill>
          </a:ln>
          <a:effectLst/>
        </c:spPr>
        <c:dLbl>
          <c:idx val="0"/>
          <c:layout>
            <c:manualLayout>
              <c:x val="0.18494104194815894"/>
              <c:y val="-0.1466211120161704"/>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fld id="{54DB1307-0AE3-44A2-95B7-3BD8FD44CC25}" type="CATEGORYNAME">
                  <a:rPr lang="en-US" b="1">
                    <a:solidFill>
                      <a:schemeClr val="lt1"/>
                    </a:solidFill>
                    <a:latin typeface="+mn-lt"/>
                    <a:ea typeface="+mn-ea"/>
                    <a:cs typeface="+mn-cs"/>
                  </a:rPr>
                  <a:pPr>
                    <a:defRPr sz="900" b="0" i="0" u="none" strike="noStrike" kern="1200" baseline="0">
                      <a:solidFill>
                        <a:schemeClr val="lt1"/>
                      </a:solidFill>
                      <a:latin typeface="+mn-lt"/>
                      <a:ea typeface="+mn-ea"/>
                      <a:cs typeface="+mn-cs"/>
                    </a:defRPr>
                  </a:pPr>
                  <a:t>[CATEGORY NAME]</a:t>
                </a:fld>
                <a:r>
                  <a:rPr lang="en-US" b="1" baseline="0">
                    <a:solidFill>
                      <a:schemeClr val="lt1"/>
                    </a:solidFill>
                    <a:latin typeface="+mn-lt"/>
                    <a:ea typeface="+mn-ea"/>
                    <a:cs typeface="+mn-cs"/>
                  </a:rPr>
                  <a:t>,</a:t>
                </a:r>
              </a:p>
              <a:p>
                <a:pPr>
                  <a:defRPr sz="900" b="0" i="0" u="none" strike="noStrike" kern="1200" baseline="0">
                    <a:solidFill>
                      <a:schemeClr val="lt1"/>
                    </a:solidFill>
                    <a:latin typeface="+mn-lt"/>
                    <a:ea typeface="+mn-ea"/>
                    <a:cs typeface="+mn-cs"/>
                  </a:defRPr>
                </a:pPr>
                <a:r>
                  <a:rPr lang="en-US" baseline="0">
                    <a:solidFill>
                      <a:schemeClr val="lt1"/>
                    </a:solidFill>
                    <a:latin typeface="+mn-lt"/>
                    <a:ea typeface="+mn-ea"/>
                    <a:cs typeface="+mn-cs"/>
                  </a:rPr>
                  <a:t> </a:t>
                </a:r>
                <a:fld id="{05C6F79C-0D21-4AA1-B58E-6806EFF8E710}" type="VALUE">
                  <a:rPr lang="en-US" baseline="0">
                    <a:solidFill>
                      <a:schemeClr val="lt1"/>
                    </a:solidFill>
                    <a:latin typeface="+mn-lt"/>
                    <a:ea typeface="+mn-ea"/>
                    <a:cs typeface="+mn-cs"/>
                  </a:rPr>
                  <a:pPr>
                    <a:defRPr sz="900" b="0" i="0" u="none" strike="noStrike" kern="1200" baseline="0">
                      <a:solidFill>
                        <a:schemeClr val="lt1"/>
                      </a:solidFill>
                      <a:latin typeface="+mn-lt"/>
                      <a:ea typeface="+mn-ea"/>
                      <a:cs typeface="+mn-cs"/>
                    </a:defRPr>
                  </a:pPr>
                  <a:t>[VALUE]</a:t>
                </a:fld>
                <a:r>
                  <a:rPr lang="en-US" baseline="0">
                    <a:solidFill>
                      <a:schemeClr val="lt1"/>
                    </a:solidFill>
                    <a:latin typeface="+mn-lt"/>
                    <a:ea typeface="+mn-ea"/>
                    <a:cs typeface="+mn-cs"/>
                  </a:rPr>
                  <a:t>, </a:t>
                </a:r>
              </a:p>
              <a:p>
                <a:pPr>
                  <a:defRPr sz="900" b="0" i="0" u="none" strike="noStrike" kern="1200" baseline="0">
                    <a:solidFill>
                      <a:schemeClr val="lt1"/>
                    </a:solidFill>
                    <a:latin typeface="+mn-lt"/>
                    <a:ea typeface="+mn-ea"/>
                    <a:cs typeface="+mn-cs"/>
                  </a:defRPr>
                </a:pPr>
                <a:fld id="{97314606-965E-4403-8981-CA461534FFAA}" type="PERCENTAGE">
                  <a:rPr lang="en-US" baseline="0">
                    <a:solidFill>
                      <a:schemeClr val="lt1"/>
                    </a:solidFill>
                    <a:latin typeface="+mn-lt"/>
                    <a:ea typeface="+mn-ea"/>
                    <a:cs typeface="+mn-cs"/>
                  </a:rPr>
                  <a:pPr>
                    <a:defRPr sz="900" b="0" i="0" u="none" strike="noStrike" kern="1200" baseline="0">
                      <a:solidFill>
                        <a:schemeClr val="lt1"/>
                      </a:solidFill>
                      <a:latin typeface="+mn-lt"/>
                      <a:ea typeface="+mn-ea"/>
                      <a:cs typeface="+mn-cs"/>
                    </a:defRPr>
                  </a:pPr>
                  <a:t>[PERCENTAGE]</a:t>
                </a:fld>
                <a:endParaRPr lang="en-IN"/>
              </a:p>
            </c:rich>
          </c:tx>
          <c:spPr>
            <a:solidFill>
              <a:schemeClr val="accent1"/>
            </a:solidFill>
            <a:ln w="12700" cap="flat" cmpd="sng" algn="ctr">
              <a:solidFill>
                <a:schemeClr val="accent1">
                  <a:shade val="15000"/>
                </a:schemeClr>
              </a:solidFill>
              <a:prstDash val="solid"/>
              <a:miter lim="800000"/>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9003944773175541"/>
                  <c:h val="0.13225357018460465"/>
                </c:manualLayout>
              </c15:layout>
              <c15:dlblFieldTable/>
              <c15:showDataLabelsRange val="0"/>
            </c:ext>
          </c:extLst>
        </c:dLbl>
      </c:pivotFmt>
      <c:pivotFmt>
        <c:idx val="32"/>
        <c:spPr>
          <a:solidFill>
            <a:schemeClr val="accent1"/>
          </a:solidFill>
          <a:ln w="19050">
            <a:solidFill>
              <a:schemeClr val="lt1"/>
            </a:solidFill>
          </a:ln>
          <a:effectLst/>
        </c:spPr>
        <c:dLbl>
          <c:idx val="0"/>
          <c:layout>
            <c:manualLayout>
              <c:x val="0.20888117535603917"/>
              <c:y val="7.5905950627644894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fld id="{143467FD-F323-43ED-9AB2-88B32549D56A}" type="CATEGORYNAME">
                  <a:rPr lang="en-US" b="1">
                    <a:solidFill>
                      <a:schemeClr val="lt1"/>
                    </a:solidFill>
                    <a:latin typeface="+mn-lt"/>
                    <a:ea typeface="+mn-ea"/>
                    <a:cs typeface="+mn-cs"/>
                  </a:rPr>
                  <a:pPr>
                    <a:defRPr sz="900" b="0" i="0" u="none" strike="noStrike" kern="1200" baseline="0">
                      <a:solidFill>
                        <a:schemeClr val="lt1"/>
                      </a:solidFill>
                      <a:latin typeface="+mn-lt"/>
                      <a:ea typeface="+mn-ea"/>
                      <a:cs typeface="+mn-cs"/>
                    </a:defRPr>
                  </a:pPr>
                  <a:t>[CATEGORY NAME]</a:t>
                </a:fld>
                <a:r>
                  <a:rPr lang="en-US" baseline="0">
                    <a:solidFill>
                      <a:schemeClr val="lt1"/>
                    </a:solidFill>
                    <a:latin typeface="+mn-lt"/>
                    <a:ea typeface="+mn-ea"/>
                    <a:cs typeface="+mn-cs"/>
                  </a:rPr>
                  <a:t>, </a:t>
                </a:r>
                <a:fld id="{8FCCD285-AE44-4777-AC4F-0EB29FF147DC}" type="VALUE">
                  <a:rPr lang="en-US" baseline="0">
                    <a:solidFill>
                      <a:schemeClr val="lt1"/>
                    </a:solidFill>
                    <a:latin typeface="+mn-lt"/>
                    <a:ea typeface="+mn-ea"/>
                    <a:cs typeface="+mn-cs"/>
                  </a:rPr>
                  <a:pPr>
                    <a:defRPr sz="900" b="0" i="0" u="none" strike="noStrike" kern="1200" baseline="0">
                      <a:solidFill>
                        <a:schemeClr val="lt1"/>
                      </a:solidFill>
                      <a:latin typeface="+mn-lt"/>
                      <a:ea typeface="+mn-ea"/>
                      <a:cs typeface="+mn-cs"/>
                    </a:defRPr>
                  </a:pPr>
                  <a:t>[VALUE]</a:t>
                </a:fld>
                <a:r>
                  <a:rPr lang="en-US" baseline="0">
                    <a:solidFill>
                      <a:schemeClr val="lt1"/>
                    </a:solidFill>
                    <a:latin typeface="+mn-lt"/>
                    <a:ea typeface="+mn-ea"/>
                    <a:cs typeface="+mn-cs"/>
                  </a:rPr>
                  <a:t>, </a:t>
                </a:r>
              </a:p>
              <a:p>
                <a:pPr>
                  <a:defRPr sz="900" b="0" i="0" u="none" strike="noStrike" kern="1200" baseline="0">
                    <a:solidFill>
                      <a:schemeClr val="lt1"/>
                    </a:solidFill>
                    <a:latin typeface="+mn-lt"/>
                    <a:ea typeface="+mn-ea"/>
                    <a:cs typeface="+mn-cs"/>
                  </a:defRPr>
                </a:pPr>
                <a:fld id="{8F7ED790-672D-4A42-A4B9-E1C8E970A6B8}" type="PERCENTAGE">
                  <a:rPr lang="en-US" baseline="0">
                    <a:solidFill>
                      <a:schemeClr val="lt1"/>
                    </a:solidFill>
                    <a:latin typeface="+mn-lt"/>
                    <a:ea typeface="+mn-ea"/>
                    <a:cs typeface="+mn-cs"/>
                  </a:rPr>
                  <a:pPr>
                    <a:defRPr sz="900" b="0" i="0" u="none" strike="noStrike" kern="1200" baseline="0">
                      <a:solidFill>
                        <a:schemeClr val="lt1"/>
                      </a:solidFill>
                      <a:latin typeface="+mn-lt"/>
                      <a:ea typeface="+mn-ea"/>
                      <a:cs typeface="+mn-cs"/>
                    </a:defRPr>
                  </a:pPr>
                  <a:t>[PERCENTAGE]</a:t>
                </a:fld>
                <a:endParaRPr lang="en-IN"/>
              </a:p>
            </c:rich>
          </c:tx>
          <c:spPr>
            <a:solidFill>
              <a:schemeClr val="accent2"/>
            </a:solidFill>
            <a:ln w="12700" cap="flat" cmpd="sng" algn="ctr">
              <a:solidFill>
                <a:schemeClr val="accent2">
                  <a:shade val="15000"/>
                </a:schemeClr>
              </a:solidFill>
              <a:prstDash val="solid"/>
              <a:miter lim="800000"/>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5780315737160075"/>
                  <c:h val="0.14966910484151863"/>
                </c:manualLayout>
              </c15:layout>
              <c15:dlblFieldTable/>
              <c15:showDataLabelsRange val="0"/>
            </c:ext>
          </c:extLst>
        </c:dLbl>
      </c:pivotFmt>
      <c:pivotFmt>
        <c:idx val="33"/>
        <c:spPr>
          <a:solidFill>
            <a:schemeClr val="accent1"/>
          </a:solidFill>
          <a:ln w="19050">
            <a:solidFill>
              <a:schemeClr val="lt1"/>
            </a:solidFill>
          </a:ln>
          <a:effectLst/>
        </c:spPr>
        <c:dLbl>
          <c:idx val="0"/>
          <c:layout>
            <c:manualLayout>
              <c:x val="0.21501751075494258"/>
              <c:y val="0.19512310177528747"/>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fld id="{4A997B98-63F6-435B-8D6C-22DEE73D1184}" type="CATEGORYNAME">
                  <a:rPr lang="en-US" b="1">
                    <a:solidFill>
                      <a:schemeClr val="lt1"/>
                    </a:solidFill>
                    <a:latin typeface="+mn-lt"/>
                    <a:ea typeface="+mn-ea"/>
                    <a:cs typeface="+mn-cs"/>
                  </a:rPr>
                  <a:pPr>
                    <a:defRPr sz="900" b="0" i="0" u="none" strike="noStrike" kern="1200" baseline="0">
                      <a:solidFill>
                        <a:schemeClr val="lt1"/>
                      </a:solidFill>
                      <a:latin typeface="+mn-lt"/>
                      <a:ea typeface="+mn-ea"/>
                      <a:cs typeface="+mn-cs"/>
                    </a:defRPr>
                  </a:pPr>
                  <a:t>[CATEGORY NAME]</a:t>
                </a:fld>
                <a:r>
                  <a:rPr lang="en-US" baseline="0">
                    <a:solidFill>
                      <a:schemeClr val="lt1"/>
                    </a:solidFill>
                    <a:latin typeface="+mn-lt"/>
                    <a:ea typeface="+mn-ea"/>
                    <a:cs typeface="+mn-cs"/>
                  </a:rPr>
                  <a:t>, </a:t>
                </a:r>
              </a:p>
              <a:p>
                <a:pPr>
                  <a:defRPr sz="900" b="0" i="0" u="none" strike="noStrike" kern="1200" baseline="0">
                    <a:solidFill>
                      <a:schemeClr val="lt1"/>
                    </a:solidFill>
                    <a:latin typeface="+mn-lt"/>
                    <a:ea typeface="+mn-ea"/>
                    <a:cs typeface="+mn-cs"/>
                  </a:defRPr>
                </a:pPr>
                <a:r>
                  <a:rPr lang="en-US" baseline="0">
                    <a:solidFill>
                      <a:schemeClr val="lt1"/>
                    </a:solidFill>
                    <a:latin typeface="+mn-lt"/>
                    <a:ea typeface="+mn-ea"/>
                    <a:cs typeface="+mn-cs"/>
                  </a:rPr>
                  <a:t> </a:t>
                </a:r>
                <a:fld id="{1CCABB34-12A7-4A2D-819C-DC4F6EB9A670}" type="VALUE">
                  <a:rPr lang="en-US" baseline="0">
                    <a:solidFill>
                      <a:schemeClr val="lt1"/>
                    </a:solidFill>
                    <a:latin typeface="+mn-lt"/>
                    <a:ea typeface="+mn-ea"/>
                    <a:cs typeface="+mn-cs"/>
                  </a:rPr>
                  <a:pPr>
                    <a:defRPr sz="900" b="0" i="0" u="none" strike="noStrike" kern="1200" baseline="0">
                      <a:solidFill>
                        <a:schemeClr val="lt1"/>
                      </a:solidFill>
                      <a:latin typeface="+mn-lt"/>
                      <a:ea typeface="+mn-ea"/>
                      <a:cs typeface="+mn-cs"/>
                    </a:defRPr>
                  </a:pPr>
                  <a:t>[VALUE]</a:t>
                </a:fld>
                <a:r>
                  <a:rPr lang="en-US" baseline="0">
                    <a:solidFill>
                      <a:schemeClr val="lt1"/>
                    </a:solidFill>
                    <a:latin typeface="+mn-lt"/>
                    <a:ea typeface="+mn-ea"/>
                    <a:cs typeface="+mn-cs"/>
                  </a:rPr>
                  <a:t>,</a:t>
                </a:r>
              </a:p>
              <a:p>
                <a:pPr>
                  <a:defRPr sz="900" b="0" i="0" u="none" strike="noStrike" kern="1200" baseline="0">
                    <a:solidFill>
                      <a:schemeClr val="lt1"/>
                    </a:solidFill>
                    <a:latin typeface="+mn-lt"/>
                    <a:ea typeface="+mn-ea"/>
                    <a:cs typeface="+mn-cs"/>
                  </a:defRPr>
                </a:pPr>
                <a:r>
                  <a:rPr lang="en-US" baseline="0">
                    <a:solidFill>
                      <a:schemeClr val="lt1"/>
                    </a:solidFill>
                    <a:latin typeface="+mn-lt"/>
                    <a:ea typeface="+mn-ea"/>
                    <a:cs typeface="+mn-cs"/>
                  </a:rPr>
                  <a:t> </a:t>
                </a:r>
                <a:fld id="{1AAA6B83-0B51-429A-9E8D-E9F567642B7B}" type="PERCENTAGE">
                  <a:rPr lang="en-US" baseline="0">
                    <a:solidFill>
                      <a:schemeClr val="lt1"/>
                    </a:solidFill>
                    <a:latin typeface="+mn-lt"/>
                    <a:ea typeface="+mn-ea"/>
                    <a:cs typeface="+mn-cs"/>
                  </a:rPr>
                  <a:pPr>
                    <a:defRPr sz="900" b="0" i="0" u="none" strike="noStrike" kern="1200" baseline="0">
                      <a:solidFill>
                        <a:schemeClr val="lt1"/>
                      </a:solidFill>
                      <a:latin typeface="+mn-lt"/>
                      <a:ea typeface="+mn-ea"/>
                      <a:cs typeface="+mn-cs"/>
                    </a:defRPr>
                  </a:pPr>
                  <a:t>[PERCENTAGE]</a:t>
                </a:fld>
                <a:endParaRPr lang="en-US" baseline="0">
                  <a:solidFill>
                    <a:schemeClr val="lt1"/>
                  </a:solidFill>
                  <a:latin typeface="+mn-lt"/>
                  <a:ea typeface="+mn-ea"/>
                  <a:cs typeface="+mn-cs"/>
                </a:endParaRPr>
              </a:p>
            </c:rich>
          </c:tx>
          <c:spPr>
            <a:solidFill>
              <a:schemeClr val="accent3"/>
            </a:solidFill>
            <a:ln w="12700" cap="flat" cmpd="sng" algn="ctr">
              <a:solidFill>
                <a:schemeClr val="accent3">
                  <a:shade val="15000"/>
                </a:schemeClr>
              </a:solidFill>
              <a:prstDash val="solid"/>
              <a:miter lim="800000"/>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1204378853530878"/>
                  <c:h val="0.14270289097875305"/>
                </c:manualLayout>
              </c15:layout>
              <c15:dlblFieldTable/>
              <c15:showDataLabelsRange val="0"/>
            </c:ext>
          </c:extLst>
        </c:dLbl>
      </c:pivotFmt>
      <c:pivotFmt>
        <c:idx val="34"/>
        <c:spPr>
          <a:solidFill>
            <a:schemeClr val="accent1"/>
          </a:solidFill>
          <a:ln w="19050">
            <a:solidFill>
              <a:schemeClr val="lt1"/>
            </a:solidFill>
          </a:ln>
          <a:effectLst/>
        </c:spPr>
        <c:dLbl>
          <c:idx val="0"/>
          <c:layout>
            <c:manualLayout>
              <c:x val="-0.24518114507136315"/>
              <c:y val="0.16568495160675448"/>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fld id="{CDCD9DEA-29AC-494C-98CA-8CB1CC0C888D}" type="CATEGORYNAME">
                  <a:rPr lang="en-US" b="1">
                    <a:solidFill>
                      <a:schemeClr val="lt1"/>
                    </a:solidFill>
                    <a:latin typeface="+mn-lt"/>
                    <a:ea typeface="+mn-ea"/>
                    <a:cs typeface="+mn-cs"/>
                  </a:rPr>
                  <a:pPr>
                    <a:defRPr sz="900" b="0" i="0" u="none" strike="noStrike" kern="1200" baseline="0">
                      <a:solidFill>
                        <a:schemeClr val="lt1"/>
                      </a:solidFill>
                      <a:latin typeface="+mn-lt"/>
                      <a:ea typeface="+mn-ea"/>
                      <a:cs typeface="+mn-cs"/>
                    </a:defRPr>
                  </a:pPr>
                  <a:t>[CATEGORY NAME]</a:t>
                </a:fld>
                <a:r>
                  <a:rPr lang="en-US" baseline="0">
                    <a:solidFill>
                      <a:schemeClr val="lt1"/>
                    </a:solidFill>
                    <a:latin typeface="+mn-lt"/>
                    <a:ea typeface="+mn-ea"/>
                    <a:cs typeface="+mn-cs"/>
                  </a:rPr>
                  <a:t>, </a:t>
                </a:r>
                <a:fld id="{739EB61B-C67F-4F8C-B34B-E88F4B23456A}" type="VALUE">
                  <a:rPr lang="en-US" baseline="0">
                    <a:solidFill>
                      <a:schemeClr val="lt1"/>
                    </a:solidFill>
                    <a:latin typeface="+mn-lt"/>
                    <a:ea typeface="+mn-ea"/>
                    <a:cs typeface="+mn-cs"/>
                  </a:rPr>
                  <a:pPr>
                    <a:defRPr sz="900" b="0" i="0" u="none" strike="noStrike" kern="1200" baseline="0">
                      <a:solidFill>
                        <a:schemeClr val="lt1"/>
                      </a:solidFill>
                      <a:latin typeface="+mn-lt"/>
                      <a:ea typeface="+mn-ea"/>
                      <a:cs typeface="+mn-cs"/>
                    </a:defRPr>
                  </a:pPr>
                  <a:t>[VALUE]</a:t>
                </a:fld>
                <a:r>
                  <a:rPr lang="en-US" baseline="0">
                    <a:solidFill>
                      <a:schemeClr val="lt1"/>
                    </a:solidFill>
                    <a:latin typeface="+mn-lt"/>
                    <a:ea typeface="+mn-ea"/>
                    <a:cs typeface="+mn-cs"/>
                  </a:rPr>
                  <a:t>, </a:t>
                </a:r>
                <a:fld id="{459308B5-8A5F-4F4D-A629-2EC173764AFD}" type="PERCENTAGE">
                  <a:rPr lang="en-US" baseline="0">
                    <a:solidFill>
                      <a:schemeClr val="lt1"/>
                    </a:solidFill>
                    <a:latin typeface="+mn-lt"/>
                    <a:ea typeface="+mn-ea"/>
                    <a:cs typeface="+mn-cs"/>
                  </a:rPr>
                  <a:pPr>
                    <a:defRPr sz="900" b="0" i="0" u="none" strike="noStrike" kern="1200" baseline="0">
                      <a:solidFill>
                        <a:schemeClr val="lt1"/>
                      </a:solidFill>
                      <a:latin typeface="+mn-lt"/>
                      <a:ea typeface="+mn-ea"/>
                      <a:cs typeface="+mn-cs"/>
                    </a:defRPr>
                  </a:pPr>
                  <a:t>[PERCENTAGE]</a:t>
                </a:fld>
                <a:endParaRPr lang="en-US" baseline="0">
                  <a:solidFill>
                    <a:schemeClr val="lt1"/>
                  </a:solidFill>
                  <a:latin typeface="+mn-lt"/>
                  <a:ea typeface="+mn-ea"/>
                  <a:cs typeface="+mn-cs"/>
                </a:endParaRPr>
              </a:p>
            </c:rich>
          </c:tx>
          <c:spPr>
            <a:solidFill>
              <a:schemeClr val="accent4"/>
            </a:solidFill>
            <a:ln w="12700" cap="flat" cmpd="sng" algn="ctr">
              <a:solidFill>
                <a:schemeClr val="accent4">
                  <a:shade val="15000"/>
                </a:schemeClr>
              </a:solidFill>
              <a:prstDash val="solid"/>
              <a:miter lim="800000"/>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3068284178974668"/>
                  <c:h val="0.13225357018460465"/>
                </c:manualLayout>
              </c15:layout>
              <c15:dlblFieldTable/>
              <c15:showDataLabelsRange val="0"/>
            </c:ext>
          </c:extLst>
        </c:dLbl>
      </c:pivotFmt>
      <c:pivotFmt>
        <c:idx val="35"/>
        <c:spPr>
          <a:solidFill>
            <a:schemeClr val="accent1"/>
          </a:solidFill>
          <a:ln w="19050">
            <a:solidFill>
              <a:schemeClr val="lt1"/>
            </a:solidFill>
          </a:ln>
          <a:effectLst/>
        </c:spPr>
        <c:dLbl>
          <c:idx val="0"/>
          <c:layout>
            <c:manualLayout>
              <c:x val="-0.24074327524887792"/>
              <c:y val="2.6010855226168829E-3"/>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fld id="{DE0B70EE-CC86-4D7E-BC0C-660C315DE2D4}" type="CATEGORYNAME">
                  <a:rPr lang="en-US" b="1">
                    <a:solidFill>
                      <a:schemeClr val="lt1"/>
                    </a:solidFill>
                    <a:latin typeface="+mn-lt"/>
                    <a:ea typeface="+mn-ea"/>
                    <a:cs typeface="+mn-cs"/>
                  </a:rPr>
                  <a:pPr>
                    <a:defRPr sz="900" b="0" i="0" u="none" strike="noStrike" kern="1200" baseline="0">
                      <a:solidFill>
                        <a:schemeClr val="lt1"/>
                      </a:solidFill>
                      <a:latin typeface="+mn-lt"/>
                      <a:ea typeface="+mn-ea"/>
                      <a:cs typeface="+mn-cs"/>
                    </a:defRPr>
                  </a:pPr>
                  <a:t>[CATEGORY NAME]</a:t>
                </a:fld>
                <a:r>
                  <a:rPr lang="en-US" b="1" baseline="0">
                    <a:solidFill>
                      <a:schemeClr val="lt1"/>
                    </a:solidFill>
                    <a:latin typeface="+mn-lt"/>
                    <a:ea typeface="+mn-ea"/>
                    <a:cs typeface="+mn-cs"/>
                  </a:rPr>
                  <a:t>,</a:t>
                </a:r>
              </a:p>
              <a:p>
                <a:pPr>
                  <a:defRPr sz="900" b="0" i="0" u="none" strike="noStrike" kern="1200" baseline="0">
                    <a:solidFill>
                      <a:schemeClr val="lt1"/>
                    </a:solidFill>
                    <a:latin typeface="+mn-lt"/>
                    <a:ea typeface="+mn-ea"/>
                    <a:cs typeface="+mn-cs"/>
                  </a:defRPr>
                </a:pPr>
                <a:r>
                  <a:rPr lang="en-US" baseline="0">
                    <a:solidFill>
                      <a:schemeClr val="lt1"/>
                    </a:solidFill>
                    <a:latin typeface="+mn-lt"/>
                    <a:ea typeface="+mn-ea"/>
                    <a:cs typeface="+mn-cs"/>
                  </a:rPr>
                  <a:t> </a:t>
                </a:r>
                <a:fld id="{76150365-12A7-4C9C-BAD9-E290BD70F3C9}" type="VALUE">
                  <a:rPr lang="en-US" baseline="0">
                    <a:solidFill>
                      <a:schemeClr val="lt1"/>
                    </a:solidFill>
                    <a:latin typeface="+mn-lt"/>
                    <a:ea typeface="+mn-ea"/>
                    <a:cs typeface="+mn-cs"/>
                  </a:rPr>
                  <a:pPr>
                    <a:defRPr sz="900" b="0" i="0" u="none" strike="noStrike" kern="1200" baseline="0">
                      <a:solidFill>
                        <a:schemeClr val="lt1"/>
                      </a:solidFill>
                      <a:latin typeface="+mn-lt"/>
                      <a:ea typeface="+mn-ea"/>
                      <a:cs typeface="+mn-cs"/>
                    </a:defRPr>
                  </a:pPr>
                  <a:t>[VALUE]</a:t>
                </a:fld>
                <a:r>
                  <a:rPr lang="en-US" baseline="0">
                    <a:solidFill>
                      <a:schemeClr val="lt1"/>
                    </a:solidFill>
                    <a:latin typeface="+mn-lt"/>
                    <a:ea typeface="+mn-ea"/>
                    <a:cs typeface="+mn-cs"/>
                  </a:rPr>
                  <a:t>, </a:t>
                </a:r>
                <a:fld id="{2CC9043F-3166-43D5-B264-FABFAF5945F0}" type="PERCENTAGE">
                  <a:rPr lang="en-US" baseline="0">
                    <a:solidFill>
                      <a:schemeClr val="lt1"/>
                    </a:solidFill>
                    <a:latin typeface="+mn-lt"/>
                    <a:ea typeface="+mn-ea"/>
                    <a:cs typeface="+mn-cs"/>
                  </a:rPr>
                  <a:pPr>
                    <a:defRPr sz="900" b="0" i="0" u="none" strike="noStrike" kern="1200" baseline="0">
                      <a:solidFill>
                        <a:schemeClr val="lt1"/>
                      </a:solidFill>
                      <a:latin typeface="+mn-lt"/>
                      <a:ea typeface="+mn-ea"/>
                      <a:cs typeface="+mn-cs"/>
                    </a:defRPr>
                  </a:pPr>
                  <a:t>[PERCENTAGE]</a:t>
                </a:fld>
                <a:endParaRPr lang="en-US" baseline="0">
                  <a:solidFill>
                    <a:schemeClr val="lt1"/>
                  </a:solidFill>
                  <a:latin typeface="+mn-lt"/>
                  <a:ea typeface="+mn-ea"/>
                  <a:cs typeface="+mn-cs"/>
                </a:endParaRPr>
              </a:p>
            </c:rich>
          </c:tx>
          <c:spPr>
            <a:solidFill>
              <a:schemeClr val="accent5"/>
            </a:solidFill>
            <a:ln w="19050" cap="flat" cmpd="sng" algn="ctr">
              <a:solidFill>
                <a:schemeClr val="lt1"/>
              </a:solidFill>
              <a:prstDash val="solid"/>
              <a:miter lim="800000"/>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4820019723865877"/>
                  <c:h val="0.15315221177290142"/>
                </c:manualLayout>
              </c15:layout>
              <c15:dlblFieldTable/>
              <c15:showDataLabelsRange val="0"/>
            </c:ext>
          </c:extLst>
        </c:dLbl>
      </c:pivotFmt>
      <c:pivotFmt>
        <c:idx val="36"/>
        <c:spPr>
          <a:solidFill>
            <a:schemeClr val="accent1"/>
          </a:solidFill>
          <a:ln w="19050">
            <a:solidFill>
              <a:schemeClr val="lt1"/>
            </a:solidFill>
          </a:ln>
          <a:effectLst/>
        </c:spPr>
        <c:dLbl>
          <c:idx val="0"/>
          <c:layout>
            <c:manualLayout>
              <c:x val="-0.19528859743123828"/>
              <c:y val="-0.14217411695011481"/>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fld id="{EE2FDF03-11F4-48A2-9773-FDF8D53B8C68}" type="CATEGORYNAME">
                  <a:rPr lang="en-US" b="1">
                    <a:solidFill>
                      <a:schemeClr val="lt1"/>
                    </a:solidFill>
                    <a:latin typeface="+mn-lt"/>
                    <a:ea typeface="+mn-ea"/>
                    <a:cs typeface="+mn-cs"/>
                  </a:rPr>
                  <a:pPr>
                    <a:defRPr sz="900" b="0" i="0" u="none" strike="noStrike" kern="1200" baseline="0">
                      <a:solidFill>
                        <a:schemeClr val="lt1"/>
                      </a:solidFill>
                      <a:latin typeface="+mn-lt"/>
                      <a:ea typeface="+mn-ea"/>
                      <a:cs typeface="+mn-cs"/>
                    </a:defRPr>
                  </a:pPr>
                  <a:t>[CATEGORY NAME]</a:t>
                </a:fld>
                <a:r>
                  <a:rPr lang="en-US" baseline="0">
                    <a:solidFill>
                      <a:schemeClr val="lt1"/>
                    </a:solidFill>
                    <a:latin typeface="+mn-lt"/>
                    <a:ea typeface="+mn-ea"/>
                    <a:cs typeface="+mn-cs"/>
                  </a:rPr>
                  <a:t>,</a:t>
                </a:r>
              </a:p>
              <a:p>
                <a:pPr>
                  <a:defRPr sz="900" b="0" i="0" u="none" strike="noStrike" kern="1200" baseline="0">
                    <a:solidFill>
                      <a:schemeClr val="lt1"/>
                    </a:solidFill>
                    <a:latin typeface="+mn-lt"/>
                    <a:ea typeface="+mn-ea"/>
                    <a:cs typeface="+mn-cs"/>
                  </a:defRPr>
                </a:pPr>
                <a:r>
                  <a:rPr lang="en-US" baseline="0">
                    <a:solidFill>
                      <a:schemeClr val="lt1"/>
                    </a:solidFill>
                    <a:latin typeface="+mn-lt"/>
                    <a:ea typeface="+mn-ea"/>
                    <a:cs typeface="+mn-cs"/>
                  </a:rPr>
                  <a:t> </a:t>
                </a:r>
                <a:fld id="{F916AE41-8F57-4CF6-AEDA-68DC223E95B8}" type="VALUE">
                  <a:rPr lang="en-US" baseline="0">
                    <a:solidFill>
                      <a:schemeClr val="lt1"/>
                    </a:solidFill>
                    <a:latin typeface="+mn-lt"/>
                    <a:ea typeface="+mn-ea"/>
                    <a:cs typeface="+mn-cs"/>
                  </a:rPr>
                  <a:pPr>
                    <a:defRPr sz="900" b="0" i="0" u="none" strike="noStrike" kern="1200" baseline="0">
                      <a:solidFill>
                        <a:schemeClr val="lt1"/>
                      </a:solidFill>
                      <a:latin typeface="+mn-lt"/>
                      <a:ea typeface="+mn-ea"/>
                      <a:cs typeface="+mn-cs"/>
                    </a:defRPr>
                  </a:pPr>
                  <a:t>[VALUE]</a:t>
                </a:fld>
                <a:r>
                  <a:rPr lang="en-US" baseline="0">
                    <a:solidFill>
                      <a:schemeClr val="lt1"/>
                    </a:solidFill>
                    <a:latin typeface="+mn-lt"/>
                    <a:ea typeface="+mn-ea"/>
                    <a:cs typeface="+mn-cs"/>
                  </a:rPr>
                  <a:t>, </a:t>
                </a:r>
                <a:fld id="{60B3570F-1352-4F9F-A036-883BB8A9CF8C}" type="PERCENTAGE">
                  <a:rPr lang="en-US" baseline="0">
                    <a:solidFill>
                      <a:schemeClr val="lt1"/>
                    </a:solidFill>
                    <a:latin typeface="+mn-lt"/>
                    <a:ea typeface="+mn-ea"/>
                    <a:cs typeface="+mn-cs"/>
                  </a:rPr>
                  <a:pPr>
                    <a:defRPr sz="900" b="0" i="0" u="none" strike="noStrike" kern="1200" baseline="0">
                      <a:solidFill>
                        <a:schemeClr val="lt1"/>
                      </a:solidFill>
                      <a:latin typeface="+mn-lt"/>
                      <a:ea typeface="+mn-ea"/>
                      <a:cs typeface="+mn-cs"/>
                    </a:defRPr>
                  </a:pPr>
                  <a:t>[PERCENTAGE]</a:t>
                </a:fld>
                <a:endParaRPr lang="en-US" baseline="0">
                  <a:solidFill>
                    <a:schemeClr val="lt1"/>
                  </a:solidFill>
                  <a:latin typeface="+mn-lt"/>
                  <a:ea typeface="+mn-ea"/>
                  <a:cs typeface="+mn-cs"/>
                </a:endParaRPr>
              </a:p>
            </c:rich>
          </c:tx>
          <c:spPr>
            <a:solidFill>
              <a:schemeClr val="accent6"/>
            </a:solidFill>
            <a:ln w="12700" cap="flat" cmpd="sng" algn="ctr">
              <a:solidFill>
                <a:schemeClr val="accent6">
                  <a:shade val="15000"/>
                </a:schemeClr>
              </a:solidFill>
              <a:prstDash val="solid"/>
              <a:miter lim="800000"/>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6026864060631474"/>
                  <c:h val="0.1705677464298154"/>
                </c:manualLayout>
              </c15:layout>
              <c15:dlblFieldTable/>
              <c15:showDataLabelsRange val="0"/>
            </c:ext>
          </c:extLst>
        </c:dLbl>
      </c:pivotFmt>
      <c:pivotFmt>
        <c:idx val="3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173354480996623"/>
          <c:y val="0.19755856906775546"/>
          <c:w val="0.77713972486568017"/>
          <c:h val="0.65110965296004664"/>
        </c:manualLayout>
      </c:layout>
      <c:barChart>
        <c:barDir val="col"/>
        <c:grouping val="clustered"/>
        <c:varyColors val="0"/>
        <c:ser>
          <c:idx val="0"/>
          <c:order val="0"/>
          <c:tx>
            <c:strRef>
              <c:f>'EBITDA per Year '!$C$3</c:f>
              <c:strCache>
                <c:ptCount val="1"/>
                <c:pt idx="0">
                  <c:v>Total</c:v>
                </c:pt>
              </c:strCache>
            </c:strRef>
          </c:tx>
          <c:spPr>
            <a:solidFill>
              <a:schemeClr val="accent1"/>
            </a:solidFill>
            <a:ln w="19050">
              <a:solidFill>
                <a:schemeClr val="lt1"/>
              </a:solidFill>
            </a:ln>
            <a:effectLst/>
          </c:spPr>
          <c:invertIfNegative val="0"/>
          <c:cat>
            <c:strRef>
              <c:f>'EBITDA per Year '!$B$4:$B$10</c:f>
              <c:strCache>
                <c:ptCount val="6"/>
                <c:pt idx="0">
                  <c:v>2025</c:v>
                </c:pt>
                <c:pt idx="1">
                  <c:v>2026</c:v>
                </c:pt>
                <c:pt idx="2">
                  <c:v>2027</c:v>
                </c:pt>
                <c:pt idx="3">
                  <c:v>2028</c:v>
                </c:pt>
                <c:pt idx="4">
                  <c:v>2029</c:v>
                </c:pt>
                <c:pt idx="5">
                  <c:v>2030</c:v>
                </c:pt>
              </c:strCache>
            </c:strRef>
          </c:cat>
          <c:val>
            <c:numRef>
              <c:f>'EBITDA per Year '!$C$4:$C$10</c:f>
              <c:numCache>
                <c:formatCode>#,##0.0</c:formatCode>
                <c:ptCount val="6"/>
                <c:pt idx="0">
                  <c:v>62382</c:v>
                </c:pt>
                <c:pt idx="1">
                  <c:v>58940.747830606648</c:v>
                </c:pt>
                <c:pt idx="2">
                  <c:v>50974.653380122036</c:v>
                </c:pt>
                <c:pt idx="3">
                  <c:v>56427.722072853823</c:v>
                </c:pt>
                <c:pt idx="4">
                  <c:v>62987.456599762663</c:v>
                </c:pt>
                <c:pt idx="5">
                  <c:v>70825.52430778835</c:v>
                </c:pt>
              </c:numCache>
            </c:numRef>
          </c:val>
          <c:extLst>
            <c:ext xmlns:c16="http://schemas.microsoft.com/office/drawing/2014/chart" uri="{C3380CC4-5D6E-409C-BE32-E72D297353CC}">
              <c16:uniqueId val="{00000001-D553-4D96-899A-DC568FE7140F}"/>
            </c:ext>
          </c:extLst>
        </c:ser>
        <c:dLbls>
          <c:showLegendKey val="0"/>
          <c:showVal val="0"/>
          <c:showCatName val="0"/>
          <c:showSerName val="0"/>
          <c:showPercent val="0"/>
          <c:showBubbleSize val="0"/>
        </c:dLbls>
        <c:gapWidth val="150"/>
        <c:axId val="902117920"/>
        <c:axId val="902120800"/>
      </c:barChart>
      <c:catAx>
        <c:axId val="9021179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2120800"/>
        <c:crosses val="autoZero"/>
        <c:auto val="1"/>
        <c:lblAlgn val="ctr"/>
        <c:lblOffset val="100"/>
        <c:noMultiLvlLbl val="0"/>
      </c:catAx>
      <c:valAx>
        <c:axId val="90212080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2117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[Vijay Bari 3 statement (Tata motors) with dashboard.xlsx]Profit for the Year!PivotTable1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Net Profit  Per Year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dLbl>
          <c:idx val="0"/>
          <c:layout>
            <c:manualLayout>
              <c:x val="-0.170316301703163"/>
              <c:y val="-3.0497102775237472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77B0221-9212-4379-BD73-3526A4E67731}" type="CATEGORYNAME">
                  <a:rPr lang="en-US" b="1">
                    <a:solidFill>
                      <a:schemeClr val="accent1"/>
                    </a:solidFill>
                  </a:rPr>
                  <a:pPr>
                    <a:defRPr sz="900" b="0" i="0" u="none" strike="noStrike" kern="1200" baseline="0">
                      <a:solidFill>
                        <a:schemeClr val="tx1">
                          <a:lumMod val="75000"/>
                          <a:lumOff val="25000"/>
                        </a:schemeClr>
                      </a:solidFill>
                      <a:latin typeface="+mn-lt"/>
                      <a:ea typeface="+mn-ea"/>
                      <a:cs typeface="+mn-cs"/>
                    </a:defRPr>
                  </a:pPr>
                  <a:t>[CATEGORY NAME]</a:t>
                </a:fld>
                <a:r>
                  <a:rPr lang="en-US" baseline="0"/>
                  <a:t>, </a:t>
                </a:r>
                <a:fld id="{8699ADAD-8D58-448C-A3C9-ED7A70ED60CC}" type="VALUE">
                  <a:rPr lang="en-US" baseline="0"/>
                  <a:pPr>
                    <a:defRPr sz="900" b="0" i="0" u="none" strike="noStrike" kern="1200" baseline="0">
                      <a:solidFill>
                        <a:schemeClr val="tx1">
                          <a:lumMod val="75000"/>
                          <a:lumOff val="25000"/>
                        </a:schemeClr>
                      </a:solidFill>
                      <a:latin typeface="+mn-lt"/>
                      <a:ea typeface="+mn-ea"/>
                      <a:cs typeface="+mn-cs"/>
                    </a:defRPr>
                  </a:pPr>
                  <a:t>[VALUE]</a:t>
                </a:fld>
                <a:r>
                  <a:rPr lang="en-US" baseline="0"/>
                  <a:t>, </a:t>
                </a:r>
                <a:fld id="{44F1CB10-39DC-4A0C-8820-B33AAA46696F}" type="PERCENTAGE">
                  <a:rPr lang="en-US" baseline="0"/>
                  <a:pPr>
                    <a:defRPr sz="900" b="0"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4"/>
          </a:solidFill>
          <a:ln w="19050">
            <a:solidFill>
              <a:schemeClr val="lt1"/>
            </a:solidFill>
          </a:ln>
          <a:effectLst/>
        </c:spPr>
        <c:dLbl>
          <c:idx val="0"/>
          <c:layout>
            <c:manualLayout>
              <c:x val="-0.19464720194647203"/>
              <c:y val="7.3193046660567251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1A6064E-C6E9-4000-B7E3-AD42BE557566}" type="CATEGORYNAME">
                  <a:rPr lang="en-US" b="1">
                    <a:solidFill>
                      <a:srgbClr val="FFC000"/>
                    </a:solidFill>
                  </a:rPr>
                  <a:pPr>
                    <a:defRPr sz="900" b="0" i="0" u="none" strike="noStrike" kern="1200" baseline="0">
                      <a:solidFill>
                        <a:schemeClr val="tx1">
                          <a:lumMod val="75000"/>
                          <a:lumOff val="25000"/>
                        </a:schemeClr>
                      </a:solidFill>
                      <a:latin typeface="+mn-lt"/>
                      <a:ea typeface="+mn-ea"/>
                      <a:cs typeface="+mn-cs"/>
                    </a:defRPr>
                  </a:pPr>
                  <a:t>[CATEGORY NAME]</a:t>
                </a:fld>
                <a:r>
                  <a:rPr lang="en-US" baseline="0"/>
                  <a:t>, </a:t>
                </a:r>
                <a:fld id="{D31B4F6C-CD6B-4AA7-A514-70CEF26E4286}" type="VALUE">
                  <a:rPr lang="en-US" baseline="0"/>
                  <a:pPr>
                    <a:defRPr sz="900" b="0" i="0" u="none" strike="noStrike" kern="1200" baseline="0">
                      <a:solidFill>
                        <a:schemeClr val="tx1">
                          <a:lumMod val="75000"/>
                          <a:lumOff val="25000"/>
                        </a:schemeClr>
                      </a:solidFill>
                      <a:latin typeface="+mn-lt"/>
                      <a:ea typeface="+mn-ea"/>
                      <a:cs typeface="+mn-cs"/>
                    </a:defRPr>
                  </a:pPr>
                  <a:t>[VALUE]</a:t>
                </a:fld>
                <a:r>
                  <a:rPr lang="en-US" baseline="0"/>
                  <a:t>, </a:t>
                </a:r>
                <a:fld id="{CDADC5A7-49C9-4E13-B724-7F9EEB03E087}" type="PERCENTAGE">
                  <a:rPr lang="en-US" baseline="0"/>
                  <a:pPr>
                    <a:defRPr sz="900" b="0"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3"/>
        <c:spPr>
          <a:solidFill>
            <a:schemeClr val="accent3"/>
          </a:solidFill>
          <a:ln w="19050">
            <a:solidFill>
              <a:schemeClr val="lt1"/>
            </a:solidFill>
          </a:ln>
          <a:effectLst/>
        </c:spPr>
        <c:dLbl>
          <c:idx val="0"/>
          <c:layout>
            <c:manualLayout>
              <c:x val="8.9213300892133016E-2"/>
              <c:y val="0.10673985971332724"/>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16E8C14-F620-4351-9398-8BADA0A7D0D5}" type="CATEGORYNAME">
                  <a:rPr lang="en-US" b="1">
                    <a:solidFill>
                      <a:schemeClr val="accent3"/>
                    </a:solidFill>
                  </a:rPr>
                  <a:pPr>
                    <a:defRPr sz="900" b="0" i="0" u="none" strike="noStrike" kern="1200" baseline="0">
                      <a:solidFill>
                        <a:schemeClr val="tx1">
                          <a:lumMod val="75000"/>
                          <a:lumOff val="25000"/>
                        </a:schemeClr>
                      </a:solidFill>
                      <a:latin typeface="+mn-lt"/>
                      <a:ea typeface="+mn-ea"/>
                      <a:cs typeface="+mn-cs"/>
                    </a:defRPr>
                  </a:pPr>
                  <a:t>[CATEGORY NAME]</a:t>
                </a:fld>
                <a:r>
                  <a:rPr lang="en-US" baseline="0"/>
                  <a:t>, </a:t>
                </a:r>
                <a:fld id="{399D9685-6809-4255-BB37-C9FA378134B9}" type="VALUE">
                  <a:rPr lang="en-US" baseline="0"/>
                  <a:pPr>
                    <a:defRPr sz="900" b="0" i="0" u="none" strike="noStrike" kern="1200" baseline="0">
                      <a:solidFill>
                        <a:schemeClr val="tx1">
                          <a:lumMod val="75000"/>
                          <a:lumOff val="25000"/>
                        </a:schemeClr>
                      </a:solidFill>
                      <a:latin typeface="+mn-lt"/>
                      <a:ea typeface="+mn-ea"/>
                      <a:cs typeface="+mn-cs"/>
                    </a:defRPr>
                  </a:pPr>
                  <a:t>[VALUE]</a:t>
                </a:fld>
                <a:r>
                  <a:rPr lang="en-US" baseline="0"/>
                  <a:t>, </a:t>
                </a:r>
                <a:fld id="{04DE08CE-CAC8-4057-BC3D-08BB59E5F9AD}" type="PERCENTAGE">
                  <a:rPr lang="en-US" baseline="0"/>
                  <a:pPr>
                    <a:defRPr sz="900" b="0"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4"/>
        <c:spPr>
          <a:solidFill>
            <a:schemeClr val="accent2"/>
          </a:solidFill>
          <a:ln w="19050">
            <a:solidFill>
              <a:schemeClr val="lt1"/>
            </a:solidFill>
          </a:ln>
          <a:effectLst/>
        </c:spPr>
        <c:dLbl>
          <c:idx val="0"/>
          <c:layout>
            <c:manualLayout>
              <c:x val="0.14395782643957827"/>
              <c:y val="-2.1347971942665446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38DB0C6-0F8C-4644-87F7-BBCB4B7AB34A}" type="CATEGORYNAME">
                  <a:rPr lang="en-US" b="1">
                    <a:solidFill>
                      <a:schemeClr val="accent2"/>
                    </a:solidFill>
                  </a:rPr>
                  <a:pPr>
                    <a:defRPr sz="900" b="0" i="0" u="none" strike="noStrike" kern="1200" baseline="0">
                      <a:solidFill>
                        <a:schemeClr val="tx1">
                          <a:lumMod val="75000"/>
                          <a:lumOff val="25000"/>
                        </a:schemeClr>
                      </a:solidFill>
                      <a:latin typeface="+mn-lt"/>
                      <a:ea typeface="+mn-ea"/>
                      <a:cs typeface="+mn-cs"/>
                    </a:defRPr>
                  </a:pPr>
                  <a:t>[CATEGORY NAME]</a:t>
                </a:fld>
                <a:r>
                  <a:rPr lang="en-US" b="1" baseline="0">
                    <a:solidFill>
                      <a:schemeClr val="accent2"/>
                    </a:solidFill>
                  </a:rPr>
                  <a:t>,</a:t>
                </a:r>
                <a:r>
                  <a:rPr lang="en-US" baseline="0"/>
                  <a:t> </a:t>
                </a:r>
                <a:fld id="{BB0AD56C-19E7-43D9-98B0-8E240F534D8D}" type="VALUE">
                  <a:rPr lang="en-US" baseline="0"/>
                  <a:pPr>
                    <a:defRPr sz="900" b="0" i="0" u="none" strike="noStrike" kern="1200" baseline="0">
                      <a:solidFill>
                        <a:schemeClr val="tx1">
                          <a:lumMod val="75000"/>
                          <a:lumOff val="25000"/>
                        </a:schemeClr>
                      </a:solidFill>
                      <a:latin typeface="+mn-lt"/>
                      <a:ea typeface="+mn-ea"/>
                      <a:cs typeface="+mn-cs"/>
                    </a:defRPr>
                  </a:pPr>
                  <a:t>[VALUE]</a:t>
                </a:fld>
                <a:r>
                  <a:rPr lang="en-US" baseline="0"/>
                  <a:t>, </a:t>
                </a:r>
                <a:fld id="{619D9684-1ECB-4D74-95BD-ACA768B83C03}" type="PERCENTAGE">
                  <a:rPr lang="en-US" baseline="0"/>
                  <a:pPr>
                    <a:defRPr sz="900" b="0"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5"/>
        <c:spPr>
          <a:solidFill>
            <a:schemeClr val="accent1"/>
          </a:solidFill>
          <a:ln w="19050">
            <a:solidFill>
              <a:schemeClr val="lt1"/>
            </a:solidFill>
          </a:ln>
          <a:effectLst/>
        </c:spPr>
        <c:dLbl>
          <c:idx val="0"/>
          <c:layout>
            <c:manualLayout>
              <c:x val="0.18450932684509327"/>
              <c:y val="-5.4894784995425459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9FE3391-0F3F-4454-88A9-E6849AFBB910}" type="CATEGORYNAME">
                  <a:rPr lang="en-US" b="1">
                    <a:solidFill>
                      <a:schemeClr val="accent1"/>
                    </a:solidFill>
                  </a:rPr>
                  <a:pPr>
                    <a:defRPr sz="900" b="0" i="0" u="none" strike="noStrike" kern="1200" baseline="0">
                      <a:solidFill>
                        <a:schemeClr val="tx1">
                          <a:lumMod val="75000"/>
                          <a:lumOff val="25000"/>
                        </a:schemeClr>
                      </a:solidFill>
                      <a:latin typeface="+mn-lt"/>
                      <a:ea typeface="+mn-ea"/>
                      <a:cs typeface="+mn-cs"/>
                    </a:defRPr>
                  </a:pPr>
                  <a:t>[CATEGORY NAME]</a:t>
                </a:fld>
                <a:r>
                  <a:rPr lang="en-US" baseline="0"/>
                  <a:t>, </a:t>
                </a:r>
                <a:fld id="{A206E711-6ED2-4054-9310-2ABD9DBF0B8A}" type="VALUE">
                  <a:rPr lang="en-US" baseline="0"/>
                  <a:pPr>
                    <a:defRPr sz="900" b="0" i="0" u="none" strike="noStrike" kern="1200" baseline="0">
                      <a:solidFill>
                        <a:schemeClr val="tx1">
                          <a:lumMod val="75000"/>
                          <a:lumOff val="25000"/>
                        </a:schemeClr>
                      </a:solidFill>
                      <a:latin typeface="+mn-lt"/>
                      <a:ea typeface="+mn-ea"/>
                      <a:cs typeface="+mn-cs"/>
                    </a:defRPr>
                  </a:pPr>
                  <a:t>[VALUE]</a:t>
                </a:fld>
                <a:r>
                  <a:rPr lang="en-US" baseline="0"/>
                  <a:t>, </a:t>
                </a:r>
                <a:fld id="{B5F3A43B-69D3-4EEF-B4D9-C9447882FB11}" type="PERCENTAGE">
                  <a:rPr lang="en-US" baseline="0"/>
                  <a:pPr>
                    <a:defRPr sz="900" b="0"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6"/>
        <c:dLbl>
          <c:idx val="0"/>
          <c:layout>
            <c:manualLayout>
              <c:x val="0.14801297648012976"/>
              <c:y val="8.2342177493138047E-2"/>
            </c:manualLayout>
          </c:layout>
          <c:tx>
            <c:rich>
              <a:bodyPr/>
              <a:lstStyle/>
              <a:p>
                <a:fld id="{3AACD688-5140-46BC-81A6-4C6540C3892C}" type="CATEGORYNAME">
                  <a:rPr lang="en-US" b="1"/>
                  <a:pPr/>
                  <a:t>[CATEGORY NAME]</a:t>
                </a:fld>
                <a:r>
                  <a:rPr lang="en-US" baseline="0"/>
                  <a:t>, </a:t>
                </a:r>
                <a:fld id="{2A92F119-DA9A-45B8-BB7A-377C5D6EC07A}" type="VALUE">
                  <a:rPr lang="en-US" baseline="0"/>
                  <a:pPr/>
                  <a:t>[VALUE]</a:t>
                </a:fld>
                <a:r>
                  <a:rPr lang="en-US" baseline="0"/>
                  <a:t>, </a:t>
                </a:r>
                <a:fld id="{B515C6CF-C5D5-43B3-8EC2-5CDF02BD02E9}" type="PERCENTAGE">
                  <a:rPr lang="en-US" baseline="0"/>
                  <a:pPr/>
                  <a:t>[PERCENTAGE]</a:t>
                </a:fld>
                <a:endParaRPr lang="en-US" baseline="0"/>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7"/>
        <c:dLbl>
          <c:idx val="0"/>
          <c:layout>
            <c:manualLayout>
              <c:x val="0.14193025141930252"/>
              <c:y val="3.9646233607807259E-2"/>
            </c:manualLayout>
          </c:layout>
          <c:showLegendKey val="0"/>
          <c:showVal val="1"/>
          <c:showCatName val="1"/>
          <c:showSerName val="0"/>
          <c:showPercent val="1"/>
          <c:showBubbleSize val="0"/>
          <c:extLst>
            <c:ext xmlns:c15="http://schemas.microsoft.com/office/drawing/2012/chart" uri="{CE6537A1-D6FC-4f65-9D91-7224C49458BB}"/>
          </c:extLst>
        </c:dLbl>
      </c:pivotFmt>
      <c:pivotFmt>
        <c:idx val="8"/>
        <c:dLbl>
          <c:idx val="0"/>
          <c:layout>
            <c:manualLayout>
              <c:x val="0.14801297648012976"/>
              <c:y val="2.7447392497712716E-2"/>
            </c:manualLayout>
          </c:layout>
          <c:showLegendKey val="0"/>
          <c:showVal val="1"/>
          <c:showCatName val="1"/>
          <c:showSerName val="0"/>
          <c:showPercent val="1"/>
          <c:showBubbleSize val="0"/>
          <c:extLst>
            <c:ext xmlns:c15="http://schemas.microsoft.com/office/drawing/2012/chart" uri="{CE6537A1-D6FC-4f65-9D91-7224C49458BB}"/>
          </c:extLst>
        </c:dLbl>
      </c:pivotFmt>
      <c:pivotFmt>
        <c:idx val="9"/>
        <c:dLbl>
          <c:idx val="0"/>
          <c:layout>
            <c:manualLayout>
              <c:x val="0.14395782643957827"/>
              <c:y val="-5.5910709202649559E-17"/>
            </c:manualLayout>
          </c:layout>
          <c:showLegendKey val="0"/>
          <c:showVal val="1"/>
          <c:showCatName val="1"/>
          <c:showSerName val="0"/>
          <c:showPercent val="1"/>
          <c:showBubbleSize val="0"/>
          <c:extLst>
            <c:ext xmlns:c15="http://schemas.microsoft.com/office/drawing/2012/chart" uri="{CE6537A1-D6FC-4f65-9D91-7224C49458BB}"/>
          </c:extLst>
        </c:dLbl>
      </c:pivotFmt>
      <c:pivotFmt>
        <c:idx val="10"/>
        <c:dLbl>
          <c:idx val="0"/>
          <c:layout>
            <c:manualLayout>
              <c:x val="0.16423357664233576"/>
              <c:y val="-3.0497102775236408E-2"/>
            </c:manualLayout>
          </c:layout>
          <c:showLegendKey val="0"/>
          <c:showVal val="1"/>
          <c:showCatName val="1"/>
          <c:showSerName val="0"/>
          <c:showPercent val="1"/>
          <c:showBubbleSize val="0"/>
          <c:extLst>
            <c:ext xmlns:c15="http://schemas.microsoft.com/office/drawing/2012/chart" uri="{CE6537A1-D6FC-4f65-9D91-7224C49458BB}"/>
          </c:extLst>
        </c:dLbl>
      </c:pivotFmt>
      <c:pivotFmt>
        <c:idx val="11"/>
        <c:dLbl>
          <c:idx val="0"/>
          <c:layout>
            <c:manualLayout>
              <c:x val="0.16017842660178411"/>
              <c:y val="-4.8795364440378165E-2"/>
            </c:manualLayout>
          </c:layout>
          <c:showLegendKey val="0"/>
          <c:showVal val="1"/>
          <c:showCatName val="1"/>
          <c:showSerName val="0"/>
          <c:showPercent val="1"/>
          <c:showBubbleSize val="0"/>
          <c:extLst>
            <c:ext xmlns:c15="http://schemas.microsoft.com/office/drawing/2012/chart" uri="{CE6537A1-D6FC-4f65-9D91-7224C49458BB}"/>
          </c:extLst>
        </c:dLbl>
      </c:pivotFmt>
      <c:pivotFmt>
        <c:idx val="12"/>
        <c:dLbl>
          <c:idx val="0"/>
          <c:layout>
            <c:manualLayout>
              <c:x val="0.13990267639902676"/>
              <c:y val="-6.0994205550472733E-2"/>
            </c:manualLayout>
          </c:layout>
          <c:showLegendKey val="0"/>
          <c:showVal val="1"/>
          <c:showCatName val="1"/>
          <c:showSerName val="0"/>
          <c:showPercent val="1"/>
          <c:showBubbleSize val="0"/>
          <c:extLst>
            <c:ext xmlns:c15="http://schemas.microsoft.com/office/drawing/2012/chart" uri="{CE6537A1-D6FC-4f65-9D91-7224C49458BB}"/>
          </c:extLst>
        </c:dLbl>
      </c:pivotFmt>
      <c:pivotFmt>
        <c:idx val="13"/>
        <c:dLbl>
          <c:idx val="0"/>
          <c:layout>
            <c:manualLayout>
              <c:x val="0.11759935117599336"/>
              <c:y val="-9.1491308325709092E-2"/>
            </c:manualLayout>
          </c:layout>
          <c:showLegendKey val="0"/>
          <c:showVal val="1"/>
          <c:showCatName val="1"/>
          <c:showSerName val="0"/>
          <c:showPercent val="1"/>
          <c:showBubbleSize val="0"/>
          <c:extLst>
            <c:ext xmlns:c15="http://schemas.microsoft.com/office/drawing/2012/chart" uri="{CE6537A1-D6FC-4f65-9D91-7224C49458BB}"/>
          </c:extLst>
        </c:dLbl>
      </c:pivotFmt>
      <c:pivotFmt>
        <c:idx val="14"/>
        <c:dLbl>
          <c:idx val="0"/>
          <c:layout>
            <c:manualLayout>
              <c:x val="6.2854825628548258E-2"/>
              <c:y val="-0.11283928026837452"/>
            </c:manualLayout>
          </c:layout>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6"/>
          </a:solidFill>
          <a:ln w="19050">
            <a:solidFill>
              <a:schemeClr val="lt1"/>
            </a:solidFill>
          </a:ln>
          <a:effectLst/>
        </c:spPr>
        <c:dLbl>
          <c:idx val="0"/>
          <c:layout>
            <c:manualLayout>
              <c:x val="-0.16017842660178427"/>
              <c:y val="-7.6242756938090878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9DF3751-4313-4E29-8D1D-D0FDC1827D6E}" type="CATEGORYNAME">
                  <a:rPr lang="en-US" b="1">
                    <a:solidFill>
                      <a:schemeClr val="accent6"/>
                    </a:solidFill>
                  </a:rPr>
                  <a:pPr>
                    <a:defRPr sz="900" b="0" i="0" u="none" strike="noStrike" kern="1200" baseline="0">
                      <a:solidFill>
                        <a:schemeClr val="tx1">
                          <a:lumMod val="75000"/>
                          <a:lumOff val="25000"/>
                        </a:schemeClr>
                      </a:solidFill>
                      <a:latin typeface="+mn-lt"/>
                      <a:ea typeface="+mn-ea"/>
                      <a:cs typeface="+mn-cs"/>
                    </a:defRPr>
                  </a:pPr>
                  <a:t>[CATEGORY NAME]</a:t>
                </a:fld>
                <a:r>
                  <a:rPr lang="en-US" baseline="0"/>
                  <a:t>, </a:t>
                </a:r>
                <a:fld id="{781CB007-02B0-40EE-AA32-B984BB131EBF}" type="VALUE">
                  <a:rPr lang="en-US" baseline="0"/>
                  <a:pPr>
                    <a:defRPr sz="900" b="0" i="0" u="none" strike="noStrike" kern="1200" baseline="0">
                      <a:solidFill>
                        <a:schemeClr val="tx1">
                          <a:lumMod val="75000"/>
                          <a:lumOff val="25000"/>
                        </a:schemeClr>
                      </a:solidFill>
                      <a:latin typeface="+mn-lt"/>
                      <a:ea typeface="+mn-ea"/>
                      <a:cs typeface="+mn-cs"/>
                    </a:defRPr>
                  </a:pPr>
                  <a:t>[VALUE]</a:t>
                </a:fld>
                <a:r>
                  <a:rPr lang="en-US" baseline="0"/>
                  <a:t>, </a:t>
                </a:r>
                <a:fld id="{4F31A4B3-9D68-4ACC-B26B-D9FAC5611682}" type="PERCENTAGE">
                  <a:rPr lang="en-US" baseline="0"/>
                  <a:pPr>
                    <a:defRPr sz="900" b="0" i="0" u="none" strike="noStrike" kern="1200" baseline="0">
                      <a:solidFill>
                        <a:schemeClr val="tx1">
                          <a:lumMod val="75000"/>
                          <a:lumOff val="25000"/>
                        </a:schemeClr>
                      </a:solidFill>
                      <a:latin typeface="+mn-lt"/>
                      <a:ea typeface="+mn-ea"/>
                      <a:cs typeface="+mn-cs"/>
                    </a:defRPr>
                  </a:pPr>
                  <a:t>[PERCENTAGE]</a:t>
                </a:fld>
                <a:endParaRPr lang="en-US" baseline="0"/>
              </a:p>
            </c:rich>
          </c:tx>
          <c:spPr>
            <a:solidFill>
              <a:schemeClr val="accent6"/>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dLbl>
          <c:idx val="0"/>
          <c:layout>
            <c:manualLayout>
              <c:x val="0.18494104194815894"/>
              <c:y val="-0.1466211120161704"/>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fld id="{54DB1307-0AE3-44A2-95B7-3BD8FD44CC25}" type="CATEGORYNAME">
                  <a:rPr lang="en-US" b="1">
                    <a:solidFill>
                      <a:schemeClr val="lt1"/>
                    </a:solidFill>
                    <a:latin typeface="+mn-lt"/>
                    <a:ea typeface="+mn-ea"/>
                    <a:cs typeface="+mn-cs"/>
                  </a:rPr>
                  <a:pPr>
                    <a:defRPr sz="900" b="0" i="0" u="none" strike="noStrike" kern="1200" baseline="0">
                      <a:solidFill>
                        <a:schemeClr val="lt1"/>
                      </a:solidFill>
                      <a:latin typeface="+mn-lt"/>
                      <a:ea typeface="+mn-ea"/>
                      <a:cs typeface="+mn-cs"/>
                    </a:defRPr>
                  </a:pPr>
                  <a:t>[CATEGORY NAME]</a:t>
                </a:fld>
                <a:r>
                  <a:rPr lang="en-US" b="1" baseline="0">
                    <a:solidFill>
                      <a:schemeClr val="lt1"/>
                    </a:solidFill>
                    <a:latin typeface="+mn-lt"/>
                    <a:ea typeface="+mn-ea"/>
                    <a:cs typeface="+mn-cs"/>
                  </a:rPr>
                  <a:t>,</a:t>
                </a:r>
              </a:p>
              <a:p>
                <a:pPr>
                  <a:defRPr sz="900" b="0" i="0" u="none" strike="noStrike" kern="1200" baseline="0">
                    <a:solidFill>
                      <a:schemeClr val="lt1"/>
                    </a:solidFill>
                    <a:latin typeface="+mn-lt"/>
                    <a:ea typeface="+mn-ea"/>
                    <a:cs typeface="+mn-cs"/>
                  </a:defRPr>
                </a:pPr>
                <a:r>
                  <a:rPr lang="en-US" baseline="0">
                    <a:solidFill>
                      <a:schemeClr val="lt1"/>
                    </a:solidFill>
                    <a:latin typeface="+mn-lt"/>
                    <a:ea typeface="+mn-ea"/>
                    <a:cs typeface="+mn-cs"/>
                  </a:rPr>
                  <a:t> </a:t>
                </a:r>
                <a:fld id="{05C6F79C-0D21-4AA1-B58E-6806EFF8E710}" type="VALUE">
                  <a:rPr lang="en-US" baseline="0">
                    <a:solidFill>
                      <a:schemeClr val="lt1"/>
                    </a:solidFill>
                    <a:latin typeface="+mn-lt"/>
                    <a:ea typeface="+mn-ea"/>
                    <a:cs typeface="+mn-cs"/>
                  </a:rPr>
                  <a:pPr>
                    <a:defRPr sz="900" b="0" i="0" u="none" strike="noStrike" kern="1200" baseline="0">
                      <a:solidFill>
                        <a:schemeClr val="lt1"/>
                      </a:solidFill>
                      <a:latin typeface="+mn-lt"/>
                      <a:ea typeface="+mn-ea"/>
                      <a:cs typeface="+mn-cs"/>
                    </a:defRPr>
                  </a:pPr>
                  <a:t>[VALUE]</a:t>
                </a:fld>
                <a:r>
                  <a:rPr lang="en-US" baseline="0">
                    <a:solidFill>
                      <a:schemeClr val="lt1"/>
                    </a:solidFill>
                    <a:latin typeface="+mn-lt"/>
                    <a:ea typeface="+mn-ea"/>
                    <a:cs typeface="+mn-cs"/>
                  </a:rPr>
                  <a:t>, </a:t>
                </a:r>
              </a:p>
              <a:p>
                <a:pPr>
                  <a:defRPr sz="900" b="0" i="0" u="none" strike="noStrike" kern="1200" baseline="0">
                    <a:solidFill>
                      <a:schemeClr val="lt1"/>
                    </a:solidFill>
                    <a:latin typeface="+mn-lt"/>
                    <a:ea typeface="+mn-ea"/>
                    <a:cs typeface="+mn-cs"/>
                  </a:defRPr>
                </a:pPr>
                <a:fld id="{97314606-965E-4403-8981-CA461534FFAA}" type="PERCENTAGE">
                  <a:rPr lang="en-US" baseline="0">
                    <a:solidFill>
                      <a:schemeClr val="lt1"/>
                    </a:solidFill>
                    <a:latin typeface="+mn-lt"/>
                    <a:ea typeface="+mn-ea"/>
                    <a:cs typeface="+mn-cs"/>
                  </a:rPr>
                  <a:pPr>
                    <a:defRPr sz="900" b="0" i="0" u="none" strike="noStrike" kern="1200" baseline="0">
                      <a:solidFill>
                        <a:schemeClr val="lt1"/>
                      </a:solidFill>
                      <a:latin typeface="+mn-lt"/>
                      <a:ea typeface="+mn-ea"/>
                      <a:cs typeface="+mn-cs"/>
                    </a:defRPr>
                  </a:pPr>
                  <a:t>[PERCENTAGE]</a:t>
                </a:fld>
                <a:endParaRPr lang="en-IN"/>
              </a:p>
            </c:rich>
          </c:tx>
          <c:spPr>
            <a:solidFill>
              <a:schemeClr val="accent1"/>
            </a:solidFill>
            <a:ln w="12700" cap="flat" cmpd="sng" algn="ctr">
              <a:solidFill>
                <a:schemeClr val="accent1">
                  <a:shade val="15000"/>
                </a:schemeClr>
              </a:solidFill>
              <a:prstDash val="solid"/>
              <a:miter lim="800000"/>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9003944773175541"/>
                  <c:h val="0.13225357018460465"/>
                </c:manualLayout>
              </c15:layout>
              <c15:dlblFieldTable/>
              <c15:showDataLabelsRange val="0"/>
            </c:ext>
          </c:extLst>
        </c:dLbl>
      </c:pivotFmt>
      <c:pivotFmt>
        <c:idx val="25"/>
        <c:spPr>
          <a:solidFill>
            <a:schemeClr val="accent2"/>
          </a:solidFill>
          <a:ln w="19050">
            <a:solidFill>
              <a:schemeClr val="lt1"/>
            </a:solidFill>
          </a:ln>
          <a:effectLst/>
        </c:spPr>
        <c:dLbl>
          <c:idx val="0"/>
          <c:layout>
            <c:manualLayout>
              <c:x val="0.20888117535603917"/>
              <c:y val="7.5905950627644894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fld id="{143467FD-F323-43ED-9AB2-88B32549D56A}" type="CATEGORYNAME">
                  <a:rPr lang="en-US" b="1">
                    <a:solidFill>
                      <a:schemeClr val="lt1"/>
                    </a:solidFill>
                    <a:latin typeface="+mn-lt"/>
                    <a:ea typeface="+mn-ea"/>
                    <a:cs typeface="+mn-cs"/>
                  </a:rPr>
                  <a:pPr>
                    <a:defRPr sz="900" b="0" i="0" u="none" strike="noStrike" kern="1200" baseline="0">
                      <a:solidFill>
                        <a:schemeClr val="lt1"/>
                      </a:solidFill>
                      <a:latin typeface="+mn-lt"/>
                      <a:ea typeface="+mn-ea"/>
                      <a:cs typeface="+mn-cs"/>
                    </a:defRPr>
                  </a:pPr>
                  <a:t>[CATEGORY NAME]</a:t>
                </a:fld>
                <a:r>
                  <a:rPr lang="en-US" baseline="0">
                    <a:solidFill>
                      <a:schemeClr val="lt1"/>
                    </a:solidFill>
                    <a:latin typeface="+mn-lt"/>
                    <a:ea typeface="+mn-ea"/>
                    <a:cs typeface="+mn-cs"/>
                  </a:rPr>
                  <a:t>, </a:t>
                </a:r>
                <a:fld id="{8FCCD285-AE44-4777-AC4F-0EB29FF147DC}" type="VALUE">
                  <a:rPr lang="en-US" baseline="0">
                    <a:solidFill>
                      <a:schemeClr val="lt1"/>
                    </a:solidFill>
                    <a:latin typeface="+mn-lt"/>
                    <a:ea typeface="+mn-ea"/>
                    <a:cs typeface="+mn-cs"/>
                  </a:rPr>
                  <a:pPr>
                    <a:defRPr sz="900" b="0" i="0" u="none" strike="noStrike" kern="1200" baseline="0">
                      <a:solidFill>
                        <a:schemeClr val="lt1"/>
                      </a:solidFill>
                      <a:latin typeface="+mn-lt"/>
                      <a:ea typeface="+mn-ea"/>
                      <a:cs typeface="+mn-cs"/>
                    </a:defRPr>
                  </a:pPr>
                  <a:t>[VALUE]</a:t>
                </a:fld>
                <a:r>
                  <a:rPr lang="en-US" baseline="0">
                    <a:solidFill>
                      <a:schemeClr val="lt1"/>
                    </a:solidFill>
                    <a:latin typeface="+mn-lt"/>
                    <a:ea typeface="+mn-ea"/>
                    <a:cs typeface="+mn-cs"/>
                  </a:rPr>
                  <a:t>, </a:t>
                </a:r>
              </a:p>
              <a:p>
                <a:pPr>
                  <a:defRPr sz="900" b="0" i="0" u="none" strike="noStrike" kern="1200" baseline="0">
                    <a:solidFill>
                      <a:schemeClr val="lt1"/>
                    </a:solidFill>
                    <a:latin typeface="+mn-lt"/>
                    <a:ea typeface="+mn-ea"/>
                    <a:cs typeface="+mn-cs"/>
                  </a:defRPr>
                </a:pPr>
                <a:fld id="{8F7ED790-672D-4A42-A4B9-E1C8E970A6B8}" type="PERCENTAGE">
                  <a:rPr lang="en-US" baseline="0">
                    <a:solidFill>
                      <a:schemeClr val="lt1"/>
                    </a:solidFill>
                    <a:latin typeface="+mn-lt"/>
                    <a:ea typeface="+mn-ea"/>
                    <a:cs typeface="+mn-cs"/>
                  </a:rPr>
                  <a:pPr>
                    <a:defRPr sz="900" b="0" i="0" u="none" strike="noStrike" kern="1200" baseline="0">
                      <a:solidFill>
                        <a:schemeClr val="lt1"/>
                      </a:solidFill>
                      <a:latin typeface="+mn-lt"/>
                      <a:ea typeface="+mn-ea"/>
                      <a:cs typeface="+mn-cs"/>
                    </a:defRPr>
                  </a:pPr>
                  <a:t>[PERCENTAGE]</a:t>
                </a:fld>
                <a:endParaRPr lang="en-IN"/>
              </a:p>
            </c:rich>
          </c:tx>
          <c:spPr>
            <a:solidFill>
              <a:schemeClr val="accent2"/>
            </a:solidFill>
            <a:ln w="12700" cap="flat" cmpd="sng" algn="ctr">
              <a:solidFill>
                <a:schemeClr val="accent2">
                  <a:shade val="15000"/>
                </a:schemeClr>
              </a:solidFill>
              <a:prstDash val="solid"/>
              <a:miter lim="800000"/>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5780315737160075"/>
                  <c:h val="0.14966910484151863"/>
                </c:manualLayout>
              </c15:layout>
              <c15:dlblFieldTable/>
              <c15:showDataLabelsRange val="0"/>
            </c:ext>
          </c:extLst>
        </c:dLbl>
      </c:pivotFmt>
      <c:pivotFmt>
        <c:idx val="26"/>
        <c:spPr>
          <a:solidFill>
            <a:schemeClr val="accent3"/>
          </a:solidFill>
          <a:ln w="19050">
            <a:solidFill>
              <a:schemeClr val="lt1"/>
            </a:solidFill>
          </a:ln>
          <a:effectLst/>
        </c:spPr>
        <c:dLbl>
          <c:idx val="0"/>
          <c:layout>
            <c:manualLayout>
              <c:x val="0.21501751075494258"/>
              <c:y val="0.19512310177528747"/>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fld id="{4A997B98-63F6-435B-8D6C-22DEE73D1184}" type="CATEGORYNAME">
                  <a:rPr lang="en-US" b="1">
                    <a:solidFill>
                      <a:schemeClr val="lt1"/>
                    </a:solidFill>
                    <a:latin typeface="+mn-lt"/>
                    <a:ea typeface="+mn-ea"/>
                    <a:cs typeface="+mn-cs"/>
                  </a:rPr>
                  <a:pPr>
                    <a:defRPr sz="900" b="0" i="0" u="none" strike="noStrike" kern="1200" baseline="0">
                      <a:solidFill>
                        <a:schemeClr val="lt1"/>
                      </a:solidFill>
                      <a:latin typeface="+mn-lt"/>
                      <a:ea typeface="+mn-ea"/>
                      <a:cs typeface="+mn-cs"/>
                    </a:defRPr>
                  </a:pPr>
                  <a:t>[CATEGORY NAME]</a:t>
                </a:fld>
                <a:r>
                  <a:rPr lang="en-US" baseline="0">
                    <a:solidFill>
                      <a:schemeClr val="lt1"/>
                    </a:solidFill>
                    <a:latin typeface="+mn-lt"/>
                    <a:ea typeface="+mn-ea"/>
                    <a:cs typeface="+mn-cs"/>
                  </a:rPr>
                  <a:t>, </a:t>
                </a:r>
              </a:p>
              <a:p>
                <a:pPr>
                  <a:defRPr sz="900" b="0" i="0" u="none" strike="noStrike" kern="1200" baseline="0">
                    <a:solidFill>
                      <a:schemeClr val="lt1"/>
                    </a:solidFill>
                    <a:latin typeface="+mn-lt"/>
                    <a:ea typeface="+mn-ea"/>
                    <a:cs typeface="+mn-cs"/>
                  </a:defRPr>
                </a:pPr>
                <a:r>
                  <a:rPr lang="en-US" baseline="0">
                    <a:solidFill>
                      <a:schemeClr val="lt1"/>
                    </a:solidFill>
                    <a:latin typeface="+mn-lt"/>
                    <a:ea typeface="+mn-ea"/>
                    <a:cs typeface="+mn-cs"/>
                  </a:rPr>
                  <a:t> </a:t>
                </a:r>
                <a:fld id="{1CCABB34-12A7-4A2D-819C-DC4F6EB9A670}" type="VALUE">
                  <a:rPr lang="en-US" baseline="0">
                    <a:solidFill>
                      <a:schemeClr val="lt1"/>
                    </a:solidFill>
                    <a:latin typeface="+mn-lt"/>
                    <a:ea typeface="+mn-ea"/>
                    <a:cs typeface="+mn-cs"/>
                  </a:rPr>
                  <a:pPr>
                    <a:defRPr sz="900" b="0" i="0" u="none" strike="noStrike" kern="1200" baseline="0">
                      <a:solidFill>
                        <a:schemeClr val="lt1"/>
                      </a:solidFill>
                      <a:latin typeface="+mn-lt"/>
                      <a:ea typeface="+mn-ea"/>
                      <a:cs typeface="+mn-cs"/>
                    </a:defRPr>
                  </a:pPr>
                  <a:t>[VALUE]</a:t>
                </a:fld>
                <a:r>
                  <a:rPr lang="en-US" baseline="0">
                    <a:solidFill>
                      <a:schemeClr val="lt1"/>
                    </a:solidFill>
                    <a:latin typeface="+mn-lt"/>
                    <a:ea typeface="+mn-ea"/>
                    <a:cs typeface="+mn-cs"/>
                  </a:rPr>
                  <a:t>,</a:t>
                </a:r>
              </a:p>
              <a:p>
                <a:pPr>
                  <a:defRPr sz="900" b="0" i="0" u="none" strike="noStrike" kern="1200" baseline="0">
                    <a:solidFill>
                      <a:schemeClr val="lt1"/>
                    </a:solidFill>
                    <a:latin typeface="+mn-lt"/>
                    <a:ea typeface="+mn-ea"/>
                    <a:cs typeface="+mn-cs"/>
                  </a:defRPr>
                </a:pPr>
                <a:r>
                  <a:rPr lang="en-US" baseline="0">
                    <a:solidFill>
                      <a:schemeClr val="lt1"/>
                    </a:solidFill>
                    <a:latin typeface="+mn-lt"/>
                    <a:ea typeface="+mn-ea"/>
                    <a:cs typeface="+mn-cs"/>
                  </a:rPr>
                  <a:t> </a:t>
                </a:r>
                <a:fld id="{1AAA6B83-0B51-429A-9E8D-E9F567642B7B}" type="PERCENTAGE">
                  <a:rPr lang="en-US" baseline="0">
                    <a:solidFill>
                      <a:schemeClr val="lt1"/>
                    </a:solidFill>
                    <a:latin typeface="+mn-lt"/>
                    <a:ea typeface="+mn-ea"/>
                    <a:cs typeface="+mn-cs"/>
                  </a:rPr>
                  <a:pPr>
                    <a:defRPr sz="900" b="0" i="0" u="none" strike="noStrike" kern="1200" baseline="0">
                      <a:solidFill>
                        <a:schemeClr val="lt1"/>
                      </a:solidFill>
                      <a:latin typeface="+mn-lt"/>
                      <a:ea typeface="+mn-ea"/>
                      <a:cs typeface="+mn-cs"/>
                    </a:defRPr>
                  </a:pPr>
                  <a:t>[PERCENTAGE]</a:t>
                </a:fld>
                <a:endParaRPr lang="en-US" baseline="0">
                  <a:solidFill>
                    <a:schemeClr val="lt1"/>
                  </a:solidFill>
                  <a:latin typeface="+mn-lt"/>
                  <a:ea typeface="+mn-ea"/>
                  <a:cs typeface="+mn-cs"/>
                </a:endParaRPr>
              </a:p>
            </c:rich>
          </c:tx>
          <c:spPr>
            <a:solidFill>
              <a:schemeClr val="accent3"/>
            </a:solidFill>
            <a:ln w="12700" cap="flat" cmpd="sng" algn="ctr">
              <a:solidFill>
                <a:schemeClr val="accent3">
                  <a:shade val="15000"/>
                </a:schemeClr>
              </a:solidFill>
              <a:prstDash val="solid"/>
              <a:miter lim="800000"/>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1204378853530878"/>
                  <c:h val="0.14270289097875305"/>
                </c:manualLayout>
              </c15:layout>
              <c15:dlblFieldTable/>
              <c15:showDataLabelsRange val="0"/>
            </c:ext>
          </c:extLst>
        </c:dLbl>
      </c:pivotFmt>
      <c:pivotFmt>
        <c:idx val="27"/>
        <c:spPr>
          <a:solidFill>
            <a:schemeClr val="accent4"/>
          </a:solidFill>
          <a:ln w="19050">
            <a:solidFill>
              <a:schemeClr val="lt1"/>
            </a:solidFill>
          </a:ln>
          <a:effectLst/>
        </c:spPr>
        <c:dLbl>
          <c:idx val="0"/>
          <c:layout>
            <c:manualLayout>
              <c:x val="-0.24518114507136315"/>
              <c:y val="0.16568495160675448"/>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fld id="{CDCD9DEA-29AC-494C-98CA-8CB1CC0C888D}" type="CATEGORYNAME">
                  <a:rPr lang="en-US" b="1">
                    <a:solidFill>
                      <a:schemeClr val="lt1"/>
                    </a:solidFill>
                    <a:latin typeface="+mn-lt"/>
                    <a:ea typeface="+mn-ea"/>
                    <a:cs typeface="+mn-cs"/>
                  </a:rPr>
                  <a:pPr>
                    <a:defRPr sz="900" b="0" i="0" u="none" strike="noStrike" kern="1200" baseline="0">
                      <a:solidFill>
                        <a:schemeClr val="lt1"/>
                      </a:solidFill>
                      <a:latin typeface="+mn-lt"/>
                      <a:ea typeface="+mn-ea"/>
                      <a:cs typeface="+mn-cs"/>
                    </a:defRPr>
                  </a:pPr>
                  <a:t>[CATEGORY NAME]</a:t>
                </a:fld>
                <a:r>
                  <a:rPr lang="en-US" baseline="0">
                    <a:solidFill>
                      <a:schemeClr val="lt1"/>
                    </a:solidFill>
                    <a:latin typeface="+mn-lt"/>
                    <a:ea typeface="+mn-ea"/>
                    <a:cs typeface="+mn-cs"/>
                  </a:rPr>
                  <a:t>, </a:t>
                </a:r>
                <a:fld id="{739EB61B-C67F-4F8C-B34B-E88F4B23456A}" type="VALUE">
                  <a:rPr lang="en-US" baseline="0">
                    <a:solidFill>
                      <a:schemeClr val="lt1"/>
                    </a:solidFill>
                    <a:latin typeface="+mn-lt"/>
                    <a:ea typeface="+mn-ea"/>
                    <a:cs typeface="+mn-cs"/>
                  </a:rPr>
                  <a:pPr>
                    <a:defRPr sz="900" b="0" i="0" u="none" strike="noStrike" kern="1200" baseline="0">
                      <a:solidFill>
                        <a:schemeClr val="lt1"/>
                      </a:solidFill>
                      <a:latin typeface="+mn-lt"/>
                      <a:ea typeface="+mn-ea"/>
                      <a:cs typeface="+mn-cs"/>
                    </a:defRPr>
                  </a:pPr>
                  <a:t>[VALUE]</a:t>
                </a:fld>
                <a:r>
                  <a:rPr lang="en-US" baseline="0">
                    <a:solidFill>
                      <a:schemeClr val="lt1"/>
                    </a:solidFill>
                    <a:latin typeface="+mn-lt"/>
                    <a:ea typeface="+mn-ea"/>
                    <a:cs typeface="+mn-cs"/>
                  </a:rPr>
                  <a:t>, </a:t>
                </a:r>
                <a:fld id="{459308B5-8A5F-4F4D-A629-2EC173764AFD}" type="PERCENTAGE">
                  <a:rPr lang="en-US" baseline="0">
                    <a:solidFill>
                      <a:schemeClr val="lt1"/>
                    </a:solidFill>
                    <a:latin typeface="+mn-lt"/>
                    <a:ea typeface="+mn-ea"/>
                    <a:cs typeface="+mn-cs"/>
                  </a:rPr>
                  <a:pPr>
                    <a:defRPr sz="900" b="0" i="0" u="none" strike="noStrike" kern="1200" baseline="0">
                      <a:solidFill>
                        <a:schemeClr val="lt1"/>
                      </a:solidFill>
                      <a:latin typeface="+mn-lt"/>
                      <a:ea typeface="+mn-ea"/>
                      <a:cs typeface="+mn-cs"/>
                    </a:defRPr>
                  </a:pPr>
                  <a:t>[PERCENTAGE]</a:t>
                </a:fld>
                <a:endParaRPr lang="en-US" baseline="0">
                  <a:solidFill>
                    <a:schemeClr val="lt1"/>
                  </a:solidFill>
                  <a:latin typeface="+mn-lt"/>
                  <a:ea typeface="+mn-ea"/>
                  <a:cs typeface="+mn-cs"/>
                </a:endParaRPr>
              </a:p>
            </c:rich>
          </c:tx>
          <c:spPr>
            <a:solidFill>
              <a:schemeClr val="accent4"/>
            </a:solidFill>
            <a:ln w="12700" cap="flat" cmpd="sng" algn="ctr">
              <a:solidFill>
                <a:schemeClr val="accent4">
                  <a:shade val="15000"/>
                </a:schemeClr>
              </a:solidFill>
              <a:prstDash val="solid"/>
              <a:miter lim="800000"/>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3068284178974668"/>
                  <c:h val="0.13225357018460465"/>
                </c:manualLayout>
              </c15:layout>
              <c15:dlblFieldTable/>
              <c15:showDataLabelsRange val="0"/>
            </c:ext>
          </c:extLst>
        </c:dLbl>
      </c:pivotFmt>
      <c:pivotFmt>
        <c:idx val="28"/>
        <c:spPr>
          <a:solidFill>
            <a:schemeClr val="accent5"/>
          </a:solidFill>
          <a:ln w="19050">
            <a:solidFill>
              <a:schemeClr val="lt1"/>
            </a:solidFill>
          </a:ln>
          <a:effectLst/>
        </c:spPr>
        <c:dLbl>
          <c:idx val="0"/>
          <c:layout>
            <c:manualLayout>
              <c:x val="-0.24074327524887792"/>
              <c:y val="2.6010855226168829E-3"/>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fld id="{DE0B70EE-CC86-4D7E-BC0C-660C315DE2D4}" type="CATEGORYNAME">
                  <a:rPr lang="en-US" b="1">
                    <a:solidFill>
                      <a:schemeClr val="lt1"/>
                    </a:solidFill>
                    <a:latin typeface="+mn-lt"/>
                    <a:ea typeface="+mn-ea"/>
                    <a:cs typeface="+mn-cs"/>
                  </a:rPr>
                  <a:pPr>
                    <a:defRPr sz="900" b="0" i="0" u="none" strike="noStrike" kern="1200" baseline="0">
                      <a:solidFill>
                        <a:schemeClr val="lt1"/>
                      </a:solidFill>
                      <a:latin typeface="+mn-lt"/>
                      <a:ea typeface="+mn-ea"/>
                      <a:cs typeface="+mn-cs"/>
                    </a:defRPr>
                  </a:pPr>
                  <a:t>[CATEGORY NAME]</a:t>
                </a:fld>
                <a:r>
                  <a:rPr lang="en-US" b="1" baseline="0">
                    <a:solidFill>
                      <a:schemeClr val="lt1"/>
                    </a:solidFill>
                    <a:latin typeface="+mn-lt"/>
                    <a:ea typeface="+mn-ea"/>
                    <a:cs typeface="+mn-cs"/>
                  </a:rPr>
                  <a:t>,</a:t>
                </a:r>
              </a:p>
              <a:p>
                <a:pPr>
                  <a:defRPr sz="900" b="0" i="0" u="none" strike="noStrike" kern="1200" baseline="0">
                    <a:solidFill>
                      <a:schemeClr val="lt1"/>
                    </a:solidFill>
                    <a:latin typeface="+mn-lt"/>
                    <a:ea typeface="+mn-ea"/>
                    <a:cs typeface="+mn-cs"/>
                  </a:defRPr>
                </a:pPr>
                <a:r>
                  <a:rPr lang="en-US" baseline="0">
                    <a:solidFill>
                      <a:schemeClr val="lt1"/>
                    </a:solidFill>
                    <a:latin typeface="+mn-lt"/>
                    <a:ea typeface="+mn-ea"/>
                    <a:cs typeface="+mn-cs"/>
                  </a:rPr>
                  <a:t> </a:t>
                </a:r>
                <a:fld id="{76150365-12A7-4C9C-BAD9-E290BD70F3C9}" type="VALUE">
                  <a:rPr lang="en-US" baseline="0">
                    <a:solidFill>
                      <a:schemeClr val="lt1"/>
                    </a:solidFill>
                    <a:latin typeface="+mn-lt"/>
                    <a:ea typeface="+mn-ea"/>
                    <a:cs typeface="+mn-cs"/>
                  </a:rPr>
                  <a:pPr>
                    <a:defRPr sz="900" b="0" i="0" u="none" strike="noStrike" kern="1200" baseline="0">
                      <a:solidFill>
                        <a:schemeClr val="lt1"/>
                      </a:solidFill>
                      <a:latin typeface="+mn-lt"/>
                      <a:ea typeface="+mn-ea"/>
                      <a:cs typeface="+mn-cs"/>
                    </a:defRPr>
                  </a:pPr>
                  <a:t>[VALUE]</a:t>
                </a:fld>
                <a:r>
                  <a:rPr lang="en-US" baseline="0">
                    <a:solidFill>
                      <a:schemeClr val="lt1"/>
                    </a:solidFill>
                    <a:latin typeface="+mn-lt"/>
                    <a:ea typeface="+mn-ea"/>
                    <a:cs typeface="+mn-cs"/>
                  </a:rPr>
                  <a:t>, </a:t>
                </a:r>
                <a:fld id="{2CC9043F-3166-43D5-B264-FABFAF5945F0}" type="PERCENTAGE">
                  <a:rPr lang="en-US" baseline="0">
                    <a:solidFill>
                      <a:schemeClr val="lt1"/>
                    </a:solidFill>
                    <a:latin typeface="+mn-lt"/>
                    <a:ea typeface="+mn-ea"/>
                    <a:cs typeface="+mn-cs"/>
                  </a:rPr>
                  <a:pPr>
                    <a:defRPr sz="900" b="0" i="0" u="none" strike="noStrike" kern="1200" baseline="0">
                      <a:solidFill>
                        <a:schemeClr val="lt1"/>
                      </a:solidFill>
                      <a:latin typeface="+mn-lt"/>
                      <a:ea typeface="+mn-ea"/>
                      <a:cs typeface="+mn-cs"/>
                    </a:defRPr>
                  </a:pPr>
                  <a:t>[PERCENTAGE]</a:t>
                </a:fld>
                <a:endParaRPr lang="en-US" baseline="0">
                  <a:solidFill>
                    <a:schemeClr val="lt1"/>
                  </a:solidFill>
                  <a:latin typeface="+mn-lt"/>
                  <a:ea typeface="+mn-ea"/>
                  <a:cs typeface="+mn-cs"/>
                </a:endParaRPr>
              </a:p>
            </c:rich>
          </c:tx>
          <c:spPr>
            <a:solidFill>
              <a:schemeClr val="accent5"/>
            </a:solidFill>
            <a:ln w="19050" cap="flat" cmpd="sng" algn="ctr">
              <a:solidFill>
                <a:schemeClr val="lt1"/>
              </a:solidFill>
              <a:prstDash val="solid"/>
              <a:miter lim="800000"/>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4820019723865877"/>
                  <c:h val="0.15315221177290142"/>
                </c:manualLayout>
              </c15:layout>
              <c15:dlblFieldTable/>
              <c15:showDataLabelsRange val="0"/>
            </c:ext>
          </c:extLst>
        </c:dLbl>
      </c:pivotFmt>
      <c:pivotFmt>
        <c:idx val="29"/>
        <c:spPr>
          <a:solidFill>
            <a:schemeClr val="accent6"/>
          </a:solidFill>
          <a:ln w="19050">
            <a:solidFill>
              <a:schemeClr val="lt1"/>
            </a:solidFill>
          </a:ln>
          <a:effectLst/>
        </c:spPr>
        <c:dLbl>
          <c:idx val="0"/>
          <c:layout>
            <c:manualLayout>
              <c:x val="-0.19528859743123828"/>
              <c:y val="-0.14217411695011481"/>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fld id="{EE2FDF03-11F4-48A2-9773-FDF8D53B8C68}" type="CATEGORYNAME">
                  <a:rPr lang="en-US" b="1">
                    <a:solidFill>
                      <a:schemeClr val="lt1"/>
                    </a:solidFill>
                    <a:latin typeface="+mn-lt"/>
                    <a:ea typeface="+mn-ea"/>
                    <a:cs typeface="+mn-cs"/>
                  </a:rPr>
                  <a:pPr>
                    <a:defRPr sz="900" b="0" i="0" u="none" strike="noStrike" kern="1200" baseline="0">
                      <a:solidFill>
                        <a:schemeClr val="lt1"/>
                      </a:solidFill>
                      <a:latin typeface="+mn-lt"/>
                      <a:ea typeface="+mn-ea"/>
                      <a:cs typeface="+mn-cs"/>
                    </a:defRPr>
                  </a:pPr>
                  <a:t>[CATEGORY NAME]</a:t>
                </a:fld>
                <a:r>
                  <a:rPr lang="en-US" baseline="0">
                    <a:solidFill>
                      <a:schemeClr val="lt1"/>
                    </a:solidFill>
                    <a:latin typeface="+mn-lt"/>
                    <a:ea typeface="+mn-ea"/>
                    <a:cs typeface="+mn-cs"/>
                  </a:rPr>
                  <a:t>,</a:t>
                </a:r>
              </a:p>
              <a:p>
                <a:pPr>
                  <a:defRPr sz="900" b="0" i="0" u="none" strike="noStrike" kern="1200" baseline="0">
                    <a:solidFill>
                      <a:schemeClr val="lt1"/>
                    </a:solidFill>
                    <a:latin typeface="+mn-lt"/>
                    <a:ea typeface="+mn-ea"/>
                    <a:cs typeface="+mn-cs"/>
                  </a:defRPr>
                </a:pPr>
                <a:r>
                  <a:rPr lang="en-US" baseline="0">
                    <a:solidFill>
                      <a:schemeClr val="lt1"/>
                    </a:solidFill>
                    <a:latin typeface="+mn-lt"/>
                    <a:ea typeface="+mn-ea"/>
                    <a:cs typeface="+mn-cs"/>
                  </a:rPr>
                  <a:t> </a:t>
                </a:r>
                <a:fld id="{F916AE41-8F57-4CF6-AEDA-68DC223E95B8}" type="VALUE">
                  <a:rPr lang="en-US" baseline="0">
                    <a:solidFill>
                      <a:schemeClr val="lt1"/>
                    </a:solidFill>
                    <a:latin typeface="+mn-lt"/>
                    <a:ea typeface="+mn-ea"/>
                    <a:cs typeface="+mn-cs"/>
                  </a:rPr>
                  <a:pPr>
                    <a:defRPr sz="900" b="0" i="0" u="none" strike="noStrike" kern="1200" baseline="0">
                      <a:solidFill>
                        <a:schemeClr val="lt1"/>
                      </a:solidFill>
                      <a:latin typeface="+mn-lt"/>
                      <a:ea typeface="+mn-ea"/>
                      <a:cs typeface="+mn-cs"/>
                    </a:defRPr>
                  </a:pPr>
                  <a:t>[VALUE]</a:t>
                </a:fld>
                <a:r>
                  <a:rPr lang="en-US" baseline="0">
                    <a:solidFill>
                      <a:schemeClr val="lt1"/>
                    </a:solidFill>
                    <a:latin typeface="+mn-lt"/>
                    <a:ea typeface="+mn-ea"/>
                    <a:cs typeface="+mn-cs"/>
                  </a:rPr>
                  <a:t>, </a:t>
                </a:r>
                <a:fld id="{60B3570F-1352-4F9F-A036-883BB8A9CF8C}" type="PERCENTAGE">
                  <a:rPr lang="en-US" baseline="0">
                    <a:solidFill>
                      <a:schemeClr val="lt1"/>
                    </a:solidFill>
                    <a:latin typeface="+mn-lt"/>
                    <a:ea typeface="+mn-ea"/>
                    <a:cs typeface="+mn-cs"/>
                  </a:rPr>
                  <a:pPr>
                    <a:defRPr sz="900" b="0" i="0" u="none" strike="noStrike" kern="1200" baseline="0">
                      <a:solidFill>
                        <a:schemeClr val="lt1"/>
                      </a:solidFill>
                      <a:latin typeface="+mn-lt"/>
                      <a:ea typeface="+mn-ea"/>
                      <a:cs typeface="+mn-cs"/>
                    </a:defRPr>
                  </a:pPr>
                  <a:t>[PERCENTAGE]</a:t>
                </a:fld>
                <a:endParaRPr lang="en-US" baseline="0">
                  <a:solidFill>
                    <a:schemeClr val="lt1"/>
                  </a:solidFill>
                  <a:latin typeface="+mn-lt"/>
                  <a:ea typeface="+mn-ea"/>
                  <a:cs typeface="+mn-cs"/>
                </a:endParaRPr>
              </a:p>
            </c:rich>
          </c:tx>
          <c:spPr>
            <a:solidFill>
              <a:schemeClr val="accent6"/>
            </a:solidFill>
            <a:ln w="12700" cap="flat" cmpd="sng" algn="ctr">
              <a:solidFill>
                <a:schemeClr val="accent6">
                  <a:shade val="15000"/>
                </a:schemeClr>
              </a:solidFill>
              <a:prstDash val="solid"/>
              <a:miter lim="800000"/>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6026864060631474"/>
                  <c:h val="0.1705677464298154"/>
                </c:manualLayout>
              </c15:layout>
              <c15:dlblFieldTable/>
              <c15:showDataLabelsRange val="0"/>
            </c:ext>
          </c:extLst>
        </c:dLbl>
      </c:pivotFmt>
      <c:pivotFmt>
        <c:idx val="3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31"/>
        <c:spPr>
          <a:solidFill>
            <a:schemeClr val="accent1"/>
          </a:solidFill>
          <a:ln w="19050">
            <a:solidFill>
              <a:schemeClr val="lt1"/>
            </a:solidFill>
          </a:ln>
          <a:effectLst/>
        </c:spPr>
        <c:dLbl>
          <c:idx val="0"/>
          <c:layout>
            <c:manualLayout>
              <c:x val="0.18494104194815894"/>
              <c:y val="-0.1466211120161704"/>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fld id="{54DB1307-0AE3-44A2-95B7-3BD8FD44CC25}" type="CATEGORYNAME">
                  <a:rPr lang="en-US" b="1">
                    <a:solidFill>
                      <a:schemeClr val="lt1"/>
                    </a:solidFill>
                    <a:latin typeface="+mn-lt"/>
                    <a:ea typeface="+mn-ea"/>
                    <a:cs typeface="+mn-cs"/>
                  </a:rPr>
                  <a:pPr>
                    <a:defRPr sz="900" b="0" i="0" u="none" strike="noStrike" kern="1200" baseline="0">
                      <a:solidFill>
                        <a:schemeClr val="lt1"/>
                      </a:solidFill>
                      <a:latin typeface="+mn-lt"/>
                      <a:ea typeface="+mn-ea"/>
                      <a:cs typeface="+mn-cs"/>
                    </a:defRPr>
                  </a:pPr>
                  <a:t>[CATEGORY NAME]</a:t>
                </a:fld>
                <a:r>
                  <a:rPr lang="en-US" b="1" baseline="0">
                    <a:solidFill>
                      <a:schemeClr val="lt1"/>
                    </a:solidFill>
                    <a:latin typeface="+mn-lt"/>
                    <a:ea typeface="+mn-ea"/>
                    <a:cs typeface="+mn-cs"/>
                  </a:rPr>
                  <a:t>,</a:t>
                </a:r>
              </a:p>
              <a:p>
                <a:pPr>
                  <a:defRPr sz="900" b="0" i="0" u="none" strike="noStrike" kern="1200" baseline="0">
                    <a:solidFill>
                      <a:schemeClr val="lt1"/>
                    </a:solidFill>
                    <a:latin typeface="+mn-lt"/>
                    <a:ea typeface="+mn-ea"/>
                    <a:cs typeface="+mn-cs"/>
                  </a:defRPr>
                </a:pPr>
                <a:r>
                  <a:rPr lang="en-US" baseline="0">
                    <a:solidFill>
                      <a:schemeClr val="lt1"/>
                    </a:solidFill>
                    <a:latin typeface="+mn-lt"/>
                    <a:ea typeface="+mn-ea"/>
                    <a:cs typeface="+mn-cs"/>
                  </a:rPr>
                  <a:t> </a:t>
                </a:r>
                <a:fld id="{05C6F79C-0D21-4AA1-B58E-6806EFF8E710}" type="VALUE">
                  <a:rPr lang="en-US" baseline="0">
                    <a:solidFill>
                      <a:schemeClr val="lt1"/>
                    </a:solidFill>
                    <a:latin typeface="+mn-lt"/>
                    <a:ea typeface="+mn-ea"/>
                    <a:cs typeface="+mn-cs"/>
                  </a:rPr>
                  <a:pPr>
                    <a:defRPr sz="900" b="0" i="0" u="none" strike="noStrike" kern="1200" baseline="0">
                      <a:solidFill>
                        <a:schemeClr val="lt1"/>
                      </a:solidFill>
                      <a:latin typeface="+mn-lt"/>
                      <a:ea typeface="+mn-ea"/>
                      <a:cs typeface="+mn-cs"/>
                    </a:defRPr>
                  </a:pPr>
                  <a:t>[VALUE]</a:t>
                </a:fld>
                <a:r>
                  <a:rPr lang="en-US" baseline="0">
                    <a:solidFill>
                      <a:schemeClr val="lt1"/>
                    </a:solidFill>
                    <a:latin typeface="+mn-lt"/>
                    <a:ea typeface="+mn-ea"/>
                    <a:cs typeface="+mn-cs"/>
                  </a:rPr>
                  <a:t>, </a:t>
                </a:r>
              </a:p>
              <a:p>
                <a:pPr>
                  <a:defRPr sz="900" b="0" i="0" u="none" strike="noStrike" kern="1200" baseline="0">
                    <a:solidFill>
                      <a:schemeClr val="lt1"/>
                    </a:solidFill>
                    <a:latin typeface="+mn-lt"/>
                    <a:ea typeface="+mn-ea"/>
                    <a:cs typeface="+mn-cs"/>
                  </a:defRPr>
                </a:pPr>
                <a:fld id="{97314606-965E-4403-8981-CA461534FFAA}" type="PERCENTAGE">
                  <a:rPr lang="en-US" baseline="0">
                    <a:solidFill>
                      <a:schemeClr val="lt1"/>
                    </a:solidFill>
                    <a:latin typeface="+mn-lt"/>
                    <a:ea typeface="+mn-ea"/>
                    <a:cs typeface="+mn-cs"/>
                  </a:rPr>
                  <a:pPr>
                    <a:defRPr sz="900" b="0" i="0" u="none" strike="noStrike" kern="1200" baseline="0">
                      <a:solidFill>
                        <a:schemeClr val="lt1"/>
                      </a:solidFill>
                      <a:latin typeface="+mn-lt"/>
                      <a:ea typeface="+mn-ea"/>
                      <a:cs typeface="+mn-cs"/>
                    </a:defRPr>
                  </a:pPr>
                  <a:t>[PERCENTAGE]</a:t>
                </a:fld>
                <a:endParaRPr lang="en-IN"/>
              </a:p>
            </c:rich>
          </c:tx>
          <c:spPr>
            <a:solidFill>
              <a:schemeClr val="accent1"/>
            </a:solidFill>
            <a:ln w="12700" cap="flat" cmpd="sng" algn="ctr">
              <a:solidFill>
                <a:schemeClr val="accent1">
                  <a:shade val="15000"/>
                </a:schemeClr>
              </a:solidFill>
              <a:prstDash val="solid"/>
              <a:miter lim="800000"/>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9003944773175541"/>
                  <c:h val="0.13225357018460465"/>
                </c:manualLayout>
              </c15:layout>
              <c15:dlblFieldTable/>
              <c15:showDataLabelsRange val="0"/>
            </c:ext>
          </c:extLst>
        </c:dLbl>
      </c:pivotFmt>
      <c:pivotFmt>
        <c:idx val="32"/>
        <c:spPr>
          <a:solidFill>
            <a:schemeClr val="accent1"/>
          </a:solidFill>
          <a:ln w="19050">
            <a:solidFill>
              <a:schemeClr val="lt1"/>
            </a:solidFill>
          </a:ln>
          <a:effectLst/>
        </c:spPr>
        <c:dLbl>
          <c:idx val="0"/>
          <c:layout>
            <c:manualLayout>
              <c:x val="0.20888117535603917"/>
              <c:y val="7.5905950627644894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fld id="{143467FD-F323-43ED-9AB2-88B32549D56A}" type="CATEGORYNAME">
                  <a:rPr lang="en-US" b="1">
                    <a:solidFill>
                      <a:schemeClr val="lt1"/>
                    </a:solidFill>
                    <a:latin typeface="+mn-lt"/>
                    <a:ea typeface="+mn-ea"/>
                    <a:cs typeface="+mn-cs"/>
                  </a:rPr>
                  <a:pPr>
                    <a:defRPr sz="900" b="0" i="0" u="none" strike="noStrike" kern="1200" baseline="0">
                      <a:solidFill>
                        <a:schemeClr val="lt1"/>
                      </a:solidFill>
                      <a:latin typeface="+mn-lt"/>
                      <a:ea typeface="+mn-ea"/>
                      <a:cs typeface="+mn-cs"/>
                    </a:defRPr>
                  </a:pPr>
                  <a:t>[CATEGORY NAME]</a:t>
                </a:fld>
                <a:r>
                  <a:rPr lang="en-US" baseline="0">
                    <a:solidFill>
                      <a:schemeClr val="lt1"/>
                    </a:solidFill>
                    <a:latin typeface="+mn-lt"/>
                    <a:ea typeface="+mn-ea"/>
                    <a:cs typeface="+mn-cs"/>
                  </a:rPr>
                  <a:t>, </a:t>
                </a:r>
                <a:fld id="{8FCCD285-AE44-4777-AC4F-0EB29FF147DC}" type="VALUE">
                  <a:rPr lang="en-US" baseline="0">
                    <a:solidFill>
                      <a:schemeClr val="lt1"/>
                    </a:solidFill>
                    <a:latin typeface="+mn-lt"/>
                    <a:ea typeface="+mn-ea"/>
                    <a:cs typeface="+mn-cs"/>
                  </a:rPr>
                  <a:pPr>
                    <a:defRPr sz="900" b="0" i="0" u="none" strike="noStrike" kern="1200" baseline="0">
                      <a:solidFill>
                        <a:schemeClr val="lt1"/>
                      </a:solidFill>
                      <a:latin typeface="+mn-lt"/>
                      <a:ea typeface="+mn-ea"/>
                      <a:cs typeface="+mn-cs"/>
                    </a:defRPr>
                  </a:pPr>
                  <a:t>[VALUE]</a:t>
                </a:fld>
                <a:r>
                  <a:rPr lang="en-US" baseline="0">
                    <a:solidFill>
                      <a:schemeClr val="lt1"/>
                    </a:solidFill>
                    <a:latin typeface="+mn-lt"/>
                    <a:ea typeface="+mn-ea"/>
                    <a:cs typeface="+mn-cs"/>
                  </a:rPr>
                  <a:t>, </a:t>
                </a:r>
              </a:p>
              <a:p>
                <a:pPr>
                  <a:defRPr sz="900" b="0" i="0" u="none" strike="noStrike" kern="1200" baseline="0">
                    <a:solidFill>
                      <a:schemeClr val="lt1"/>
                    </a:solidFill>
                    <a:latin typeface="+mn-lt"/>
                    <a:ea typeface="+mn-ea"/>
                    <a:cs typeface="+mn-cs"/>
                  </a:defRPr>
                </a:pPr>
                <a:fld id="{8F7ED790-672D-4A42-A4B9-E1C8E970A6B8}" type="PERCENTAGE">
                  <a:rPr lang="en-US" baseline="0">
                    <a:solidFill>
                      <a:schemeClr val="lt1"/>
                    </a:solidFill>
                    <a:latin typeface="+mn-lt"/>
                    <a:ea typeface="+mn-ea"/>
                    <a:cs typeface="+mn-cs"/>
                  </a:rPr>
                  <a:pPr>
                    <a:defRPr sz="900" b="0" i="0" u="none" strike="noStrike" kern="1200" baseline="0">
                      <a:solidFill>
                        <a:schemeClr val="lt1"/>
                      </a:solidFill>
                      <a:latin typeface="+mn-lt"/>
                      <a:ea typeface="+mn-ea"/>
                      <a:cs typeface="+mn-cs"/>
                    </a:defRPr>
                  </a:pPr>
                  <a:t>[PERCENTAGE]</a:t>
                </a:fld>
                <a:endParaRPr lang="en-IN"/>
              </a:p>
            </c:rich>
          </c:tx>
          <c:spPr>
            <a:solidFill>
              <a:schemeClr val="accent2"/>
            </a:solidFill>
            <a:ln w="12700" cap="flat" cmpd="sng" algn="ctr">
              <a:solidFill>
                <a:schemeClr val="accent2">
                  <a:shade val="15000"/>
                </a:schemeClr>
              </a:solidFill>
              <a:prstDash val="solid"/>
              <a:miter lim="800000"/>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5780315737160075"/>
                  <c:h val="0.14966910484151863"/>
                </c:manualLayout>
              </c15:layout>
              <c15:dlblFieldTable/>
              <c15:showDataLabelsRange val="0"/>
            </c:ext>
          </c:extLst>
        </c:dLbl>
      </c:pivotFmt>
      <c:pivotFmt>
        <c:idx val="33"/>
        <c:spPr>
          <a:solidFill>
            <a:schemeClr val="accent1"/>
          </a:solidFill>
          <a:ln w="19050">
            <a:solidFill>
              <a:schemeClr val="lt1"/>
            </a:solidFill>
          </a:ln>
          <a:effectLst/>
        </c:spPr>
        <c:dLbl>
          <c:idx val="0"/>
          <c:layout>
            <c:manualLayout>
              <c:x val="0.21501751075494258"/>
              <c:y val="0.19512310177528747"/>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fld id="{4A997B98-63F6-435B-8D6C-22DEE73D1184}" type="CATEGORYNAME">
                  <a:rPr lang="en-US" b="1">
                    <a:solidFill>
                      <a:schemeClr val="lt1"/>
                    </a:solidFill>
                    <a:latin typeface="+mn-lt"/>
                    <a:ea typeface="+mn-ea"/>
                    <a:cs typeface="+mn-cs"/>
                  </a:rPr>
                  <a:pPr>
                    <a:defRPr sz="900" b="0" i="0" u="none" strike="noStrike" kern="1200" baseline="0">
                      <a:solidFill>
                        <a:schemeClr val="lt1"/>
                      </a:solidFill>
                      <a:latin typeface="+mn-lt"/>
                      <a:ea typeface="+mn-ea"/>
                      <a:cs typeface="+mn-cs"/>
                    </a:defRPr>
                  </a:pPr>
                  <a:t>[CATEGORY NAME]</a:t>
                </a:fld>
                <a:r>
                  <a:rPr lang="en-US" baseline="0">
                    <a:solidFill>
                      <a:schemeClr val="lt1"/>
                    </a:solidFill>
                    <a:latin typeface="+mn-lt"/>
                    <a:ea typeface="+mn-ea"/>
                    <a:cs typeface="+mn-cs"/>
                  </a:rPr>
                  <a:t>, </a:t>
                </a:r>
              </a:p>
              <a:p>
                <a:pPr>
                  <a:defRPr sz="900" b="0" i="0" u="none" strike="noStrike" kern="1200" baseline="0">
                    <a:solidFill>
                      <a:schemeClr val="lt1"/>
                    </a:solidFill>
                    <a:latin typeface="+mn-lt"/>
                    <a:ea typeface="+mn-ea"/>
                    <a:cs typeface="+mn-cs"/>
                  </a:defRPr>
                </a:pPr>
                <a:r>
                  <a:rPr lang="en-US" baseline="0">
                    <a:solidFill>
                      <a:schemeClr val="lt1"/>
                    </a:solidFill>
                    <a:latin typeface="+mn-lt"/>
                    <a:ea typeface="+mn-ea"/>
                    <a:cs typeface="+mn-cs"/>
                  </a:rPr>
                  <a:t> </a:t>
                </a:r>
                <a:fld id="{1CCABB34-12A7-4A2D-819C-DC4F6EB9A670}" type="VALUE">
                  <a:rPr lang="en-US" baseline="0">
                    <a:solidFill>
                      <a:schemeClr val="lt1"/>
                    </a:solidFill>
                    <a:latin typeface="+mn-lt"/>
                    <a:ea typeface="+mn-ea"/>
                    <a:cs typeface="+mn-cs"/>
                  </a:rPr>
                  <a:pPr>
                    <a:defRPr sz="900" b="0" i="0" u="none" strike="noStrike" kern="1200" baseline="0">
                      <a:solidFill>
                        <a:schemeClr val="lt1"/>
                      </a:solidFill>
                      <a:latin typeface="+mn-lt"/>
                      <a:ea typeface="+mn-ea"/>
                      <a:cs typeface="+mn-cs"/>
                    </a:defRPr>
                  </a:pPr>
                  <a:t>[VALUE]</a:t>
                </a:fld>
                <a:r>
                  <a:rPr lang="en-US" baseline="0">
                    <a:solidFill>
                      <a:schemeClr val="lt1"/>
                    </a:solidFill>
                    <a:latin typeface="+mn-lt"/>
                    <a:ea typeface="+mn-ea"/>
                    <a:cs typeface="+mn-cs"/>
                  </a:rPr>
                  <a:t>,</a:t>
                </a:r>
              </a:p>
              <a:p>
                <a:pPr>
                  <a:defRPr sz="900" b="0" i="0" u="none" strike="noStrike" kern="1200" baseline="0">
                    <a:solidFill>
                      <a:schemeClr val="lt1"/>
                    </a:solidFill>
                    <a:latin typeface="+mn-lt"/>
                    <a:ea typeface="+mn-ea"/>
                    <a:cs typeface="+mn-cs"/>
                  </a:defRPr>
                </a:pPr>
                <a:r>
                  <a:rPr lang="en-US" baseline="0">
                    <a:solidFill>
                      <a:schemeClr val="lt1"/>
                    </a:solidFill>
                    <a:latin typeface="+mn-lt"/>
                    <a:ea typeface="+mn-ea"/>
                    <a:cs typeface="+mn-cs"/>
                  </a:rPr>
                  <a:t> </a:t>
                </a:r>
                <a:fld id="{1AAA6B83-0B51-429A-9E8D-E9F567642B7B}" type="PERCENTAGE">
                  <a:rPr lang="en-US" baseline="0">
                    <a:solidFill>
                      <a:schemeClr val="lt1"/>
                    </a:solidFill>
                    <a:latin typeface="+mn-lt"/>
                    <a:ea typeface="+mn-ea"/>
                    <a:cs typeface="+mn-cs"/>
                  </a:rPr>
                  <a:pPr>
                    <a:defRPr sz="900" b="0" i="0" u="none" strike="noStrike" kern="1200" baseline="0">
                      <a:solidFill>
                        <a:schemeClr val="lt1"/>
                      </a:solidFill>
                      <a:latin typeface="+mn-lt"/>
                      <a:ea typeface="+mn-ea"/>
                      <a:cs typeface="+mn-cs"/>
                    </a:defRPr>
                  </a:pPr>
                  <a:t>[PERCENTAGE]</a:t>
                </a:fld>
                <a:endParaRPr lang="en-US" baseline="0">
                  <a:solidFill>
                    <a:schemeClr val="lt1"/>
                  </a:solidFill>
                  <a:latin typeface="+mn-lt"/>
                  <a:ea typeface="+mn-ea"/>
                  <a:cs typeface="+mn-cs"/>
                </a:endParaRPr>
              </a:p>
            </c:rich>
          </c:tx>
          <c:spPr>
            <a:solidFill>
              <a:schemeClr val="accent3"/>
            </a:solidFill>
            <a:ln w="12700" cap="flat" cmpd="sng" algn="ctr">
              <a:solidFill>
                <a:schemeClr val="accent3">
                  <a:shade val="15000"/>
                </a:schemeClr>
              </a:solidFill>
              <a:prstDash val="solid"/>
              <a:miter lim="800000"/>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1204378853530878"/>
                  <c:h val="0.14270289097875305"/>
                </c:manualLayout>
              </c15:layout>
              <c15:dlblFieldTable/>
              <c15:showDataLabelsRange val="0"/>
            </c:ext>
          </c:extLst>
        </c:dLbl>
      </c:pivotFmt>
      <c:pivotFmt>
        <c:idx val="34"/>
        <c:spPr>
          <a:solidFill>
            <a:schemeClr val="accent1"/>
          </a:solidFill>
          <a:ln w="19050">
            <a:solidFill>
              <a:schemeClr val="lt1"/>
            </a:solidFill>
          </a:ln>
          <a:effectLst/>
        </c:spPr>
        <c:dLbl>
          <c:idx val="0"/>
          <c:layout>
            <c:manualLayout>
              <c:x val="-0.24518114507136315"/>
              <c:y val="0.16568495160675448"/>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fld id="{CDCD9DEA-29AC-494C-98CA-8CB1CC0C888D}" type="CATEGORYNAME">
                  <a:rPr lang="en-US" b="1">
                    <a:solidFill>
                      <a:schemeClr val="lt1"/>
                    </a:solidFill>
                    <a:latin typeface="+mn-lt"/>
                    <a:ea typeface="+mn-ea"/>
                    <a:cs typeface="+mn-cs"/>
                  </a:rPr>
                  <a:pPr>
                    <a:defRPr sz="900" b="0" i="0" u="none" strike="noStrike" kern="1200" baseline="0">
                      <a:solidFill>
                        <a:schemeClr val="lt1"/>
                      </a:solidFill>
                      <a:latin typeface="+mn-lt"/>
                      <a:ea typeface="+mn-ea"/>
                      <a:cs typeface="+mn-cs"/>
                    </a:defRPr>
                  </a:pPr>
                  <a:t>[CATEGORY NAME]</a:t>
                </a:fld>
                <a:r>
                  <a:rPr lang="en-US" baseline="0">
                    <a:solidFill>
                      <a:schemeClr val="lt1"/>
                    </a:solidFill>
                    <a:latin typeface="+mn-lt"/>
                    <a:ea typeface="+mn-ea"/>
                    <a:cs typeface="+mn-cs"/>
                  </a:rPr>
                  <a:t>, </a:t>
                </a:r>
                <a:fld id="{739EB61B-C67F-4F8C-B34B-E88F4B23456A}" type="VALUE">
                  <a:rPr lang="en-US" baseline="0">
                    <a:solidFill>
                      <a:schemeClr val="lt1"/>
                    </a:solidFill>
                    <a:latin typeface="+mn-lt"/>
                    <a:ea typeface="+mn-ea"/>
                    <a:cs typeface="+mn-cs"/>
                  </a:rPr>
                  <a:pPr>
                    <a:defRPr sz="900" b="0" i="0" u="none" strike="noStrike" kern="1200" baseline="0">
                      <a:solidFill>
                        <a:schemeClr val="lt1"/>
                      </a:solidFill>
                      <a:latin typeface="+mn-lt"/>
                      <a:ea typeface="+mn-ea"/>
                      <a:cs typeface="+mn-cs"/>
                    </a:defRPr>
                  </a:pPr>
                  <a:t>[VALUE]</a:t>
                </a:fld>
                <a:r>
                  <a:rPr lang="en-US" baseline="0">
                    <a:solidFill>
                      <a:schemeClr val="lt1"/>
                    </a:solidFill>
                    <a:latin typeface="+mn-lt"/>
                    <a:ea typeface="+mn-ea"/>
                    <a:cs typeface="+mn-cs"/>
                  </a:rPr>
                  <a:t>, </a:t>
                </a:r>
                <a:fld id="{459308B5-8A5F-4F4D-A629-2EC173764AFD}" type="PERCENTAGE">
                  <a:rPr lang="en-US" baseline="0">
                    <a:solidFill>
                      <a:schemeClr val="lt1"/>
                    </a:solidFill>
                    <a:latin typeface="+mn-lt"/>
                    <a:ea typeface="+mn-ea"/>
                    <a:cs typeface="+mn-cs"/>
                  </a:rPr>
                  <a:pPr>
                    <a:defRPr sz="900" b="0" i="0" u="none" strike="noStrike" kern="1200" baseline="0">
                      <a:solidFill>
                        <a:schemeClr val="lt1"/>
                      </a:solidFill>
                      <a:latin typeface="+mn-lt"/>
                      <a:ea typeface="+mn-ea"/>
                      <a:cs typeface="+mn-cs"/>
                    </a:defRPr>
                  </a:pPr>
                  <a:t>[PERCENTAGE]</a:t>
                </a:fld>
                <a:endParaRPr lang="en-US" baseline="0">
                  <a:solidFill>
                    <a:schemeClr val="lt1"/>
                  </a:solidFill>
                  <a:latin typeface="+mn-lt"/>
                  <a:ea typeface="+mn-ea"/>
                  <a:cs typeface="+mn-cs"/>
                </a:endParaRPr>
              </a:p>
            </c:rich>
          </c:tx>
          <c:spPr>
            <a:solidFill>
              <a:schemeClr val="accent4"/>
            </a:solidFill>
            <a:ln w="12700" cap="flat" cmpd="sng" algn="ctr">
              <a:solidFill>
                <a:schemeClr val="accent4">
                  <a:shade val="15000"/>
                </a:schemeClr>
              </a:solidFill>
              <a:prstDash val="solid"/>
              <a:miter lim="800000"/>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3068284178974668"/>
                  <c:h val="0.13225357018460465"/>
                </c:manualLayout>
              </c15:layout>
              <c15:dlblFieldTable/>
              <c15:showDataLabelsRange val="0"/>
            </c:ext>
          </c:extLst>
        </c:dLbl>
      </c:pivotFmt>
      <c:pivotFmt>
        <c:idx val="35"/>
        <c:spPr>
          <a:solidFill>
            <a:schemeClr val="accent1"/>
          </a:solidFill>
          <a:ln w="19050">
            <a:solidFill>
              <a:schemeClr val="lt1"/>
            </a:solidFill>
          </a:ln>
          <a:effectLst/>
        </c:spPr>
        <c:dLbl>
          <c:idx val="0"/>
          <c:layout>
            <c:manualLayout>
              <c:x val="-0.24074327524887792"/>
              <c:y val="2.6010855226168829E-3"/>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fld id="{DE0B70EE-CC86-4D7E-BC0C-660C315DE2D4}" type="CATEGORYNAME">
                  <a:rPr lang="en-US" b="1">
                    <a:solidFill>
                      <a:schemeClr val="lt1"/>
                    </a:solidFill>
                    <a:latin typeface="+mn-lt"/>
                    <a:ea typeface="+mn-ea"/>
                    <a:cs typeface="+mn-cs"/>
                  </a:rPr>
                  <a:pPr>
                    <a:defRPr sz="900" b="0" i="0" u="none" strike="noStrike" kern="1200" baseline="0">
                      <a:solidFill>
                        <a:schemeClr val="lt1"/>
                      </a:solidFill>
                      <a:latin typeface="+mn-lt"/>
                      <a:ea typeface="+mn-ea"/>
                      <a:cs typeface="+mn-cs"/>
                    </a:defRPr>
                  </a:pPr>
                  <a:t>[CATEGORY NAME]</a:t>
                </a:fld>
                <a:r>
                  <a:rPr lang="en-US" b="1" baseline="0">
                    <a:solidFill>
                      <a:schemeClr val="lt1"/>
                    </a:solidFill>
                    <a:latin typeface="+mn-lt"/>
                    <a:ea typeface="+mn-ea"/>
                    <a:cs typeface="+mn-cs"/>
                  </a:rPr>
                  <a:t>,</a:t>
                </a:r>
              </a:p>
              <a:p>
                <a:pPr>
                  <a:defRPr sz="900" b="0" i="0" u="none" strike="noStrike" kern="1200" baseline="0">
                    <a:solidFill>
                      <a:schemeClr val="lt1"/>
                    </a:solidFill>
                    <a:latin typeface="+mn-lt"/>
                    <a:ea typeface="+mn-ea"/>
                    <a:cs typeface="+mn-cs"/>
                  </a:defRPr>
                </a:pPr>
                <a:r>
                  <a:rPr lang="en-US" baseline="0">
                    <a:solidFill>
                      <a:schemeClr val="lt1"/>
                    </a:solidFill>
                    <a:latin typeface="+mn-lt"/>
                    <a:ea typeface="+mn-ea"/>
                    <a:cs typeface="+mn-cs"/>
                  </a:rPr>
                  <a:t> </a:t>
                </a:r>
                <a:fld id="{76150365-12A7-4C9C-BAD9-E290BD70F3C9}" type="VALUE">
                  <a:rPr lang="en-US" baseline="0">
                    <a:solidFill>
                      <a:schemeClr val="lt1"/>
                    </a:solidFill>
                    <a:latin typeface="+mn-lt"/>
                    <a:ea typeface="+mn-ea"/>
                    <a:cs typeface="+mn-cs"/>
                  </a:rPr>
                  <a:pPr>
                    <a:defRPr sz="900" b="0" i="0" u="none" strike="noStrike" kern="1200" baseline="0">
                      <a:solidFill>
                        <a:schemeClr val="lt1"/>
                      </a:solidFill>
                      <a:latin typeface="+mn-lt"/>
                      <a:ea typeface="+mn-ea"/>
                      <a:cs typeface="+mn-cs"/>
                    </a:defRPr>
                  </a:pPr>
                  <a:t>[VALUE]</a:t>
                </a:fld>
                <a:r>
                  <a:rPr lang="en-US" baseline="0">
                    <a:solidFill>
                      <a:schemeClr val="lt1"/>
                    </a:solidFill>
                    <a:latin typeface="+mn-lt"/>
                    <a:ea typeface="+mn-ea"/>
                    <a:cs typeface="+mn-cs"/>
                  </a:rPr>
                  <a:t>, </a:t>
                </a:r>
                <a:fld id="{2CC9043F-3166-43D5-B264-FABFAF5945F0}" type="PERCENTAGE">
                  <a:rPr lang="en-US" baseline="0">
                    <a:solidFill>
                      <a:schemeClr val="lt1"/>
                    </a:solidFill>
                    <a:latin typeface="+mn-lt"/>
                    <a:ea typeface="+mn-ea"/>
                    <a:cs typeface="+mn-cs"/>
                  </a:rPr>
                  <a:pPr>
                    <a:defRPr sz="900" b="0" i="0" u="none" strike="noStrike" kern="1200" baseline="0">
                      <a:solidFill>
                        <a:schemeClr val="lt1"/>
                      </a:solidFill>
                      <a:latin typeface="+mn-lt"/>
                      <a:ea typeface="+mn-ea"/>
                      <a:cs typeface="+mn-cs"/>
                    </a:defRPr>
                  </a:pPr>
                  <a:t>[PERCENTAGE]</a:t>
                </a:fld>
                <a:endParaRPr lang="en-US" baseline="0">
                  <a:solidFill>
                    <a:schemeClr val="lt1"/>
                  </a:solidFill>
                  <a:latin typeface="+mn-lt"/>
                  <a:ea typeface="+mn-ea"/>
                  <a:cs typeface="+mn-cs"/>
                </a:endParaRPr>
              </a:p>
            </c:rich>
          </c:tx>
          <c:spPr>
            <a:solidFill>
              <a:schemeClr val="accent5"/>
            </a:solidFill>
            <a:ln w="19050" cap="flat" cmpd="sng" algn="ctr">
              <a:solidFill>
                <a:schemeClr val="lt1"/>
              </a:solidFill>
              <a:prstDash val="solid"/>
              <a:miter lim="800000"/>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4820019723865877"/>
                  <c:h val="0.15315221177290142"/>
                </c:manualLayout>
              </c15:layout>
              <c15:dlblFieldTable/>
              <c15:showDataLabelsRange val="0"/>
            </c:ext>
          </c:extLst>
        </c:dLbl>
      </c:pivotFmt>
      <c:pivotFmt>
        <c:idx val="36"/>
        <c:spPr>
          <a:solidFill>
            <a:schemeClr val="accent1"/>
          </a:solidFill>
          <a:ln w="19050">
            <a:solidFill>
              <a:schemeClr val="lt1"/>
            </a:solidFill>
          </a:ln>
          <a:effectLst/>
        </c:spPr>
        <c:dLbl>
          <c:idx val="0"/>
          <c:layout>
            <c:manualLayout>
              <c:x val="-0.19528859743123828"/>
              <c:y val="-0.14217411695011481"/>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fld id="{EE2FDF03-11F4-48A2-9773-FDF8D53B8C68}" type="CATEGORYNAME">
                  <a:rPr lang="en-US" b="1">
                    <a:solidFill>
                      <a:schemeClr val="lt1"/>
                    </a:solidFill>
                    <a:latin typeface="+mn-lt"/>
                    <a:ea typeface="+mn-ea"/>
                    <a:cs typeface="+mn-cs"/>
                  </a:rPr>
                  <a:pPr>
                    <a:defRPr sz="900" b="0" i="0" u="none" strike="noStrike" kern="1200" baseline="0">
                      <a:solidFill>
                        <a:schemeClr val="lt1"/>
                      </a:solidFill>
                      <a:latin typeface="+mn-lt"/>
                      <a:ea typeface="+mn-ea"/>
                      <a:cs typeface="+mn-cs"/>
                    </a:defRPr>
                  </a:pPr>
                  <a:t>[CATEGORY NAME]</a:t>
                </a:fld>
                <a:r>
                  <a:rPr lang="en-US" baseline="0">
                    <a:solidFill>
                      <a:schemeClr val="lt1"/>
                    </a:solidFill>
                    <a:latin typeface="+mn-lt"/>
                    <a:ea typeface="+mn-ea"/>
                    <a:cs typeface="+mn-cs"/>
                  </a:rPr>
                  <a:t>,</a:t>
                </a:r>
              </a:p>
              <a:p>
                <a:pPr>
                  <a:defRPr sz="900" b="0" i="0" u="none" strike="noStrike" kern="1200" baseline="0">
                    <a:solidFill>
                      <a:schemeClr val="lt1"/>
                    </a:solidFill>
                    <a:latin typeface="+mn-lt"/>
                    <a:ea typeface="+mn-ea"/>
                    <a:cs typeface="+mn-cs"/>
                  </a:defRPr>
                </a:pPr>
                <a:r>
                  <a:rPr lang="en-US" baseline="0">
                    <a:solidFill>
                      <a:schemeClr val="lt1"/>
                    </a:solidFill>
                    <a:latin typeface="+mn-lt"/>
                    <a:ea typeface="+mn-ea"/>
                    <a:cs typeface="+mn-cs"/>
                  </a:rPr>
                  <a:t> </a:t>
                </a:r>
                <a:fld id="{F916AE41-8F57-4CF6-AEDA-68DC223E95B8}" type="VALUE">
                  <a:rPr lang="en-US" baseline="0">
                    <a:solidFill>
                      <a:schemeClr val="lt1"/>
                    </a:solidFill>
                    <a:latin typeface="+mn-lt"/>
                    <a:ea typeface="+mn-ea"/>
                    <a:cs typeface="+mn-cs"/>
                  </a:rPr>
                  <a:pPr>
                    <a:defRPr sz="900" b="0" i="0" u="none" strike="noStrike" kern="1200" baseline="0">
                      <a:solidFill>
                        <a:schemeClr val="lt1"/>
                      </a:solidFill>
                      <a:latin typeface="+mn-lt"/>
                      <a:ea typeface="+mn-ea"/>
                      <a:cs typeface="+mn-cs"/>
                    </a:defRPr>
                  </a:pPr>
                  <a:t>[VALUE]</a:t>
                </a:fld>
                <a:r>
                  <a:rPr lang="en-US" baseline="0">
                    <a:solidFill>
                      <a:schemeClr val="lt1"/>
                    </a:solidFill>
                    <a:latin typeface="+mn-lt"/>
                    <a:ea typeface="+mn-ea"/>
                    <a:cs typeface="+mn-cs"/>
                  </a:rPr>
                  <a:t>, </a:t>
                </a:r>
                <a:fld id="{60B3570F-1352-4F9F-A036-883BB8A9CF8C}" type="PERCENTAGE">
                  <a:rPr lang="en-US" baseline="0">
                    <a:solidFill>
                      <a:schemeClr val="lt1"/>
                    </a:solidFill>
                    <a:latin typeface="+mn-lt"/>
                    <a:ea typeface="+mn-ea"/>
                    <a:cs typeface="+mn-cs"/>
                  </a:rPr>
                  <a:pPr>
                    <a:defRPr sz="900" b="0" i="0" u="none" strike="noStrike" kern="1200" baseline="0">
                      <a:solidFill>
                        <a:schemeClr val="lt1"/>
                      </a:solidFill>
                      <a:latin typeface="+mn-lt"/>
                      <a:ea typeface="+mn-ea"/>
                      <a:cs typeface="+mn-cs"/>
                    </a:defRPr>
                  </a:pPr>
                  <a:t>[PERCENTAGE]</a:t>
                </a:fld>
                <a:endParaRPr lang="en-US" baseline="0">
                  <a:solidFill>
                    <a:schemeClr val="lt1"/>
                  </a:solidFill>
                  <a:latin typeface="+mn-lt"/>
                  <a:ea typeface="+mn-ea"/>
                  <a:cs typeface="+mn-cs"/>
                </a:endParaRPr>
              </a:p>
            </c:rich>
          </c:tx>
          <c:spPr>
            <a:solidFill>
              <a:schemeClr val="accent6"/>
            </a:solidFill>
            <a:ln w="12700" cap="flat" cmpd="sng" algn="ctr">
              <a:solidFill>
                <a:schemeClr val="accent6">
                  <a:shade val="15000"/>
                </a:schemeClr>
              </a:solidFill>
              <a:prstDash val="solid"/>
              <a:miter lim="800000"/>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6026864060631474"/>
                  <c:h val="0.1705677464298154"/>
                </c:manualLayout>
              </c15:layout>
              <c15:dlblFieldTable/>
              <c15:showDataLabelsRange val="0"/>
            </c:ext>
          </c:extLst>
        </c:dLbl>
      </c:pivotFmt>
      <c:pivotFmt>
        <c:idx val="3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173354480996623"/>
          <c:y val="0.11113863576041759"/>
          <c:w val="0.77713972486568017"/>
          <c:h val="0.73752926951546782"/>
        </c:manualLayout>
      </c:layout>
      <c:lineChart>
        <c:grouping val="standard"/>
        <c:varyColors val="0"/>
        <c:ser>
          <c:idx val="0"/>
          <c:order val="0"/>
          <c:tx>
            <c:strRef>
              <c:f>'Profit for the Year'!$C$3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for the Year'!$B$4:$B$10</c:f>
              <c:strCache>
                <c:ptCount val="6"/>
                <c:pt idx="0">
                  <c:v>2025</c:v>
                </c:pt>
                <c:pt idx="1">
                  <c:v>2026</c:v>
                </c:pt>
                <c:pt idx="2">
                  <c:v>2027</c:v>
                </c:pt>
                <c:pt idx="3">
                  <c:v>2028</c:v>
                </c:pt>
                <c:pt idx="4">
                  <c:v>2029</c:v>
                </c:pt>
                <c:pt idx="5">
                  <c:v>2030</c:v>
                </c:pt>
              </c:strCache>
            </c:strRef>
          </c:cat>
          <c:val>
            <c:numRef>
              <c:f>'Profit for the Year'!$C$4:$C$10</c:f>
              <c:numCache>
                <c:formatCode>#,##0.00</c:formatCode>
                <c:ptCount val="6"/>
                <c:pt idx="0">
                  <c:v>22991</c:v>
                </c:pt>
                <c:pt idx="1">
                  <c:v>19549.747830606648</c:v>
                </c:pt>
                <c:pt idx="2">
                  <c:v>550.16736608542192</c:v>
                </c:pt>
                <c:pt idx="3">
                  <c:v>3094.2954509976744</c:v>
                </c:pt>
                <c:pt idx="4">
                  <c:v>6413.0896198338633</c:v>
                </c:pt>
                <c:pt idx="5">
                  <c:v>10626.717015451846</c:v>
                </c:pt>
              </c:numCache>
            </c:numRef>
          </c:val>
          <c:smooth val="0"/>
          <c:extLst>
            <c:ext xmlns:c16="http://schemas.microsoft.com/office/drawing/2014/chart" uri="{C3380CC4-5D6E-409C-BE32-E72D297353CC}">
              <c16:uniqueId val="{0000000C-4710-4407-8D08-E73FFCAFF297}"/>
            </c:ext>
          </c:extLst>
        </c:ser>
        <c:dLbls>
          <c:showLegendKey val="0"/>
          <c:showVal val="0"/>
          <c:showCatName val="0"/>
          <c:showSerName val="0"/>
          <c:showPercent val="0"/>
          <c:showBubbleSize val="0"/>
        </c:dLbls>
        <c:marker val="1"/>
        <c:smooth val="0"/>
        <c:axId val="902117920"/>
        <c:axId val="902120800"/>
      </c:lineChart>
      <c:catAx>
        <c:axId val="9021179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2120800"/>
        <c:crosses val="autoZero"/>
        <c:auto val="1"/>
        <c:lblAlgn val="ctr"/>
        <c:lblOffset val="100"/>
        <c:noMultiLvlLbl val="0"/>
      </c:catAx>
      <c:valAx>
        <c:axId val="90212080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2117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[Vijay Bari 3 statement (Tata motors) with dashboard.xlsx]Expense By Tata Motors (2)!PivotTable1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Expense  Per Year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dLbl>
          <c:idx val="0"/>
          <c:layout>
            <c:manualLayout>
              <c:x val="-0.170316301703163"/>
              <c:y val="-3.0497102775237472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77B0221-9212-4379-BD73-3526A4E67731}" type="CATEGORYNAME">
                  <a:rPr lang="en-US" b="1">
                    <a:solidFill>
                      <a:schemeClr val="accent1"/>
                    </a:solidFill>
                  </a:rPr>
                  <a:pPr>
                    <a:defRPr sz="900" b="0" i="0" u="none" strike="noStrike" kern="1200" baseline="0">
                      <a:solidFill>
                        <a:schemeClr val="tx1">
                          <a:lumMod val="75000"/>
                          <a:lumOff val="25000"/>
                        </a:schemeClr>
                      </a:solidFill>
                      <a:latin typeface="+mn-lt"/>
                      <a:ea typeface="+mn-ea"/>
                      <a:cs typeface="+mn-cs"/>
                    </a:defRPr>
                  </a:pPr>
                  <a:t>[CATEGORY NAME]</a:t>
                </a:fld>
                <a:r>
                  <a:rPr lang="en-US" baseline="0"/>
                  <a:t>, </a:t>
                </a:r>
                <a:fld id="{8699ADAD-8D58-448C-A3C9-ED7A70ED60CC}" type="VALUE">
                  <a:rPr lang="en-US" baseline="0"/>
                  <a:pPr>
                    <a:defRPr sz="900" b="0" i="0" u="none" strike="noStrike" kern="1200" baseline="0">
                      <a:solidFill>
                        <a:schemeClr val="tx1">
                          <a:lumMod val="75000"/>
                          <a:lumOff val="25000"/>
                        </a:schemeClr>
                      </a:solidFill>
                      <a:latin typeface="+mn-lt"/>
                      <a:ea typeface="+mn-ea"/>
                      <a:cs typeface="+mn-cs"/>
                    </a:defRPr>
                  </a:pPr>
                  <a:t>[VALUE]</a:t>
                </a:fld>
                <a:r>
                  <a:rPr lang="en-US" baseline="0"/>
                  <a:t>, </a:t>
                </a:r>
                <a:fld id="{44F1CB10-39DC-4A0C-8820-B33AAA46696F}" type="PERCENTAGE">
                  <a:rPr lang="en-US" baseline="0"/>
                  <a:pPr>
                    <a:defRPr sz="900" b="0"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4"/>
          </a:solidFill>
          <a:ln w="19050">
            <a:solidFill>
              <a:schemeClr val="lt1"/>
            </a:solidFill>
          </a:ln>
          <a:effectLst/>
        </c:spPr>
        <c:dLbl>
          <c:idx val="0"/>
          <c:layout>
            <c:manualLayout>
              <c:x val="-0.19464720194647203"/>
              <c:y val="7.3193046660567251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1A6064E-C6E9-4000-B7E3-AD42BE557566}" type="CATEGORYNAME">
                  <a:rPr lang="en-US" b="1">
                    <a:solidFill>
                      <a:srgbClr val="FFC000"/>
                    </a:solidFill>
                  </a:rPr>
                  <a:pPr>
                    <a:defRPr sz="900" b="0" i="0" u="none" strike="noStrike" kern="1200" baseline="0">
                      <a:solidFill>
                        <a:schemeClr val="tx1">
                          <a:lumMod val="75000"/>
                          <a:lumOff val="25000"/>
                        </a:schemeClr>
                      </a:solidFill>
                      <a:latin typeface="+mn-lt"/>
                      <a:ea typeface="+mn-ea"/>
                      <a:cs typeface="+mn-cs"/>
                    </a:defRPr>
                  </a:pPr>
                  <a:t>[CATEGORY NAME]</a:t>
                </a:fld>
                <a:r>
                  <a:rPr lang="en-US" baseline="0"/>
                  <a:t>, </a:t>
                </a:r>
                <a:fld id="{D31B4F6C-CD6B-4AA7-A514-70CEF26E4286}" type="VALUE">
                  <a:rPr lang="en-US" baseline="0"/>
                  <a:pPr>
                    <a:defRPr sz="900" b="0" i="0" u="none" strike="noStrike" kern="1200" baseline="0">
                      <a:solidFill>
                        <a:schemeClr val="tx1">
                          <a:lumMod val="75000"/>
                          <a:lumOff val="25000"/>
                        </a:schemeClr>
                      </a:solidFill>
                      <a:latin typeface="+mn-lt"/>
                      <a:ea typeface="+mn-ea"/>
                      <a:cs typeface="+mn-cs"/>
                    </a:defRPr>
                  </a:pPr>
                  <a:t>[VALUE]</a:t>
                </a:fld>
                <a:r>
                  <a:rPr lang="en-US" baseline="0"/>
                  <a:t>, </a:t>
                </a:r>
                <a:fld id="{CDADC5A7-49C9-4E13-B724-7F9EEB03E087}" type="PERCENTAGE">
                  <a:rPr lang="en-US" baseline="0"/>
                  <a:pPr>
                    <a:defRPr sz="900" b="0"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3"/>
        <c:spPr>
          <a:solidFill>
            <a:schemeClr val="accent3"/>
          </a:solidFill>
          <a:ln w="19050">
            <a:solidFill>
              <a:schemeClr val="lt1"/>
            </a:solidFill>
          </a:ln>
          <a:effectLst/>
        </c:spPr>
        <c:dLbl>
          <c:idx val="0"/>
          <c:layout>
            <c:manualLayout>
              <c:x val="8.9213300892133016E-2"/>
              <c:y val="0.10673985971332724"/>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16E8C14-F620-4351-9398-8BADA0A7D0D5}" type="CATEGORYNAME">
                  <a:rPr lang="en-US" b="1">
                    <a:solidFill>
                      <a:schemeClr val="accent3"/>
                    </a:solidFill>
                  </a:rPr>
                  <a:pPr>
                    <a:defRPr sz="900" b="0" i="0" u="none" strike="noStrike" kern="1200" baseline="0">
                      <a:solidFill>
                        <a:schemeClr val="tx1">
                          <a:lumMod val="75000"/>
                          <a:lumOff val="25000"/>
                        </a:schemeClr>
                      </a:solidFill>
                      <a:latin typeface="+mn-lt"/>
                      <a:ea typeface="+mn-ea"/>
                      <a:cs typeface="+mn-cs"/>
                    </a:defRPr>
                  </a:pPr>
                  <a:t>[CATEGORY NAME]</a:t>
                </a:fld>
                <a:r>
                  <a:rPr lang="en-US" baseline="0"/>
                  <a:t>, </a:t>
                </a:r>
                <a:fld id="{399D9685-6809-4255-BB37-C9FA378134B9}" type="VALUE">
                  <a:rPr lang="en-US" baseline="0"/>
                  <a:pPr>
                    <a:defRPr sz="900" b="0" i="0" u="none" strike="noStrike" kern="1200" baseline="0">
                      <a:solidFill>
                        <a:schemeClr val="tx1">
                          <a:lumMod val="75000"/>
                          <a:lumOff val="25000"/>
                        </a:schemeClr>
                      </a:solidFill>
                      <a:latin typeface="+mn-lt"/>
                      <a:ea typeface="+mn-ea"/>
                      <a:cs typeface="+mn-cs"/>
                    </a:defRPr>
                  </a:pPr>
                  <a:t>[VALUE]</a:t>
                </a:fld>
                <a:r>
                  <a:rPr lang="en-US" baseline="0"/>
                  <a:t>, </a:t>
                </a:r>
                <a:fld id="{04DE08CE-CAC8-4057-BC3D-08BB59E5F9AD}" type="PERCENTAGE">
                  <a:rPr lang="en-US" baseline="0"/>
                  <a:pPr>
                    <a:defRPr sz="900" b="0"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4"/>
        <c:spPr>
          <a:solidFill>
            <a:schemeClr val="accent2"/>
          </a:solidFill>
          <a:ln w="19050">
            <a:solidFill>
              <a:schemeClr val="lt1"/>
            </a:solidFill>
          </a:ln>
          <a:effectLst/>
        </c:spPr>
        <c:dLbl>
          <c:idx val="0"/>
          <c:layout>
            <c:manualLayout>
              <c:x val="0.14395782643957827"/>
              <c:y val="-2.1347971942665446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38DB0C6-0F8C-4644-87F7-BBCB4B7AB34A}" type="CATEGORYNAME">
                  <a:rPr lang="en-US" b="1">
                    <a:solidFill>
                      <a:schemeClr val="accent2"/>
                    </a:solidFill>
                  </a:rPr>
                  <a:pPr>
                    <a:defRPr sz="900" b="0" i="0" u="none" strike="noStrike" kern="1200" baseline="0">
                      <a:solidFill>
                        <a:schemeClr val="tx1">
                          <a:lumMod val="75000"/>
                          <a:lumOff val="25000"/>
                        </a:schemeClr>
                      </a:solidFill>
                      <a:latin typeface="+mn-lt"/>
                      <a:ea typeface="+mn-ea"/>
                      <a:cs typeface="+mn-cs"/>
                    </a:defRPr>
                  </a:pPr>
                  <a:t>[CATEGORY NAME]</a:t>
                </a:fld>
                <a:r>
                  <a:rPr lang="en-US" b="1" baseline="0">
                    <a:solidFill>
                      <a:schemeClr val="accent2"/>
                    </a:solidFill>
                  </a:rPr>
                  <a:t>,</a:t>
                </a:r>
                <a:r>
                  <a:rPr lang="en-US" baseline="0"/>
                  <a:t> </a:t>
                </a:r>
                <a:fld id="{BB0AD56C-19E7-43D9-98B0-8E240F534D8D}" type="VALUE">
                  <a:rPr lang="en-US" baseline="0"/>
                  <a:pPr>
                    <a:defRPr sz="900" b="0" i="0" u="none" strike="noStrike" kern="1200" baseline="0">
                      <a:solidFill>
                        <a:schemeClr val="tx1">
                          <a:lumMod val="75000"/>
                          <a:lumOff val="25000"/>
                        </a:schemeClr>
                      </a:solidFill>
                      <a:latin typeface="+mn-lt"/>
                      <a:ea typeface="+mn-ea"/>
                      <a:cs typeface="+mn-cs"/>
                    </a:defRPr>
                  </a:pPr>
                  <a:t>[VALUE]</a:t>
                </a:fld>
                <a:r>
                  <a:rPr lang="en-US" baseline="0"/>
                  <a:t>, </a:t>
                </a:r>
                <a:fld id="{619D9684-1ECB-4D74-95BD-ACA768B83C03}" type="PERCENTAGE">
                  <a:rPr lang="en-US" baseline="0"/>
                  <a:pPr>
                    <a:defRPr sz="900" b="0"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5"/>
        <c:spPr>
          <a:solidFill>
            <a:schemeClr val="accent1"/>
          </a:solidFill>
          <a:ln w="19050">
            <a:solidFill>
              <a:schemeClr val="lt1"/>
            </a:solidFill>
          </a:ln>
          <a:effectLst/>
        </c:spPr>
        <c:dLbl>
          <c:idx val="0"/>
          <c:layout>
            <c:manualLayout>
              <c:x val="0.18450932684509327"/>
              <c:y val="-5.4894784995425459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9FE3391-0F3F-4454-88A9-E6849AFBB910}" type="CATEGORYNAME">
                  <a:rPr lang="en-US" b="1">
                    <a:solidFill>
                      <a:schemeClr val="accent1"/>
                    </a:solidFill>
                  </a:rPr>
                  <a:pPr>
                    <a:defRPr sz="900" b="0" i="0" u="none" strike="noStrike" kern="1200" baseline="0">
                      <a:solidFill>
                        <a:schemeClr val="tx1">
                          <a:lumMod val="75000"/>
                          <a:lumOff val="25000"/>
                        </a:schemeClr>
                      </a:solidFill>
                      <a:latin typeface="+mn-lt"/>
                      <a:ea typeface="+mn-ea"/>
                      <a:cs typeface="+mn-cs"/>
                    </a:defRPr>
                  </a:pPr>
                  <a:t>[CATEGORY NAME]</a:t>
                </a:fld>
                <a:r>
                  <a:rPr lang="en-US" baseline="0"/>
                  <a:t>, </a:t>
                </a:r>
                <a:fld id="{A206E711-6ED2-4054-9310-2ABD9DBF0B8A}" type="VALUE">
                  <a:rPr lang="en-US" baseline="0"/>
                  <a:pPr>
                    <a:defRPr sz="900" b="0" i="0" u="none" strike="noStrike" kern="1200" baseline="0">
                      <a:solidFill>
                        <a:schemeClr val="tx1">
                          <a:lumMod val="75000"/>
                          <a:lumOff val="25000"/>
                        </a:schemeClr>
                      </a:solidFill>
                      <a:latin typeface="+mn-lt"/>
                      <a:ea typeface="+mn-ea"/>
                      <a:cs typeface="+mn-cs"/>
                    </a:defRPr>
                  </a:pPr>
                  <a:t>[VALUE]</a:t>
                </a:fld>
                <a:r>
                  <a:rPr lang="en-US" baseline="0"/>
                  <a:t>, </a:t>
                </a:r>
                <a:fld id="{B5F3A43B-69D3-4EEF-B4D9-C9447882FB11}" type="PERCENTAGE">
                  <a:rPr lang="en-US" baseline="0"/>
                  <a:pPr>
                    <a:defRPr sz="900" b="0"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6"/>
        <c:dLbl>
          <c:idx val="0"/>
          <c:layout>
            <c:manualLayout>
              <c:x val="0.14801297648012976"/>
              <c:y val="8.2342177493138047E-2"/>
            </c:manualLayout>
          </c:layout>
          <c:tx>
            <c:rich>
              <a:bodyPr/>
              <a:lstStyle/>
              <a:p>
                <a:fld id="{3AACD688-5140-46BC-81A6-4C6540C3892C}" type="CATEGORYNAME">
                  <a:rPr lang="en-US" b="1"/>
                  <a:pPr/>
                  <a:t>[CATEGORY NAME]</a:t>
                </a:fld>
                <a:r>
                  <a:rPr lang="en-US" baseline="0"/>
                  <a:t>, </a:t>
                </a:r>
                <a:fld id="{2A92F119-DA9A-45B8-BB7A-377C5D6EC07A}" type="VALUE">
                  <a:rPr lang="en-US" baseline="0"/>
                  <a:pPr/>
                  <a:t>[VALUE]</a:t>
                </a:fld>
                <a:r>
                  <a:rPr lang="en-US" baseline="0"/>
                  <a:t>, </a:t>
                </a:r>
                <a:fld id="{B515C6CF-C5D5-43B3-8EC2-5CDF02BD02E9}" type="PERCENTAGE">
                  <a:rPr lang="en-US" baseline="0"/>
                  <a:pPr/>
                  <a:t>[PERCENTAGE]</a:t>
                </a:fld>
                <a:endParaRPr lang="en-US" baseline="0"/>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7"/>
        <c:dLbl>
          <c:idx val="0"/>
          <c:layout>
            <c:manualLayout>
              <c:x val="0.14193025141930252"/>
              <c:y val="3.9646233607807259E-2"/>
            </c:manualLayout>
          </c:layout>
          <c:showLegendKey val="0"/>
          <c:showVal val="1"/>
          <c:showCatName val="1"/>
          <c:showSerName val="0"/>
          <c:showPercent val="1"/>
          <c:showBubbleSize val="0"/>
          <c:extLst>
            <c:ext xmlns:c15="http://schemas.microsoft.com/office/drawing/2012/chart" uri="{CE6537A1-D6FC-4f65-9D91-7224C49458BB}"/>
          </c:extLst>
        </c:dLbl>
      </c:pivotFmt>
      <c:pivotFmt>
        <c:idx val="8"/>
        <c:dLbl>
          <c:idx val="0"/>
          <c:layout>
            <c:manualLayout>
              <c:x val="0.14801297648012976"/>
              <c:y val="2.7447392497712716E-2"/>
            </c:manualLayout>
          </c:layout>
          <c:showLegendKey val="0"/>
          <c:showVal val="1"/>
          <c:showCatName val="1"/>
          <c:showSerName val="0"/>
          <c:showPercent val="1"/>
          <c:showBubbleSize val="0"/>
          <c:extLst>
            <c:ext xmlns:c15="http://schemas.microsoft.com/office/drawing/2012/chart" uri="{CE6537A1-D6FC-4f65-9D91-7224C49458BB}"/>
          </c:extLst>
        </c:dLbl>
      </c:pivotFmt>
      <c:pivotFmt>
        <c:idx val="9"/>
        <c:dLbl>
          <c:idx val="0"/>
          <c:layout>
            <c:manualLayout>
              <c:x val="0.14395782643957827"/>
              <c:y val="-5.5910709202649559E-17"/>
            </c:manualLayout>
          </c:layout>
          <c:showLegendKey val="0"/>
          <c:showVal val="1"/>
          <c:showCatName val="1"/>
          <c:showSerName val="0"/>
          <c:showPercent val="1"/>
          <c:showBubbleSize val="0"/>
          <c:extLst>
            <c:ext xmlns:c15="http://schemas.microsoft.com/office/drawing/2012/chart" uri="{CE6537A1-D6FC-4f65-9D91-7224C49458BB}"/>
          </c:extLst>
        </c:dLbl>
      </c:pivotFmt>
      <c:pivotFmt>
        <c:idx val="10"/>
        <c:dLbl>
          <c:idx val="0"/>
          <c:layout>
            <c:manualLayout>
              <c:x val="0.16423357664233576"/>
              <c:y val="-3.0497102775236408E-2"/>
            </c:manualLayout>
          </c:layout>
          <c:showLegendKey val="0"/>
          <c:showVal val="1"/>
          <c:showCatName val="1"/>
          <c:showSerName val="0"/>
          <c:showPercent val="1"/>
          <c:showBubbleSize val="0"/>
          <c:extLst>
            <c:ext xmlns:c15="http://schemas.microsoft.com/office/drawing/2012/chart" uri="{CE6537A1-D6FC-4f65-9D91-7224C49458BB}"/>
          </c:extLst>
        </c:dLbl>
      </c:pivotFmt>
      <c:pivotFmt>
        <c:idx val="11"/>
        <c:dLbl>
          <c:idx val="0"/>
          <c:layout>
            <c:manualLayout>
              <c:x val="0.16017842660178411"/>
              <c:y val="-4.8795364440378165E-2"/>
            </c:manualLayout>
          </c:layout>
          <c:showLegendKey val="0"/>
          <c:showVal val="1"/>
          <c:showCatName val="1"/>
          <c:showSerName val="0"/>
          <c:showPercent val="1"/>
          <c:showBubbleSize val="0"/>
          <c:extLst>
            <c:ext xmlns:c15="http://schemas.microsoft.com/office/drawing/2012/chart" uri="{CE6537A1-D6FC-4f65-9D91-7224C49458BB}"/>
          </c:extLst>
        </c:dLbl>
      </c:pivotFmt>
      <c:pivotFmt>
        <c:idx val="12"/>
        <c:dLbl>
          <c:idx val="0"/>
          <c:layout>
            <c:manualLayout>
              <c:x val="0.13990267639902676"/>
              <c:y val="-6.0994205550472733E-2"/>
            </c:manualLayout>
          </c:layout>
          <c:showLegendKey val="0"/>
          <c:showVal val="1"/>
          <c:showCatName val="1"/>
          <c:showSerName val="0"/>
          <c:showPercent val="1"/>
          <c:showBubbleSize val="0"/>
          <c:extLst>
            <c:ext xmlns:c15="http://schemas.microsoft.com/office/drawing/2012/chart" uri="{CE6537A1-D6FC-4f65-9D91-7224C49458BB}"/>
          </c:extLst>
        </c:dLbl>
      </c:pivotFmt>
      <c:pivotFmt>
        <c:idx val="13"/>
        <c:dLbl>
          <c:idx val="0"/>
          <c:layout>
            <c:manualLayout>
              <c:x val="0.11759935117599336"/>
              <c:y val="-9.1491308325709092E-2"/>
            </c:manualLayout>
          </c:layout>
          <c:showLegendKey val="0"/>
          <c:showVal val="1"/>
          <c:showCatName val="1"/>
          <c:showSerName val="0"/>
          <c:showPercent val="1"/>
          <c:showBubbleSize val="0"/>
          <c:extLst>
            <c:ext xmlns:c15="http://schemas.microsoft.com/office/drawing/2012/chart" uri="{CE6537A1-D6FC-4f65-9D91-7224C49458BB}"/>
          </c:extLst>
        </c:dLbl>
      </c:pivotFmt>
      <c:pivotFmt>
        <c:idx val="14"/>
        <c:dLbl>
          <c:idx val="0"/>
          <c:layout>
            <c:manualLayout>
              <c:x val="6.2854825628548258E-2"/>
              <c:y val="-0.11283928026837452"/>
            </c:manualLayout>
          </c:layout>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6"/>
          </a:solidFill>
          <a:ln w="19050">
            <a:solidFill>
              <a:schemeClr val="lt1"/>
            </a:solidFill>
          </a:ln>
          <a:effectLst/>
        </c:spPr>
        <c:dLbl>
          <c:idx val="0"/>
          <c:layout>
            <c:manualLayout>
              <c:x val="-0.16017842660178427"/>
              <c:y val="-7.6242756938090878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9DF3751-4313-4E29-8D1D-D0FDC1827D6E}" type="CATEGORYNAME">
                  <a:rPr lang="en-US" b="1">
                    <a:solidFill>
                      <a:schemeClr val="accent6"/>
                    </a:solidFill>
                  </a:rPr>
                  <a:pPr>
                    <a:defRPr sz="900" b="0" i="0" u="none" strike="noStrike" kern="1200" baseline="0">
                      <a:solidFill>
                        <a:schemeClr val="tx1">
                          <a:lumMod val="75000"/>
                          <a:lumOff val="25000"/>
                        </a:schemeClr>
                      </a:solidFill>
                      <a:latin typeface="+mn-lt"/>
                      <a:ea typeface="+mn-ea"/>
                      <a:cs typeface="+mn-cs"/>
                    </a:defRPr>
                  </a:pPr>
                  <a:t>[CATEGORY NAME]</a:t>
                </a:fld>
                <a:r>
                  <a:rPr lang="en-US" baseline="0"/>
                  <a:t>, </a:t>
                </a:r>
                <a:fld id="{781CB007-02B0-40EE-AA32-B984BB131EBF}" type="VALUE">
                  <a:rPr lang="en-US" baseline="0"/>
                  <a:pPr>
                    <a:defRPr sz="900" b="0" i="0" u="none" strike="noStrike" kern="1200" baseline="0">
                      <a:solidFill>
                        <a:schemeClr val="tx1">
                          <a:lumMod val="75000"/>
                          <a:lumOff val="25000"/>
                        </a:schemeClr>
                      </a:solidFill>
                      <a:latin typeface="+mn-lt"/>
                      <a:ea typeface="+mn-ea"/>
                      <a:cs typeface="+mn-cs"/>
                    </a:defRPr>
                  </a:pPr>
                  <a:t>[VALUE]</a:t>
                </a:fld>
                <a:r>
                  <a:rPr lang="en-US" baseline="0"/>
                  <a:t>, </a:t>
                </a:r>
                <a:fld id="{4F31A4B3-9D68-4ACC-B26B-D9FAC5611682}" type="PERCENTAGE">
                  <a:rPr lang="en-US" baseline="0"/>
                  <a:pPr>
                    <a:defRPr sz="900" b="0" i="0" u="none" strike="noStrike" kern="1200" baseline="0">
                      <a:solidFill>
                        <a:schemeClr val="tx1">
                          <a:lumMod val="75000"/>
                          <a:lumOff val="25000"/>
                        </a:schemeClr>
                      </a:solidFill>
                      <a:latin typeface="+mn-lt"/>
                      <a:ea typeface="+mn-ea"/>
                      <a:cs typeface="+mn-cs"/>
                    </a:defRPr>
                  </a:pPr>
                  <a:t>[PERCENTAGE]</a:t>
                </a:fld>
                <a:endParaRPr lang="en-US" baseline="0"/>
              </a:p>
            </c:rich>
          </c:tx>
          <c:spPr>
            <a:solidFill>
              <a:schemeClr val="accent6"/>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dLbl>
          <c:idx val="0"/>
          <c:layout>
            <c:manualLayout>
              <c:x val="0.18494104194815894"/>
              <c:y val="-0.1466211120161704"/>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fld id="{54DB1307-0AE3-44A2-95B7-3BD8FD44CC25}" type="CATEGORYNAME">
                  <a:rPr lang="en-US" b="1">
                    <a:solidFill>
                      <a:schemeClr val="lt1"/>
                    </a:solidFill>
                    <a:latin typeface="+mn-lt"/>
                    <a:ea typeface="+mn-ea"/>
                    <a:cs typeface="+mn-cs"/>
                  </a:rPr>
                  <a:pPr>
                    <a:defRPr>
                      <a:solidFill>
                        <a:schemeClr val="lt1"/>
                      </a:solidFill>
                    </a:defRPr>
                  </a:pPr>
                  <a:t>[CATEGORY NAME]</a:t>
                </a:fld>
                <a:r>
                  <a:rPr lang="en-US" b="1" baseline="0">
                    <a:solidFill>
                      <a:schemeClr val="lt1"/>
                    </a:solidFill>
                    <a:latin typeface="+mn-lt"/>
                    <a:ea typeface="+mn-ea"/>
                    <a:cs typeface="+mn-cs"/>
                  </a:rPr>
                  <a:t>,</a:t>
                </a:r>
              </a:p>
              <a:p>
                <a:pPr>
                  <a:defRPr>
                    <a:solidFill>
                      <a:schemeClr val="lt1"/>
                    </a:solidFill>
                  </a:defRPr>
                </a:pPr>
                <a:r>
                  <a:rPr lang="en-US" baseline="0">
                    <a:solidFill>
                      <a:schemeClr val="lt1"/>
                    </a:solidFill>
                    <a:latin typeface="+mn-lt"/>
                    <a:ea typeface="+mn-ea"/>
                    <a:cs typeface="+mn-cs"/>
                  </a:rPr>
                  <a:t> </a:t>
                </a:r>
                <a:fld id="{05C6F79C-0D21-4AA1-B58E-6806EFF8E710}" type="VALUE">
                  <a:rPr lang="en-US" baseline="0">
                    <a:solidFill>
                      <a:schemeClr val="lt1"/>
                    </a:solidFill>
                    <a:latin typeface="+mn-lt"/>
                    <a:ea typeface="+mn-ea"/>
                    <a:cs typeface="+mn-cs"/>
                  </a:rPr>
                  <a:pPr>
                    <a:defRPr>
                      <a:solidFill>
                        <a:schemeClr val="lt1"/>
                      </a:solidFill>
                    </a:defRPr>
                  </a:pPr>
                  <a:t>[VALUE]</a:t>
                </a:fld>
                <a:r>
                  <a:rPr lang="en-US" baseline="0">
                    <a:solidFill>
                      <a:schemeClr val="lt1"/>
                    </a:solidFill>
                    <a:latin typeface="+mn-lt"/>
                    <a:ea typeface="+mn-ea"/>
                    <a:cs typeface="+mn-cs"/>
                  </a:rPr>
                  <a:t>, </a:t>
                </a:r>
              </a:p>
              <a:p>
                <a:pPr>
                  <a:defRPr>
                    <a:solidFill>
                      <a:schemeClr val="lt1"/>
                    </a:solidFill>
                  </a:defRPr>
                </a:pPr>
                <a:fld id="{97314606-965E-4403-8981-CA461534FFAA}" type="PERCENTAGE">
                  <a:rPr lang="en-US" baseline="0">
                    <a:solidFill>
                      <a:schemeClr val="lt1"/>
                    </a:solidFill>
                    <a:latin typeface="+mn-lt"/>
                    <a:ea typeface="+mn-ea"/>
                    <a:cs typeface="+mn-cs"/>
                  </a:rPr>
                  <a:pPr>
                    <a:defRPr>
                      <a:solidFill>
                        <a:schemeClr val="lt1"/>
                      </a:solidFill>
                    </a:defRPr>
                  </a:pPr>
                  <a:t>[PERCENTAGE]</a:t>
                </a:fld>
                <a:endParaRPr lang="en-IN"/>
              </a:p>
            </c:rich>
          </c:tx>
          <c:spPr>
            <a:solidFill>
              <a:schemeClr val="accent1"/>
            </a:solidFill>
            <a:ln w="12700" cap="flat" cmpd="sng" algn="ctr">
              <a:solidFill>
                <a:schemeClr val="accent1">
                  <a:shade val="15000"/>
                </a:schemeClr>
              </a:solidFill>
              <a:prstDash val="solid"/>
              <a:miter lim="800000"/>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9003944773175541"/>
                  <c:h val="0.13225357018460465"/>
                </c:manualLayout>
              </c15:layout>
              <c15:dlblFieldTable/>
              <c15:showDataLabelsRange val="0"/>
            </c:ext>
          </c:extLst>
        </c:dLbl>
      </c:pivotFmt>
      <c:pivotFmt>
        <c:idx val="25"/>
        <c:spPr>
          <a:solidFill>
            <a:schemeClr val="accent1"/>
          </a:solidFill>
          <a:ln w="19050">
            <a:solidFill>
              <a:schemeClr val="lt1"/>
            </a:solidFill>
          </a:ln>
          <a:effectLst/>
        </c:spPr>
        <c:dLbl>
          <c:idx val="0"/>
          <c:layout>
            <c:manualLayout>
              <c:x val="0.20888117535603917"/>
              <c:y val="7.5905950627644894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fld id="{143467FD-F323-43ED-9AB2-88B32549D56A}" type="CATEGORYNAME">
                  <a:rPr lang="en-US" b="1">
                    <a:solidFill>
                      <a:schemeClr val="lt1"/>
                    </a:solidFill>
                    <a:latin typeface="+mn-lt"/>
                    <a:ea typeface="+mn-ea"/>
                    <a:cs typeface="+mn-cs"/>
                  </a:rPr>
                  <a:pPr>
                    <a:defRPr>
                      <a:solidFill>
                        <a:schemeClr val="lt1"/>
                      </a:solidFill>
                    </a:defRPr>
                  </a:pPr>
                  <a:t>[CATEGORY NAME]</a:t>
                </a:fld>
                <a:r>
                  <a:rPr lang="en-US" baseline="0">
                    <a:solidFill>
                      <a:schemeClr val="lt1"/>
                    </a:solidFill>
                    <a:latin typeface="+mn-lt"/>
                    <a:ea typeface="+mn-ea"/>
                    <a:cs typeface="+mn-cs"/>
                  </a:rPr>
                  <a:t>, </a:t>
                </a:r>
                <a:fld id="{8FCCD285-AE44-4777-AC4F-0EB29FF147DC}" type="VALUE">
                  <a:rPr lang="en-US" baseline="0">
                    <a:solidFill>
                      <a:schemeClr val="lt1"/>
                    </a:solidFill>
                    <a:latin typeface="+mn-lt"/>
                    <a:ea typeface="+mn-ea"/>
                    <a:cs typeface="+mn-cs"/>
                  </a:rPr>
                  <a:pPr>
                    <a:defRPr>
                      <a:solidFill>
                        <a:schemeClr val="lt1"/>
                      </a:solidFill>
                    </a:defRPr>
                  </a:pPr>
                  <a:t>[VALUE]</a:t>
                </a:fld>
                <a:r>
                  <a:rPr lang="en-US" baseline="0">
                    <a:solidFill>
                      <a:schemeClr val="lt1"/>
                    </a:solidFill>
                    <a:latin typeface="+mn-lt"/>
                    <a:ea typeface="+mn-ea"/>
                    <a:cs typeface="+mn-cs"/>
                  </a:rPr>
                  <a:t>, </a:t>
                </a:r>
              </a:p>
              <a:p>
                <a:pPr>
                  <a:defRPr>
                    <a:solidFill>
                      <a:schemeClr val="lt1"/>
                    </a:solidFill>
                  </a:defRPr>
                </a:pPr>
                <a:fld id="{8F7ED790-672D-4A42-A4B9-E1C8E970A6B8}" type="PERCENTAGE">
                  <a:rPr lang="en-US" baseline="0">
                    <a:solidFill>
                      <a:schemeClr val="lt1"/>
                    </a:solidFill>
                    <a:latin typeface="+mn-lt"/>
                    <a:ea typeface="+mn-ea"/>
                    <a:cs typeface="+mn-cs"/>
                  </a:rPr>
                  <a:pPr>
                    <a:defRPr>
                      <a:solidFill>
                        <a:schemeClr val="lt1"/>
                      </a:solidFill>
                    </a:defRPr>
                  </a:pPr>
                  <a:t>[PERCENTAGE]</a:t>
                </a:fld>
                <a:endParaRPr lang="en-IN"/>
              </a:p>
            </c:rich>
          </c:tx>
          <c:spPr>
            <a:solidFill>
              <a:schemeClr val="accent2"/>
            </a:solidFill>
            <a:ln w="12700" cap="flat" cmpd="sng" algn="ctr">
              <a:solidFill>
                <a:schemeClr val="accent2">
                  <a:shade val="15000"/>
                </a:schemeClr>
              </a:solidFill>
              <a:prstDash val="solid"/>
              <a:miter lim="800000"/>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5780315737160075"/>
                  <c:h val="0.14966910484151863"/>
                </c:manualLayout>
              </c15:layout>
              <c15:dlblFieldTable/>
              <c15:showDataLabelsRange val="0"/>
            </c:ext>
          </c:extLst>
        </c:dLbl>
      </c:pivotFmt>
      <c:pivotFmt>
        <c:idx val="26"/>
        <c:spPr>
          <a:solidFill>
            <a:schemeClr val="accent1"/>
          </a:solidFill>
          <a:ln w="19050">
            <a:solidFill>
              <a:schemeClr val="lt1"/>
            </a:solidFill>
          </a:ln>
          <a:effectLst/>
        </c:spPr>
        <c:dLbl>
          <c:idx val="0"/>
          <c:layout>
            <c:manualLayout>
              <c:x val="0.21501751075494258"/>
              <c:y val="0.19512310177528747"/>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fld id="{4A997B98-63F6-435B-8D6C-22DEE73D1184}" type="CATEGORYNAME">
                  <a:rPr lang="en-US" b="1">
                    <a:solidFill>
                      <a:schemeClr val="lt1"/>
                    </a:solidFill>
                    <a:latin typeface="+mn-lt"/>
                    <a:ea typeface="+mn-ea"/>
                    <a:cs typeface="+mn-cs"/>
                  </a:rPr>
                  <a:pPr>
                    <a:defRPr>
                      <a:solidFill>
                        <a:schemeClr val="lt1"/>
                      </a:solidFill>
                    </a:defRPr>
                  </a:pPr>
                  <a:t>[CATEGORY NAME]</a:t>
                </a:fld>
                <a:r>
                  <a:rPr lang="en-US" baseline="0">
                    <a:solidFill>
                      <a:schemeClr val="lt1"/>
                    </a:solidFill>
                    <a:latin typeface="+mn-lt"/>
                    <a:ea typeface="+mn-ea"/>
                    <a:cs typeface="+mn-cs"/>
                  </a:rPr>
                  <a:t>, </a:t>
                </a:r>
              </a:p>
              <a:p>
                <a:pPr>
                  <a:defRPr>
                    <a:solidFill>
                      <a:schemeClr val="lt1"/>
                    </a:solidFill>
                  </a:defRPr>
                </a:pPr>
                <a:r>
                  <a:rPr lang="en-US" baseline="0">
                    <a:solidFill>
                      <a:schemeClr val="lt1"/>
                    </a:solidFill>
                    <a:latin typeface="+mn-lt"/>
                    <a:ea typeface="+mn-ea"/>
                    <a:cs typeface="+mn-cs"/>
                  </a:rPr>
                  <a:t> </a:t>
                </a:r>
                <a:fld id="{1CCABB34-12A7-4A2D-819C-DC4F6EB9A670}" type="VALUE">
                  <a:rPr lang="en-US" baseline="0">
                    <a:solidFill>
                      <a:schemeClr val="lt1"/>
                    </a:solidFill>
                    <a:latin typeface="+mn-lt"/>
                    <a:ea typeface="+mn-ea"/>
                    <a:cs typeface="+mn-cs"/>
                  </a:rPr>
                  <a:pPr>
                    <a:defRPr>
                      <a:solidFill>
                        <a:schemeClr val="lt1"/>
                      </a:solidFill>
                    </a:defRPr>
                  </a:pPr>
                  <a:t>[VALUE]</a:t>
                </a:fld>
                <a:r>
                  <a:rPr lang="en-US" baseline="0">
                    <a:solidFill>
                      <a:schemeClr val="lt1"/>
                    </a:solidFill>
                    <a:latin typeface="+mn-lt"/>
                    <a:ea typeface="+mn-ea"/>
                    <a:cs typeface="+mn-cs"/>
                  </a:rPr>
                  <a:t>,</a:t>
                </a:r>
              </a:p>
              <a:p>
                <a:pPr>
                  <a:defRPr>
                    <a:solidFill>
                      <a:schemeClr val="lt1"/>
                    </a:solidFill>
                  </a:defRPr>
                </a:pPr>
                <a:r>
                  <a:rPr lang="en-US" baseline="0">
                    <a:solidFill>
                      <a:schemeClr val="lt1"/>
                    </a:solidFill>
                    <a:latin typeface="+mn-lt"/>
                    <a:ea typeface="+mn-ea"/>
                    <a:cs typeface="+mn-cs"/>
                  </a:rPr>
                  <a:t> </a:t>
                </a:r>
                <a:fld id="{1AAA6B83-0B51-429A-9E8D-E9F567642B7B}" type="PERCENTAGE">
                  <a:rPr lang="en-US" baseline="0">
                    <a:solidFill>
                      <a:schemeClr val="lt1"/>
                    </a:solidFill>
                    <a:latin typeface="+mn-lt"/>
                    <a:ea typeface="+mn-ea"/>
                    <a:cs typeface="+mn-cs"/>
                  </a:rPr>
                  <a:pPr>
                    <a:defRPr>
                      <a:solidFill>
                        <a:schemeClr val="lt1"/>
                      </a:solidFill>
                    </a:defRPr>
                  </a:pPr>
                  <a:t>[PERCENTAGE]</a:t>
                </a:fld>
                <a:endParaRPr lang="en-US" baseline="0">
                  <a:solidFill>
                    <a:schemeClr val="lt1"/>
                  </a:solidFill>
                  <a:latin typeface="+mn-lt"/>
                  <a:ea typeface="+mn-ea"/>
                  <a:cs typeface="+mn-cs"/>
                </a:endParaRPr>
              </a:p>
            </c:rich>
          </c:tx>
          <c:spPr>
            <a:solidFill>
              <a:schemeClr val="accent3"/>
            </a:solidFill>
            <a:ln w="12700" cap="flat" cmpd="sng" algn="ctr">
              <a:solidFill>
                <a:schemeClr val="accent3">
                  <a:shade val="15000"/>
                </a:schemeClr>
              </a:solidFill>
              <a:prstDash val="solid"/>
              <a:miter lim="800000"/>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1204378853530878"/>
                  <c:h val="0.14270289097875305"/>
                </c:manualLayout>
              </c15:layout>
              <c15:dlblFieldTable/>
              <c15:showDataLabelsRange val="0"/>
            </c:ext>
          </c:extLst>
        </c:dLbl>
      </c:pivotFmt>
      <c:pivotFmt>
        <c:idx val="27"/>
        <c:spPr>
          <a:solidFill>
            <a:schemeClr val="accent1"/>
          </a:solidFill>
          <a:ln w="19050">
            <a:solidFill>
              <a:schemeClr val="lt1"/>
            </a:solidFill>
          </a:ln>
          <a:effectLst/>
        </c:spPr>
        <c:dLbl>
          <c:idx val="0"/>
          <c:layout>
            <c:manualLayout>
              <c:x val="-0.24518114507136315"/>
              <c:y val="0.16568495160675448"/>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fld id="{CDCD9DEA-29AC-494C-98CA-8CB1CC0C888D}" type="CATEGORYNAME">
                  <a:rPr lang="en-US" b="1">
                    <a:solidFill>
                      <a:schemeClr val="lt1"/>
                    </a:solidFill>
                    <a:latin typeface="+mn-lt"/>
                    <a:ea typeface="+mn-ea"/>
                    <a:cs typeface="+mn-cs"/>
                  </a:rPr>
                  <a:pPr>
                    <a:defRPr>
                      <a:solidFill>
                        <a:schemeClr val="lt1"/>
                      </a:solidFill>
                    </a:defRPr>
                  </a:pPr>
                  <a:t>[CATEGORY NAME]</a:t>
                </a:fld>
                <a:r>
                  <a:rPr lang="en-US" baseline="0">
                    <a:solidFill>
                      <a:schemeClr val="lt1"/>
                    </a:solidFill>
                    <a:latin typeface="+mn-lt"/>
                    <a:ea typeface="+mn-ea"/>
                    <a:cs typeface="+mn-cs"/>
                  </a:rPr>
                  <a:t>, </a:t>
                </a:r>
                <a:fld id="{739EB61B-C67F-4F8C-B34B-E88F4B23456A}" type="VALUE">
                  <a:rPr lang="en-US" baseline="0">
                    <a:solidFill>
                      <a:schemeClr val="lt1"/>
                    </a:solidFill>
                    <a:latin typeface="+mn-lt"/>
                    <a:ea typeface="+mn-ea"/>
                    <a:cs typeface="+mn-cs"/>
                  </a:rPr>
                  <a:pPr>
                    <a:defRPr>
                      <a:solidFill>
                        <a:schemeClr val="lt1"/>
                      </a:solidFill>
                    </a:defRPr>
                  </a:pPr>
                  <a:t>[VALUE]</a:t>
                </a:fld>
                <a:r>
                  <a:rPr lang="en-US" baseline="0">
                    <a:solidFill>
                      <a:schemeClr val="lt1"/>
                    </a:solidFill>
                    <a:latin typeface="+mn-lt"/>
                    <a:ea typeface="+mn-ea"/>
                    <a:cs typeface="+mn-cs"/>
                  </a:rPr>
                  <a:t>, </a:t>
                </a:r>
                <a:fld id="{459308B5-8A5F-4F4D-A629-2EC173764AFD}" type="PERCENTAGE">
                  <a:rPr lang="en-US" baseline="0">
                    <a:solidFill>
                      <a:schemeClr val="lt1"/>
                    </a:solidFill>
                    <a:latin typeface="+mn-lt"/>
                    <a:ea typeface="+mn-ea"/>
                    <a:cs typeface="+mn-cs"/>
                  </a:rPr>
                  <a:pPr>
                    <a:defRPr>
                      <a:solidFill>
                        <a:schemeClr val="lt1"/>
                      </a:solidFill>
                    </a:defRPr>
                  </a:pPr>
                  <a:t>[PERCENTAGE]</a:t>
                </a:fld>
                <a:endParaRPr lang="en-US" baseline="0">
                  <a:solidFill>
                    <a:schemeClr val="lt1"/>
                  </a:solidFill>
                  <a:latin typeface="+mn-lt"/>
                  <a:ea typeface="+mn-ea"/>
                  <a:cs typeface="+mn-cs"/>
                </a:endParaRPr>
              </a:p>
            </c:rich>
          </c:tx>
          <c:spPr>
            <a:solidFill>
              <a:schemeClr val="accent4"/>
            </a:solidFill>
            <a:ln w="12700" cap="flat" cmpd="sng" algn="ctr">
              <a:solidFill>
                <a:schemeClr val="accent4">
                  <a:shade val="15000"/>
                </a:schemeClr>
              </a:solidFill>
              <a:prstDash val="solid"/>
              <a:miter lim="800000"/>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3068284178974668"/>
                  <c:h val="0.13225357018460465"/>
                </c:manualLayout>
              </c15:layout>
              <c15:dlblFieldTable/>
              <c15:showDataLabelsRange val="0"/>
            </c:ext>
          </c:extLst>
        </c:dLbl>
      </c:pivotFmt>
      <c:pivotFmt>
        <c:idx val="28"/>
        <c:spPr>
          <a:solidFill>
            <a:schemeClr val="accent1"/>
          </a:solidFill>
          <a:ln w="19050">
            <a:solidFill>
              <a:schemeClr val="lt1"/>
            </a:solidFill>
          </a:ln>
          <a:effectLst/>
        </c:spPr>
        <c:dLbl>
          <c:idx val="0"/>
          <c:layout>
            <c:manualLayout>
              <c:x val="-0.24074327524887792"/>
              <c:y val="2.6010855226168829E-3"/>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fld id="{DE0B70EE-CC86-4D7E-BC0C-660C315DE2D4}" type="CATEGORYNAME">
                  <a:rPr lang="en-US" b="1">
                    <a:solidFill>
                      <a:schemeClr val="lt1"/>
                    </a:solidFill>
                    <a:latin typeface="+mn-lt"/>
                    <a:ea typeface="+mn-ea"/>
                    <a:cs typeface="+mn-cs"/>
                  </a:rPr>
                  <a:pPr>
                    <a:defRPr>
                      <a:solidFill>
                        <a:schemeClr val="lt1"/>
                      </a:solidFill>
                    </a:defRPr>
                  </a:pPr>
                  <a:t>[CATEGORY NAME]</a:t>
                </a:fld>
                <a:r>
                  <a:rPr lang="en-US" b="1" baseline="0">
                    <a:solidFill>
                      <a:schemeClr val="lt1"/>
                    </a:solidFill>
                    <a:latin typeface="+mn-lt"/>
                    <a:ea typeface="+mn-ea"/>
                    <a:cs typeface="+mn-cs"/>
                  </a:rPr>
                  <a:t>,</a:t>
                </a:r>
              </a:p>
              <a:p>
                <a:pPr>
                  <a:defRPr>
                    <a:solidFill>
                      <a:schemeClr val="lt1"/>
                    </a:solidFill>
                  </a:defRPr>
                </a:pPr>
                <a:r>
                  <a:rPr lang="en-US" baseline="0">
                    <a:solidFill>
                      <a:schemeClr val="lt1"/>
                    </a:solidFill>
                    <a:latin typeface="+mn-lt"/>
                    <a:ea typeface="+mn-ea"/>
                    <a:cs typeface="+mn-cs"/>
                  </a:rPr>
                  <a:t> </a:t>
                </a:r>
                <a:fld id="{76150365-12A7-4C9C-BAD9-E290BD70F3C9}" type="VALUE">
                  <a:rPr lang="en-US" baseline="0">
                    <a:solidFill>
                      <a:schemeClr val="lt1"/>
                    </a:solidFill>
                    <a:latin typeface="+mn-lt"/>
                    <a:ea typeface="+mn-ea"/>
                    <a:cs typeface="+mn-cs"/>
                  </a:rPr>
                  <a:pPr>
                    <a:defRPr>
                      <a:solidFill>
                        <a:schemeClr val="lt1"/>
                      </a:solidFill>
                    </a:defRPr>
                  </a:pPr>
                  <a:t>[VALUE]</a:t>
                </a:fld>
                <a:r>
                  <a:rPr lang="en-US" baseline="0">
                    <a:solidFill>
                      <a:schemeClr val="lt1"/>
                    </a:solidFill>
                    <a:latin typeface="+mn-lt"/>
                    <a:ea typeface="+mn-ea"/>
                    <a:cs typeface="+mn-cs"/>
                  </a:rPr>
                  <a:t>, </a:t>
                </a:r>
                <a:fld id="{2CC9043F-3166-43D5-B264-FABFAF5945F0}" type="PERCENTAGE">
                  <a:rPr lang="en-US" baseline="0">
                    <a:solidFill>
                      <a:schemeClr val="lt1"/>
                    </a:solidFill>
                    <a:latin typeface="+mn-lt"/>
                    <a:ea typeface="+mn-ea"/>
                    <a:cs typeface="+mn-cs"/>
                  </a:rPr>
                  <a:pPr>
                    <a:defRPr>
                      <a:solidFill>
                        <a:schemeClr val="lt1"/>
                      </a:solidFill>
                    </a:defRPr>
                  </a:pPr>
                  <a:t>[PERCENTAGE]</a:t>
                </a:fld>
                <a:endParaRPr lang="en-US" baseline="0">
                  <a:solidFill>
                    <a:schemeClr val="lt1"/>
                  </a:solidFill>
                  <a:latin typeface="+mn-lt"/>
                  <a:ea typeface="+mn-ea"/>
                  <a:cs typeface="+mn-cs"/>
                </a:endParaRPr>
              </a:p>
            </c:rich>
          </c:tx>
          <c:spPr>
            <a:solidFill>
              <a:schemeClr val="accent5"/>
            </a:solidFill>
            <a:ln w="19050" cap="flat" cmpd="sng" algn="ctr">
              <a:solidFill>
                <a:schemeClr val="lt1"/>
              </a:solidFill>
              <a:prstDash val="solid"/>
              <a:miter lim="800000"/>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4820019723865877"/>
                  <c:h val="0.15315221177290142"/>
                </c:manualLayout>
              </c15:layout>
              <c15:dlblFieldTable/>
              <c15:showDataLabelsRange val="0"/>
            </c:ext>
          </c:extLst>
        </c:dLbl>
      </c:pivotFmt>
      <c:pivotFmt>
        <c:idx val="29"/>
        <c:spPr>
          <a:solidFill>
            <a:schemeClr val="accent1"/>
          </a:solidFill>
          <a:ln w="19050">
            <a:solidFill>
              <a:schemeClr val="lt1"/>
            </a:solidFill>
          </a:ln>
          <a:effectLst/>
        </c:spPr>
        <c:dLbl>
          <c:idx val="0"/>
          <c:layout>
            <c:manualLayout>
              <c:x val="-0.19528859743123828"/>
              <c:y val="-0.14217411695011481"/>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fld id="{EE2FDF03-11F4-48A2-9773-FDF8D53B8C68}" type="CATEGORYNAME">
                  <a:rPr lang="en-US" b="1">
                    <a:solidFill>
                      <a:schemeClr val="lt1"/>
                    </a:solidFill>
                    <a:latin typeface="+mn-lt"/>
                    <a:ea typeface="+mn-ea"/>
                    <a:cs typeface="+mn-cs"/>
                  </a:rPr>
                  <a:pPr>
                    <a:defRPr>
                      <a:solidFill>
                        <a:schemeClr val="lt1"/>
                      </a:solidFill>
                    </a:defRPr>
                  </a:pPr>
                  <a:t>[CATEGORY NAME]</a:t>
                </a:fld>
                <a:r>
                  <a:rPr lang="en-US" baseline="0">
                    <a:solidFill>
                      <a:schemeClr val="lt1"/>
                    </a:solidFill>
                    <a:latin typeface="+mn-lt"/>
                    <a:ea typeface="+mn-ea"/>
                    <a:cs typeface="+mn-cs"/>
                  </a:rPr>
                  <a:t>,</a:t>
                </a:r>
              </a:p>
              <a:p>
                <a:pPr>
                  <a:defRPr>
                    <a:solidFill>
                      <a:schemeClr val="lt1"/>
                    </a:solidFill>
                  </a:defRPr>
                </a:pPr>
                <a:r>
                  <a:rPr lang="en-US" baseline="0">
                    <a:solidFill>
                      <a:schemeClr val="lt1"/>
                    </a:solidFill>
                    <a:latin typeface="+mn-lt"/>
                    <a:ea typeface="+mn-ea"/>
                    <a:cs typeface="+mn-cs"/>
                  </a:rPr>
                  <a:t> </a:t>
                </a:r>
                <a:fld id="{F916AE41-8F57-4CF6-AEDA-68DC223E95B8}" type="VALUE">
                  <a:rPr lang="en-US" baseline="0">
                    <a:solidFill>
                      <a:schemeClr val="lt1"/>
                    </a:solidFill>
                    <a:latin typeface="+mn-lt"/>
                    <a:ea typeface="+mn-ea"/>
                    <a:cs typeface="+mn-cs"/>
                  </a:rPr>
                  <a:pPr>
                    <a:defRPr>
                      <a:solidFill>
                        <a:schemeClr val="lt1"/>
                      </a:solidFill>
                    </a:defRPr>
                  </a:pPr>
                  <a:t>[VALUE]</a:t>
                </a:fld>
                <a:r>
                  <a:rPr lang="en-US" baseline="0">
                    <a:solidFill>
                      <a:schemeClr val="lt1"/>
                    </a:solidFill>
                    <a:latin typeface="+mn-lt"/>
                    <a:ea typeface="+mn-ea"/>
                    <a:cs typeface="+mn-cs"/>
                  </a:rPr>
                  <a:t>, </a:t>
                </a:r>
                <a:fld id="{60B3570F-1352-4F9F-A036-883BB8A9CF8C}" type="PERCENTAGE">
                  <a:rPr lang="en-US" baseline="0">
                    <a:solidFill>
                      <a:schemeClr val="lt1"/>
                    </a:solidFill>
                    <a:latin typeface="+mn-lt"/>
                    <a:ea typeface="+mn-ea"/>
                    <a:cs typeface="+mn-cs"/>
                  </a:rPr>
                  <a:pPr>
                    <a:defRPr>
                      <a:solidFill>
                        <a:schemeClr val="lt1"/>
                      </a:solidFill>
                    </a:defRPr>
                  </a:pPr>
                  <a:t>[PERCENTAGE]</a:t>
                </a:fld>
                <a:endParaRPr lang="en-US" baseline="0">
                  <a:solidFill>
                    <a:schemeClr val="lt1"/>
                  </a:solidFill>
                  <a:latin typeface="+mn-lt"/>
                  <a:ea typeface="+mn-ea"/>
                  <a:cs typeface="+mn-cs"/>
                </a:endParaRPr>
              </a:p>
            </c:rich>
          </c:tx>
          <c:spPr>
            <a:solidFill>
              <a:schemeClr val="accent6"/>
            </a:solidFill>
            <a:ln w="12700" cap="flat" cmpd="sng" algn="ctr">
              <a:solidFill>
                <a:schemeClr val="accent6">
                  <a:shade val="15000"/>
                </a:schemeClr>
              </a:solidFill>
              <a:prstDash val="solid"/>
              <a:miter lim="800000"/>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6026864060631474"/>
                  <c:h val="0.1705677464298154"/>
                </c:manualLayout>
              </c15:layout>
              <c15:dlblFieldTable/>
              <c15:showDataLabelsRange val="0"/>
            </c:ext>
          </c:extLst>
        </c:dLbl>
      </c:pivotFmt>
    </c:pivotFmts>
    <c:plotArea>
      <c:layout>
        <c:manualLayout>
          <c:layoutTarget val="inner"/>
          <c:xMode val="edge"/>
          <c:yMode val="edge"/>
          <c:x val="0.33578266258384371"/>
          <c:y val="0.20102629179278614"/>
          <c:w val="0.35621263487897348"/>
          <c:h val="0.67760395538404461"/>
        </c:manualLayout>
      </c:layout>
      <c:doughnutChart>
        <c:varyColors val="1"/>
        <c:ser>
          <c:idx val="0"/>
          <c:order val="0"/>
          <c:tx>
            <c:strRef>
              <c:f>'Expense By Tata Motors (2)'!$C$3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F96-487C-863A-50B6B09E356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F96-487C-863A-50B6B09E356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F96-487C-863A-50B6B09E356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F96-487C-863A-50B6B09E356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F96-487C-863A-50B6B09E356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F96-487C-863A-50B6B09E3569}"/>
              </c:ext>
            </c:extLst>
          </c:dPt>
          <c:dLbls>
            <c:dLbl>
              <c:idx val="0"/>
              <c:layout>
                <c:manualLayout>
                  <c:x val="0.18494104194815894"/>
                  <c:y val="-0.1466211120161704"/>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fld id="{54DB1307-0AE3-44A2-95B7-3BD8FD44CC25}" type="CATEGORYNAME">
                      <a:rPr lang="en-US" b="1">
                        <a:solidFill>
                          <a:schemeClr val="lt1"/>
                        </a:solidFill>
                        <a:latin typeface="+mn-lt"/>
                        <a:ea typeface="+mn-ea"/>
                        <a:cs typeface="+mn-cs"/>
                      </a:rPr>
                      <a:pPr>
                        <a:defRPr>
                          <a:solidFill>
                            <a:schemeClr val="lt1"/>
                          </a:solidFill>
                        </a:defRPr>
                      </a:pPr>
                      <a:t>[CATEGORY NAME]</a:t>
                    </a:fld>
                    <a:r>
                      <a:rPr lang="en-US" b="1" baseline="0">
                        <a:solidFill>
                          <a:schemeClr val="lt1"/>
                        </a:solidFill>
                        <a:latin typeface="+mn-lt"/>
                        <a:ea typeface="+mn-ea"/>
                        <a:cs typeface="+mn-cs"/>
                      </a:rPr>
                      <a:t>,</a:t>
                    </a:r>
                  </a:p>
                  <a:p>
                    <a:pPr>
                      <a:defRPr>
                        <a:solidFill>
                          <a:schemeClr val="lt1"/>
                        </a:solidFill>
                      </a:defRPr>
                    </a:pPr>
                    <a:r>
                      <a:rPr lang="en-US" baseline="0">
                        <a:solidFill>
                          <a:schemeClr val="lt1"/>
                        </a:solidFill>
                        <a:latin typeface="+mn-lt"/>
                        <a:ea typeface="+mn-ea"/>
                        <a:cs typeface="+mn-cs"/>
                      </a:rPr>
                      <a:t> </a:t>
                    </a:r>
                    <a:fld id="{05C6F79C-0D21-4AA1-B58E-6806EFF8E710}" type="VALUE">
                      <a:rPr lang="en-US" baseline="0">
                        <a:solidFill>
                          <a:schemeClr val="lt1"/>
                        </a:solidFill>
                        <a:latin typeface="+mn-lt"/>
                        <a:ea typeface="+mn-ea"/>
                        <a:cs typeface="+mn-cs"/>
                      </a:rPr>
                      <a:pPr>
                        <a:defRPr>
                          <a:solidFill>
                            <a:schemeClr val="lt1"/>
                          </a:solidFill>
                        </a:defRPr>
                      </a:pPr>
                      <a:t>[VALUE]</a:t>
                    </a:fld>
                    <a:r>
                      <a:rPr lang="en-US" baseline="0">
                        <a:solidFill>
                          <a:schemeClr val="lt1"/>
                        </a:solidFill>
                        <a:latin typeface="+mn-lt"/>
                        <a:ea typeface="+mn-ea"/>
                        <a:cs typeface="+mn-cs"/>
                      </a:rPr>
                      <a:t>, </a:t>
                    </a:r>
                  </a:p>
                  <a:p>
                    <a:pPr>
                      <a:defRPr>
                        <a:solidFill>
                          <a:schemeClr val="lt1"/>
                        </a:solidFill>
                      </a:defRPr>
                    </a:pPr>
                    <a:fld id="{97314606-965E-4403-8981-CA461534FFAA}" type="PERCENTAGE">
                      <a:rPr lang="en-US" baseline="0">
                        <a:solidFill>
                          <a:schemeClr val="lt1"/>
                        </a:solidFill>
                        <a:latin typeface="+mn-lt"/>
                        <a:ea typeface="+mn-ea"/>
                        <a:cs typeface="+mn-cs"/>
                      </a:rPr>
                      <a:pPr>
                        <a:defRPr>
                          <a:solidFill>
                            <a:schemeClr val="lt1"/>
                          </a:solidFill>
                        </a:defRPr>
                      </a:pPr>
                      <a:t>[PERCENTAGE]</a:t>
                    </a:fld>
                    <a:endParaRPr lang="en-IN"/>
                  </a:p>
                </c:rich>
              </c:tx>
              <c:spPr>
                <a:solidFill>
                  <a:schemeClr val="accent1"/>
                </a:solidFill>
                <a:ln w="12700" cap="flat" cmpd="sng" algn="ctr">
                  <a:solidFill>
                    <a:schemeClr val="accent1">
                      <a:shade val="15000"/>
                    </a:schemeClr>
                  </a:solidFill>
                  <a:prstDash val="solid"/>
                  <a:miter lim="800000"/>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9003944773175541"/>
                      <c:h val="0.13225357018460465"/>
                    </c:manualLayout>
                  </c15:layout>
                  <c15:dlblFieldTable/>
                  <c15:showDataLabelsRange val="0"/>
                </c:ext>
                <c:ext xmlns:c16="http://schemas.microsoft.com/office/drawing/2014/chart" uri="{C3380CC4-5D6E-409C-BE32-E72D297353CC}">
                  <c16:uniqueId val="{00000001-2F96-487C-863A-50B6B09E3569}"/>
                </c:ext>
              </c:extLst>
            </c:dLbl>
            <c:dLbl>
              <c:idx val="1"/>
              <c:layout>
                <c:manualLayout>
                  <c:x val="0.20888117535603917"/>
                  <c:y val="7.5905950627644894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fld id="{143467FD-F323-43ED-9AB2-88B32549D56A}" type="CATEGORYNAME">
                      <a:rPr lang="en-US" b="1">
                        <a:solidFill>
                          <a:schemeClr val="lt1"/>
                        </a:solidFill>
                        <a:latin typeface="+mn-lt"/>
                        <a:ea typeface="+mn-ea"/>
                        <a:cs typeface="+mn-cs"/>
                      </a:rPr>
                      <a:pPr>
                        <a:defRPr>
                          <a:solidFill>
                            <a:schemeClr val="lt1"/>
                          </a:solidFill>
                        </a:defRPr>
                      </a:pPr>
                      <a:t>[CATEGORY NAME]</a:t>
                    </a:fld>
                    <a:r>
                      <a:rPr lang="en-US" baseline="0">
                        <a:solidFill>
                          <a:schemeClr val="lt1"/>
                        </a:solidFill>
                        <a:latin typeface="+mn-lt"/>
                        <a:ea typeface="+mn-ea"/>
                        <a:cs typeface="+mn-cs"/>
                      </a:rPr>
                      <a:t>, </a:t>
                    </a:r>
                    <a:fld id="{8FCCD285-AE44-4777-AC4F-0EB29FF147DC}" type="VALUE">
                      <a:rPr lang="en-US" baseline="0">
                        <a:solidFill>
                          <a:schemeClr val="lt1"/>
                        </a:solidFill>
                        <a:latin typeface="+mn-lt"/>
                        <a:ea typeface="+mn-ea"/>
                        <a:cs typeface="+mn-cs"/>
                      </a:rPr>
                      <a:pPr>
                        <a:defRPr>
                          <a:solidFill>
                            <a:schemeClr val="lt1"/>
                          </a:solidFill>
                        </a:defRPr>
                      </a:pPr>
                      <a:t>[VALUE]</a:t>
                    </a:fld>
                    <a:r>
                      <a:rPr lang="en-US" baseline="0">
                        <a:solidFill>
                          <a:schemeClr val="lt1"/>
                        </a:solidFill>
                        <a:latin typeface="+mn-lt"/>
                        <a:ea typeface="+mn-ea"/>
                        <a:cs typeface="+mn-cs"/>
                      </a:rPr>
                      <a:t>, </a:t>
                    </a:r>
                  </a:p>
                  <a:p>
                    <a:pPr>
                      <a:defRPr>
                        <a:solidFill>
                          <a:schemeClr val="lt1"/>
                        </a:solidFill>
                      </a:defRPr>
                    </a:pPr>
                    <a:fld id="{8F7ED790-672D-4A42-A4B9-E1C8E970A6B8}" type="PERCENTAGE">
                      <a:rPr lang="en-US" baseline="0">
                        <a:solidFill>
                          <a:schemeClr val="lt1"/>
                        </a:solidFill>
                        <a:latin typeface="+mn-lt"/>
                        <a:ea typeface="+mn-ea"/>
                        <a:cs typeface="+mn-cs"/>
                      </a:rPr>
                      <a:pPr>
                        <a:defRPr>
                          <a:solidFill>
                            <a:schemeClr val="lt1"/>
                          </a:solidFill>
                        </a:defRPr>
                      </a:pPr>
                      <a:t>[PERCENTAGE]</a:t>
                    </a:fld>
                    <a:endParaRPr lang="en-IN"/>
                  </a:p>
                </c:rich>
              </c:tx>
              <c:spPr>
                <a:solidFill>
                  <a:schemeClr val="accent2"/>
                </a:solidFill>
                <a:ln w="12700" cap="flat" cmpd="sng" algn="ctr">
                  <a:solidFill>
                    <a:schemeClr val="accent2">
                      <a:shade val="15000"/>
                    </a:schemeClr>
                  </a:solidFill>
                  <a:prstDash val="solid"/>
                  <a:miter lim="800000"/>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5780315737160075"/>
                      <c:h val="0.14966910484151863"/>
                    </c:manualLayout>
                  </c15:layout>
                  <c15:dlblFieldTable/>
                  <c15:showDataLabelsRange val="0"/>
                </c:ext>
                <c:ext xmlns:c16="http://schemas.microsoft.com/office/drawing/2014/chart" uri="{C3380CC4-5D6E-409C-BE32-E72D297353CC}">
                  <c16:uniqueId val="{00000003-2F96-487C-863A-50B6B09E3569}"/>
                </c:ext>
              </c:extLst>
            </c:dLbl>
            <c:dLbl>
              <c:idx val="2"/>
              <c:layout>
                <c:manualLayout>
                  <c:x val="0.21501751075494258"/>
                  <c:y val="0.19512310177528747"/>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fld id="{4A997B98-63F6-435B-8D6C-22DEE73D1184}" type="CATEGORYNAME">
                      <a:rPr lang="en-US" b="1">
                        <a:solidFill>
                          <a:schemeClr val="lt1"/>
                        </a:solidFill>
                        <a:latin typeface="+mn-lt"/>
                        <a:ea typeface="+mn-ea"/>
                        <a:cs typeface="+mn-cs"/>
                      </a:rPr>
                      <a:pPr>
                        <a:defRPr>
                          <a:solidFill>
                            <a:schemeClr val="lt1"/>
                          </a:solidFill>
                        </a:defRPr>
                      </a:pPr>
                      <a:t>[CATEGORY NAME]</a:t>
                    </a:fld>
                    <a:r>
                      <a:rPr lang="en-US" baseline="0">
                        <a:solidFill>
                          <a:schemeClr val="lt1"/>
                        </a:solidFill>
                        <a:latin typeface="+mn-lt"/>
                        <a:ea typeface="+mn-ea"/>
                        <a:cs typeface="+mn-cs"/>
                      </a:rPr>
                      <a:t>, </a:t>
                    </a:r>
                  </a:p>
                  <a:p>
                    <a:pPr>
                      <a:defRPr>
                        <a:solidFill>
                          <a:schemeClr val="lt1"/>
                        </a:solidFill>
                      </a:defRPr>
                    </a:pPr>
                    <a:r>
                      <a:rPr lang="en-US" baseline="0">
                        <a:solidFill>
                          <a:schemeClr val="lt1"/>
                        </a:solidFill>
                        <a:latin typeface="+mn-lt"/>
                        <a:ea typeface="+mn-ea"/>
                        <a:cs typeface="+mn-cs"/>
                      </a:rPr>
                      <a:t> </a:t>
                    </a:r>
                    <a:fld id="{1CCABB34-12A7-4A2D-819C-DC4F6EB9A670}" type="VALUE">
                      <a:rPr lang="en-US" baseline="0">
                        <a:solidFill>
                          <a:schemeClr val="lt1"/>
                        </a:solidFill>
                        <a:latin typeface="+mn-lt"/>
                        <a:ea typeface="+mn-ea"/>
                        <a:cs typeface="+mn-cs"/>
                      </a:rPr>
                      <a:pPr>
                        <a:defRPr>
                          <a:solidFill>
                            <a:schemeClr val="lt1"/>
                          </a:solidFill>
                        </a:defRPr>
                      </a:pPr>
                      <a:t>[VALUE]</a:t>
                    </a:fld>
                    <a:r>
                      <a:rPr lang="en-US" baseline="0">
                        <a:solidFill>
                          <a:schemeClr val="lt1"/>
                        </a:solidFill>
                        <a:latin typeface="+mn-lt"/>
                        <a:ea typeface="+mn-ea"/>
                        <a:cs typeface="+mn-cs"/>
                      </a:rPr>
                      <a:t>,</a:t>
                    </a:r>
                  </a:p>
                  <a:p>
                    <a:pPr>
                      <a:defRPr>
                        <a:solidFill>
                          <a:schemeClr val="lt1"/>
                        </a:solidFill>
                      </a:defRPr>
                    </a:pPr>
                    <a:r>
                      <a:rPr lang="en-US" baseline="0">
                        <a:solidFill>
                          <a:schemeClr val="lt1"/>
                        </a:solidFill>
                        <a:latin typeface="+mn-lt"/>
                        <a:ea typeface="+mn-ea"/>
                        <a:cs typeface="+mn-cs"/>
                      </a:rPr>
                      <a:t> </a:t>
                    </a:r>
                    <a:fld id="{1AAA6B83-0B51-429A-9E8D-E9F567642B7B}" type="PERCENTAGE">
                      <a:rPr lang="en-US" baseline="0">
                        <a:solidFill>
                          <a:schemeClr val="lt1"/>
                        </a:solidFill>
                        <a:latin typeface="+mn-lt"/>
                        <a:ea typeface="+mn-ea"/>
                        <a:cs typeface="+mn-cs"/>
                      </a:rPr>
                      <a:pPr>
                        <a:defRPr>
                          <a:solidFill>
                            <a:schemeClr val="lt1"/>
                          </a:solidFill>
                        </a:defRPr>
                      </a:pPr>
                      <a:t>[PERCENTAGE]</a:t>
                    </a:fld>
                    <a:endParaRPr lang="en-US" baseline="0">
                      <a:solidFill>
                        <a:schemeClr val="lt1"/>
                      </a:solidFill>
                      <a:latin typeface="+mn-lt"/>
                      <a:ea typeface="+mn-ea"/>
                      <a:cs typeface="+mn-cs"/>
                    </a:endParaRPr>
                  </a:p>
                </c:rich>
              </c:tx>
              <c:spPr>
                <a:solidFill>
                  <a:schemeClr val="accent3"/>
                </a:solidFill>
                <a:ln w="12700" cap="flat" cmpd="sng" algn="ctr">
                  <a:solidFill>
                    <a:schemeClr val="accent3">
                      <a:shade val="15000"/>
                    </a:schemeClr>
                  </a:solidFill>
                  <a:prstDash val="solid"/>
                  <a:miter lim="800000"/>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1204378853530878"/>
                      <c:h val="0.14270289097875305"/>
                    </c:manualLayout>
                  </c15:layout>
                  <c15:dlblFieldTable/>
                  <c15:showDataLabelsRange val="0"/>
                </c:ext>
                <c:ext xmlns:c16="http://schemas.microsoft.com/office/drawing/2014/chart" uri="{C3380CC4-5D6E-409C-BE32-E72D297353CC}">
                  <c16:uniqueId val="{00000005-2F96-487C-863A-50B6B09E3569}"/>
                </c:ext>
              </c:extLst>
            </c:dLbl>
            <c:dLbl>
              <c:idx val="3"/>
              <c:layout>
                <c:manualLayout>
                  <c:x val="-0.24518114507136315"/>
                  <c:y val="0.16568495160675448"/>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fld id="{CDCD9DEA-29AC-494C-98CA-8CB1CC0C888D}" type="CATEGORYNAME">
                      <a:rPr lang="en-US" b="1">
                        <a:solidFill>
                          <a:schemeClr val="lt1"/>
                        </a:solidFill>
                        <a:latin typeface="+mn-lt"/>
                        <a:ea typeface="+mn-ea"/>
                        <a:cs typeface="+mn-cs"/>
                      </a:rPr>
                      <a:pPr>
                        <a:defRPr>
                          <a:solidFill>
                            <a:schemeClr val="lt1"/>
                          </a:solidFill>
                        </a:defRPr>
                      </a:pPr>
                      <a:t>[CATEGORY NAME]</a:t>
                    </a:fld>
                    <a:r>
                      <a:rPr lang="en-US" baseline="0">
                        <a:solidFill>
                          <a:schemeClr val="lt1"/>
                        </a:solidFill>
                        <a:latin typeface="+mn-lt"/>
                        <a:ea typeface="+mn-ea"/>
                        <a:cs typeface="+mn-cs"/>
                      </a:rPr>
                      <a:t>, </a:t>
                    </a:r>
                    <a:fld id="{739EB61B-C67F-4F8C-B34B-E88F4B23456A}" type="VALUE">
                      <a:rPr lang="en-US" baseline="0">
                        <a:solidFill>
                          <a:schemeClr val="lt1"/>
                        </a:solidFill>
                        <a:latin typeface="+mn-lt"/>
                        <a:ea typeface="+mn-ea"/>
                        <a:cs typeface="+mn-cs"/>
                      </a:rPr>
                      <a:pPr>
                        <a:defRPr>
                          <a:solidFill>
                            <a:schemeClr val="lt1"/>
                          </a:solidFill>
                        </a:defRPr>
                      </a:pPr>
                      <a:t>[VALUE]</a:t>
                    </a:fld>
                    <a:r>
                      <a:rPr lang="en-US" baseline="0">
                        <a:solidFill>
                          <a:schemeClr val="lt1"/>
                        </a:solidFill>
                        <a:latin typeface="+mn-lt"/>
                        <a:ea typeface="+mn-ea"/>
                        <a:cs typeface="+mn-cs"/>
                      </a:rPr>
                      <a:t>, </a:t>
                    </a:r>
                    <a:fld id="{459308B5-8A5F-4F4D-A629-2EC173764AFD}" type="PERCENTAGE">
                      <a:rPr lang="en-US" baseline="0">
                        <a:solidFill>
                          <a:schemeClr val="lt1"/>
                        </a:solidFill>
                        <a:latin typeface="+mn-lt"/>
                        <a:ea typeface="+mn-ea"/>
                        <a:cs typeface="+mn-cs"/>
                      </a:rPr>
                      <a:pPr>
                        <a:defRPr>
                          <a:solidFill>
                            <a:schemeClr val="lt1"/>
                          </a:solidFill>
                        </a:defRPr>
                      </a:pPr>
                      <a:t>[PERCENTAGE]</a:t>
                    </a:fld>
                    <a:endParaRPr lang="en-US" baseline="0">
                      <a:solidFill>
                        <a:schemeClr val="lt1"/>
                      </a:solidFill>
                      <a:latin typeface="+mn-lt"/>
                      <a:ea typeface="+mn-ea"/>
                      <a:cs typeface="+mn-cs"/>
                    </a:endParaRPr>
                  </a:p>
                </c:rich>
              </c:tx>
              <c:spPr>
                <a:solidFill>
                  <a:schemeClr val="accent4"/>
                </a:solidFill>
                <a:ln w="12700" cap="flat" cmpd="sng" algn="ctr">
                  <a:solidFill>
                    <a:schemeClr val="accent4">
                      <a:shade val="15000"/>
                    </a:schemeClr>
                  </a:solidFill>
                  <a:prstDash val="solid"/>
                  <a:miter lim="800000"/>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3068284178974668"/>
                      <c:h val="0.13225357018460465"/>
                    </c:manualLayout>
                  </c15:layout>
                  <c15:dlblFieldTable/>
                  <c15:showDataLabelsRange val="0"/>
                </c:ext>
                <c:ext xmlns:c16="http://schemas.microsoft.com/office/drawing/2014/chart" uri="{C3380CC4-5D6E-409C-BE32-E72D297353CC}">
                  <c16:uniqueId val="{00000007-2F96-487C-863A-50B6B09E3569}"/>
                </c:ext>
              </c:extLst>
            </c:dLbl>
            <c:dLbl>
              <c:idx val="4"/>
              <c:layout>
                <c:manualLayout>
                  <c:x val="-0.24074327524887792"/>
                  <c:y val="2.6010855226168829E-3"/>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fld id="{DE0B70EE-CC86-4D7E-BC0C-660C315DE2D4}" type="CATEGORYNAME">
                      <a:rPr lang="en-US" b="1">
                        <a:solidFill>
                          <a:schemeClr val="lt1"/>
                        </a:solidFill>
                        <a:latin typeface="+mn-lt"/>
                        <a:ea typeface="+mn-ea"/>
                        <a:cs typeface="+mn-cs"/>
                      </a:rPr>
                      <a:pPr>
                        <a:defRPr>
                          <a:solidFill>
                            <a:schemeClr val="lt1"/>
                          </a:solidFill>
                        </a:defRPr>
                      </a:pPr>
                      <a:t>[CATEGORY NAME]</a:t>
                    </a:fld>
                    <a:r>
                      <a:rPr lang="en-US" b="1" baseline="0">
                        <a:solidFill>
                          <a:schemeClr val="lt1"/>
                        </a:solidFill>
                        <a:latin typeface="+mn-lt"/>
                        <a:ea typeface="+mn-ea"/>
                        <a:cs typeface="+mn-cs"/>
                      </a:rPr>
                      <a:t>,</a:t>
                    </a:r>
                  </a:p>
                  <a:p>
                    <a:pPr>
                      <a:defRPr>
                        <a:solidFill>
                          <a:schemeClr val="lt1"/>
                        </a:solidFill>
                      </a:defRPr>
                    </a:pPr>
                    <a:r>
                      <a:rPr lang="en-US" baseline="0">
                        <a:solidFill>
                          <a:schemeClr val="lt1"/>
                        </a:solidFill>
                        <a:latin typeface="+mn-lt"/>
                        <a:ea typeface="+mn-ea"/>
                        <a:cs typeface="+mn-cs"/>
                      </a:rPr>
                      <a:t> </a:t>
                    </a:r>
                    <a:fld id="{76150365-12A7-4C9C-BAD9-E290BD70F3C9}" type="VALUE">
                      <a:rPr lang="en-US" baseline="0">
                        <a:solidFill>
                          <a:schemeClr val="lt1"/>
                        </a:solidFill>
                        <a:latin typeface="+mn-lt"/>
                        <a:ea typeface="+mn-ea"/>
                        <a:cs typeface="+mn-cs"/>
                      </a:rPr>
                      <a:pPr>
                        <a:defRPr>
                          <a:solidFill>
                            <a:schemeClr val="lt1"/>
                          </a:solidFill>
                        </a:defRPr>
                      </a:pPr>
                      <a:t>[VALUE]</a:t>
                    </a:fld>
                    <a:r>
                      <a:rPr lang="en-US" baseline="0">
                        <a:solidFill>
                          <a:schemeClr val="lt1"/>
                        </a:solidFill>
                        <a:latin typeface="+mn-lt"/>
                        <a:ea typeface="+mn-ea"/>
                        <a:cs typeface="+mn-cs"/>
                      </a:rPr>
                      <a:t>, </a:t>
                    </a:r>
                    <a:fld id="{2CC9043F-3166-43D5-B264-FABFAF5945F0}" type="PERCENTAGE">
                      <a:rPr lang="en-US" baseline="0">
                        <a:solidFill>
                          <a:schemeClr val="lt1"/>
                        </a:solidFill>
                        <a:latin typeface="+mn-lt"/>
                        <a:ea typeface="+mn-ea"/>
                        <a:cs typeface="+mn-cs"/>
                      </a:rPr>
                      <a:pPr>
                        <a:defRPr>
                          <a:solidFill>
                            <a:schemeClr val="lt1"/>
                          </a:solidFill>
                        </a:defRPr>
                      </a:pPr>
                      <a:t>[PERCENTAGE]</a:t>
                    </a:fld>
                    <a:endParaRPr lang="en-US" baseline="0">
                      <a:solidFill>
                        <a:schemeClr val="lt1"/>
                      </a:solidFill>
                      <a:latin typeface="+mn-lt"/>
                      <a:ea typeface="+mn-ea"/>
                      <a:cs typeface="+mn-cs"/>
                    </a:endParaRPr>
                  </a:p>
                </c:rich>
              </c:tx>
              <c:spPr>
                <a:solidFill>
                  <a:schemeClr val="accent5"/>
                </a:solidFill>
                <a:ln w="19050" cap="flat" cmpd="sng" algn="ctr">
                  <a:solidFill>
                    <a:schemeClr val="lt1"/>
                  </a:solidFill>
                  <a:prstDash val="solid"/>
                  <a:miter lim="800000"/>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4820019723865877"/>
                      <c:h val="0.15315221177290142"/>
                    </c:manualLayout>
                  </c15:layout>
                  <c15:dlblFieldTable/>
                  <c15:showDataLabelsRange val="0"/>
                </c:ext>
                <c:ext xmlns:c16="http://schemas.microsoft.com/office/drawing/2014/chart" uri="{C3380CC4-5D6E-409C-BE32-E72D297353CC}">
                  <c16:uniqueId val="{00000009-2F96-487C-863A-50B6B09E3569}"/>
                </c:ext>
              </c:extLst>
            </c:dLbl>
            <c:dLbl>
              <c:idx val="5"/>
              <c:layout>
                <c:manualLayout>
                  <c:x val="-0.19528859743123828"/>
                  <c:y val="-0.14217411695011481"/>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fld id="{EE2FDF03-11F4-48A2-9773-FDF8D53B8C68}" type="CATEGORYNAME">
                      <a:rPr lang="en-US" b="1">
                        <a:solidFill>
                          <a:schemeClr val="lt1"/>
                        </a:solidFill>
                        <a:latin typeface="+mn-lt"/>
                        <a:ea typeface="+mn-ea"/>
                        <a:cs typeface="+mn-cs"/>
                      </a:rPr>
                      <a:pPr>
                        <a:defRPr>
                          <a:solidFill>
                            <a:schemeClr val="lt1"/>
                          </a:solidFill>
                        </a:defRPr>
                      </a:pPr>
                      <a:t>[CATEGORY NAME]</a:t>
                    </a:fld>
                    <a:r>
                      <a:rPr lang="en-US" baseline="0">
                        <a:solidFill>
                          <a:schemeClr val="lt1"/>
                        </a:solidFill>
                        <a:latin typeface="+mn-lt"/>
                        <a:ea typeface="+mn-ea"/>
                        <a:cs typeface="+mn-cs"/>
                      </a:rPr>
                      <a:t>,</a:t>
                    </a:r>
                  </a:p>
                  <a:p>
                    <a:pPr>
                      <a:defRPr>
                        <a:solidFill>
                          <a:schemeClr val="lt1"/>
                        </a:solidFill>
                      </a:defRPr>
                    </a:pPr>
                    <a:r>
                      <a:rPr lang="en-US" baseline="0">
                        <a:solidFill>
                          <a:schemeClr val="lt1"/>
                        </a:solidFill>
                        <a:latin typeface="+mn-lt"/>
                        <a:ea typeface="+mn-ea"/>
                        <a:cs typeface="+mn-cs"/>
                      </a:rPr>
                      <a:t> </a:t>
                    </a:r>
                    <a:fld id="{F916AE41-8F57-4CF6-AEDA-68DC223E95B8}" type="VALUE">
                      <a:rPr lang="en-US" baseline="0">
                        <a:solidFill>
                          <a:schemeClr val="lt1"/>
                        </a:solidFill>
                        <a:latin typeface="+mn-lt"/>
                        <a:ea typeface="+mn-ea"/>
                        <a:cs typeface="+mn-cs"/>
                      </a:rPr>
                      <a:pPr>
                        <a:defRPr>
                          <a:solidFill>
                            <a:schemeClr val="lt1"/>
                          </a:solidFill>
                        </a:defRPr>
                      </a:pPr>
                      <a:t>[VALUE]</a:t>
                    </a:fld>
                    <a:r>
                      <a:rPr lang="en-US" baseline="0">
                        <a:solidFill>
                          <a:schemeClr val="lt1"/>
                        </a:solidFill>
                        <a:latin typeface="+mn-lt"/>
                        <a:ea typeface="+mn-ea"/>
                        <a:cs typeface="+mn-cs"/>
                      </a:rPr>
                      <a:t>, </a:t>
                    </a:r>
                    <a:fld id="{60B3570F-1352-4F9F-A036-883BB8A9CF8C}" type="PERCENTAGE">
                      <a:rPr lang="en-US" baseline="0">
                        <a:solidFill>
                          <a:schemeClr val="lt1"/>
                        </a:solidFill>
                        <a:latin typeface="+mn-lt"/>
                        <a:ea typeface="+mn-ea"/>
                        <a:cs typeface="+mn-cs"/>
                      </a:rPr>
                      <a:pPr>
                        <a:defRPr>
                          <a:solidFill>
                            <a:schemeClr val="lt1"/>
                          </a:solidFill>
                        </a:defRPr>
                      </a:pPr>
                      <a:t>[PERCENTAGE]</a:t>
                    </a:fld>
                    <a:endParaRPr lang="en-US" baseline="0">
                      <a:solidFill>
                        <a:schemeClr val="lt1"/>
                      </a:solidFill>
                      <a:latin typeface="+mn-lt"/>
                      <a:ea typeface="+mn-ea"/>
                      <a:cs typeface="+mn-cs"/>
                    </a:endParaRPr>
                  </a:p>
                </c:rich>
              </c:tx>
              <c:spPr>
                <a:solidFill>
                  <a:schemeClr val="accent6"/>
                </a:solidFill>
                <a:ln w="12700" cap="flat" cmpd="sng" algn="ctr">
                  <a:solidFill>
                    <a:schemeClr val="accent6">
                      <a:shade val="15000"/>
                    </a:schemeClr>
                  </a:solidFill>
                  <a:prstDash val="solid"/>
                  <a:miter lim="800000"/>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6026864060631474"/>
                      <c:h val="0.1705677464298154"/>
                    </c:manualLayout>
                  </c15:layout>
                  <c15:dlblFieldTable/>
                  <c15:showDataLabelsRange val="0"/>
                </c:ext>
                <c:ext xmlns:c16="http://schemas.microsoft.com/office/drawing/2014/chart" uri="{C3380CC4-5D6E-409C-BE32-E72D297353CC}">
                  <c16:uniqueId val="{0000000B-2F96-487C-863A-50B6B09E356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'Expense By Tata Motors (2)'!$B$4:$B$10</c:f>
              <c:strCache>
                <c:ptCount val="6"/>
                <c:pt idx="0">
                  <c:v>2025</c:v>
                </c:pt>
                <c:pt idx="1">
                  <c:v>2026</c:v>
                </c:pt>
                <c:pt idx="2">
                  <c:v>2027</c:v>
                </c:pt>
                <c:pt idx="3">
                  <c:v>2028</c:v>
                </c:pt>
                <c:pt idx="4">
                  <c:v>2029</c:v>
                </c:pt>
                <c:pt idx="5">
                  <c:v>2030</c:v>
                </c:pt>
              </c:strCache>
            </c:strRef>
          </c:cat>
          <c:val>
            <c:numRef>
              <c:f>'Expense By Tata Motors (2)'!$C$4:$C$10</c:f>
              <c:numCache>
                <c:formatCode>#,##0.00</c:formatCode>
                <c:ptCount val="6"/>
                <c:pt idx="0">
                  <c:v>383557</c:v>
                </c:pt>
                <c:pt idx="1">
                  <c:v>455902.00779241684</c:v>
                </c:pt>
                <c:pt idx="2">
                  <c:v>519079.07031761575</c:v>
                </c:pt>
                <c:pt idx="3">
                  <c:v>580647.20883076347</c:v>
                </c:pt>
                <c:pt idx="4">
                  <c:v>654710.21201656701</c:v>
                </c:pt>
                <c:pt idx="5">
                  <c:v>743206.29844334756</c:v>
                </c:pt>
              </c:numCache>
            </c:numRef>
          </c:val>
          <c:extLst>
            <c:ext xmlns:c16="http://schemas.microsoft.com/office/drawing/2014/chart" uri="{C3380CC4-5D6E-409C-BE32-E72D297353CC}">
              <c16:uniqueId val="{0000000C-2F96-487C-863A-50B6B09E3569}"/>
            </c:ext>
          </c:extLst>
        </c:ser>
        <c:dLbls>
          <c:showLegendKey val="0"/>
          <c:showVal val="1"/>
          <c:showCatName val="0"/>
          <c:showSerName val="0"/>
          <c:showPercent val="0"/>
          <c:showBubbleSize val="0"/>
          <c:showLeaderLines val="1"/>
        </c:dLbls>
        <c:firstSliceAng val="0"/>
        <c:holeSize val="36"/>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[Vijay Bari 3 statement (Tata motors) with dashboard.xlsx]Revenue By Tata Motors!PivotTable1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Per Year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70316301703163"/>
              <c:y val="-3.0497102775237472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77B0221-9212-4379-BD73-3526A4E67731}" type="CATEGORYNAME">
                  <a:rPr lang="en-US" b="1">
                    <a:solidFill>
                      <a:schemeClr val="accent1"/>
                    </a:solidFill>
                  </a:rPr>
                  <a:pPr>
                    <a:defRPr/>
                  </a:pPr>
                  <a:t>[CATEGORY NAME]</a:t>
                </a:fld>
                <a:r>
                  <a:rPr lang="en-US" baseline="0"/>
                  <a:t>, </a:t>
                </a:r>
                <a:fld id="{8699ADAD-8D58-448C-A3C9-ED7A70ED60CC}" type="VALUE">
                  <a:rPr lang="en-US" baseline="0"/>
                  <a:pPr>
                    <a:defRPr/>
                  </a:pPr>
                  <a:t>[VALUE]</a:t>
                </a:fld>
                <a:r>
                  <a:rPr lang="en-US" baseline="0"/>
                  <a:t>, </a:t>
                </a:r>
                <a:fld id="{44F1CB10-39DC-4A0C-8820-B33AAA46696F}" type="PERCENTAGE">
                  <a:rPr lang="en-US" baseline="0"/>
                  <a:pPr>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1"/>
          </a:solidFill>
          <a:ln w="19050">
            <a:solidFill>
              <a:schemeClr val="lt1"/>
            </a:solidFill>
          </a:ln>
          <a:effectLst/>
        </c:spPr>
        <c:dLbl>
          <c:idx val="0"/>
          <c:layout>
            <c:manualLayout>
              <c:x val="0.18450932684509327"/>
              <c:y val="-5.4894784995425459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9FE3391-0F3F-4454-88A9-E6849AFBB910}" type="CATEGORYNAME">
                  <a:rPr lang="en-US" b="1">
                    <a:solidFill>
                      <a:schemeClr val="accent1"/>
                    </a:solidFill>
                  </a:rPr>
                  <a:pPr>
                    <a:defRPr/>
                  </a:pPr>
                  <a:t>[CATEGORY NAME]</a:t>
                </a:fld>
                <a:r>
                  <a:rPr lang="en-US" baseline="0"/>
                  <a:t>, </a:t>
                </a:r>
                <a:fld id="{A206E711-6ED2-4054-9310-2ABD9DBF0B8A}" type="VALUE">
                  <a:rPr lang="en-US" baseline="0"/>
                  <a:pPr>
                    <a:defRPr/>
                  </a:pPr>
                  <a:t>[VALUE]</a:t>
                </a:fld>
                <a:r>
                  <a:rPr lang="en-US" baseline="0"/>
                  <a:t>, </a:t>
                </a:r>
                <a:fld id="{B5F3A43B-69D3-4EEF-B4D9-C9447882FB11}" type="PERCENTAGE">
                  <a:rPr lang="en-US" baseline="0"/>
                  <a:pPr>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3"/>
        <c:spPr>
          <a:solidFill>
            <a:schemeClr val="accent1"/>
          </a:solidFill>
          <a:ln w="19050">
            <a:solidFill>
              <a:schemeClr val="lt1"/>
            </a:solidFill>
          </a:ln>
          <a:effectLst/>
        </c:spPr>
        <c:dLbl>
          <c:idx val="0"/>
          <c:layout>
            <c:manualLayout>
              <c:x val="8.9213300892133016E-2"/>
              <c:y val="0.10673985971332724"/>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16E8C14-F620-4351-9398-8BADA0A7D0D5}" type="CATEGORYNAME">
                  <a:rPr lang="en-US" b="1">
                    <a:solidFill>
                      <a:schemeClr val="accent3"/>
                    </a:solidFill>
                  </a:rPr>
                  <a:pPr>
                    <a:defRPr/>
                  </a:pPr>
                  <a:t>[CATEGORY NAME]</a:t>
                </a:fld>
                <a:r>
                  <a:rPr lang="en-US" baseline="0"/>
                  <a:t>, </a:t>
                </a:r>
                <a:fld id="{399D9685-6809-4255-BB37-C9FA378134B9}" type="VALUE">
                  <a:rPr lang="en-US" baseline="0"/>
                  <a:pPr>
                    <a:defRPr/>
                  </a:pPr>
                  <a:t>[VALUE]</a:t>
                </a:fld>
                <a:r>
                  <a:rPr lang="en-US" baseline="0"/>
                  <a:t>, </a:t>
                </a:r>
                <a:fld id="{04DE08CE-CAC8-4057-BC3D-08BB59E5F9AD}" type="PERCENTAGE">
                  <a:rPr lang="en-US" baseline="0"/>
                  <a:pPr>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4"/>
        <c:spPr>
          <a:solidFill>
            <a:schemeClr val="accent1"/>
          </a:solidFill>
          <a:ln w="19050">
            <a:solidFill>
              <a:schemeClr val="lt1"/>
            </a:solidFill>
          </a:ln>
          <a:effectLst/>
        </c:spPr>
        <c:dLbl>
          <c:idx val="0"/>
          <c:layout>
            <c:manualLayout>
              <c:x val="0.18450932684509327"/>
              <c:y val="-5.4894784995425459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9FE3391-0F3F-4454-88A9-E6849AFBB910}" type="CATEGORYNAME">
                  <a:rPr lang="en-US" b="1">
                    <a:solidFill>
                      <a:schemeClr val="accent1"/>
                    </a:solidFill>
                  </a:rPr>
                  <a:pPr>
                    <a:defRPr/>
                  </a:pPr>
                  <a:t>[CATEGORY NAME]</a:t>
                </a:fld>
                <a:r>
                  <a:rPr lang="en-US" baseline="0"/>
                  <a:t>, </a:t>
                </a:r>
                <a:fld id="{A206E711-6ED2-4054-9310-2ABD9DBF0B8A}" type="VALUE">
                  <a:rPr lang="en-US" baseline="0"/>
                  <a:pPr>
                    <a:defRPr/>
                  </a:pPr>
                  <a:t>[VALUE]</a:t>
                </a:fld>
                <a:r>
                  <a:rPr lang="en-US" baseline="0"/>
                  <a:t>, </a:t>
                </a:r>
                <a:fld id="{B5F3A43B-69D3-4EEF-B4D9-C9447882FB11}" type="PERCENTAGE">
                  <a:rPr lang="en-US" baseline="0"/>
                  <a:pPr>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5"/>
        <c:spPr>
          <a:solidFill>
            <a:schemeClr val="accent1"/>
          </a:solidFill>
          <a:ln w="19050">
            <a:solidFill>
              <a:schemeClr val="lt1"/>
            </a:solidFill>
          </a:ln>
          <a:effectLst/>
        </c:spPr>
        <c:dLbl>
          <c:idx val="0"/>
          <c:layout>
            <c:manualLayout>
              <c:x val="0.18450932684509327"/>
              <c:y val="-5.4894784995425459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9FE3391-0F3F-4454-88A9-E6849AFBB910}" type="CATEGORYNAME">
                  <a:rPr lang="en-US" b="1">
                    <a:solidFill>
                      <a:schemeClr val="accent1"/>
                    </a:solidFill>
                  </a:rPr>
                  <a:pPr>
                    <a:defRPr/>
                  </a:pPr>
                  <a:t>[CATEGORY NAME]</a:t>
                </a:fld>
                <a:r>
                  <a:rPr lang="en-US" baseline="0"/>
                  <a:t>, </a:t>
                </a:r>
                <a:fld id="{A206E711-6ED2-4054-9310-2ABD9DBF0B8A}" type="VALUE">
                  <a:rPr lang="en-US" baseline="0"/>
                  <a:pPr>
                    <a:defRPr/>
                  </a:pPr>
                  <a:t>[VALUE]</a:t>
                </a:fld>
                <a:r>
                  <a:rPr lang="en-US" baseline="0"/>
                  <a:t>, </a:t>
                </a:r>
                <a:fld id="{B5F3A43B-69D3-4EEF-B4D9-C9447882FB11}" type="PERCENTAGE">
                  <a:rPr lang="en-US" baseline="0"/>
                  <a:pPr>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6"/>
        <c:dLbl>
          <c:idx val="0"/>
          <c:layout>
            <c:manualLayout>
              <c:x val="0.14801297648012976"/>
              <c:y val="8.2342177493138047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AACD688-5140-46BC-81A6-4C6540C3892C}" type="CATEGORYNAME">
                  <a:rPr lang="en-US" b="1"/>
                  <a:pPr>
                    <a:defRPr sz="900" b="0" i="0" u="none" strike="noStrike" kern="1200" baseline="0">
                      <a:solidFill>
                        <a:schemeClr val="tx1">
                          <a:lumMod val="75000"/>
                          <a:lumOff val="25000"/>
                        </a:schemeClr>
                      </a:solidFill>
                      <a:latin typeface="+mn-lt"/>
                      <a:ea typeface="+mn-ea"/>
                      <a:cs typeface="+mn-cs"/>
                    </a:defRPr>
                  </a:pPr>
                  <a:t>[CATEGORY NAME]</a:t>
                </a:fld>
                <a:r>
                  <a:rPr lang="en-US" baseline="0"/>
                  <a:t>, </a:t>
                </a:r>
                <a:fld id="{2A92F119-DA9A-45B8-BB7A-377C5D6EC07A}" type="VALUE">
                  <a:rPr lang="en-US" baseline="0"/>
                  <a:pPr>
                    <a:defRPr sz="900" b="0" i="0" u="none" strike="noStrike" kern="1200" baseline="0">
                      <a:solidFill>
                        <a:schemeClr val="tx1">
                          <a:lumMod val="75000"/>
                          <a:lumOff val="25000"/>
                        </a:schemeClr>
                      </a:solidFill>
                      <a:latin typeface="+mn-lt"/>
                      <a:ea typeface="+mn-ea"/>
                      <a:cs typeface="+mn-cs"/>
                    </a:defRPr>
                  </a:pPr>
                  <a:t>[VALUE]</a:t>
                </a:fld>
                <a:r>
                  <a:rPr lang="en-US" baseline="0"/>
                  <a:t>, </a:t>
                </a:r>
                <a:fld id="{B515C6CF-C5D5-43B3-8EC2-5CDF02BD02E9}" type="PERCENTAGE">
                  <a:rPr lang="en-US" baseline="0"/>
                  <a:pPr>
                    <a:defRPr sz="900" b="0"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7"/>
        <c:dLbl>
          <c:idx val="0"/>
          <c:layout>
            <c:manualLayout>
              <c:x val="0.14193025141930252"/>
              <c:y val="3.964623360780725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8"/>
        <c:dLbl>
          <c:idx val="0"/>
          <c:layout>
            <c:manualLayout>
              <c:x val="0.14801297648012976"/>
              <c:y val="2.74473924977127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9"/>
        <c:dLbl>
          <c:idx val="0"/>
          <c:layout>
            <c:manualLayout>
              <c:x val="0.14395782643957827"/>
              <c:y val="-5.5910709202649559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0"/>
        <c:dLbl>
          <c:idx val="0"/>
          <c:layout>
            <c:manualLayout>
              <c:x val="0.16423357664233576"/>
              <c:y val="-3.049710277523640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1"/>
        <c:dLbl>
          <c:idx val="0"/>
          <c:layout>
            <c:manualLayout>
              <c:x val="0.16017842660178411"/>
              <c:y val="-4.87953644403781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2"/>
        <c:dLbl>
          <c:idx val="0"/>
          <c:layout>
            <c:manualLayout>
              <c:x val="0.13990267639902676"/>
              <c:y val="-6.09942055504727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3"/>
        <c:dLbl>
          <c:idx val="0"/>
          <c:layout>
            <c:manualLayout>
              <c:x val="0.11759935117599336"/>
              <c:y val="-9.149130832570909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4"/>
        <c:dLbl>
          <c:idx val="0"/>
          <c:layout>
            <c:manualLayout>
              <c:x val="6.2854825628548258E-2"/>
              <c:y val="-0.112839280268374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0.18450932684509327"/>
              <c:y val="-5.4894784995425459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9FE3391-0F3F-4454-88A9-E6849AFBB910}" type="CATEGORYNAME">
                  <a:rPr lang="en-US" b="1">
                    <a:solidFill>
                      <a:schemeClr val="accent1"/>
                    </a:solidFill>
                  </a:rPr>
                  <a:pPr>
                    <a:defRPr/>
                  </a:pPr>
                  <a:t>[CATEGORY NAME]</a:t>
                </a:fld>
                <a:r>
                  <a:rPr lang="en-US" baseline="0"/>
                  <a:t>, </a:t>
                </a:r>
                <a:fld id="{A206E711-6ED2-4054-9310-2ABD9DBF0B8A}" type="VALUE">
                  <a:rPr lang="en-US" baseline="0"/>
                  <a:pPr>
                    <a:defRPr/>
                  </a:pPr>
                  <a:t>[VALUE]</a:t>
                </a:fld>
                <a:r>
                  <a:rPr lang="en-US" baseline="0"/>
                  <a:t>, </a:t>
                </a:r>
                <a:fld id="{B5F3A43B-69D3-4EEF-B4D9-C9447882FB11}" type="PERCENTAGE">
                  <a:rPr lang="en-US" baseline="0"/>
                  <a:pPr>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s>
    <c:plotArea>
      <c:layout/>
      <c:doughnutChart>
        <c:varyColors val="1"/>
        <c:ser>
          <c:idx val="0"/>
          <c:order val="0"/>
          <c:tx>
            <c:strRef>
              <c:f>'Revenue By Tata Motors'!$C$3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F-9BBC-4E1A-BD36-2D9244449AA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E-9BBC-4E1A-BD36-2D9244449AA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D-9BBC-4E1A-BD36-2D9244449AA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C-9BBC-4E1A-BD36-2D9244449AA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B-9BBC-4E1A-BD36-2D9244449AA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A-9BBC-4E1A-BD36-2D9244449AA4}"/>
              </c:ext>
            </c:extLst>
          </c:dPt>
          <c:dLbls>
            <c:dLbl>
              <c:idx val="0"/>
              <c:layout>
                <c:manualLayout>
                  <c:x val="0.18450932684509327"/>
                  <c:y val="-5.4894784995425459E-2"/>
                </c:manualLayout>
              </c:layout>
              <c:tx>
                <c:rich>
                  <a:bodyPr/>
                  <a:lstStyle/>
                  <a:p>
                    <a:fld id="{B9FE3391-0F3F-4454-88A9-E6849AFBB910}" type="CATEGORYNAME">
                      <a:rPr lang="en-US" b="1">
                        <a:solidFill>
                          <a:schemeClr val="accent1"/>
                        </a:solidFill>
                      </a:rPr>
                      <a:pPr/>
                      <a:t>[CATEGORY NAME]</a:t>
                    </a:fld>
                    <a:r>
                      <a:rPr lang="en-US" baseline="0"/>
                      <a:t>, </a:t>
                    </a:r>
                    <a:fld id="{A206E711-6ED2-4054-9310-2ABD9DBF0B8A}" type="VALUE">
                      <a:rPr lang="en-US" baseline="0"/>
                      <a:pPr/>
                      <a:t>[VALUE]</a:t>
                    </a:fld>
                    <a:r>
                      <a:rPr lang="en-US" baseline="0"/>
                      <a:t>, </a:t>
                    </a:r>
                    <a:fld id="{B5F3A43B-69D3-4EEF-B4D9-C9447882FB11}" type="PERCENTAGE">
                      <a:rPr lang="en-US" baseline="0"/>
                      <a:pPr/>
                      <a:t>[PERCENTAGE]</a:t>
                    </a:fld>
                    <a:endParaRPr lang="en-US" baseline="0"/>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F-9BBC-4E1A-BD36-2D9244449AA4}"/>
                </c:ext>
              </c:extLst>
            </c:dLbl>
            <c:dLbl>
              <c:idx val="1"/>
              <c:layout>
                <c:manualLayout>
                  <c:x val="0.18450932684509327"/>
                  <c:y val="-5.4894784995425459E-2"/>
                </c:manualLayout>
              </c:layout>
              <c:tx>
                <c:rich>
                  <a:bodyPr/>
                  <a:lstStyle/>
                  <a:p>
                    <a:fld id="{B9FE3391-0F3F-4454-88A9-E6849AFBB910}" type="CATEGORYNAME">
                      <a:rPr lang="en-US" b="1">
                        <a:solidFill>
                          <a:schemeClr val="accent1"/>
                        </a:solidFill>
                      </a:rPr>
                      <a:pPr/>
                      <a:t>[CATEGORY NAME]</a:t>
                    </a:fld>
                    <a:r>
                      <a:rPr lang="en-US" baseline="0"/>
                      <a:t>, </a:t>
                    </a:r>
                    <a:fld id="{A206E711-6ED2-4054-9310-2ABD9DBF0B8A}" type="VALUE">
                      <a:rPr lang="en-US" baseline="0"/>
                      <a:pPr/>
                      <a:t>[VALUE]</a:t>
                    </a:fld>
                    <a:r>
                      <a:rPr lang="en-US" baseline="0"/>
                      <a:t>, </a:t>
                    </a:r>
                    <a:fld id="{B5F3A43B-69D3-4EEF-B4D9-C9447882FB11}" type="PERCENTAGE">
                      <a:rPr lang="en-US" baseline="0"/>
                      <a:pPr/>
                      <a:t>[PERCENTAGE]</a:t>
                    </a:fld>
                    <a:endParaRPr lang="en-US" baseline="0"/>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E-9BBC-4E1A-BD36-2D9244449AA4}"/>
                </c:ext>
              </c:extLst>
            </c:dLbl>
            <c:dLbl>
              <c:idx val="2"/>
              <c:layout>
                <c:manualLayout>
                  <c:x val="8.9213300892133016E-2"/>
                  <c:y val="0.10673985971332724"/>
                </c:manualLayout>
              </c:layout>
              <c:tx>
                <c:rich>
                  <a:bodyPr/>
                  <a:lstStyle/>
                  <a:p>
                    <a:fld id="{716E8C14-F620-4351-9398-8BADA0A7D0D5}" type="CATEGORYNAME">
                      <a:rPr lang="en-US" b="1">
                        <a:solidFill>
                          <a:schemeClr val="accent3"/>
                        </a:solidFill>
                      </a:rPr>
                      <a:pPr/>
                      <a:t>[CATEGORY NAME]</a:t>
                    </a:fld>
                    <a:r>
                      <a:rPr lang="en-US" baseline="0"/>
                      <a:t>, </a:t>
                    </a:r>
                    <a:fld id="{399D9685-6809-4255-BB37-C9FA378134B9}" type="VALUE">
                      <a:rPr lang="en-US" baseline="0"/>
                      <a:pPr/>
                      <a:t>[VALUE]</a:t>
                    </a:fld>
                    <a:r>
                      <a:rPr lang="en-US" baseline="0"/>
                      <a:t>, </a:t>
                    </a:r>
                    <a:fld id="{04DE08CE-CAC8-4057-BC3D-08BB59E5F9AD}" type="PERCENTAGE">
                      <a:rPr lang="en-US" baseline="0"/>
                      <a:pPr/>
                      <a:t>[PERCENTAGE]</a:t>
                    </a:fld>
                    <a:endParaRPr lang="en-US" baseline="0"/>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D-9BBC-4E1A-BD36-2D9244449AA4}"/>
                </c:ext>
              </c:extLst>
            </c:dLbl>
            <c:dLbl>
              <c:idx val="3"/>
              <c:layout>
                <c:manualLayout>
                  <c:x val="0.18450932684509327"/>
                  <c:y val="-5.4894784995425459E-2"/>
                </c:manualLayout>
              </c:layout>
              <c:tx>
                <c:rich>
                  <a:bodyPr/>
                  <a:lstStyle/>
                  <a:p>
                    <a:fld id="{B9FE3391-0F3F-4454-88A9-E6849AFBB910}" type="CATEGORYNAME">
                      <a:rPr lang="en-US" b="1">
                        <a:solidFill>
                          <a:schemeClr val="accent1"/>
                        </a:solidFill>
                      </a:rPr>
                      <a:pPr/>
                      <a:t>[CATEGORY NAME]</a:t>
                    </a:fld>
                    <a:r>
                      <a:rPr lang="en-US" baseline="0"/>
                      <a:t>, </a:t>
                    </a:r>
                    <a:fld id="{A206E711-6ED2-4054-9310-2ABD9DBF0B8A}" type="VALUE">
                      <a:rPr lang="en-US" baseline="0"/>
                      <a:pPr/>
                      <a:t>[VALUE]</a:t>
                    </a:fld>
                    <a:r>
                      <a:rPr lang="en-US" baseline="0"/>
                      <a:t>, </a:t>
                    </a:r>
                    <a:fld id="{B5F3A43B-69D3-4EEF-B4D9-C9447882FB11}" type="PERCENTAGE">
                      <a:rPr lang="en-US" baseline="0"/>
                      <a:pPr/>
                      <a:t>[PERCENTAGE]</a:t>
                    </a:fld>
                    <a:endParaRPr lang="en-US" baseline="0"/>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C-9BBC-4E1A-BD36-2D9244449AA4}"/>
                </c:ext>
              </c:extLst>
            </c:dLbl>
            <c:dLbl>
              <c:idx val="4"/>
              <c:layout>
                <c:manualLayout>
                  <c:x val="-0.170316301703163"/>
                  <c:y val="-3.0497102775237472E-3"/>
                </c:manualLayout>
              </c:layout>
              <c:tx>
                <c:rich>
                  <a:bodyPr/>
                  <a:lstStyle/>
                  <a:p>
                    <a:fld id="{E77B0221-9212-4379-BD73-3526A4E67731}" type="CATEGORYNAME">
                      <a:rPr lang="en-US" b="1">
                        <a:solidFill>
                          <a:schemeClr val="accent1"/>
                        </a:solidFill>
                      </a:rPr>
                      <a:pPr/>
                      <a:t>[CATEGORY NAME]</a:t>
                    </a:fld>
                    <a:r>
                      <a:rPr lang="en-US" baseline="0"/>
                      <a:t>, </a:t>
                    </a:r>
                    <a:fld id="{8699ADAD-8D58-448C-A3C9-ED7A70ED60CC}" type="VALUE">
                      <a:rPr lang="en-US" baseline="0"/>
                      <a:pPr/>
                      <a:t>[VALUE]</a:t>
                    </a:fld>
                    <a:r>
                      <a:rPr lang="en-US" baseline="0"/>
                      <a:t>, </a:t>
                    </a:r>
                    <a:fld id="{44F1CB10-39DC-4A0C-8820-B33AAA46696F}" type="PERCENTAGE">
                      <a:rPr lang="en-US" baseline="0"/>
                      <a:pPr/>
                      <a:t>[PERCENTAGE]</a:t>
                    </a:fld>
                    <a:endParaRPr lang="en-US" baseline="0"/>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B-9BBC-4E1A-BD36-2D9244449AA4}"/>
                </c:ext>
              </c:extLst>
            </c:dLbl>
            <c:dLbl>
              <c:idx val="5"/>
              <c:layout>
                <c:manualLayout>
                  <c:x val="0.18450932684509327"/>
                  <c:y val="-5.4894784995425459E-2"/>
                </c:manualLayout>
              </c:layout>
              <c:tx>
                <c:rich>
                  <a:bodyPr/>
                  <a:lstStyle/>
                  <a:p>
                    <a:fld id="{B9FE3391-0F3F-4454-88A9-E6849AFBB910}" type="CATEGORYNAME">
                      <a:rPr lang="en-US" b="1">
                        <a:solidFill>
                          <a:schemeClr val="accent1"/>
                        </a:solidFill>
                      </a:rPr>
                      <a:pPr/>
                      <a:t>[CATEGORY NAME]</a:t>
                    </a:fld>
                    <a:r>
                      <a:rPr lang="en-US" baseline="0"/>
                      <a:t>, </a:t>
                    </a:r>
                    <a:fld id="{A206E711-6ED2-4054-9310-2ABD9DBF0B8A}" type="VALUE">
                      <a:rPr lang="en-US" baseline="0"/>
                      <a:pPr/>
                      <a:t>[VALUE]</a:t>
                    </a:fld>
                    <a:r>
                      <a:rPr lang="en-US" baseline="0"/>
                      <a:t>, </a:t>
                    </a:r>
                    <a:fld id="{B5F3A43B-69D3-4EEF-B4D9-C9447882FB11}" type="PERCENTAGE">
                      <a:rPr lang="en-US" baseline="0"/>
                      <a:pPr/>
                      <a:t>[PERCENTAGE]</a:t>
                    </a:fld>
                    <a:endParaRPr lang="en-US" baseline="0"/>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A-9BBC-4E1A-BD36-2D9244449AA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'Revenue By Tata Motors'!$B$4:$B$10</c:f>
              <c:strCache>
                <c:ptCount val="6"/>
                <c:pt idx="0">
                  <c:v>2025</c:v>
                </c:pt>
                <c:pt idx="1">
                  <c:v>2026</c:v>
                </c:pt>
                <c:pt idx="2">
                  <c:v>2027</c:v>
                </c:pt>
                <c:pt idx="3">
                  <c:v>2028</c:v>
                </c:pt>
                <c:pt idx="4">
                  <c:v>2029</c:v>
                </c:pt>
                <c:pt idx="5">
                  <c:v>2030</c:v>
                </c:pt>
              </c:strCache>
            </c:strRef>
          </c:cat>
          <c:val>
            <c:numRef>
              <c:f>'Revenue By Tata Motors'!$C$4:$C$10</c:f>
              <c:numCache>
                <c:formatCode>#,##0.00</c:formatCode>
                <c:ptCount val="6"/>
                <c:pt idx="0">
                  <c:v>445939</c:v>
                </c:pt>
                <c:pt idx="1">
                  <c:v>514842.75562302349</c:v>
                </c:pt>
                <c:pt idx="2">
                  <c:v>570053.72369773779</c:v>
                </c:pt>
                <c:pt idx="3">
                  <c:v>637074.93090361729</c:v>
                </c:pt>
                <c:pt idx="4">
                  <c:v>717697.66861632967</c:v>
                </c:pt>
                <c:pt idx="5">
                  <c:v>814031.82275113591</c:v>
                </c:pt>
              </c:numCache>
            </c:numRef>
          </c:val>
          <c:extLst>
            <c:ext xmlns:c16="http://schemas.microsoft.com/office/drawing/2014/chart" uri="{C3380CC4-5D6E-409C-BE32-E72D297353CC}">
              <c16:uniqueId val="{00000000-9BBC-4E1A-BD36-2D9244449AA4}"/>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image" Target="../media/image7.svg"/><Relationship Id="rId18" Type="http://schemas.openxmlformats.org/officeDocument/2006/relationships/image" Target="../media/image11.png"/><Relationship Id="rId3" Type="http://schemas.openxmlformats.org/officeDocument/2006/relationships/chart" Target="../charts/chart3.xml"/><Relationship Id="rId21" Type="http://schemas.openxmlformats.org/officeDocument/2006/relationships/image" Target="../media/image14.svg"/><Relationship Id="rId7" Type="http://schemas.openxmlformats.org/officeDocument/2006/relationships/chart" Target="../charts/chart7.xml"/><Relationship Id="rId12" Type="http://schemas.openxmlformats.org/officeDocument/2006/relationships/image" Target="../media/image6.png"/><Relationship Id="rId17" Type="http://schemas.openxmlformats.org/officeDocument/2006/relationships/image" Target="../media/image10.jpeg"/><Relationship Id="rId2" Type="http://schemas.openxmlformats.org/officeDocument/2006/relationships/chart" Target="../charts/chart2.xml"/><Relationship Id="rId16" Type="http://schemas.openxmlformats.org/officeDocument/2006/relationships/image" Target="../media/image1.png"/><Relationship Id="rId20" Type="http://schemas.openxmlformats.org/officeDocument/2006/relationships/image" Target="../media/image13.pn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5.svg"/><Relationship Id="rId5" Type="http://schemas.openxmlformats.org/officeDocument/2006/relationships/chart" Target="../charts/chart5.xml"/><Relationship Id="rId15" Type="http://schemas.openxmlformats.org/officeDocument/2006/relationships/image" Target="../media/image9.svg"/><Relationship Id="rId10" Type="http://schemas.openxmlformats.org/officeDocument/2006/relationships/image" Target="../media/image4.png"/><Relationship Id="rId19" Type="http://schemas.openxmlformats.org/officeDocument/2006/relationships/image" Target="../media/image12.svg"/><Relationship Id="rId4" Type="http://schemas.openxmlformats.org/officeDocument/2006/relationships/chart" Target="../charts/chart4.xml"/><Relationship Id="rId9" Type="http://schemas.openxmlformats.org/officeDocument/2006/relationships/image" Target="../media/image3.svg"/><Relationship Id="rId14" Type="http://schemas.openxmlformats.org/officeDocument/2006/relationships/image" Target="../media/image8.png"/></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3329940</xdr:colOff>
      <xdr:row>2</xdr:row>
      <xdr:rowOff>5991</xdr:rowOff>
    </xdr:to>
    <xdr:pic>
      <xdr:nvPicPr>
        <xdr:cNvPr id="2" name="Picture 1" descr="Tata Motors Buses and Vans (@TataMotorsBusesandVans) • Facebook">
          <a:extLst>
            <a:ext uri="{FF2B5EF4-FFF2-40B4-BE49-F238E27FC236}">
              <a16:creationId xmlns:a16="http://schemas.microsoft.com/office/drawing/2014/main" id="{CBE9C2C9-7C18-46D3-BE84-3AE5E3A1E07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3329940" cy="9544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83820</xdr:colOff>
      <xdr:row>28</xdr:row>
      <xdr:rowOff>108240</xdr:rowOff>
    </xdr:from>
    <xdr:to>
      <xdr:col>7</xdr:col>
      <xdr:colOff>398220</xdr:colOff>
      <xdr:row>45</xdr:row>
      <xdr:rowOff>8880</xdr:rowOff>
    </xdr:to>
    <xdr:sp macro="" textlink="">
      <xdr:nvSpPr>
        <xdr:cNvPr id="2" name="Rectangle 1">
          <a:extLst>
            <a:ext uri="{FF2B5EF4-FFF2-40B4-BE49-F238E27FC236}">
              <a16:creationId xmlns:a16="http://schemas.microsoft.com/office/drawing/2014/main" id="{1DCC033F-4A98-4079-D32D-86CE058F4D9B}"/>
            </a:ext>
          </a:extLst>
        </xdr:cNvPr>
        <xdr:cNvSpPr/>
      </xdr:nvSpPr>
      <xdr:spPr>
        <a:xfrm>
          <a:off x="2056669" y="1684432"/>
          <a:ext cx="3341524" cy="3094777"/>
        </a:xfrm>
        <a:prstGeom prst="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96696</xdr:colOff>
      <xdr:row>21</xdr:row>
      <xdr:rowOff>78287</xdr:rowOff>
    </xdr:from>
    <xdr:to>
      <xdr:col>31</xdr:col>
      <xdr:colOff>554998</xdr:colOff>
      <xdr:row>27</xdr:row>
      <xdr:rowOff>149745</xdr:rowOff>
    </xdr:to>
    <xdr:grpSp>
      <xdr:nvGrpSpPr>
        <xdr:cNvPr id="22" name="Group 21">
          <a:extLst>
            <a:ext uri="{FF2B5EF4-FFF2-40B4-BE49-F238E27FC236}">
              <a16:creationId xmlns:a16="http://schemas.microsoft.com/office/drawing/2014/main" id="{29A84810-A5BF-4B02-842C-5880A36FF0BA}"/>
            </a:ext>
          </a:extLst>
        </xdr:cNvPr>
        <xdr:cNvGrpSpPr/>
      </xdr:nvGrpSpPr>
      <xdr:grpSpPr>
        <a:xfrm>
          <a:off x="17129637" y="2274640"/>
          <a:ext cx="2878773" cy="1147223"/>
          <a:chOff x="2499360" y="472440"/>
          <a:chExt cx="1699260" cy="914400"/>
        </a:xfrm>
        <a:solidFill>
          <a:srgbClr val="002060"/>
        </a:solidFill>
      </xdr:grpSpPr>
      <xdr:sp macro="" textlink="">
        <xdr:nvSpPr>
          <xdr:cNvPr id="23" name="Rectangle 22">
            <a:extLst>
              <a:ext uri="{FF2B5EF4-FFF2-40B4-BE49-F238E27FC236}">
                <a16:creationId xmlns:a16="http://schemas.microsoft.com/office/drawing/2014/main" id="{34F9C2BC-CFB1-4B13-2081-FB254423BC51}"/>
              </a:ext>
            </a:extLst>
          </xdr:cNvPr>
          <xdr:cNvSpPr/>
        </xdr:nvSpPr>
        <xdr:spPr>
          <a:xfrm>
            <a:off x="2499360" y="472440"/>
            <a:ext cx="1699260" cy="914400"/>
          </a:xfrm>
          <a:prstGeom prst="rect">
            <a:avLst/>
          </a:prstGeom>
          <a:grp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lang="en-IN" sz="1100"/>
          </a:p>
        </xdr:txBody>
      </xdr:sp>
      <xdr:sp macro="" textlink="">
        <xdr:nvSpPr>
          <xdr:cNvPr id="24" name="Rectangle 23">
            <a:extLst>
              <a:ext uri="{FF2B5EF4-FFF2-40B4-BE49-F238E27FC236}">
                <a16:creationId xmlns:a16="http://schemas.microsoft.com/office/drawing/2014/main" id="{CCCDF94A-F9B2-F8CA-0E26-F32A5B78E0E7}"/>
              </a:ext>
            </a:extLst>
          </xdr:cNvPr>
          <xdr:cNvSpPr/>
        </xdr:nvSpPr>
        <xdr:spPr>
          <a:xfrm>
            <a:off x="2522220" y="472440"/>
            <a:ext cx="251460" cy="914400"/>
          </a:xfrm>
          <a:prstGeom prst="rect">
            <a:avLst/>
          </a:prstGeom>
          <a:solidFill>
            <a:schemeClr val="accent4">
              <a:lumMod val="60000"/>
              <a:lumOff val="4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20</xdr:col>
      <xdr:colOff>473275</xdr:colOff>
      <xdr:row>28</xdr:row>
      <xdr:rowOff>106681</xdr:rowOff>
    </xdr:from>
    <xdr:to>
      <xdr:col>32</xdr:col>
      <xdr:colOff>494270</xdr:colOff>
      <xdr:row>45</xdr:row>
      <xdr:rowOff>0</xdr:rowOff>
    </xdr:to>
    <xdr:grpSp>
      <xdr:nvGrpSpPr>
        <xdr:cNvPr id="29" name="Group 28">
          <a:extLst>
            <a:ext uri="{FF2B5EF4-FFF2-40B4-BE49-F238E27FC236}">
              <a16:creationId xmlns:a16="http://schemas.microsoft.com/office/drawing/2014/main" id="{CBF82276-2136-D8E0-8F84-B32AC3D5D038}"/>
            </a:ext>
          </a:extLst>
        </xdr:cNvPr>
        <xdr:cNvGrpSpPr/>
      </xdr:nvGrpSpPr>
      <xdr:grpSpPr>
        <a:xfrm>
          <a:off x="13270393" y="3558093"/>
          <a:ext cx="7282406" cy="3378348"/>
          <a:chOff x="17195522" y="1703749"/>
          <a:chExt cx="7960916" cy="2158443"/>
        </a:xfrm>
        <a:solidFill>
          <a:srgbClr val="002060"/>
        </a:solidFill>
      </xdr:grpSpPr>
      <xdr:sp macro="" textlink="">
        <xdr:nvSpPr>
          <xdr:cNvPr id="5" name="Rectangle 4">
            <a:extLst>
              <a:ext uri="{FF2B5EF4-FFF2-40B4-BE49-F238E27FC236}">
                <a16:creationId xmlns:a16="http://schemas.microsoft.com/office/drawing/2014/main" id="{A88699D3-7F43-481E-B035-AEE8619C2815}"/>
              </a:ext>
            </a:extLst>
          </xdr:cNvPr>
          <xdr:cNvSpPr/>
        </xdr:nvSpPr>
        <xdr:spPr>
          <a:xfrm>
            <a:off x="17195522" y="1703749"/>
            <a:ext cx="7960916" cy="2158443"/>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25" name="Chart 24">
            <a:extLst>
              <a:ext uri="{FF2B5EF4-FFF2-40B4-BE49-F238E27FC236}">
                <a16:creationId xmlns:a16="http://schemas.microsoft.com/office/drawing/2014/main" id="{E30D994F-5574-403E-90A6-1973D84F12C8}"/>
              </a:ext>
            </a:extLst>
          </xdr:cNvPr>
          <xdr:cNvGraphicFramePr>
            <a:graphicFrameLocks/>
          </xdr:cNvGraphicFramePr>
        </xdr:nvGraphicFramePr>
        <xdr:xfrm>
          <a:off x="17302306" y="1789760"/>
          <a:ext cx="7770625" cy="1988925"/>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19</xdr:col>
      <xdr:colOff>135699</xdr:colOff>
      <xdr:row>45</xdr:row>
      <xdr:rowOff>94885</xdr:rowOff>
    </xdr:from>
    <xdr:to>
      <xdr:col>32</xdr:col>
      <xdr:colOff>556054</xdr:colOff>
      <xdr:row>56</xdr:row>
      <xdr:rowOff>144162</xdr:rowOff>
    </xdr:to>
    <xdr:grpSp>
      <xdr:nvGrpSpPr>
        <xdr:cNvPr id="28" name="Group 27">
          <a:extLst>
            <a:ext uri="{FF2B5EF4-FFF2-40B4-BE49-F238E27FC236}">
              <a16:creationId xmlns:a16="http://schemas.microsoft.com/office/drawing/2014/main" id="{8004D222-4703-B035-4BA8-8C0326CE0219}"/>
            </a:ext>
          </a:extLst>
        </xdr:cNvPr>
        <xdr:cNvGrpSpPr/>
      </xdr:nvGrpSpPr>
      <xdr:grpSpPr>
        <a:xfrm>
          <a:off x="12327699" y="7031326"/>
          <a:ext cx="8286884" cy="2021512"/>
          <a:chOff x="9091808" y="3899666"/>
          <a:chExt cx="7943589" cy="2091950"/>
        </a:xfrm>
        <a:solidFill>
          <a:srgbClr val="002060"/>
        </a:solidFill>
      </xdr:grpSpPr>
      <xdr:sp macro="" textlink="">
        <xdr:nvSpPr>
          <xdr:cNvPr id="26" name="Rectangle 25">
            <a:extLst>
              <a:ext uri="{FF2B5EF4-FFF2-40B4-BE49-F238E27FC236}">
                <a16:creationId xmlns:a16="http://schemas.microsoft.com/office/drawing/2014/main" id="{53CCC9BC-BD2B-41B6-B58E-16C77D62D4B1}"/>
              </a:ext>
            </a:extLst>
          </xdr:cNvPr>
          <xdr:cNvSpPr/>
        </xdr:nvSpPr>
        <xdr:spPr>
          <a:xfrm>
            <a:off x="9091808" y="3899666"/>
            <a:ext cx="7943589" cy="2091950"/>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27" name="Chart 26">
            <a:extLst>
              <a:ext uri="{FF2B5EF4-FFF2-40B4-BE49-F238E27FC236}">
                <a16:creationId xmlns:a16="http://schemas.microsoft.com/office/drawing/2014/main" id="{B79097F0-7D5B-456E-94D0-C76EBFC90A6F}"/>
              </a:ext>
            </a:extLst>
          </xdr:cNvPr>
          <xdr:cNvGraphicFramePr>
            <a:graphicFrameLocks/>
          </xdr:cNvGraphicFramePr>
        </xdr:nvGraphicFramePr>
        <xdr:xfrm>
          <a:off x="9279699" y="3997889"/>
          <a:ext cx="7567808" cy="1847589"/>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13</xdr:col>
      <xdr:colOff>302712</xdr:colOff>
      <xdr:row>28</xdr:row>
      <xdr:rowOff>105532</xdr:rowOff>
    </xdr:from>
    <xdr:to>
      <xdr:col>20</xdr:col>
      <xdr:colOff>271397</xdr:colOff>
      <xdr:row>45</xdr:row>
      <xdr:rowOff>11587</xdr:rowOff>
    </xdr:to>
    <xdr:grpSp>
      <xdr:nvGrpSpPr>
        <xdr:cNvPr id="39" name="Group 38">
          <a:extLst>
            <a:ext uri="{FF2B5EF4-FFF2-40B4-BE49-F238E27FC236}">
              <a16:creationId xmlns:a16="http://schemas.microsoft.com/office/drawing/2014/main" id="{7896098D-9198-E0C0-AE23-B27CBE9C3815}"/>
            </a:ext>
          </a:extLst>
        </xdr:cNvPr>
        <xdr:cNvGrpSpPr/>
      </xdr:nvGrpSpPr>
      <xdr:grpSpPr>
        <a:xfrm>
          <a:off x="8864006" y="3556944"/>
          <a:ext cx="4204509" cy="3391084"/>
          <a:chOff x="12901808" y="1680576"/>
          <a:chExt cx="4206657" cy="3100192"/>
        </a:xfrm>
      </xdr:grpSpPr>
      <xdr:sp macro="" textlink="">
        <xdr:nvSpPr>
          <xdr:cNvPr id="3" name="Rectangle 2">
            <a:extLst>
              <a:ext uri="{FF2B5EF4-FFF2-40B4-BE49-F238E27FC236}">
                <a16:creationId xmlns:a16="http://schemas.microsoft.com/office/drawing/2014/main" id="{D2E06996-8D1B-4AF6-B1B5-D044B4F3BD66}"/>
              </a:ext>
            </a:extLst>
          </xdr:cNvPr>
          <xdr:cNvSpPr/>
        </xdr:nvSpPr>
        <xdr:spPr>
          <a:xfrm>
            <a:off x="12901808" y="1680576"/>
            <a:ext cx="4206657" cy="3100192"/>
          </a:xfrm>
          <a:prstGeom prst="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30" name="Chart 29">
            <a:extLst>
              <a:ext uri="{FF2B5EF4-FFF2-40B4-BE49-F238E27FC236}">
                <a16:creationId xmlns:a16="http://schemas.microsoft.com/office/drawing/2014/main" id="{BB724CAC-57AF-4951-8246-39B84A08B3F3}"/>
              </a:ext>
            </a:extLst>
          </xdr:cNvPr>
          <xdr:cNvGraphicFramePr>
            <a:graphicFrameLocks/>
          </xdr:cNvGraphicFramePr>
        </xdr:nvGraphicFramePr>
        <xdr:xfrm>
          <a:off x="13100135" y="1837151"/>
          <a:ext cx="3872631" cy="2797480"/>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2</xdr:col>
      <xdr:colOff>83820</xdr:colOff>
      <xdr:row>45</xdr:row>
      <xdr:rowOff>94363</xdr:rowOff>
    </xdr:from>
    <xdr:to>
      <xdr:col>10</xdr:col>
      <xdr:colOff>260958</xdr:colOff>
      <xdr:row>56</xdr:row>
      <xdr:rowOff>120564</xdr:rowOff>
    </xdr:to>
    <xdr:grpSp>
      <xdr:nvGrpSpPr>
        <xdr:cNvPr id="42" name="Group 41">
          <a:extLst>
            <a:ext uri="{FF2B5EF4-FFF2-40B4-BE49-F238E27FC236}">
              <a16:creationId xmlns:a16="http://schemas.microsoft.com/office/drawing/2014/main" id="{71A64463-754C-4FE6-7BD8-70E6BBF458F8}"/>
            </a:ext>
          </a:extLst>
        </xdr:cNvPr>
        <xdr:cNvGrpSpPr/>
      </xdr:nvGrpSpPr>
      <xdr:grpSpPr>
        <a:xfrm>
          <a:off x="1988820" y="7030804"/>
          <a:ext cx="5018079" cy="1998436"/>
          <a:chOff x="2056669" y="4869388"/>
          <a:chExt cx="5020536" cy="2092995"/>
        </a:xfrm>
      </xdr:grpSpPr>
      <xdr:sp macro="" textlink="">
        <xdr:nvSpPr>
          <xdr:cNvPr id="4" name="Rectangle 3">
            <a:extLst>
              <a:ext uri="{FF2B5EF4-FFF2-40B4-BE49-F238E27FC236}">
                <a16:creationId xmlns:a16="http://schemas.microsoft.com/office/drawing/2014/main" id="{44A307F7-2806-4860-94B5-275043FAD173}"/>
              </a:ext>
            </a:extLst>
          </xdr:cNvPr>
          <xdr:cNvSpPr/>
        </xdr:nvSpPr>
        <xdr:spPr>
          <a:xfrm>
            <a:off x="2056669" y="4869388"/>
            <a:ext cx="5020536" cy="2092995"/>
          </a:xfrm>
          <a:prstGeom prst="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31" name="Chart 30">
            <a:extLst>
              <a:ext uri="{FF2B5EF4-FFF2-40B4-BE49-F238E27FC236}">
                <a16:creationId xmlns:a16="http://schemas.microsoft.com/office/drawing/2014/main" id="{92263D41-C509-4D86-8F77-7DB52E074DBF}"/>
              </a:ext>
            </a:extLst>
          </xdr:cNvPr>
          <xdr:cNvGraphicFramePr>
            <a:graphicFrameLocks/>
          </xdr:cNvGraphicFramePr>
        </xdr:nvGraphicFramePr>
        <xdr:xfrm>
          <a:off x="2172221" y="4951852"/>
          <a:ext cx="4777740" cy="1958340"/>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10</xdr:col>
      <xdr:colOff>407096</xdr:colOff>
      <xdr:row>45</xdr:row>
      <xdr:rowOff>94363</xdr:rowOff>
    </xdr:from>
    <xdr:to>
      <xdr:col>18</xdr:col>
      <xdr:colOff>584235</xdr:colOff>
      <xdr:row>56</xdr:row>
      <xdr:rowOff>120564</xdr:rowOff>
    </xdr:to>
    <xdr:grpSp>
      <xdr:nvGrpSpPr>
        <xdr:cNvPr id="40" name="Group 39">
          <a:extLst>
            <a:ext uri="{FF2B5EF4-FFF2-40B4-BE49-F238E27FC236}">
              <a16:creationId xmlns:a16="http://schemas.microsoft.com/office/drawing/2014/main" id="{6B513319-A2F2-B8CA-2E14-869089A7E745}"/>
            </a:ext>
          </a:extLst>
        </xdr:cNvPr>
        <xdr:cNvGrpSpPr/>
      </xdr:nvGrpSpPr>
      <xdr:grpSpPr>
        <a:xfrm>
          <a:off x="7153037" y="7030804"/>
          <a:ext cx="5018080" cy="1998436"/>
          <a:chOff x="7223343" y="4869388"/>
          <a:chExt cx="5020536" cy="2092995"/>
        </a:xfrm>
      </xdr:grpSpPr>
      <xdr:sp macro="" textlink="">
        <xdr:nvSpPr>
          <xdr:cNvPr id="34" name="Rectangle 33">
            <a:extLst>
              <a:ext uri="{FF2B5EF4-FFF2-40B4-BE49-F238E27FC236}">
                <a16:creationId xmlns:a16="http://schemas.microsoft.com/office/drawing/2014/main" id="{720B8F50-D968-4A19-99B3-6812A33B5B38}"/>
              </a:ext>
            </a:extLst>
          </xdr:cNvPr>
          <xdr:cNvSpPr/>
        </xdr:nvSpPr>
        <xdr:spPr>
          <a:xfrm>
            <a:off x="7223343" y="4869388"/>
            <a:ext cx="5020536" cy="2092995"/>
          </a:xfrm>
          <a:prstGeom prst="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35" name="Chart 34">
            <a:extLst>
              <a:ext uri="{FF2B5EF4-FFF2-40B4-BE49-F238E27FC236}">
                <a16:creationId xmlns:a16="http://schemas.microsoft.com/office/drawing/2014/main" id="{AF6C3E19-CD23-472A-8929-7C7D1FE50F66}"/>
              </a:ext>
            </a:extLst>
          </xdr:cNvPr>
          <xdr:cNvGraphicFramePr>
            <a:graphicFrameLocks/>
          </xdr:cNvGraphicFramePr>
        </xdr:nvGraphicFramePr>
        <xdr:xfrm>
          <a:off x="7327726" y="4942456"/>
          <a:ext cx="4777740" cy="195834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7</xdr:col>
      <xdr:colOff>491647</xdr:colOff>
      <xdr:row>28</xdr:row>
      <xdr:rowOff>108240</xdr:rowOff>
    </xdr:from>
    <xdr:to>
      <xdr:col>13</xdr:col>
      <xdr:colOff>200623</xdr:colOff>
      <xdr:row>45</xdr:row>
      <xdr:rowOff>8880</xdr:rowOff>
    </xdr:to>
    <xdr:grpSp>
      <xdr:nvGrpSpPr>
        <xdr:cNvPr id="41" name="Group 40">
          <a:extLst>
            <a:ext uri="{FF2B5EF4-FFF2-40B4-BE49-F238E27FC236}">
              <a16:creationId xmlns:a16="http://schemas.microsoft.com/office/drawing/2014/main" id="{408B6ECD-B611-F389-761A-0F45E6C5A6F0}"/>
            </a:ext>
          </a:extLst>
        </xdr:cNvPr>
        <xdr:cNvGrpSpPr/>
      </xdr:nvGrpSpPr>
      <xdr:grpSpPr>
        <a:xfrm>
          <a:off x="5422235" y="3559652"/>
          <a:ext cx="3339682" cy="3385669"/>
          <a:chOff x="5491620" y="1676923"/>
          <a:chExt cx="3341524" cy="3094777"/>
        </a:xfrm>
      </xdr:grpSpPr>
      <xdr:sp macro="" textlink="">
        <xdr:nvSpPr>
          <xdr:cNvPr id="37" name="Rectangle 36">
            <a:extLst>
              <a:ext uri="{FF2B5EF4-FFF2-40B4-BE49-F238E27FC236}">
                <a16:creationId xmlns:a16="http://schemas.microsoft.com/office/drawing/2014/main" id="{85E3240A-5D82-466E-869E-E6E29261D344}"/>
              </a:ext>
            </a:extLst>
          </xdr:cNvPr>
          <xdr:cNvSpPr/>
        </xdr:nvSpPr>
        <xdr:spPr>
          <a:xfrm>
            <a:off x="5491620" y="1676923"/>
            <a:ext cx="3341524" cy="3094777"/>
          </a:xfrm>
          <a:prstGeom prst="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38" name="Chart 37">
            <a:extLst>
              <a:ext uri="{FF2B5EF4-FFF2-40B4-BE49-F238E27FC236}">
                <a16:creationId xmlns:a16="http://schemas.microsoft.com/office/drawing/2014/main" id="{02E475AA-F05D-4299-AFDE-41D213D7BE39}"/>
              </a:ext>
            </a:extLst>
          </xdr:cNvPr>
          <xdr:cNvGraphicFramePr>
            <a:graphicFrameLocks/>
          </xdr:cNvGraphicFramePr>
        </xdr:nvGraphicFramePr>
        <xdr:xfrm>
          <a:off x="5648195" y="1847590"/>
          <a:ext cx="2994764" cy="2734848"/>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2</xdr:col>
      <xdr:colOff>229957</xdr:colOff>
      <xdr:row>29</xdr:row>
      <xdr:rowOff>79437</xdr:rowOff>
    </xdr:from>
    <xdr:to>
      <xdr:col>7</xdr:col>
      <xdr:colOff>229644</xdr:colOff>
      <xdr:row>44</xdr:row>
      <xdr:rowOff>37684</xdr:rowOff>
    </xdr:to>
    <xdr:graphicFrame macro="">
      <xdr:nvGraphicFramePr>
        <xdr:cNvPr id="43" name="Chart 42">
          <a:extLst>
            <a:ext uri="{FF2B5EF4-FFF2-40B4-BE49-F238E27FC236}">
              <a16:creationId xmlns:a16="http://schemas.microsoft.com/office/drawing/2014/main" id="{BB4B295D-A140-4E0D-8A9E-DAB992FFE9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1</xdr:col>
      <xdr:colOff>10439</xdr:colOff>
      <xdr:row>27</xdr:row>
      <xdr:rowOff>10439</xdr:rowOff>
    </xdr:from>
    <xdr:ext cx="1805835" cy="381708"/>
    <xdr:sp macro="" textlink="">
      <xdr:nvSpPr>
        <xdr:cNvPr id="47" name="TextBox 46">
          <a:extLst>
            <a:ext uri="{FF2B5EF4-FFF2-40B4-BE49-F238E27FC236}">
              <a16:creationId xmlns:a16="http://schemas.microsoft.com/office/drawing/2014/main" id="{980C23FA-B177-4BED-9A7B-B8A08C97BB24}"/>
            </a:ext>
          </a:extLst>
        </xdr:cNvPr>
        <xdr:cNvSpPr txBox="1"/>
      </xdr:nvSpPr>
      <xdr:spPr>
        <a:xfrm>
          <a:off x="167014" y="1398740"/>
          <a:ext cx="1805835" cy="381708"/>
        </a:xfrm>
        <a:prstGeom prst="rect">
          <a:avLst/>
        </a:prstGeom>
        <a:solidFill>
          <a:schemeClr val="tx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1600">
              <a:solidFill>
                <a:schemeClr val="bg1"/>
              </a:solidFill>
              <a:latin typeface="Arial Black" panose="020B0A04020102020204" pitchFamily="34" charset="0"/>
            </a:rPr>
            <a:t>Overview</a:t>
          </a:r>
        </a:p>
      </xdr:txBody>
    </xdr:sp>
    <xdr:clientData/>
  </xdr:oneCellAnchor>
  <xdr:oneCellAnchor>
    <xdr:from>
      <xdr:col>1</xdr:col>
      <xdr:colOff>793315</xdr:colOff>
      <xdr:row>32</xdr:row>
      <xdr:rowOff>41754</xdr:rowOff>
    </xdr:from>
    <xdr:ext cx="184731" cy="264560"/>
    <xdr:sp macro="" textlink="">
      <xdr:nvSpPr>
        <xdr:cNvPr id="50" name="TextBox 49">
          <a:extLst>
            <a:ext uri="{FF2B5EF4-FFF2-40B4-BE49-F238E27FC236}">
              <a16:creationId xmlns:a16="http://schemas.microsoft.com/office/drawing/2014/main" id="{24640E36-418C-C81C-5EAD-F29F5CFE5A24}"/>
            </a:ext>
          </a:extLst>
        </xdr:cNvPr>
        <xdr:cNvSpPr txBox="1"/>
      </xdr:nvSpPr>
      <xdr:spPr>
        <a:xfrm>
          <a:off x="949890" y="236950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1</xdr:col>
      <xdr:colOff>0</xdr:colOff>
      <xdr:row>15</xdr:row>
      <xdr:rowOff>65448</xdr:rowOff>
    </xdr:from>
    <xdr:to>
      <xdr:col>42</xdr:col>
      <xdr:colOff>10438</xdr:colOff>
      <xdr:row>20</xdr:row>
      <xdr:rowOff>156574</xdr:rowOff>
    </xdr:to>
    <xdr:sp macro="" textlink="">
      <xdr:nvSpPr>
        <xdr:cNvPr id="54" name="Rectangle: Rounded Corners 53">
          <a:extLst>
            <a:ext uri="{FF2B5EF4-FFF2-40B4-BE49-F238E27FC236}">
              <a16:creationId xmlns:a16="http://schemas.microsoft.com/office/drawing/2014/main" id="{70A0F95F-C6A3-10CA-FDAF-E4994DF7647D}"/>
            </a:ext>
          </a:extLst>
        </xdr:cNvPr>
        <xdr:cNvSpPr/>
      </xdr:nvSpPr>
      <xdr:spPr>
        <a:xfrm>
          <a:off x="152400" y="2580048"/>
          <a:ext cx="26223238" cy="472126"/>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ctr"/>
          <a:r>
            <a:rPr lang="en-IN" sz="2400" b="1"/>
            <a:t>Finance Summary DashBoard</a:t>
          </a:r>
        </a:p>
      </xdr:txBody>
    </xdr:sp>
    <xdr:clientData/>
  </xdr:twoCellAnchor>
  <xdr:twoCellAnchor>
    <xdr:from>
      <xdr:col>22</xdr:col>
      <xdr:colOff>87545</xdr:colOff>
      <xdr:row>21</xdr:row>
      <xdr:rowOff>78287</xdr:rowOff>
    </xdr:from>
    <xdr:to>
      <xdr:col>26</xdr:col>
      <xdr:colOff>545846</xdr:colOff>
      <xdr:row>27</xdr:row>
      <xdr:rowOff>149745</xdr:rowOff>
    </xdr:to>
    <xdr:grpSp>
      <xdr:nvGrpSpPr>
        <xdr:cNvPr id="58" name="Group 57">
          <a:extLst>
            <a:ext uri="{FF2B5EF4-FFF2-40B4-BE49-F238E27FC236}">
              <a16:creationId xmlns:a16="http://schemas.microsoft.com/office/drawing/2014/main" id="{66ADA4EE-94F5-41B2-BC8D-0C12AAE95B4A}"/>
            </a:ext>
          </a:extLst>
        </xdr:cNvPr>
        <xdr:cNvGrpSpPr/>
      </xdr:nvGrpSpPr>
      <xdr:grpSpPr>
        <a:xfrm>
          <a:off x="14094898" y="2274640"/>
          <a:ext cx="2878772" cy="1147223"/>
          <a:chOff x="2499360" y="472440"/>
          <a:chExt cx="1699260" cy="914400"/>
        </a:xfrm>
        <a:solidFill>
          <a:srgbClr val="002060"/>
        </a:solidFill>
      </xdr:grpSpPr>
      <xdr:sp macro="" textlink="'KPI Cards'!B21">
        <xdr:nvSpPr>
          <xdr:cNvPr id="59" name="Rectangle 58">
            <a:extLst>
              <a:ext uri="{FF2B5EF4-FFF2-40B4-BE49-F238E27FC236}">
                <a16:creationId xmlns:a16="http://schemas.microsoft.com/office/drawing/2014/main" id="{02A13E10-52E0-4464-99CB-833A172496D5}"/>
              </a:ext>
            </a:extLst>
          </xdr:cNvPr>
          <xdr:cNvSpPr/>
        </xdr:nvSpPr>
        <xdr:spPr>
          <a:xfrm>
            <a:off x="2499360" y="472440"/>
            <a:ext cx="1699260" cy="914400"/>
          </a:xfrm>
          <a:prstGeom prst="rect">
            <a:avLst/>
          </a:prstGeom>
          <a:grp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A3F7B47-CEFA-4342-AF92-027001A7D726}" type="TxLink">
              <a:rPr lang="en-US" sz="1800" b="1" i="0" u="none" strike="noStrike">
                <a:solidFill>
                  <a:schemeClr val="bg1"/>
                </a:solidFill>
                <a:latin typeface="Calibri"/>
                <a:ea typeface="Calibri"/>
                <a:cs typeface="Calibri"/>
              </a:rPr>
              <a:pPr algn="ctr"/>
              <a:t>4%</a:t>
            </a:fld>
            <a:endParaRPr lang="en-IN" sz="1800" b="1">
              <a:solidFill>
                <a:schemeClr val="bg1"/>
              </a:solidFill>
            </a:endParaRPr>
          </a:p>
        </xdr:txBody>
      </xdr:sp>
      <xdr:sp macro="" textlink="">
        <xdr:nvSpPr>
          <xdr:cNvPr id="60" name="Rectangle 59">
            <a:extLst>
              <a:ext uri="{FF2B5EF4-FFF2-40B4-BE49-F238E27FC236}">
                <a16:creationId xmlns:a16="http://schemas.microsoft.com/office/drawing/2014/main" id="{3BA60D33-DC52-3DFB-D5F6-FF8A01BC23A9}"/>
              </a:ext>
            </a:extLst>
          </xdr:cNvPr>
          <xdr:cNvSpPr/>
        </xdr:nvSpPr>
        <xdr:spPr>
          <a:xfrm>
            <a:off x="2522220" y="472440"/>
            <a:ext cx="251460" cy="914400"/>
          </a:xfrm>
          <a:prstGeom prst="rect">
            <a:avLst/>
          </a:prstGeom>
          <a:solidFill>
            <a:schemeClr val="accent4">
              <a:lumMod val="60000"/>
              <a:lumOff val="4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800" b="1">
              <a:solidFill>
                <a:schemeClr val="bg1"/>
              </a:solidFill>
            </a:endParaRPr>
          </a:p>
        </xdr:txBody>
      </xdr:sp>
    </xdr:grpSp>
    <xdr:clientData/>
  </xdr:twoCellAnchor>
  <xdr:twoCellAnchor>
    <xdr:from>
      <xdr:col>17</xdr:col>
      <xdr:colOff>81563</xdr:colOff>
      <xdr:row>21</xdr:row>
      <xdr:rowOff>88726</xdr:rowOff>
    </xdr:from>
    <xdr:to>
      <xdr:col>21</xdr:col>
      <xdr:colOff>539864</xdr:colOff>
      <xdr:row>27</xdr:row>
      <xdr:rowOff>160184</xdr:rowOff>
    </xdr:to>
    <xdr:grpSp>
      <xdr:nvGrpSpPr>
        <xdr:cNvPr id="61" name="Group 60">
          <a:extLst>
            <a:ext uri="{FF2B5EF4-FFF2-40B4-BE49-F238E27FC236}">
              <a16:creationId xmlns:a16="http://schemas.microsoft.com/office/drawing/2014/main" id="{777D11FB-4C62-4414-B9AC-AA5FB4D83578}"/>
            </a:ext>
          </a:extLst>
        </xdr:cNvPr>
        <xdr:cNvGrpSpPr/>
      </xdr:nvGrpSpPr>
      <xdr:grpSpPr>
        <a:xfrm>
          <a:off x="11063328" y="2285079"/>
          <a:ext cx="2878771" cy="1147223"/>
          <a:chOff x="2499360" y="472440"/>
          <a:chExt cx="1699260" cy="914400"/>
        </a:xfrm>
      </xdr:grpSpPr>
      <xdr:sp macro="" textlink="'KPI Cards'!B17">
        <xdr:nvSpPr>
          <xdr:cNvPr id="62" name="Rectangle 61">
            <a:extLst>
              <a:ext uri="{FF2B5EF4-FFF2-40B4-BE49-F238E27FC236}">
                <a16:creationId xmlns:a16="http://schemas.microsoft.com/office/drawing/2014/main" id="{D2DD712B-9584-84CE-A4C3-679351ABC2E9}"/>
              </a:ext>
            </a:extLst>
          </xdr:cNvPr>
          <xdr:cNvSpPr/>
        </xdr:nvSpPr>
        <xdr:spPr>
          <a:xfrm>
            <a:off x="2499360" y="472440"/>
            <a:ext cx="1699260" cy="914400"/>
          </a:xfrm>
          <a:prstGeom prst="rect">
            <a:avLst/>
          </a:prstGeom>
          <a:solidFill>
            <a:srgbClr val="002060"/>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BCAB064-0C56-4C91-8443-92B1CF0FC764}" type="TxLink">
              <a:rPr lang="en-US" sz="1800" b="1" i="0" u="none" strike="noStrike">
                <a:solidFill>
                  <a:schemeClr val="bg1"/>
                </a:solidFill>
                <a:latin typeface="Calibri"/>
                <a:ea typeface="Calibri"/>
                <a:cs typeface="Calibri"/>
              </a:rPr>
              <a:pPr algn="ctr"/>
              <a:t>3%</a:t>
            </a:fld>
            <a:endParaRPr lang="en-IN" sz="1800" b="1">
              <a:solidFill>
                <a:schemeClr val="bg1"/>
              </a:solidFill>
            </a:endParaRPr>
          </a:p>
        </xdr:txBody>
      </xdr:sp>
      <xdr:sp macro="" textlink="">
        <xdr:nvSpPr>
          <xdr:cNvPr id="63" name="Rectangle 62">
            <a:extLst>
              <a:ext uri="{FF2B5EF4-FFF2-40B4-BE49-F238E27FC236}">
                <a16:creationId xmlns:a16="http://schemas.microsoft.com/office/drawing/2014/main" id="{86BEF749-C405-D532-D42F-EAB018785F52}"/>
              </a:ext>
            </a:extLst>
          </xdr:cNvPr>
          <xdr:cNvSpPr/>
        </xdr:nvSpPr>
        <xdr:spPr>
          <a:xfrm>
            <a:off x="2522220" y="472440"/>
            <a:ext cx="251460" cy="914400"/>
          </a:xfrm>
          <a:prstGeom prst="rect">
            <a:avLst/>
          </a:prstGeom>
          <a:solidFill>
            <a:schemeClr val="accent4">
              <a:lumMod val="60000"/>
              <a:lumOff val="4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800" b="1"/>
          </a:p>
        </xdr:txBody>
      </xdr:sp>
    </xdr:grpSp>
    <xdr:clientData/>
  </xdr:twoCellAnchor>
  <xdr:twoCellAnchor>
    <xdr:from>
      <xdr:col>2</xdr:col>
      <xdr:colOff>104384</xdr:colOff>
      <xdr:row>21</xdr:row>
      <xdr:rowOff>78287</xdr:rowOff>
    </xdr:from>
    <xdr:to>
      <xdr:col>6</xdr:col>
      <xdr:colOff>563671</xdr:colOff>
      <xdr:row>27</xdr:row>
      <xdr:rowOff>151356</xdr:rowOff>
    </xdr:to>
    <xdr:grpSp>
      <xdr:nvGrpSpPr>
        <xdr:cNvPr id="67" name="Group 66">
          <a:extLst>
            <a:ext uri="{FF2B5EF4-FFF2-40B4-BE49-F238E27FC236}">
              <a16:creationId xmlns:a16="http://schemas.microsoft.com/office/drawing/2014/main" id="{6714B302-BC86-4D41-AF77-08A874290210}"/>
            </a:ext>
          </a:extLst>
        </xdr:cNvPr>
        <xdr:cNvGrpSpPr/>
      </xdr:nvGrpSpPr>
      <xdr:grpSpPr>
        <a:xfrm>
          <a:off x="2009384" y="2274640"/>
          <a:ext cx="2879758" cy="1148834"/>
          <a:chOff x="2499360" y="472440"/>
          <a:chExt cx="1699260" cy="914400"/>
        </a:xfrm>
      </xdr:grpSpPr>
      <xdr:sp macro="" textlink="'KPI Cards'!B4">
        <xdr:nvSpPr>
          <xdr:cNvPr id="68" name="Rectangle 67">
            <a:extLst>
              <a:ext uri="{FF2B5EF4-FFF2-40B4-BE49-F238E27FC236}">
                <a16:creationId xmlns:a16="http://schemas.microsoft.com/office/drawing/2014/main" id="{CAE84BB0-E2A9-2B13-29BA-5155E45E91A5}"/>
              </a:ext>
            </a:extLst>
          </xdr:cNvPr>
          <xdr:cNvSpPr/>
        </xdr:nvSpPr>
        <xdr:spPr>
          <a:xfrm>
            <a:off x="2499360" y="472440"/>
            <a:ext cx="1699260" cy="914400"/>
          </a:xfrm>
          <a:prstGeom prst="rect">
            <a:avLst/>
          </a:prstGeom>
          <a:solidFill>
            <a:srgbClr val="002060"/>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2C16F9C-028A-4871-8A4C-9943049A0A22}" type="TxLink">
              <a:rPr lang="en-US" sz="2000" b="1" i="0" u="none" strike="noStrike">
                <a:solidFill>
                  <a:schemeClr val="bg1"/>
                </a:solidFill>
                <a:latin typeface="Calibri"/>
                <a:ea typeface="Calibri"/>
                <a:cs typeface="Calibri"/>
              </a:rPr>
              <a:pPr algn="ctr"/>
              <a:t>36,99,639.90</a:t>
            </a:fld>
            <a:endParaRPr lang="en-IN" sz="2000" b="1">
              <a:solidFill>
                <a:schemeClr val="bg1"/>
              </a:solidFill>
            </a:endParaRPr>
          </a:p>
        </xdr:txBody>
      </xdr:sp>
      <xdr:sp macro="" textlink="">
        <xdr:nvSpPr>
          <xdr:cNvPr id="69" name="Rectangle 68">
            <a:extLst>
              <a:ext uri="{FF2B5EF4-FFF2-40B4-BE49-F238E27FC236}">
                <a16:creationId xmlns:a16="http://schemas.microsoft.com/office/drawing/2014/main" id="{595486F4-121F-2AD4-A3E2-78074C27B7CF}"/>
              </a:ext>
            </a:extLst>
          </xdr:cNvPr>
          <xdr:cNvSpPr/>
        </xdr:nvSpPr>
        <xdr:spPr>
          <a:xfrm>
            <a:off x="2522220" y="472440"/>
            <a:ext cx="251460" cy="914400"/>
          </a:xfrm>
          <a:prstGeom prst="rect">
            <a:avLst/>
          </a:prstGeom>
          <a:solidFill>
            <a:schemeClr val="accent4">
              <a:lumMod val="60000"/>
              <a:lumOff val="4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2000" b="1"/>
          </a:p>
        </xdr:txBody>
      </xdr:sp>
    </xdr:grpSp>
    <xdr:clientData/>
  </xdr:twoCellAnchor>
  <xdr:twoCellAnchor>
    <xdr:from>
      <xdr:col>7</xdr:col>
      <xdr:colOff>90475</xdr:colOff>
      <xdr:row>21</xdr:row>
      <xdr:rowOff>67849</xdr:rowOff>
    </xdr:from>
    <xdr:to>
      <xdr:col>11</xdr:col>
      <xdr:colOff>548777</xdr:colOff>
      <xdr:row>27</xdr:row>
      <xdr:rowOff>139307</xdr:rowOff>
    </xdr:to>
    <xdr:grpSp>
      <xdr:nvGrpSpPr>
        <xdr:cNvPr id="70" name="Group 69">
          <a:extLst>
            <a:ext uri="{FF2B5EF4-FFF2-40B4-BE49-F238E27FC236}">
              <a16:creationId xmlns:a16="http://schemas.microsoft.com/office/drawing/2014/main" id="{69A23825-0EC7-4509-A722-3AE047B0CF91}"/>
            </a:ext>
          </a:extLst>
        </xdr:cNvPr>
        <xdr:cNvGrpSpPr/>
      </xdr:nvGrpSpPr>
      <xdr:grpSpPr>
        <a:xfrm>
          <a:off x="5021063" y="2264202"/>
          <a:ext cx="2878773" cy="1147223"/>
          <a:chOff x="2505519" y="472440"/>
          <a:chExt cx="1699260" cy="914400"/>
        </a:xfrm>
        <a:solidFill>
          <a:srgbClr val="002060"/>
        </a:solidFill>
      </xdr:grpSpPr>
      <xdr:sp macro="" textlink="'KPI Cards'!B10">
        <xdr:nvSpPr>
          <xdr:cNvPr id="71" name="Rectangle 70">
            <a:extLst>
              <a:ext uri="{FF2B5EF4-FFF2-40B4-BE49-F238E27FC236}">
                <a16:creationId xmlns:a16="http://schemas.microsoft.com/office/drawing/2014/main" id="{F07527AE-7904-120B-8A3A-BFE65F598E0E}"/>
              </a:ext>
            </a:extLst>
          </xdr:cNvPr>
          <xdr:cNvSpPr/>
        </xdr:nvSpPr>
        <xdr:spPr>
          <a:xfrm>
            <a:off x="2505519" y="472440"/>
            <a:ext cx="1699260" cy="914400"/>
          </a:xfrm>
          <a:prstGeom prst="rect">
            <a:avLst/>
          </a:prstGeom>
          <a:grp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958055A-2068-4F69-963A-E52CC8413987}" type="TxLink">
              <a:rPr lang="en-US" sz="2000" b="1" i="0" u="none" strike="noStrike">
                <a:solidFill>
                  <a:schemeClr val="bg1"/>
                </a:solidFill>
                <a:latin typeface="Calibri"/>
                <a:ea typeface="Calibri"/>
                <a:cs typeface="Calibri"/>
              </a:rPr>
              <a:pPr algn="ctr"/>
              <a:t>2%</a:t>
            </a:fld>
            <a:endParaRPr lang="en-IN" sz="2000" b="1">
              <a:solidFill>
                <a:schemeClr val="bg1"/>
              </a:solidFill>
            </a:endParaRPr>
          </a:p>
        </xdr:txBody>
      </xdr:sp>
      <xdr:sp macro="" textlink="">
        <xdr:nvSpPr>
          <xdr:cNvPr id="72" name="Rectangle 71">
            <a:extLst>
              <a:ext uri="{FF2B5EF4-FFF2-40B4-BE49-F238E27FC236}">
                <a16:creationId xmlns:a16="http://schemas.microsoft.com/office/drawing/2014/main" id="{2D02434F-D769-B6C2-B0C2-67B71BB35B1C}"/>
              </a:ext>
            </a:extLst>
          </xdr:cNvPr>
          <xdr:cNvSpPr/>
        </xdr:nvSpPr>
        <xdr:spPr>
          <a:xfrm>
            <a:off x="2522220" y="472440"/>
            <a:ext cx="251460" cy="914400"/>
          </a:xfrm>
          <a:prstGeom prst="rect">
            <a:avLst/>
          </a:prstGeom>
          <a:solidFill>
            <a:schemeClr val="accent4">
              <a:lumMod val="60000"/>
              <a:lumOff val="4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2000" b="1">
              <a:solidFill>
                <a:schemeClr val="bg1"/>
              </a:solidFill>
            </a:endParaRPr>
          </a:p>
        </xdr:txBody>
      </xdr:sp>
    </xdr:grpSp>
    <xdr:clientData/>
  </xdr:twoCellAnchor>
  <xdr:twoCellAnchor>
    <xdr:from>
      <xdr:col>12</xdr:col>
      <xdr:colOff>82850</xdr:colOff>
      <xdr:row>21</xdr:row>
      <xdr:rowOff>64679</xdr:rowOff>
    </xdr:from>
    <xdr:to>
      <xdr:col>16</xdr:col>
      <xdr:colOff>541151</xdr:colOff>
      <xdr:row>27</xdr:row>
      <xdr:rowOff>136137</xdr:rowOff>
    </xdr:to>
    <xdr:grpSp>
      <xdr:nvGrpSpPr>
        <xdr:cNvPr id="73" name="Group 72">
          <a:extLst>
            <a:ext uri="{FF2B5EF4-FFF2-40B4-BE49-F238E27FC236}">
              <a16:creationId xmlns:a16="http://schemas.microsoft.com/office/drawing/2014/main" id="{AFE7D30B-FD8E-4268-8327-F3CAD8AA33B7}"/>
            </a:ext>
          </a:extLst>
        </xdr:cNvPr>
        <xdr:cNvGrpSpPr/>
      </xdr:nvGrpSpPr>
      <xdr:grpSpPr>
        <a:xfrm>
          <a:off x="8039026" y="2261032"/>
          <a:ext cx="2878772" cy="1147223"/>
          <a:chOff x="2499360" y="472440"/>
          <a:chExt cx="1699260" cy="914400"/>
        </a:xfrm>
        <a:solidFill>
          <a:srgbClr val="002060"/>
        </a:solidFill>
      </xdr:grpSpPr>
      <xdr:sp macro="" textlink="'KPI Cards'!B14">
        <xdr:nvSpPr>
          <xdr:cNvPr id="74" name="Rectangle 73">
            <a:extLst>
              <a:ext uri="{FF2B5EF4-FFF2-40B4-BE49-F238E27FC236}">
                <a16:creationId xmlns:a16="http://schemas.microsoft.com/office/drawing/2014/main" id="{E5F2258E-8A97-4958-44A8-1F9F12551296}"/>
              </a:ext>
            </a:extLst>
          </xdr:cNvPr>
          <xdr:cNvSpPr/>
        </xdr:nvSpPr>
        <xdr:spPr>
          <a:xfrm>
            <a:off x="2499360" y="472440"/>
            <a:ext cx="1699260" cy="914400"/>
          </a:xfrm>
          <a:prstGeom prst="rect">
            <a:avLst/>
          </a:prstGeom>
          <a:grp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BE3AB51-3834-4C9E-91FA-73EFD7FCE760}" type="TxLink">
              <a:rPr lang="en-US" sz="2000" b="1" i="0" u="none" strike="noStrike">
                <a:solidFill>
                  <a:schemeClr val="bg1"/>
                </a:solidFill>
                <a:latin typeface="Calibri"/>
                <a:ea typeface="Calibri"/>
                <a:cs typeface="Calibri"/>
              </a:rPr>
              <a:pPr algn="ctr"/>
              <a:t>8%</a:t>
            </a:fld>
            <a:endParaRPr lang="en-IN" sz="2000" b="1">
              <a:solidFill>
                <a:schemeClr val="bg1"/>
              </a:solidFill>
            </a:endParaRPr>
          </a:p>
        </xdr:txBody>
      </xdr:sp>
      <xdr:sp macro="" textlink="">
        <xdr:nvSpPr>
          <xdr:cNvPr id="75" name="Rectangle 74">
            <a:extLst>
              <a:ext uri="{FF2B5EF4-FFF2-40B4-BE49-F238E27FC236}">
                <a16:creationId xmlns:a16="http://schemas.microsoft.com/office/drawing/2014/main" id="{EA1D412E-CE05-E072-8B5F-FFF5E75AA211}"/>
              </a:ext>
            </a:extLst>
          </xdr:cNvPr>
          <xdr:cNvSpPr/>
        </xdr:nvSpPr>
        <xdr:spPr>
          <a:xfrm>
            <a:off x="2522220" y="472440"/>
            <a:ext cx="251460" cy="914400"/>
          </a:xfrm>
          <a:prstGeom prst="rect">
            <a:avLst/>
          </a:prstGeom>
          <a:solidFill>
            <a:schemeClr val="accent4">
              <a:lumMod val="60000"/>
              <a:lumOff val="4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2000" b="1">
              <a:solidFill>
                <a:schemeClr val="bg1"/>
              </a:solidFill>
            </a:endParaRPr>
          </a:p>
        </xdr:txBody>
      </xdr:sp>
    </xdr:grpSp>
    <xdr:clientData/>
  </xdr:twoCellAnchor>
  <xdr:oneCellAnchor>
    <xdr:from>
      <xdr:col>24</xdr:col>
      <xdr:colOff>20876</xdr:colOff>
      <xdr:row>0</xdr:row>
      <xdr:rowOff>62630</xdr:rowOff>
    </xdr:from>
    <xdr:ext cx="184731" cy="264560"/>
    <xdr:sp macro="" textlink="">
      <xdr:nvSpPr>
        <xdr:cNvPr id="77" name="TextBox 76">
          <a:extLst>
            <a:ext uri="{FF2B5EF4-FFF2-40B4-BE49-F238E27FC236}">
              <a16:creationId xmlns:a16="http://schemas.microsoft.com/office/drawing/2014/main" id="{9B0F288E-8A7A-B6FE-9467-AA9279FF4B9F}"/>
            </a:ext>
          </a:extLst>
        </xdr:cNvPr>
        <xdr:cNvSpPr txBox="1"/>
      </xdr:nvSpPr>
      <xdr:spPr>
        <a:xfrm>
          <a:off x="15313068" y="6263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2</xdr:col>
      <xdr:colOff>553235</xdr:colOff>
      <xdr:row>21</xdr:row>
      <xdr:rowOff>20880</xdr:rowOff>
    </xdr:from>
    <xdr:ext cx="927369" cy="342786"/>
    <xdr:sp macro="" textlink="">
      <xdr:nvSpPr>
        <xdr:cNvPr id="78" name="TextBox 77">
          <a:extLst>
            <a:ext uri="{FF2B5EF4-FFF2-40B4-BE49-F238E27FC236}">
              <a16:creationId xmlns:a16="http://schemas.microsoft.com/office/drawing/2014/main" id="{A6D6FDB9-BB5B-1AC3-FEB4-44798AE7FFB0}"/>
            </a:ext>
          </a:extLst>
        </xdr:cNvPr>
        <xdr:cNvSpPr txBox="1"/>
      </xdr:nvSpPr>
      <xdr:spPr>
        <a:xfrm>
          <a:off x="2526084" y="354907"/>
          <a:ext cx="927369"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IN" sz="1600" b="1">
              <a:solidFill>
                <a:schemeClr val="bg1"/>
              </a:solidFill>
            </a:rPr>
            <a:t>Revenue</a:t>
          </a:r>
        </a:p>
      </xdr:txBody>
    </xdr:sp>
    <xdr:clientData/>
  </xdr:oneCellAnchor>
  <xdr:oneCellAnchor>
    <xdr:from>
      <xdr:col>7</xdr:col>
      <xdr:colOff>532356</xdr:colOff>
      <xdr:row>21</xdr:row>
      <xdr:rowOff>41754</xdr:rowOff>
    </xdr:from>
    <xdr:ext cx="1863780" cy="374141"/>
    <xdr:sp macro="" textlink="">
      <xdr:nvSpPr>
        <xdr:cNvPr id="79" name="TextBox 78">
          <a:extLst>
            <a:ext uri="{FF2B5EF4-FFF2-40B4-BE49-F238E27FC236}">
              <a16:creationId xmlns:a16="http://schemas.microsoft.com/office/drawing/2014/main" id="{D102911F-32B7-399E-065D-4A96D79E8BEB}"/>
            </a:ext>
          </a:extLst>
        </xdr:cNvPr>
        <xdr:cNvSpPr txBox="1"/>
      </xdr:nvSpPr>
      <xdr:spPr>
        <a:xfrm>
          <a:off x="5532329" y="375781"/>
          <a:ext cx="1863780"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800" b="1">
              <a:solidFill>
                <a:schemeClr val="bg1"/>
              </a:solidFill>
            </a:rPr>
            <a:t>Net</a:t>
          </a:r>
          <a:r>
            <a:rPr lang="en-IN" sz="1800" b="1"/>
            <a:t> </a:t>
          </a:r>
          <a:r>
            <a:rPr lang="en-IN" sz="1600" b="1">
              <a:solidFill>
                <a:schemeClr val="bg1"/>
              </a:solidFill>
            </a:rPr>
            <a:t>Profit</a:t>
          </a:r>
          <a:r>
            <a:rPr lang="en-IN" sz="1800" b="1"/>
            <a:t> </a:t>
          </a:r>
          <a:r>
            <a:rPr lang="en-IN" sz="1800" b="1">
              <a:solidFill>
                <a:schemeClr val="bg1"/>
              </a:solidFill>
            </a:rPr>
            <a:t>Margin</a:t>
          </a:r>
        </a:p>
      </xdr:txBody>
    </xdr:sp>
    <xdr:clientData/>
  </xdr:oneCellAnchor>
  <xdr:oneCellAnchor>
    <xdr:from>
      <xdr:col>12</xdr:col>
      <xdr:colOff>563671</xdr:colOff>
      <xdr:row>21</xdr:row>
      <xdr:rowOff>52193</xdr:rowOff>
    </xdr:from>
    <xdr:ext cx="1760738" cy="374141"/>
    <xdr:sp macro="" textlink="">
      <xdr:nvSpPr>
        <xdr:cNvPr id="81" name="TextBox 80">
          <a:extLst>
            <a:ext uri="{FF2B5EF4-FFF2-40B4-BE49-F238E27FC236}">
              <a16:creationId xmlns:a16="http://schemas.microsoft.com/office/drawing/2014/main" id="{C5DA3A41-EDB9-0BE9-6141-8F9D9F8EE18F}"/>
            </a:ext>
          </a:extLst>
        </xdr:cNvPr>
        <xdr:cNvSpPr txBox="1"/>
      </xdr:nvSpPr>
      <xdr:spPr>
        <a:xfrm>
          <a:off x="8590767" y="386220"/>
          <a:ext cx="1760738"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800" b="1">
              <a:solidFill>
                <a:schemeClr val="bg1"/>
              </a:solidFill>
            </a:rPr>
            <a:t>ROE</a:t>
          </a:r>
          <a:r>
            <a:rPr lang="en-IN" sz="1800" b="1"/>
            <a:t> </a:t>
          </a:r>
          <a:r>
            <a:rPr lang="en-IN" sz="1800" b="1">
              <a:solidFill>
                <a:schemeClr val="bg1"/>
              </a:solidFill>
            </a:rPr>
            <a:t>for</a:t>
          </a:r>
          <a:r>
            <a:rPr lang="en-IN" sz="1800" b="1"/>
            <a:t> </a:t>
          </a:r>
          <a:r>
            <a:rPr lang="en-IN" sz="1800" b="1">
              <a:solidFill>
                <a:schemeClr val="bg1"/>
              </a:solidFill>
            </a:rPr>
            <a:t>th</a:t>
          </a:r>
          <a:r>
            <a:rPr lang="en-IN" sz="1800" b="1" baseline="0">
              <a:solidFill>
                <a:schemeClr val="bg1"/>
              </a:solidFill>
            </a:rPr>
            <a:t>e</a:t>
          </a:r>
          <a:r>
            <a:rPr lang="en-IN" sz="1800" b="1"/>
            <a:t> </a:t>
          </a:r>
          <a:r>
            <a:rPr lang="en-IN" sz="1800" b="1">
              <a:solidFill>
                <a:schemeClr val="bg1"/>
              </a:solidFill>
            </a:rPr>
            <a:t>year</a:t>
          </a:r>
        </a:p>
      </xdr:txBody>
    </xdr:sp>
    <xdr:clientData/>
  </xdr:oneCellAnchor>
  <xdr:oneCellAnchor>
    <xdr:from>
      <xdr:col>17</xdr:col>
      <xdr:colOff>521917</xdr:colOff>
      <xdr:row>21</xdr:row>
      <xdr:rowOff>62630</xdr:rowOff>
    </xdr:from>
    <xdr:ext cx="1460208" cy="374141"/>
    <xdr:sp macro="" textlink="">
      <xdr:nvSpPr>
        <xdr:cNvPr id="82" name="TextBox 81">
          <a:extLst>
            <a:ext uri="{FF2B5EF4-FFF2-40B4-BE49-F238E27FC236}">
              <a16:creationId xmlns:a16="http://schemas.microsoft.com/office/drawing/2014/main" id="{ADFF4319-50E7-7F91-1F0C-28A39549DE09}"/>
            </a:ext>
          </a:extLst>
        </xdr:cNvPr>
        <xdr:cNvSpPr txBox="1"/>
      </xdr:nvSpPr>
      <xdr:spPr>
        <a:xfrm>
          <a:off x="11576136" y="396657"/>
          <a:ext cx="1460208"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800" b="1">
              <a:solidFill>
                <a:schemeClr val="bg1"/>
              </a:solidFill>
            </a:rPr>
            <a:t>Debt</a:t>
          </a:r>
          <a:r>
            <a:rPr lang="en-IN" sz="1800" b="1"/>
            <a:t> </a:t>
          </a:r>
          <a:r>
            <a:rPr lang="en-IN" sz="1800" b="1">
              <a:solidFill>
                <a:schemeClr val="bg1"/>
              </a:solidFill>
            </a:rPr>
            <a:t>/</a:t>
          </a:r>
          <a:r>
            <a:rPr lang="en-IN" sz="1800" b="1"/>
            <a:t> </a:t>
          </a:r>
          <a:r>
            <a:rPr lang="en-IN" sz="1800" b="1">
              <a:solidFill>
                <a:schemeClr val="bg1"/>
              </a:solidFill>
            </a:rPr>
            <a:t>Equity</a:t>
          </a:r>
        </a:p>
      </xdr:txBody>
    </xdr:sp>
    <xdr:clientData/>
  </xdr:oneCellAnchor>
  <xdr:oneCellAnchor>
    <xdr:from>
      <xdr:col>22</xdr:col>
      <xdr:colOff>501041</xdr:colOff>
      <xdr:row>21</xdr:row>
      <xdr:rowOff>73069</xdr:rowOff>
    </xdr:from>
    <xdr:ext cx="2188612" cy="342786"/>
    <xdr:sp macro="" textlink="">
      <xdr:nvSpPr>
        <xdr:cNvPr id="83" name="TextBox 82">
          <a:extLst>
            <a:ext uri="{FF2B5EF4-FFF2-40B4-BE49-F238E27FC236}">
              <a16:creationId xmlns:a16="http://schemas.microsoft.com/office/drawing/2014/main" id="{EB18C606-1B92-058F-525A-7C9F07962CE3}"/>
            </a:ext>
          </a:extLst>
        </xdr:cNvPr>
        <xdr:cNvSpPr txBox="1"/>
      </xdr:nvSpPr>
      <xdr:spPr>
        <a:xfrm>
          <a:off x="14582383" y="407096"/>
          <a:ext cx="2188612"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600" b="1">
              <a:solidFill>
                <a:schemeClr val="bg1"/>
              </a:solidFill>
            </a:rPr>
            <a:t>Interest Coverage Ratio</a:t>
          </a:r>
        </a:p>
      </xdr:txBody>
    </xdr:sp>
    <xdr:clientData/>
  </xdr:oneCellAnchor>
  <xdr:twoCellAnchor editAs="oneCell">
    <xdr:from>
      <xdr:col>27</xdr:col>
      <xdr:colOff>572125</xdr:colOff>
      <xdr:row>21</xdr:row>
      <xdr:rowOff>76723</xdr:rowOff>
    </xdr:from>
    <xdr:to>
      <xdr:col>32</xdr:col>
      <xdr:colOff>425003</xdr:colOff>
      <xdr:row>27</xdr:row>
      <xdr:rowOff>148180</xdr:rowOff>
    </xdr:to>
    <mc:AlternateContent xmlns:mc="http://schemas.openxmlformats.org/markup-compatibility/2006" xmlns:a14="http://schemas.microsoft.com/office/drawing/2010/main">
      <mc:Choice Requires="a14">
        <xdr:graphicFrame macro="">
          <xdr:nvGraphicFramePr>
            <xdr:cNvPr id="85" name="Year">
              <a:extLst>
                <a:ext uri="{FF2B5EF4-FFF2-40B4-BE49-F238E27FC236}">
                  <a16:creationId xmlns:a16="http://schemas.microsoft.com/office/drawing/2014/main" id="{A1F6CA94-DB7D-3F97-3BF8-72FD25B6822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7853196" y="2308294"/>
              <a:ext cx="2914485" cy="11328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417534</xdr:colOff>
      <xdr:row>41</xdr:row>
      <xdr:rowOff>177451</xdr:rowOff>
    </xdr:from>
    <xdr:to>
      <xdr:col>1</xdr:col>
      <xdr:colOff>1331934</xdr:colOff>
      <xdr:row>46</xdr:row>
      <xdr:rowOff>152398</xdr:rowOff>
    </xdr:to>
    <xdr:pic>
      <xdr:nvPicPr>
        <xdr:cNvPr id="87" name="Graphic 86" descr="Questions with solid fill">
          <a:extLst>
            <a:ext uri="{FF2B5EF4-FFF2-40B4-BE49-F238E27FC236}">
              <a16:creationId xmlns:a16="http://schemas.microsoft.com/office/drawing/2014/main" id="{239C8618-5F79-5A1A-3A10-C7A4E37DEDD9}"/>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574109" y="4676383"/>
          <a:ext cx="914400" cy="914400"/>
        </a:xfrm>
        <a:prstGeom prst="rect">
          <a:avLst/>
        </a:prstGeom>
      </xdr:spPr>
    </xdr:pic>
    <xdr:clientData/>
  </xdr:twoCellAnchor>
  <xdr:twoCellAnchor editAs="oneCell">
    <xdr:from>
      <xdr:col>1</xdr:col>
      <xdr:colOff>400521</xdr:colOff>
      <xdr:row>21</xdr:row>
      <xdr:rowOff>66493</xdr:rowOff>
    </xdr:from>
    <xdr:to>
      <xdr:col>1</xdr:col>
      <xdr:colOff>1314921</xdr:colOff>
      <xdr:row>26</xdr:row>
      <xdr:rowOff>41441</xdr:rowOff>
    </xdr:to>
    <xdr:pic>
      <xdr:nvPicPr>
        <xdr:cNvPr id="89" name="Graphic 88" descr="House with solid fill">
          <a:extLst>
            <a:ext uri="{FF2B5EF4-FFF2-40B4-BE49-F238E27FC236}">
              <a16:creationId xmlns:a16="http://schemas.microsoft.com/office/drawing/2014/main" id="{664DE2B8-1AB3-7408-00A9-0E693BB9A495}"/>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57096" y="400520"/>
          <a:ext cx="914400" cy="914400"/>
        </a:xfrm>
        <a:prstGeom prst="rect">
          <a:avLst/>
        </a:prstGeom>
      </xdr:spPr>
    </xdr:pic>
    <xdr:clientData/>
  </xdr:twoCellAnchor>
  <xdr:twoCellAnchor editAs="oneCell">
    <xdr:from>
      <xdr:col>5</xdr:col>
      <xdr:colOff>354904</xdr:colOff>
      <xdr:row>21</xdr:row>
      <xdr:rowOff>125261</xdr:rowOff>
    </xdr:from>
    <xdr:to>
      <xdr:col>6</xdr:col>
      <xdr:colOff>511479</xdr:colOff>
      <xdr:row>25</xdr:row>
      <xdr:rowOff>135700</xdr:rowOff>
    </xdr:to>
    <xdr:pic>
      <xdr:nvPicPr>
        <xdr:cNvPr id="91" name="Graphic 90" descr="Bar chart with solid fill">
          <a:extLst>
            <a:ext uri="{FF2B5EF4-FFF2-40B4-BE49-F238E27FC236}">
              <a16:creationId xmlns:a16="http://schemas.microsoft.com/office/drawing/2014/main" id="{8096BE69-E4B6-F428-B424-A27B0D56DE4A}"/>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4144027" y="459288"/>
          <a:ext cx="762000" cy="762000"/>
        </a:xfrm>
        <a:prstGeom prst="rect">
          <a:avLst/>
        </a:prstGeom>
      </xdr:spPr>
    </xdr:pic>
    <xdr:clientData/>
  </xdr:twoCellAnchor>
  <xdr:twoCellAnchor editAs="oneCell">
    <xdr:from>
      <xdr:col>10</xdr:col>
      <xdr:colOff>371605</xdr:colOff>
      <xdr:row>22</xdr:row>
      <xdr:rowOff>48016</xdr:rowOff>
    </xdr:from>
    <xdr:to>
      <xdr:col>11</xdr:col>
      <xdr:colOff>438411</xdr:colOff>
      <xdr:row>25</xdr:row>
      <xdr:rowOff>156576</xdr:rowOff>
    </xdr:to>
    <xdr:pic>
      <xdr:nvPicPr>
        <xdr:cNvPr id="93" name="Graphic 92" descr="Money with solid fill">
          <a:extLst>
            <a:ext uri="{FF2B5EF4-FFF2-40B4-BE49-F238E27FC236}">
              <a16:creationId xmlns:a16="http://schemas.microsoft.com/office/drawing/2014/main" id="{8CD16425-8D99-935E-1DBE-C78D0E44ACC3}"/>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7187852" y="569934"/>
          <a:ext cx="672230" cy="672230"/>
        </a:xfrm>
        <a:prstGeom prst="rect">
          <a:avLst/>
        </a:prstGeom>
      </xdr:spPr>
    </xdr:pic>
    <xdr:clientData/>
  </xdr:twoCellAnchor>
  <xdr:twoCellAnchor editAs="oneCell">
    <xdr:from>
      <xdr:col>17</xdr:col>
      <xdr:colOff>489857</xdr:colOff>
      <xdr:row>1</xdr:row>
      <xdr:rowOff>63499</xdr:rowOff>
    </xdr:from>
    <xdr:to>
      <xdr:col>26</xdr:col>
      <xdr:colOff>117634</xdr:colOff>
      <xdr:row>14</xdr:row>
      <xdr:rowOff>932</xdr:rowOff>
    </xdr:to>
    <xdr:pic>
      <xdr:nvPicPr>
        <xdr:cNvPr id="99" name="Picture 98" descr="Tata Motors Buses and Vans (@TataMotorsBusesandVans) • Facebook">
          <a:extLst>
            <a:ext uri="{FF2B5EF4-FFF2-40B4-BE49-F238E27FC236}">
              <a16:creationId xmlns:a16="http://schemas.microsoft.com/office/drawing/2014/main" id="{6B723FD0-11B6-CA2E-4798-392C72FC593D}"/>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1615057" y="139699"/>
          <a:ext cx="5114177" cy="13852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33</xdr:col>
      <xdr:colOff>116417</xdr:colOff>
      <xdr:row>45</xdr:row>
      <xdr:rowOff>95250</xdr:rowOff>
    </xdr:from>
    <xdr:to>
      <xdr:col>41</xdr:col>
      <xdr:colOff>539750</xdr:colOff>
      <xdr:row>56</xdr:row>
      <xdr:rowOff>63500</xdr:rowOff>
    </xdr:to>
    <xdr:sp macro="" textlink="">
      <xdr:nvSpPr>
        <xdr:cNvPr id="103" name="Rectangle: Rounded Corners 102">
          <a:extLst>
            <a:ext uri="{FF2B5EF4-FFF2-40B4-BE49-F238E27FC236}">
              <a16:creationId xmlns:a16="http://schemas.microsoft.com/office/drawing/2014/main" id="{DCBDD62B-3F22-0A58-65FE-1FFFBB58CC56}"/>
            </a:ext>
          </a:extLst>
        </xdr:cNvPr>
        <xdr:cNvSpPr/>
      </xdr:nvSpPr>
      <xdr:spPr>
        <a:xfrm>
          <a:off x="21113750" y="6910917"/>
          <a:ext cx="5334000" cy="1947333"/>
        </a:xfrm>
        <a:prstGeom prst="roundRect">
          <a:avLst/>
        </a:prstGeom>
        <a:solidFill>
          <a:schemeClr val="accent4">
            <a:lumMod val="20000"/>
            <a:lumOff val="80000"/>
          </a:schemeClr>
        </a:solidFill>
        <a:ln>
          <a:solidFill>
            <a:schemeClr val="accent4">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400" b="1" u="sng">
              <a:solidFill>
                <a:srgbClr val="FF0000"/>
              </a:solidFill>
            </a:rPr>
            <a:t>Notes</a:t>
          </a:r>
          <a:r>
            <a:rPr lang="en-IN" sz="1400" b="1">
              <a:solidFill>
                <a:srgbClr val="FF0000"/>
              </a:solidFill>
            </a:rPr>
            <a:t>:</a:t>
          </a:r>
        </a:p>
        <a:p>
          <a:pPr algn="l"/>
          <a:r>
            <a:rPr lang="en-IN" sz="1400" b="1">
              <a:solidFill>
                <a:schemeClr val="accent1">
                  <a:lumMod val="75000"/>
                </a:schemeClr>
              </a:solidFill>
            </a:rPr>
            <a:t>1)</a:t>
          </a:r>
          <a:r>
            <a:rPr lang="en-IN" sz="1400">
              <a:solidFill>
                <a:schemeClr val="accent1">
                  <a:lumMod val="75000"/>
                </a:schemeClr>
              </a:solidFill>
            </a:rPr>
            <a:t> </a:t>
          </a:r>
          <a:r>
            <a:rPr lang="en-IN" sz="1400" b="1">
              <a:solidFill>
                <a:schemeClr val="accent1">
                  <a:lumMod val="75000"/>
                </a:schemeClr>
              </a:solidFill>
            </a:rPr>
            <a:t>All Financials</a:t>
          </a:r>
          <a:r>
            <a:rPr lang="en-IN" sz="1400" b="1" baseline="0">
              <a:solidFill>
                <a:schemeClr val="accent1">
                  <a:lumMod val="75000"/>
                </a:schemeClr>
              </a:solidFill>
            </a:rPr>
            <a:t> are in ₹ Crore.</a:t>
          </a:r>
        </a:p>
        <a:p>
          <a:pPr algn="l"/>
          <a:r>
            <a:rPr lang="en-IN" sz="1400" b="1" baseline="0">
              <a:solidFill>
                <a:schemeClr val="accent1">
                  <a:lumMod val="75000"/>
                </a:schemeClr>
              </a:solidFill>
            </a:rPr>
            <a:t>2) 2025 is Actuals; 2026-2030 are projections.</a:t>
          </a:r>
        </a:p>
        <a:p>
          <a:pPr algn="l"/>
          <a:r>
            <a:rPr lang="en-IN" sz="1400" b="1" baseline="0">
              <a:solidFill>
                <a:schemeClr val="accent1">
                  <a:lumMod val="75000"/>
                </a:schemeClr>
              </a:solidFill>
            </a:rPr>
            <a:t>3) Ratios are Calculated baesd on projected financial statements.</a:t>
          </a:r>
        </a:p>
        <a:p>
          <a:pPr algn="l"/>
          <a:r>
            <a:rPr lang="en-IN" sz="1400" b="1" baseline="0">
              <a:solidFill>
                <a:schemeClr val="accent1">
                  <a:lumMod val="75000"/>
                </a:schemeClr>
              </a:solidFill>
            </a:rPr>
            <a:t>4) Use Choose year to see impact of diffrent growth assumptions</a:t>
          </a:r>
          <a:endParaRPr lang="en-IN" sz="1400" b="1">
            <a:solidFill>
              <a:schemeClr val="accent1">
                <a:lumMod val="75000"/>
              </a:schemeClr>
            </a:solidFill>
          </a:endParaRPr>
        </a:p>
        <a:p>
          <a:pPr algn="l"/>
          <a:endParaRPr lang="en-IN" sz="1400" b="1">
            <a:solidFill>
              <a:schemeClr val="tx1"/>
            </a:solidFill>
          </a:endParaRPr>
        </a:p>
        <a:p>
          <a:pPr algn="l"/>
          <a:endParaRPr lang="en-IN" sz="1400">
            <a:solidFill>
              <a:schemeClr val="tx1"/>
            </a:solidFill>
          </a:endParaRPr>
        </a:p>
      </xdr:txBody>
    </xdr:sp>
    <xdr:clientData/>
  </xdr:twoCellAnchor>
  <xdr:oneCellAnchor>
    <xdr:from>
      <xdr:col>35</xdr:col>
      <xdr:colOff>317500</xdr:colOff>
      <xdr:row>30</xdr:row>
      <xdr:rowOff>31750</xdr:rowOff>
    </xdr:from>
    <xdr:ext cx="184731" cy="264560"/>
    <xdr:sp macro="" textlink="">
      <xdr:nvSpPr>
        <xdr:cNvPr id="104" name="TextBox 103">
          <a:extLst>
            <a:ext uri="{FF2B5EF4-FFF2-40B4-BE49-F238E27FC236}">
              <a16:creationId xmlns:a16="http://schemas.microsoft.com/office/drawing/2014/main" id="{0BFC6408-7E1D-4AE5-D9CA-D2A840FAB0D3}"/>
            </a:ext>
          </a:extLst>
        </xdr:cNvPr>
        <xdr:cNvSpPr txBox="1"/>
      </xdr:nvSpPr>
      <xdr:spPr>
        <a:xfrm>
          <a:off x="22542500" y="373591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editAs="oneCell">
    <xdr:from>
      <xdr:col>32</xdr:col>
      <xdr:colOff>521918</xdr:colOff>
      <xdr:row>21</xdr:row>
      <xdr:rowOff>52192</xdr:rowOff>
    </xdr:from>
    <xdr:to>
      <xdr:col>41</xdr:col>
      <xdr:colOff>407095</xdr:colOff>
      <xdr:row>44</xdr:row>
      <xdr:rowOff>31542</xdr:rowOff>
    </xdr:to>
    <xdr:pic>
      <xdr:nvPicPr>
        <xdr:cNvPr id="105" name="Picture 104" descr="Commercial vehicles – Tata Motors">
          <a:extLst>
            <a:ext uri="{FF2B5EF4-FFF2-40B4-BE49-F238E27FC236}">
              <a16:creationId xmlns:a16="http://schemas.microsoft.com/office/drawing/2014/main" id="{82B1418E-30DD-4E77-860B-82021D39E41A}"/>
            </a:ext>
          </a:extLst>
        </xdr:cNvPr>
        <xdr:cNvPicPr>
          <a:picLocks noChangeAspect="1" noChangeArrowheads="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a:fillRect/>
        </a:stretch>
      </xdr:blipFill>
      <xdr:spPr bwMode="auto">
        <a:xfrm>
          <a:off x="20657507" y="2171178"/>
          <a:ext cx="5334000" cy="47079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421822</xdr:colOff>
      <xdr:row>21</xdr:row>
      <xdr:rowOff>108856</xdr:rowOff>
    </xdr:from>
    <xdr:to>
      <xdr:col>16</xdr:col>
      <xdr:colOff>503463</xdr:colOff>
      <xdr:row>25</xdr:row>
      <xdr:rowOff>95248</xdr:rowOff>
    </xdr:to>
    <xdr:pic>
      <xdr:nvPicPr>
        <xdr:cNvPr id="108" name="Graphic 107" descr="Upward trend with solid fill">
          <a:extLst>
            <a:ext uri="{FF2B5EF4-FFF2-40B4-BE49-F238E27FC236}">
              <a16:creationId xmlns:a16="http://schemas.microsoft.com/office/drawing/2014/main" id="{07AAE78C-1345-ADB6-1DBD-554B8778A923}"/>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0355036" y="2340427"/>
          <a:ext cx="693964" cy="693964"/>
        </a:xfrm>
        <a:prstGeom prst="rect">
          <a:avLst/>
        </a:prstGeom>
      </xdr:spPr>
    </xdr:pic>
    <xdr:clientData/>
  </xdr:twoCellAnchor>
  <xdr:twoCellAnchor editAs="oneCell">
    <xdr:from>
      <xdr:col>20</xdr:col>
      <xdr:colOff>285752</xdr:colOff>
      <xdr:row>21</xdr:row>
      <xdr:rowOff>108857</xdr:rowOff>
    </xdr:from>
    <xdr:to>
      <xdr:col>21</xdr:col>
      <xdr:colOff>435429</xdr:colOff>
      <xdr:row>25</xdr:row>
      <xdr:rowOff>163284</xdr:rowOff>
    </xdr:to>
    <xdr:pic>
      <xdr:nvPicPr>
        <xdr:cNvPr id="110" name="Graphic 109" descr="Bar graph with downward trend with solid fill">
          <a:extLst>
            <a:ext uri="{FF2B5EF4-FFF2-40B4-BE49-F238E27FC236}">
              <a16:creationId xmlns:a16="http://schemas.microsoft.com/office/drawing/2014/main" id="{8B0BCFE3-BA2C-77DF-165A-D36ACC7D4506}"/>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13280573" y="2340428"/>
          <a:ext cx="761999" cy="76199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4</xdr:col>
      <xdr:colOff>571500</xdr:colOff>
      <xdr:row>3</xdr:row>
      <xdr:rowOff>137160</xdr:rowOff>
    </xdr:from>
    <xdr:to>
      <xdr:col>11</xdr:col>
      <xdr:colOff>228600</xdr:colOff>
      <xdr:row>14</xdr:row>
      <xdr:rowOff>83820</xdr:rowOff>
    </xdr:to>
    <xdr:graphicFrame macro="">
      <xdr:nvGraphicFramePr>
        <xdr:cNvPr id="2" name="Chart 1">
          <a:extLst>
            <a:ext uri="{FF2B5EF4-FFF2-40B4-BE49-F238E27FC236}">
              <a16:creationId xmlns:a16="http://schemas.microsoft.com/office/drawing/2014/main" id="{A4FD4CEE-5510-435C-A9D5-BAED2DCB06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571500</xdr:colOff>
      <xdr:row>3</xdr:row>
      <xdr:rowOff>137160</xdr:rowOff>
    </xdr:from>
    <xdr:to>
      <xdr:col>11</xdr:col>
      <xdr:colOff>228600</xdr:colOff>
      <xdr:row>14</xdr:row>
      <xdr:rowOff>83820</xdr:rowOff>
    </xdr:to>
    <xdr:graphicFrame macro="">
      <xdr:nvGraphicFramePr>
        <xdr:cNvPr id="2" name="Chart 1">
          <a:extLst>
            <a:ext uri="{FF2B5EF4-FFF2-40B4-BE49-F238E27FC236}">
              <a16:creationId xmlns:a16="http://schemas.microsoft.com/office/drawing/2014/main" id="{EF5FEB28-D7FA-400B-B69B-5ABC23E9B0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571500</xdr:colOff>
      <xdr:row>3</xdr:row>
      <xdr:rowOff>137160</xdr:rowOff>
    </xdr:from>
    <xdr:to>
      <xdr:col>8</xdr:col>
      <xdr:colOff>281940</xdr:colOff>
      <xdr:row>16</xdr:row>
      <xdr:rowOff>144780</xdr:rowOff>
    </xdr:to>
    <xdr:graphicFrame macro="">
      <xdr:nvGraphicFramePr>
        <xdr:cNvPr id="2" name="Chart 1">
          <a:extLst>
            <a:ext uri="{FF2B5EF4-FFF2-40B4-BE49-F238E27FC236}">
              <a16:creationId xmlns:a16="http://schemas.microsoft.com/office/drawing/2014/main" id="{FF768F41-B95E-41E9-B35D-8D248496F1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571500</xdr:colOff>
      <xdr:row>3</xdr:row>
      <xdr:rowOff>137160</xdr:rowOff>
    </xdr:from>
    <xdr:to>
      <xdr:col>11</xdr:col>
      <xdr:colOff>228600</xdr:colOff>
      <xdr:row>14</xdr:row>
      <xdr:rowOff>83820</xdr:rowOff>
    </xdr:to>
    <xdr:graphicFrame macro="">
      <xdr:nvGraphicFramePr>
        <xdr:cNvPr id="2" name="Chart 1">
          <a:extLst>
            <a:ext uri="{FF2B5EF4-FFF2-40B4-BE49-F238E27FC236}">
              <a16:creationId xmlns:a16="http://schemas.microsoft.com/office/drawing/2014/main" id="{AC5CE5CA-EA8B-4016-9B87-570C07726B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411480</xdr:colOff>
      <xdr:row>3</xdr:row>
      <xdr:rowOff>175260</xdr:rowOff>
    </xdr:from>
    <xdr:to>
      <xdr:col>11</xdr:col>
      <xdr:colOff>68580</xdr:colOff>
      <xdr:row>14</xdr:row>
      <xdr:rowOff>121920</xdr:rowOff>
    </xdr:to>
    <xdr:graphicFrame macro="">
      <xdr:nvGraphicFramePr>
        <xdr:cNvPr id="2" name="Chart 1">
          <a:extLst>
            <a:ext uri="{FF2B5EF4-FFF2-40B4-BE49-F238E27FC236}">
              <a16:creationId xmlns:a16="http://schemas.microsoft.com/office/drawing/2014/main" id="{49A7C90F-0AEA-4E94-8786-18340C1425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411480</xdr:colOff>
      <xdr:row>3</xdr:row>
      <xdr:rowOff>175260</xdr:rowOff>
    </xdr:from>
    <xdr:to>
      <xdr:col>11</xdr:col>
      <xdr:colOff>68580</xdr:colOff>
      <xdr:row>14</xdr:row>
      <xdr:rowOff>121920</xdr:rowOff>
    </xdr:to>
    <xdr:graphicFrame macro="">
      <xdr:nvGraphicFramePr>
        <xdr:cNvPr id="2" name="Chart 1">
          <a:extLst>
            <a:ext uri="{FF2B5EF4-FFF2-40B4-BE49-F238E27FC236}">
              <a16:creationId xmlns:a16="http://schemas.microsoft.com/office/drawing/2014/main" id="{A5C3E6C2-8E2D-4B1B-B04D-3C4AFC2D96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4</xdr:col>
      <xdr:colOff>411480</xdr:colOff>
      <xdr:row>4</xdr:row>
      <xdr:rowOff>160020</xdr:rowOff>
    </xdr:from>
    <xdr:to>
      <xdr:col>14</xdr:col>
      <xdr:colOff>548640</xdr:colOff>
      <xdr:row>15</xdr:row>
      <xdr:rowOff>38100</xdr:rowOff>
    </xdr:to>
    <xdr:graphicFrame macro="">
      <xdr:nvGraphicFramePr>
        <xdr:cNvPr id="2" name="Chart 1">
          <a:extLst>
            <a:ext uri="{FF2B5EF4-FFF2-40B4-BE49-F238E27FC236}">
              <a16:creationId xmlns:a16="http://schemas.microsoft.com/office/drawing/2014/main" id="{37D21F10-F0F8-48D0-8115-51C6E95069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4</xdr:col>
      <xdr:colOff>449580</xdr:colOff>
      <xdr:row>2</xdr:row>
      <xdr:rowOff>3810</xdr:rowOff>
    </xdr:from>
    <xdr:to>
      <xdr:col>11</xdr:col>
      <xdr:colOff>480060</xdr:colOff>
      <xdr:row>21</xdr:row>
      <xdr:rowOff>175260</xdr:rowOff>
    </xdr:to>
    <xdr:graphicFrame macro="">
      <xdr:nvGraphicFramePr>
        <xdr:cNvPr id="2" name="Chart 1">
          <a:extLst>
            <a:ext uri="{FF2B5EF4-FFF2-40B4-BE49-F238E27FC236}">
              <a16:creationId xmlns:a16="http://schemas.microsoft.com/office/drawing/2014/main" id="{897A9A9A-E843-411D-943E-6D010918C2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5</xdr:col>
      <xdr:colOff>83820</xdr:colOff>
      <xdr:row>1</xdr:row>
      <xdr:rowOff>87630</xdr:rowOff>
    </xdr:from>
    <xdr:to>
      <xdr:col>11</xdr:col>
      <xdr:colOff>518160</xdr:colOff>
      <xdr:row>17</xdr:row>
      <xdr:rowOff>45720</xdr:rowOff>
    </xdr:to>
    <xdr:graphicFrame macro="">
      <xdr:nvGraphicFramePr>
        <xdr:cNvPr id="2" name="Chart 1">
          <a:extLst>
            <a:ext uri="{FF2B5EF4-FFF2-40B4-BE49-F238E27FC236}">
              <a16:creationId xmlns:a16="http://schemas.microsoft.com/office/drawing/2014/main" id="{AB7BA96A-0F25-10F0-3FA9-6CEA5BE60C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ksh" refreshedDate="46163.852415393521" createdVersion="8" refreshedVersion="8" minRefreshableVersion="3" recordCount="15" xr:uid="{62F4C7EF-932E-4859-B725-74D6CE2E9B10}">
  <cacheSource type="worksheet">
    <worksheetSource ref="A1:AD7" sheet="Supporting schedule for Dashboa"/>
  </cacheSource>
  <cacheFields count="30">
    <cacheField name="Year" numFmtId="0">
      <sharedItems containsSemiMixedTypes="0" containsString="0" containsNumber="1" containsInteger="1" minValue="2016" maxValue="2030" count="15">
        <n v="2016"/>
        <n v="2017"/>
        <n v="2018"/>
        <n v="2019"/>
        <n v="2020"/>
        <n v="2021"/>
        <n v="2022"/>
        <n v="2023"/>
        <n v="2024"/>
        <n v="2025"/>
        <n v="2026"/>
        <n v="2027"/>
        <n v="2028"/>
        <n v="2029"/>
        <n v="2030"/>
      </sharedItems>
    </cacheField>
    <cacheField name=" Total Revenue" numFmtId="1">
      <sharedItems containsSemiMixedTypes="0" containsString="0" containsNumber="1" minValue="252437" maxValue="814031.82275113591"/>
    </cacheField>
    <cacheField name="Total Cost " numFmtId="1">
      <sharedItems containsSemiMixedTypes="0" containsString="0" containsNumber="1" minValue="217505.84" maxValue="743206.29844334756"/>
    </cacheField>
    <cacheField name="Operating Profit " numFmtId="1">
      <sharedItems containsSemiMixedTypes="0" containsString="0" containsNumber="1" minValue="9388.2699999999895" maxValue="70825.52430778835"/>
    </cacheField>
    <cacheField name="Depricition &amp; Amortization" numFmtId="1">
      <sharedItems containsSemiMixedTypes="0" containsString="0" containsNumber="1" minValue="16710" maxValue="50011.5"/>
    </cacheField>
    <cacheField name="EBIT " numFmtId="1">
      <sharedItems containsSemiMixedTypes="0" containsString="0" containsNumber="1" minValue="-12036.73000000001" maxValue="39126"/>
    </cacheField>
    <cacheField name="Interest " numFmtId="1">
      <sharedItems containsSemiMixedTypes="0" containsString="0" containsNumber="1" containsInteger="1" minValue="4238" maxValue="10225"/>
    </cacheField>
    <cacheField name="Profit Before Exceptional item " numFmtId="1">
      <sharedItems containsSemiMixedTypes="0" containsString="0" containsNumber="1" minValue="-19279.73000000001" maxValue="34043"/>
    </cacheField>
    <cacheField name="Exceptional item" numFmtId="1">
      <sharedItems containsSemiMixedTypes="0" containsString="0" containsNumber="1" minValue="-29431" maxValue="2870"/>
    </cacheField>
    <cacheField name="Tax" numFmtId="1">
      <sharedItems containsSemiMixedTypes="0" containsString="0" containsNumber="1" minValue="235.7860140366094" maxValue="10502"/>
    </cacheField>
    <cacheField name="Net Profit " numFmtId="1">
      <sharedItems containsSemiMixedTypes="0" containsString="0" containsNumber="1" minValue="-22544.98000000001" maxValue="23479"/>
    </cacheField>
    <cacheField name="Total Equity " numFmtId="1">
      <sharedItems containsSemiMixedTypes="0" containsString="0" containsNumber="1" minValue="48831.88" maxValue="152272.72293379344"/>
    </cacheField>
    <cacheField name="Total Current Liabilities" numFmtId="1">
      <sharedItems containsSemiMixedTypes="0" containsString="0" containsNumber="1" minValue="107048.06999999999" maxValue="366853.86196285713"/>
    </cacheField>
    <cacheField name="Total Long term liabilities " numFmtId="1">
      <sharedItems containsSemiMixedTypes="0" containsString="0" containsNumber="1" minValue="80705.239999999991" maxValue="131004"/>
    </cacheField>
    <cacheField name="Total Liabilites" numFmtId="1">
      <sharedItems containsSemiMixedTypes="0" containsString="0" containsNumber="1" minValue="187753.31" maxValue="456057.86196285713"/>
    </cacheField>
    <cacheField name="Total Liability &amp; Equity" numFmtId="1">
      <sharedItems containsSemiMixedTypes="0" containsString="0" containsNumber="1" minValue="267138.32999999996" maxValue="608330.58489665063"/>
    </cacheField>
    <cacheField name="Total Current Asset " numFmtId="1">
      <sharedItems containsSemiMixedTypes="0" containsString="0" containsNumber="1" minValue="109921.31" maxValue="371304.08489665051"/>
    </cacheField>
    <cacheField name="Total Long term Assets " numFmtId="1">
      <sharedItems containsSemiMixedTypes="0" containsString="0" containsNumber="1" minValue="156919.02000000002" maxValue="237026.5"/>
    </cacheField>
    <cacheField name="Total Asset" numFmtId="1">
      <sharedItems containsSemiMixedTypes="0" containsString="0" containsNumber="1" minValue="267138.15000000002" maxValue="608330.58489665051"/>
    </cacheField>
    <cacheField name="Check " numFmtId="0">
      <sharedItems containsSemiMixedTypes="0" containsString="0" containsNumber="1" minValue="-0.80999999999767169" maxValue="0"/>
    </cacheField>
    <cacheField name="Capacity " numFmtId="1">
      <sharedItems containsSemiMixedTypes="0" containsString="0" containsNumber="1" containsInteger="1" minValue="2330000" maxValue="3300000"/>
    </cacheField>
    <cacheField name="New Capacity " numFmtId="1">
      <sharedItems containsSemiMixedTypes="0" containsString="0" containsNumber="1" containsInteger="1" minValue="-290000" maxValue="130000"/>
    </cacheField>
    <cacheField name="Export" numFmtId="1">
      <sharedItems containsSemiMixedTypes="0" containsString="0" containsNumber="1" minValue="295000" maxValue="927743.28748875647"/>
    </cacheField>
    <cacheField name="Domestic " numFmtId="1">
      <sharedItems containsSemiMixedTypes="0" containsString="0" containsNumber="1" minValue="974000" maxValue="2264468.0029814737"/>
    </cacheField>
    <cacheField name="Total " numFmtId="1">
      <sharedItems containsSemiMixedTypes="0" containsString="0" containsNumber="1" minValue="1324000" maxValue="3192211.2904702304"/>
    </cacheField>
    <cacheField name="Capacity Utilization " numFmtId="9">
      <sharedItems containsSemiMixedTypes="0" containsString="0" containsNumber="1" minValue="0.54040816326530616" maxValue="0.96733675468794855"/>
    </cacheField>
    <cacheField name="Working capital " numFmtId="1">
      <sharedItems containsSemiMixedTypes="0" containsString="0" containsNumber="1" minValue="-22023.199999999997" maxValue="11715.553481424664"/>
    </cacheField>
    <cacheField name="Capex Schedule " numFmtId="1">
      <sharedItems containsSemiMixedTypes="0" containsString="0" containsNumber="1" minValue="133119" maxValue="250057.5"/>
    </cacheField>
    <cacheField name="Assets per Car " numFmtId="1">
      <sharedItems containsSemiMixedTypes="0" containsString="0" containsNumber="1" minValue="51199.615384615383" maxValue="75775"/>
    </cacheField>
    <cacheField name="Cash flow" numFmtId="1">
      <sharedItems containsSemiMixedTypes="0" containsString="0" containsNumber="1" minValue="30459" maxValue="46792"/>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ksh" refreshedDate="46166.845312847225" createdVersion="5" refreshedVersion="8" minRefreshableVersion="3" recordCount="0" supportSubquery="1" supportAdvancedDrill="1" xr:uid="{12A6F20F-BFDE-44F4-8F27-3A03C5D1E2AC}">
  <cacheSource type="external" connectionId="1"/>
  <cacheFields count="2">
    <cacheField name="[Table1].[Year].[Year]" caption="Year" numFmtId="0" level="1">
      <sharedItems containsSemiMixedTypes="0" containsString="0" containsNumber="1" containsInteger="1" minValue="2025" maxValue="2030" count="6">
        <n v="2025"/>
        <n v="2026"/>
        <n v="2027"/>
        <n v="2028"/>
        <n v="2029"/>
        <n v="2030"/>
      </sharedItems>
      <extLst>
        <ext xmlns:x15="http://schemas.microsoft.com/office/spreadsheetml/2010/11/main" uri="{4F2E5C28-24EA-4eb8-9CBF-B6C8F9C3D259}">
          <x15:cachedUniqueNames>
            <x15:cachedUniqueName index="0" name="[Table1].[Year].&amp;[2025]"/>
            <x15:cachedUniqueName index="1" name="[Table1].[Year].&amp;[2026]"/>
            <x15:cachedUniqueName index="2" name="[Table1].[Year].&amp;[2027]"/>
            <x15:cachedUniqueName index="3" name="[Table1].[Year].&amp;[2028]"/>
            <x15:cachedUniqueName index="4" name="[Table1].[Year].&amp;[2029]"/>
            <x15:cachedUniqueName index="5" name="[Table1].[Year].&amp;[2030]"/>
          </x15:cachedUniqueNames>
        </ext>
      </extLst>
    </cacheField>
    <cacheField name="[Measures].[Sum of Cash flow]" caption="Sum of Cash flow" numFmtId="0" hierarchy="37" level="32767"/>
  </cacheFields>
  <cacheHierarchies count="48">
    <cacheHierarchy uniqueName="[Table1].[Year]" caption="Year" attribute="1" defaultMemberUniqueName="[Table1].[Year].[All]" allUniqueName="[Table1].[Year].[All]" dimensionUniqueName="[Table1]" displayFolder="" count="2" memberValueDatatype="20" unbalanced="0">
      <fieldsUsage count="2">
        <fieldUsage x="-1"/>
        <fieldUsage x="0"/>
      </fieldsUsage>
    </cacheHierarchy>
    <cacheHierarchy uniqueName="[Table1].[Total Revenue]" caption="Total Revenue" attribute="1" defaultMemberUniqueName="[Table1].[Total Revenue].[All]" allUniqueName="[Table1].[Total Revenue].[All]" dimensionUniqueName="[Table1]" displayFolder="" count="0" memberValueDatatype="5" unbalanced="0"/>
    <cacheHierarchy uniqueName="[Table1].[Total Cost]" caption="Total Cost" attribute="1" defaultMemberUniqueName="[Table1].[Total Cost].[All]" allUniqueName="[Table1].[Total Cost].[All]" dimensionUniqueName="[Table1]" displayFolder="" count="0" memberValueDatatype="5" unbalanced="0"/>
    <cacheHierarchy uniqueName="[Table1].[Operating Profit]" caption="Operating Profit" attribute="1" defaultMemberUniqueName="[Table1].[Operating Profit].[All]" allUniqueName="[Table1].[Operating Profit].[All]" dimensionUniqueName="[Table1]" displayFolder="" count="0" memberValueDatatype="5" unbalanced="0"/>
    <cacheHierarchy uniqueName="[Table1].[Depricition &amp; Amortization]" caption="Depricition &amp; Amortization" attribute="1" defaultMemberUniqueName="[Table1].[Depricition &amp; Amortization].[All]" allUniqueName="[Table1].[Depricition &amp; Amortization].[All]" dimensionUniqueName="[Table1]" displayFolder="" count="0" memberValueDatatype="5" unbalanced="0"/>
    <cacheHierarchy uniqueName="[Table1].[EBIT]" caption="EBIT" attribute="1" defaultMemberUniqueName="[Table1].[EBIT].[All]" allUniqueName="[Table1].[EBIT].[All]" dimensionUniqueName="[Table1]" displayFolder="" count="0" memberValueDatatype="5" unbalanced="0"/>
    <cacheHierarchy uniqueName="[Table1].[Interest]" caption="Interest" attribute="1" defaultMemberUniqueName="[Table1].[Interest].[All]" allUniqueName="[Table1].[Interest].[All]" dimensionUniqueName="[Table1]" displayFolder="" count="0" memberValueDatatype="20" unbalanced="0"/>
    <cacheHierarchy uniqueName="[Table1].[Profit Before Exceptional item]" caption="Profit Before Exceptional item" attribute="1" defaultMemberUniqueName="[Table1].[Profit Before Exceptional item].[All]" allUniqueName="[Table1].[Profit Before Exceptional item].[All]" dimensionUniqueName="[Table1]" displayFolder="" count="0" memberValueDatatype="5" unbalanced="0"/>
    <cacheHierarchy uniqueName="[Table1].[Exceptional item]" caption="Exceptional item" attribute="1" defaultMemberUniqueName="[Table1].[Exceptional item].[All]" allUniqueName="[Table1].[Exceptional item].[All]" dimensionUniqueName="[Table1]" displayFolder="" count="0" memberValueDatatype="20" unbalanced="0"/>
    <cacheHierarchy uniqueName="[Table1].[Tax]" caption="Tax" attribute="1" defaultMemberUniqueName="[Table1].[Tax].[All]" allUniqueName="[Table1].[Tax].[All]" dimensionUniqueName="[Table1]" displayFolder="" count="0" memberValueDatatype="5" unbalanced="0"/>
    <cacheHierarchy uniqueName="[Table1].[Net Profit]" caption="Net Profit" attribute="1" defaultMemberUniqueName="[Table1].[Net Profit].[All]" allUniqueName="[Table1].[Net Profit].[All]" dimensionUniqueName="[Table1]" displayFolder="" count="0" memberValueDatatype="5" unbalanced="0"/>
    <cacheHierarchy uniqueName="[Table1].[Total Equity]" caption="Total Equity" attribute="1" defaultMemberUniqueName="[Table1].[Total Equity].[All]" allUniqueName="[Table1].[Total Equity].[All]" dimensionUniqueName="[Table1]" displayFolder="" count="0" memberValueDatatype="5" unbalanced="0"/>
    <cacheHierarchy uniqueName="[Table1].[Total Current Liabilities]" caption="Total Current Liabilities" attribute="1" defaultMemberUniqueName="[Table1].[Total Current Liabilities].[All]" allUniqueName="[Table1].[Total Current Liabilities].[All]" dimensionUniqueName="[Table1]" displayFolder="" count="0" memberValueDatatype="5" unbalanced="0"/>
    <cacheHierarchy uniqueName="[Table1].[Total Long term liabilities]" caption="Total Long term liabilities" attribute="1" defaultMemberUniqueName="[Table1].[Total Long term liabilities].[All]" allUniqueName="[Table1].[Total Long term liabilities].[All]" dimensionUniqueName="[Table1]" displayFolder="" count="0" memberValueDatatype="20" unbalanced="0"/>
    <cacheHierarchy uniqueName="[Table1].[Total Liabilites]" caption="Total Liabilites" attribute="1" defaultMemberUniqueName="[Table1].[Total Liabilites].[All]" allUniqueName="[Table1].[Total Liabilites].[All]" dimensionUniqueName="[Table1]" displayFolder="" count="0" memberValueDatatype="5" unbalanced="0"/>
    <cacheHierarchy uniqueName="[Table1].[Total Liability &amp; Equity]" caption="Total Liability &amp; Equity" attribute="1" defaultMemberUniqueName="[Table1].[Total Liability &amp; Equity].[All]" allUniqueName="[Table1].[Total Liability &amp; Equity].[All]" dimensionUniqueName="[Table1]" displayFolder="" count="0" memberValueDatatype="5" unbalanced="0"/>
    <cacheHierarchy uniqueName="[Table1].[Total Current Asset]" caption="Total Current Asset" attribute="1" defaultMemberUniqueName="[Table1].[Total Current Asset].[All]" allUniqueName="[Table1].[Total Current Asset].[All]" dimensionUniqueName="[Table1]" displayFolder="" count="0" memberValueDatatype="5" unbalanced="0"/>
    <cacheHierarchy uniqueName="[Table1].[Total Long term Assets]" caption="Total Long term Assets" attribute="1" defaultMemberUniqueName="[Table1].[Total Long term Assets].[All]" allUniqueName="[Table1].[Total Long term Assets].[All]" dimensionUniqueName="[Table1]" displayFolder="" count="0" memberValueDatatype="5" unbalanced="0"/>
    <cacheHierarchy uniqueName="[Table1].[Total Asset]" caption="Total Asset" attribute="1" defaultMemberUniqueName="[Table1].[Total Asset].[All]" allUniqueName="[Table1].[Total Asset].[All]" dimensionUniqueName="[Table1]" displayFolder="" count="0" memberValueDatatype="5" unbalanced="0"/>
    <cacheHierarchy uniqueName="[Table1].[Check]" caption="Check" attribute="1" defaultMemberUniqueName="[Table1].[Check].[All]" allUniqueName="[Table1].[Check].[All]" dimensionUniqueName="[Table1]" displayFolder="" count="0" memberValueDatatype="20" unbalanced="0"/>
    <cacheHierarchy uniqueName="[Table1].[Capacity]" caption="Capacity" attribute="1" defaultMemberUniqueName="[Table1].[Capacity].[All]" allUniqueName="[Table1].[Capacity].[All]" dimensionUniqueName="[Table1]" displayFolder="" count="0" memberValueDatatype="20" unbalanced="0"/>
    <cacheHierarchy uniqueName="[Table1].[New Capacity]" caption="New Capacity" attribute="1" defaultMemberUniqueName="[Table1].[New Capacity].[All]" allUniqueName="[Table1].[New Capacity].[All]" dimensionUniqueName="[Table1]" displayFolder="" count="0" memberValueDatatype="130" unbalanced="0"/>
    <cacheHierarchy uniqueName="[Table1].[Export]" caption="Export" attribute="1" defaultMemberUniqueName="[Table1].[Export].[All]" allUniqueName="[Table1].[Export].[All]" dimensionUniqueName="[Table1]" displayFolder="" count="0" memberValueDatatype="5" unbalanced="0"/>
    <cacheHierarchy uniqueName="[Table1].[Domestic]" caption="Domestic" attribute="1" defaultMemberUniqueName="[Table1].[Domestic].[All]" allUniqueName="[Table1].[Domestic].[All]" dimensionUniqueName="[Table1]" displayFolder="" count="0" memberValueDatatype="5" unbalanced="0"/>
    <cacheHierarchy uniqueName="[Table1].[Total]" caption="Total" attribute="1" defaultMemberUniqueName="[Table1].[Total].[All]" allUniqueName="[Table1].[Total].[All]" dimensionUniqueName="[Table1]" displayFolder="" count="0" memberValueDatatype="5" unbalanced="0"/>
    <cacheHierarchy uniqueName="[Table1].[Capacity Utilization]" caption="Capacity Utilization" attribute="1" defaultMemberUniqueName="[Table1].[Capacity Utilization].[All]" allUniqueName="[Table1].[Capacity Utilization].[All]" dimensionUniqueName="[Table1]" displayFolder="" count="0" memberValueDatatype="5" unbalanced="0"/>
    <cacheHierarchy uniqueName="[Table1].[Working capital]" caption="Working capital" attribute="1" defaultMemberUniqueName="[Table1].[Working capital].[All]" allUniqueName="[Table1].[Working capital].[All]" dimensionUniqueName="[Table1]" displayFolder="" count="0" memberValueDatatype="5" unbalanced="0"/>
    <cacheHierarchy uniqueName="[Table1].[Capex Schedule]" caption="Capex Schedule" attribute="1" defaultMemberUniqueName="[Table1].[Capex Schedule].[All]" allUniqueName="[Table1].[Capex Schedule].[All]" dimensionUniqueName="[Table1]" displayFolder="" count="0" memberValueDatatype="5" unbalanced="0"/>
    <cacheHierarchy uniqueName="[Table1].[Assets per Car]" caption="Assets per Car" attribute="1" defaultMemberUniqueName="[Table1].[Assets per Car].[All]" allUniqueName="[Table1].[Assets per Car].[All]" dimensionUniqueName="[Table1]" displayFolder="" count="0" memberValueDatatype="5" unbalanced="0"/>
    <cacheHierarchy uniqueName="[Table1].[Cash flow]" caption="Cash flow" attribute="1" defaultMemberUniqueName="[Table1].[Cash flow].[All]" allUniqueName="[Table1].[Cash flow].[All]" dimensionUniqueName="[Table1]" displayFolder="" count="0" memberValueDatatype="5" unbalanced="0"/>
    <cacheHierarchy uniqueName="[Table2].[Year]" caption="Year" attribute="1" defaultMemberUniqueName="[Table2].[Year].[All]" allUniqueName="[Table2].[Year].[All]" dimensionUniqueName="[Table2]" displayFolder="" count="0" memberValueDatatype="20" unbalanced="0"/>
    <cacheHierarchy uniqueName="[Measures].[Sum of Year]" caption="Sum of Year" measure="1" displayFolder="" measureGroup="Table2" count="0">
      <extLst>
        <ext xmlns:x15="http://schemas.microsoft.com/office/spreadsheetml/2010/11/main" uri="{B97F6D7D-B522-45F9-BDA1-12C45D357490}">
          <x15:cacheHierarchy aggregatedColumn="30"/>
        </ext>
      </extLst>
    </cacheHierarchy>
    <cacheHierarchy uniqueName="[Measures].[Sum of Year 2]" caption="Sum of Year 2" measure="1" displayFolder="" measureGroup="Table1" count="0">
      <extLst>
        <ext xmlns:x15="http://schemas.microsoft.com/office/spreadsheetml/2010/11/main" uri="{B97F6D7D-B522-45F9-BDA1-12C45D357490}">
          <x15:cacheHierarchy aggregatedColumn="0"/>
        </ext>
      </extLst>
    </cacheHierarchy>
    <cacheHierarchy uniqueName="[Measures].[Sum of Total Revenue]" caption="Sum of Total Revenue" measure="1" displayFolder="" measureGroup="Table1" count="0">
      <extLst>
        <ext xmlns:x15="http://schemas.microsoft.com/office/spreadsheetml/2010/11/main" uri="{B97F6D7D-B522-45F9-BDA1-12C45D357490}">
          <x15:cacheHierarchy aggregatedColumn="1"/>
        </ext>
      </extLst>
    </cacheHierarchy>
    <cacheHierarchy uniqueName="[Measures].[Sum of Total Cost]" caption="Sum of Total Cost" measure="1" displayFolder="" measureGroup="Table1" count="0">
      <extLst>
        <ext xmlns:x15="http://schemas.microsoft.com/office/spreadsheetml/2010/11/main" uri="{B97F6D7D-B522-45F9-BDA1-12C45D357490}">
          <x15:cacheHierarchy aggregatedColumn="2"/>
        </ext>
      </extLst>
    </cacheHierarchy>
    <cacheHierarchy uniqueName="[Measures].[Sum of Net Profit]" caption="Sum of Net Profit" measure="1" displayFolder="" measureGroup="Table1" count="0">
      <extLst>
        <ext xmlns:x15="http://schemas.microsoft.com/office/spreadsheetml/2010/11/main" uri="{B97F6D7D-B522-45F9-BDA1-12C45D357490}">
          <x15:cacheHierarchy aggregatedColumn="10"/>
        </ext>
      </extLst>
    </cacheHierarchy>
    <cacheHierarchy uniqueName="[Measures].[Sum of Operating Profit]" caption="Sum of Operating Profit" measure="1" displayFolder="" measureGroup="Table1" count="0">
      <extLst>
        <ext xmlns:x15="http://schemas.microsoft.com/office/spreadsheetml/2010/11/main" uri="{B97F6D7D-B522-45F9-BDA1-12C45D357490}">
          <x15:cacheHierarchy aggregatedColumn="3"/>
        </ext>
      </extLst>
    </cacheHierarchy>
    <cacheHierarchy uniqueName="[Measures].[Sum of Cash flow]" caption="Sum of Cash flow" measure="1" displayFolder="" measureGroup="Table1" count="0" oneField="1">
      <fieldsUsage count="1">
        <fieldUsage x="1"/>
      </fieldsUsage>
      <extLst>
        <ext xmlns:x15="http://schemas.microsoft.com/office/spreadsheetml/2010/11/main" uri="{B97F6D7D-B522-45F9-BDA1-12C45D357490}">
          <x15:cacheHierarchy aggregatedColumn="29"/>
        </ext>
      </extLst>
    </cacheHierarchy>
    <cacheHierarchy uniqueName="[Measures].[Revenue]" caption="Revenue" measure="1" displayFolder="" measureGroup="Table1" count="0"/>
    <cacheHierarchy uniqueName="[Measures].[RevenueRevenue]" caption="RevenueRevenue" measure="1" displayFolder="" measureGroup="Table1" count="0"/>
    <cacheHierarchy uniqueName="[Measures].[Interest coverage ratio]" caption="Interest coverage ratio" measure="1" displayFolder="" measureGroup="Table1" count="0"/>
    <cacheHierarchy uniqueName="[Measures].[Net Profit Margin]" caption="Net Profit Margin" measure="1" displayFolder="" measureGroup="Table1" count="0"/>
    <cacheHierarchy uniqueName="[Measures].[Debt to Equity]" caption="Debt to Equity" measure="1" displayFolder="" measureGroup="Table1" count="0"/>
    <cacheHierarchy uniqueName="[Measures].[Return on equity]" caption="Return on equity" measure="1" displayFolder="" measureGroup="Table1" count="0"/>
    <cacheHierarchy uniqueName="[Measures].[Current Ratio]" caption="Current Ratio" measure="1" displayFolder="" measureGroup="Table1" count="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ies>
  <kpis count="0"/>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ksh" refreshedDate="46166.84531423611" createdVersion="5" refreshedVersion="8" minRefreshableVersion="3" recordCount="0" supportSubquery="1" supportAdvancedDrill="1" xr:uid="{1E838F84-8CB9-4A44-A5DD-B1B01ABF38DC}">
  <cacheSource type="external" connectionId="1"/>
  <cacheFields count="2">
    <cacheField name="[Table1].[Year].[Year]" caption="Year" numFmtId="0" level="1">
      <sharedItems containsSemiMixedTypes="0" containsString="0" containsNumber="1" containsInteger="1" minValue="2025" maxValue="2030" count="6">
        <n v="2025"/>
        <n v="2026"/>
        <n v="2027"/>
        <n v="2028"/>
        <n v="2029"/>
        <n v="2030"/>
      </sharedItems>
      <extLst>
        <ext xmlns:x15="http://schemas.microsoft.com/office/spreadsheetml/2010/11/main" uri="{4F2E5C28-24EA-4eb8-9CBF-B6C8F9C3D259}">
          <x15:cachedUniqueNames>
            <x15:cachedUniqueName index="0" name="[Table1].[Year].&amp;[2025]"/>
            <x15:cachedUniqueName index="1" name="[Table1].[Year].&amp;[2026]"/>
            <x15:cachedUniqueName index="2" name="[Table1].[Year].&amp;[2027]"/>
            <x15:cachedUniqueName index="3" name="[Table1].[Year].&amp;[2028]"/>
            <x15:cachedUniqueName index="4" name="[Table1].[Year].&amp;[2029]"/>
            <x15:cachedUniqueName index="5" name="[Table1].[Year].&amp;[2030]"/>
          </x15:cachedUniqueNames>
        </ext>
      </extLst>
    </cacheField>
    <cacheField name="[Measures].[Debt to Equity]" caption="Debt to Equity" numFmtId="0" hierarchy="42" level="32767"/>
  </cacheFields>
  <cacheHierarchies count="48">
    <cacheHierarchy uniqueName="[Table1].[Year]" caption="Year" attribute="1" defaultMemberUniqueName="[Table1].[Year].[All]" allUniqueName="[Table1].[Year].[All]" dimensionUniqueName="[Table1]" displayFolder="" count="2" memberValueDatatype="20" unbalanced="0">
      <fieldsUsage count="2">
        <fieldUsage x="-1"/>
        <fieldUsage x="0"/>
      </fieldsUsage>
    </cacheHierarchy>
    <cacheHierarchy uniqueName="[Table1].[Total Revenue]" caption="Total Revenue" attribute="1" defaultMemberUniqueName="[Table1].[Total Revenue].[All]" allUniqueName="[Table1].[Total Revenue].[All]" dimensionUniqueName="[Table1]" displayFolder="" count="0" memberValueDatatype="5" unbalanced="0"/>
    <cacheHierarchy uniqueName="[Table1].[Total Cost]" caption="Total Cost" attribute="1" defaultMemberUniqueName="[Table1].[Total Cost].[All]" allUniqueName="[Table1].[Total Cost].[All]" dimensionUniqueName="[Table1]" displayFolder="" count="0" memberValueDatatype="5" unbalanced="0"/>
    <cacheHierarchy uniqueName="[Table1].[Operating Profit]" caption="Operating Profit" attribute="1" defaultMemberUniqueName="[Table1].[Operating Profit].[All]" allUniqueName="[Table1].[Operating Profit].[All]" dimensionUniqueName="[Table1]" displayFolder="" count="0" memberValueDatatype="5" unbalanced="0"/>
    <cacheHierarchy uniqueName="[Table1].[Depricition &amp; Amortization]" caption="Depricition &amp; Amortization" attribute="1" defaultMemberUniqueName="[Table1].[Depricition &amp; Amortization].[All]" allUniqueName="[Table1].[Depricition &amp; Amortization].[All]" dimensionUniqueName="[Table1]" displayFolder="" count="0" memberValueDatatype="5" unbalanced="0"/>
    <cacheHierarchy uniqueName="[Table1].[EBIT]" caption="EBIT" attribute="1" defaultMemberUniqueName="[Table1].[EBIT].[All]" allUniqueName="[Table1].[EBIT].[All]" dimensionUniqueName="[Table1]" displayFolder="" count="0" memberValueDatatype="5" unbalanced="0"/>
    <cacheHierarchy uniqueName="[Table1].[Interest]" caption="Interest" attribute="1" defaultMemberUniqueName="[Table1].[Interest].[All]" allUniqueName="[Table1].[Interest].[All]" dimensionUniqueName="[Table1]" displayFolder="" count="0" memberValueDatatype="20" unbalanced="0"/>
    <cacheHierarchy uniqueName="[Table1].[Profit Before Exceptional item]" caption="Profit Before Exceptional item" attribute="1" defaultMemberUniqueName="[Table1].[Profit Before Exceptional item].[All]" allUniqueName="[Table1].[Profit Before Exceptional item].[All]" dimensionUniqueName="[Table1]" displayFolder="" count="0" memberValueDatatype="5" unbalanced="0"/>
    <cacheHierarchy uniqueName="[Table1].[Exceptional item]" caption="Exceptional item" attribute="1" defaultMemberUniqueName="[Table1].[Exceptional item].[All]" allUniqueName="[Table1].[Exceptional item].[All]" dimensionUniqueName="[Table1]" displayFolder="" count="0" memberValueDatatype="20" unbalanced="0"/>
    <cacheHierarchy uniqueName="[Table1].[Tax]" caption="Tax" attribute="1" defaultMemberUniqueName="[Table1].[Tax].[All]" allUniqueName="[Table1].[Tax].[All]" dimensionUniqueName="[Table1]" displayFolder="" count="0" memberValueDatatype="5" unbalanced="0"/>
    <cacheHierarchy uniqueName="[Table1].[Net Profit]" caption="Net Profit" attribute="1" defaultMemberUniqueName="[Table1].[Net Profit].[All]" allUniqueName="[Table1].[Net Profit].[All]" dimensionUniqueName="[Table1]" displayFolder="" count="0" memberValueDatatype="5" unbalanced="0"/>
    <cacheHierarchy uniqueName="[Table1].[Total Equity]" caption="Total Equity" attribute="1" defaultMemberUniqueName="[Table1].[Total Equity].[All]" allUniqueName="[Table1].[Total Equity].[All]" dimensionUniqueName="[Table1]" displayFolder="" count="0" memberValueDatatype="5" unbalanced="0"/>
    <cacheHierarchy uniqueName="[Table1].[Total Current Liabilities]" caption="Total Current Liabilities" attribute="1" defaultMemberUniqueName="[Table1].[Total Current Liabilities].[All]" allUniqueName="[Table1].[Total Current Liabilities].[All]" dimensionUniqueName="[Table1]" displayFolder="" count="0" memberValueDatatype="5" unbalanced="0"/>
    <cacheHierarchy uniqueName="[Table1].[Total Long term liabilities]" caption="Total Long term liabilities" attribute="1" defaultMemberUniqueName="[Table1].[Total Long term liabilities].[All]" allUniqueName="[Table1].[Total Long term liabilities].[All]" dimensionUniqueName="[Table1]" displayFolder="" count="0" memberValueDatatype="20" unbalanced="0"/>
    <cacheHierarchy uniqueName="[Table1].[Total Liabilites]" caption="Total Liabilites" attribute="1" defaultMemberUniqueName="[Table1].[Total Liabilites].[All]" allUniqueName="[Table1].[Total Liabilites].[All]" dimensionUniqueName="[Table1]" displayFolder="" count="0" memberValueDatatype="5" unbalanced="0"/>
    <cacheHierarchy uniqueName="[Table1].[Total Liability &amp; Equity]" caption="Total Liability &amp; Equity" attribute="1" defaultMemberUniqueName="[Table1].[Total Liability &amp; Equity].[All]" allUniqueName="[Table1].[Total Liability &amp; Equity].[All]" dimensionUniqueName="[Table1]" displayFolder="" count="0" memberValueDatatype="5" unbalanced="0"/>
    <cacheHierarchy uniqueName="[Table1].[Total Current Asset]" caption="Total Current Asset" attribute="1" defaultMemberUniqueName="[Table1].[Total Current Asset].[All]" allUniqueName="[Table1].[Total Current Asset].[All]" dimensionUniqueName="[Table1]" displayFolder="" count="0" memberValueDatatype="5" unbalanced="0"/>
    <cacheHierarchy uniqueName="[Table1].[Total Long term Assets]" caption="Total Long term Assets" attribute="1" defaultMemberUniqueName="[Table1].[Total Long term Assets].[All]" allUniqueName="[Table1].[Total Long term Assets].[All]" dimensionUniqueName="[Table1]" displayFolder="" count="0" memberValueDatatype="5" unbalanced="0"/>
    <cacheHierarchy uniqueName="[Table1].[Total Asset]" caption="Total Asset" attribute="1" defaultMemberUniqueName="[Table1].[Total Asset].[All]" allUniqueName="[Table1].[Total Asset].[All]" dimensionUniqueName="[Table1]" displayFolder="" count="0" memberValueDatatype="5" unbalanced="0"/>
    <cacheHierarchy uniqueName="[Table1].[Check]" caption="Check" attribute="1" defaultMemberUniqueName="[Table1].[Check].[All]" allUniqueName="[Table1].[Check].[All]" dimensionUniqueName="[Table1]" displayFolder="" count="0" memberValueDatatype="20" unbalanced="0"/>
    <cacheHierarchy uniqueName="[Table1].[Capacity]" caption="Capacity" attribute="1" defaultMemberUniqueName="[Table1].[Capacity].[All]" allUniqueName="[Table1].[Capacity].[All]" dimensionUniqueName="[Table1]" displayFolder="" count="0" memberValueDatatype="20" unbalanced="0"/>
    <cacheHierarchy uniqueName="[Table1].[New Capacity]" caption="New Capacity" attribute="1" defaultMemberUniqueName="[Table1].[New Capacity].[All]" allUniqueName="[Table1].[New Capacity].[All]" dimensionUniqueName="[Table1]" displayFolder="" count="0" memberValueDatatype="130" unbalanced="0"/>
    <cacheHierarchy uniqueName="[Table1].[Export]" caption="Export" attribute="1" defaultMemberUniqueName="[Table1].[Export].[All]" allUniqueName="[Table1].[Export].[All]" dimensionUniqueName="[Table1]" displayFolder="" count="0" memberValueDatatype="5" unbalanced="0"/>
    <cacheHierarchy uniqueName="[Table1].[Domestic]" caption="Domestic" attribute="1" defaultMemberUniqueName="[Table1].[Domestic].[All]" allUniqueName="[Table1].[Domestic].[All]" dimensionUniqueName="[Table1]" displayFolder="" count="0" memberValueDatatype="5" unbalanced="0"/>
    <cacheHierarchy uniqueName="[Table1].[Total]" caption="Total" attribute="1" defaultMemberUniqueName="[Table1].[Total].[All]" allUniqueName="[Table1].[Total].[All]" dimensionUniqueName="[Table1]" displayFolder="" count="0" memberValueDatatype="5" unbalanced="0"/>
    <cacheHierarchy uniqueName="[Table1].[Capacity Utilization]" caption="Capacity Utilization" attribute="1" defaultMemberUniqueName="[Table1].[Capacity Utilization].[All]" allUniqueName="[Table1].[Capacity Utilization].[All]" dimensionUniqueName="[Table1]" displayFolder="" count="0" memberValueDatatype="5" unbalanced="0"/>
    <cacheHierarchy uniqueName="[Table1].[Working capital]" caption="Working capital" attribute="1" defaultMemberUniqueName="[Table1].[Working capital].[All]" allUniqueName="[Table1].[Working capital].[All]" dimensionUniqueName="[Table1]" displayFolder="" count="0" memberValueDatatype="5" unbalanced="0"/>
    <cacheHierarchy uniqueName="[Table1].[Capex Schedule]" caption="Capex Schedule" attribute="1" defaultMemberUniqueName="[Table1].[Capex Schedule].[All]" allUniqueName="[Table1].[Capex Schedule].[All]" dimensionUniqueName="[Table1]" displayFolder="" count="0" memberValueDatatype="5" unbalanced="0"/>
    <cacheHierarchy uniqueName="[Table1].[Assets per Car]" caption="Assets per Car" attribute="1" defaultMemberUniqueName="[Table1].[Assets per Car].[All]" allUniqueName="[Table1].[Assets per Car].[All]" dimensionUniqueName="[Table1]" displayFolder="" count="0" memberValueDatatype="5" unbalanced="0"/>
    <cacheHierarchy uniqueName="[Table1].[Cash flow]" caption="Cash flow" attribute="1" defaultMemberUniqueName="[Table1].[Cash flow].[All]" allUniqueName="[Table1].[Cash flow].[All]" dimensionUniqueName="[Table1]" displayFolder="" count="0" memberValueDatatype="5" unbalanced="0"/>
    <cacheHierarchy uniqueName="[Table2].[Year]" caption="Year" attribute="1" defaultMemberUniqueName="[Table2].[Year].[All]" allUniqueName="[Table2].[Year].[All]" dimensionUniqueName="[Table2]" displayFolder="" count="0" memberValueDatatype="20" unbalanced="0"/>
    <cacheHierarchy uniqueName="[Measures].[Sum of Year]" caption="Sum of Year" measure="1" displayFolder="" measureGroup="Table2" count="0">
      <extLst>
        <ext xmlns:x15="http://schemas.microsoft.com/office/spreadsheetml/2010/11/main" uri="{B97F6D7D-B522-45F9-BDA1-12C45D357490}">
          <x15:cacheHierarchy aggregatedColumn="30"/>
        </ext>
      </extLst>
    </cacheHierarchy>
    <cacheHierarchy uniqueName="[Measures].[Sum of Year 2]" caption="Sum of Year 2" measure="1" displayFolder="" measureGroup="Table1" count="0">
      <extLst>
        <ext xmlns:x15="http://schemas.microsoft.com/office/spreadsheetml/2010/11/main" uri="{B97F6D7D-B522-45F9-BDA1-12C45D357490}">
          <x15:cacheHierarchy aggregatedColumn="0"/>
        </ext>
      </extLst>
    </cacheHierarchy>
    <cacheHierarchy uniqueName="[Measures].[Sum of Total Revenue]" caption="Sum of Total Revenue" measure="1" displayFolder="" measureGroup="Table1" count="0">
      <extLst>
        <ext xmlns:x15="http://schemas.microsoft.com/office/spreadsheetml/2010/11/main" uri="{B97F6D7D-B522-45F9-BDA1-12C45D357490}">
          <x15:cacheHierarchy aggregatedColumn="1"/>
        </ext>
      </extLst>
    </cacheHierarchy>
    <cacheHierarchy uniqueName="[Measures].[Sum of Total Cost]" caption="Sum of Total Cost" measure="1" displayFolder="" measureGroup="Table1" count="0">
      <extLst>
        <ext xmlns:x15="http://schemas.microsoft.com/office/spreadsheetml/2010/11/main" uri="{B97F6D7D-B522-45F9-BDA1-12C45D357490}">
          <x15:cacheHierarchy aggregatedColumn="2"/>
        </ext>
      </extLst>
    </cacheHierarchy>
    <cacheHierarchy uniqueName="[Measures].[Sum of Net Profit]" caption="Sum of Net Profit" measure="1" displayFolder="" measureGroup="Table1" count="0">
      <extLst>
        <ext xmlns:x15="http://schemas.microsoft.com/office/spreadsheetml/2010/11/main" uri="{B97F6D7D-B522-45F9-BDA1-12C45D357490}">
          <x15:cacheHierarchy aggregatedColumn="10"/>
        </ext>
      </extLst>
    </cacheHierarchy>
    <cacheHierarchy uniqueName="[Measures].[Sum of Operating Profit]" caption="Sum of Operating Profit" measure="1" displayFolder="" measureGroup="Table1" count="0">
      <extLst>
        <ext xmlns:x15="http://schemas.microsoft.com/office/spreadsheetml/2010/11/main" uri="{B97F6D7D-B522-45F9-BDA1-12C45D357490}">
          <x15:cacheHierarchy aggregatedColumn="3"/>
        </ext>
      </extLst>
    </cacheHierarchy>
    <cacheHierarchy uniqueName="[Measures].[Sum of Cash flow]" caption="Sum of Cash flow" measure="1" displayFolder="" measureGroup="Table1" count="0">
      <extLst>
        <ext xmlns:x15="http://schemas.microsoft.com/office/spreadsheetml/2010/11/main" uri="{B97F6D7D-B522-45F9-BDA1-12C45D357490}">
          <x15:cacheHierarchy aggregatedColumn="29"/>
        </ext>
      </extLst>
    </cacheHierarchy>
    <cacheHierarchy uniqueName="[Measures].[Revenue]" caption="Revenue" measure="1" displayFolder="" measureGroup="Table1" count="0"/>
    <cacheHierarchy uniqueName="[Measures].[RevenueRevenue]" caption="RevenueRevenue" measure="1" displayFolder="" measureGroup="Table1" count="0"/>
    <cacheHierarchy uniqueName="[Measures].[Interest coverage ratio]" caption="Interest coverage ratio" measure="1" displayFolder="" measureGroup="Table1" count="0"/>
    <cacheHierarchy uniqueName="[Measures].[Net Profit Margin]" caption="Net Profit Margin" measure="1" displayFolder="" measureGroup="Table1" count="0"/>
    <cacheHierarchy uniqueName="[Measures].[Debt to Equity]" caption="Debt to Equity" measure="1" displayFolder="" measureGroup="Table1" count="0" oneField="1">
      <fieldsUsage count="1">
        <fieldUsage x="1"/>
      </fieldsUsage>
    </cacheHierarchy>
    <cacheHierarchy uniqueName="[Measures].[Return on equity]" caption="Return on equity" measure="1" displayFolder="" measureGroup="Table1" count="0"/>
    <cacheHierarchy uniqueName="[Measures].[Current Ratio]" caption="Current Ratio" measure="1" displayFolder="" measureGroup="Table1" count="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ies>
  <kpis count="0"/>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ksh" refreshedDate="46166.845315393519" createdVersion="5" refreshedVersion="8" minRefreshableVersion="3" recordCount="0" supportSubquery="1" supportAdvancedDrill="1" xr:uid="{2AEDF493-9A20-4BED-8E90-E8642BC6F33E}">
  <cacheSource type="external" connectionId="1"/>
  <cacheFields count="2">
    <cacheField name="[Table1].[Year].[Year]" caption="Year" numFmtId="0" level="1">
      <sharedItems containsSemiMixedTypes="0" containsString="0" containsNumber="1" containsInteger="1" minValue="2025" maxValue="2030" count="6">
        <n v="2025"/>
        <n v="2026"/>
        <n v="2027"/>
        <n v="2028"/>
        <n v="2029"/>
        <n v="2030"/>
      </sharedItems>
      <extLst>
        <ext xmlns:x15="http://schemas.microsoft.com/office/spreadsheetml/2010/11/main" uri="{4F2E5C28-24EA-4eb8-9CBF-B6C8F9C3D259}">
          <x15:cachedUniqueNames>
            <x15:cachedUniqueName index="0" name="[Table1].[Year].&amp;[2025]"/>
            <x15:cachedUniqueName index="1" name="[Table1].[Year].&amp;[2026]"/>
            <x15:cachedUniqueName index="2" name="[Table1].[Year].&amp;[2027]"/>
            <x15:cachedUniqueName index="3" name="[Table1].[Year].&amp;[2028]"/>
            <x15:cachedUniqueName index="4" name="[Table1].[Year].&amp;[2029]"/>
            <x15:cachedUniqueName index="5" name="[Table1].[Year].&amp;[2030]"/>
          </x15:cachedUniqueNames>
        </ext>
      </extLst>
    </cacheField>
    <cacheField name="[Measures].[Sum of Operating Profit]" caption="Sum of Operating Profit" numFmtId="0" hierarchy="36" level="32767"/>
  </cacheFields>
  <cacheHierarchies count="48">
    <cacheHierarchy uniqueName="[Table1].[Year]" caption="Year" attribute="1" defaultMemberUniqueName="[Table1].[Year].[All]" allUniqueName="[Table1].[Year].[All]" dimensionUniqueName="[Table1]" displayFolder="" count="2" memberValueDatatype="20" unbalanced="0">
      <fieldsUsage count="2">
        <fieldUsage x="-1"/>
        <fieldUsage x="0"/>
      </fieldsUsage>
    </cacheHierarchy>
    <cacheHierarchy uniqueName="[Table1].[Total Revenue]" caption="Total Revenue" attribute="1" defaultMemberUniqueName="[Table1].[Total Revenue].[All]" allUniqueName="[Table1].[Total Revenue].[All]" dimensionUniqueName="[Table1]" displayFolder="" count="0" memberValueDatatype="5" unbalanced="0"/>
    <cacheHierarchy uniqueName="[Table1].[Total Cost]" caption="Total Cost" attribute="1" defaultMemberUniqueName="[Table1].[Total Cost].[All]" allUniqueName="[Table1].[Total Cost].[All]" dimensionUniqueName="[Table1]" displayFolder="" count="0" memberValueDatatype="5" unbalanced="0"/>
    <cacheHierarchy uniqueName="[Table1].[Operating Profit]" caption="Operating Profit" attribute="1" defaultMemberUniqueName="[Table1].[Operating Profit].[All]" allUniqueName="[Table1].[Operating Profit].[All]" dimensionUniqueName="[Table1]" displayFolder="" count="0" memberValueDatatype="5" unbalanced="0"/>
    <cacheHierarchy uniqueName="[Table1].[Depricition &amp; Amortization]" caption="Depricition &amp; Amortization" attribute="1" defaultMemberUniqueName="[Table1].[Depricition &amp; Amortization].[All]" allUniqueName="[Table1].[Depricition &amp; Amortization].[All]" dimensionUniqueName="[Table1]" displayFolder="" count="0" memberValueDatatype="5" unbalanced="0"/>
    <cacheHierarchy uniqueName="[Table1].[EBIT]" caption="EBIT" attribute="1" defaultMemberUniqueName="[Table1].[EBIT].[All]" allUniqueName="[Table1].[EBIT].[All]" dimensionUniqueName="[Table1]" displayFolder="" count="0" memberValueDatatype="5" unbalanced="0"/>
    <cacheHierarchy uniqueName="[Table1].[Interest]" caption="Interest" attribute="1" defaultMemberUniqueName="[Table1].[Interest].[All]" allUniqueName="[Table1].[Interest].[All]" dimensionUniqueName="[Table1]" displayFolder="" count="0" memberValueDatatype="20" unbalanced="0"/>
    <cacheHierarchy uniqueName="[Table1].[Profit Before Exceptional item]" caption="Profit Before Exceptional item" attribute="1" defaultMemberUniqueName="[Table1].[Profit Before Exceptional item].[All]" allUniqueName="[Table1].[Profit Before Exceptional item].[All]" dimensionUniqueName="[Table1]" displayFolder="" count="0" memberValueDatatype="5" unbalanced="0"/>
    <cacheHierarchy uniqueName="[Table1].[Exceptional item]" caption="Exceptional item" attribute="1" defaultMemberUniqueName="[Table1].[Exceptional item].[All]" allUniqueName="[Table1].[Exceptional item].[All]" dimensionUniqueName="[Table1]" displayFolder="" count="0" memberValueDatatype="20" unbalanced="0"/>
    <cacheHierarchy uniqueName="[Table1].[Tax]" caption="Tax" attribute="1" defaultMemberUniqueName="[Table1].[Tax].[All]" allUniqueName="[Table1].[Tax].[All]" dimensionUniqueName="[Table1]" displayFolder="" count="0" memberValueDatatype="5" unbalanced="0"/>
    <cacheHierarchy uniqueName="[Table1].[Net Profit]" caption="Net Profit" attribute="1" defaultMemberUniqueName="[Table1].[Net Profit].[All]" allUniqueName="[Table1].[Net Profit].[All]" dimensionUniqueName="[Table1]" displayFolder="" count="0" memberValueDatatype="5" unbalanced="0"/>
    <cacheHierarchy uniqueName="[Table1].[Total Equity]" caption="Total Equity" attribute="1" defaultMemberUniqueName="[Table1].[Total Equity].[All]" allUniqueName="[Table1].[Total Equity].[All]" dimensionUniqueName="[Table1]" displayFolder="" count="0" memberValueDatatype="5" unbalanced="0"/>
    <cacheHierarchy uniqueName="[Table1].[Total Current Liabilities]" caption="Total Current Liabilities" attribute="1" defaultMemberUniqueName="[Table1].[Total Current Liabilities].[All]" allUniqueName="[Table1].[Total Current Liabilities].[All]" dimensionUniqueName="[Table1]" displayFolder="" count="0" memberValueDatatype="5" unbalanced="0"/>
    <cacheHierarchy uniqueName="[Table1].[Total Long term liabilities]" caption="Total Long term liabilities" attribute="1" defaultMemberUniqueName="[Table1].[Total Long term liabilities].[All]" allUniqueName="[Table1].[Total Long term liabilities].[All]" dimensionUniqueName="[Table1]" displayFolder="" count="0" memberValueDatatype="20" unbalanced="0"/>
    <cacheHierarchy uniqueName="[Table1].[Total Liabilites]" caption="Total Liabilites" attribute="1" defaultMemberUniqueName="[Table1].[Total Liabilites].[All]" allUniqueName="[Table1].[Total Liabilites].[All]" dimensionUniqueName="[Table1]" displayFolder="" count="0" memberValueDatatype="5" unbalanced="0"/>
    <cacheHierarchy uniqueName="[Table1].[Total Liability &amp; Equity]" caption="Total Liability &amp; Equity" attribute="1" defaultMemberUniqueName="[Table1].[Total Liability &amp; Equity].[All]" allUniqueName="[Table1].[Total Liability &amp; Equity].[All]" dimensionUniqueName="[Table1]" displayFolder="" count="0" memberValueDatatype="5" unbalanced="0"/>
    <cacheHierarchy uniqueName="[Table1].[Total Current Asset]" caption="Total Current Asset" attribute="1" defaultMemberUniqueName="[Table1].[Total Current Asset].[All]" allUniqueName="[Table1].[Total Current Asset].[All]" dimensionUniqueName="[Table1]" displayFolder="" count="0" memberValueDatatype="5" unbalanced="0"/>
    <cacheHierarchy uniqueName="[Table1].[Total Long term Assets]" caption="Total Long term Assets" attribute="1" defaultMemberUniqueName="[Table1].[Total Long term Assets].[All]" allUniqueName="[Table1].[Total Long term Assets].[All]" dimensionUniqueName="[Table1]" displayFolder="" count="0" memberValueDatatype="5" unbalanced="0"/>
    <cacheHierarchy uniqueName="[Table1].[Total Asset]" caption="Total Asset" attribute="1" defaultMemberUniqueName="[Table1].[Total Asset].[All]" allUniqueName="[Table1].[Total Asset].[All]" dimensionUniqueName="[Table1]" displayFolder="" count="0" memberValueDatatype="5" unbalanced="0"/>
    <cacheHierarchy uniqueName="[Table1].[Check]" caption="Check" attribute="1" defaultMemberUniqueName="[Table1].[Check].[All]" allUniqueName="[Table1].[Check].[All]" dimensionUniqueName="[Table1]" displayFolder="" count="0" memberValueDatatype="20" unbalanced="0"/>
    <cacheHierarchy uniqueName="[Table1].[Capacity]" caption="Capacity" attribute="1" defaultMemberUniqueName="[Table1].[Capacity].[All]" allUniqueName="[Table1].[Capacity].[All]" dimensionUniqueName="[Table1]" displayFolder="" count="0" memberValueDatatype="20" unbalanced="0"/>
    <cacheHierarchy uniqueName="[Table1].[New Capacity]" caption="New Capacity" attribute="1" defaultMemberUniqueName="[Table1].[New Capacity].[All]" allUniqueName="[Table1].[New Capacity].[All]" dimensionUniqueName="[Table1]" displayFolder="" count="0" memberValueDatatype="130" unbalanced="0"/>
    <cacheHierarchy uniqueName="[Table1].[Export]" caption="Export" attribute="1" defaultMemberUniqueName="[Table1].[Export].[All]" allUniqueName="[Table1].[Export].[All]" dimensionUniqueName="[Table1]" displayFolder="" count="0" memberValueDatatype="5" unbalanced="0"/>
    <cacheHierarchy uniqueName="[Table1].[Domestic]" caption="Domestic" attribute="1" defaultMemberUniqueName="[Table1].[Domestic].[All]" allUniqueName="[Table1].[Domestic].[All]" dimensionUniqueName="[Table1]" displayFolder="" count="0" memberValueDatatype="5" unbalanced="0"/>
    <cacheHierarchy uniqueName="[Table1].[Total]" caption="Total" attribute="1" defaultMemberUniqueName="[Table1].[Total].[All]" allUniqueName="[Table1].[Total].[All]" dimensionUniqueName="[Table1]" displayFolder="" count="0" memberValueDatatype="5" unbalanced="0"/>
    <cacheHierarchy uniqueName="[Table1].[Capacity Utilization]" caption="Capacity Utilization" attribute="1" defaultMemberUniqueName="[Table1].[Capacity Utilization].[All]" allUniqueName="[Table1].[Capacity Utilization].[All]" dimensionUniqueName="[Table1]" displayFolder="" count="0" memberValueDatatype="5" unbalanced="0"/>
    <cacheHierarchy uniqueName="[Table1].[Working capital]" caption="Working capital" attribute="1" defaultMemberUniqueName="[Table1].[Working capital].[All]" allUniqueName="[Table1].[Working capital].[All]" dimensionUniqueName="[Table1]" displayFolder="" count="0" memberValueDatatype="5" unbalanced="0"/>
    <cacheHierarchy uniqueName="[Table1].[Capex Schedule]" caption="Capex Schedule" attribute="1" defaultMemberUniqueName="[Table1].[Capex Schedule].[All]" allUniqueName="[Table1].[Capex Schedule].[All]" dimensionUniqueName="[Table1]" displayFolder="" count="0" memberValueDatatype="5" unbalanced="0"/>
    <cacheHierarchy uniqueName="[Table1].[Assets per Car]" caption="Assets per Car" attribute="1" defaultMemberUniqueName="[Table1].[Assets per Car].[All]" allUniqueName="[Table1].[Assets per Car].[All]" dimensionUniqueName="[Table1]" displayFolder="" count="0" memberValueDatatype="5" unbalanced="0"/>
    <cacheHierarchy uniqueName="[Table1].[Cash flow]" caption="Cash flow" attribute="1" defaultMemberUniqueName="[Table1].[Cash flow].[All]" allUniqueName="[Table1].[Cash flow].[All]" dimensionUniqueName="[Table1]" displayFolder="" count="0" memberValueDatatype="5" unbalanced="0"/>
    <cacheHierarchy uniqueName="[Table2].[Year]" caption="Year" attribute="1" defaultMemberUniqueName="[Table2].[Year].[All]" allUniqueName="[Table2].[Year].[All]" dimensionUniqueName="[Table2]" displayFolder="" count="0" memberValueDatatype="20" unbalanced="0"/>
    <cacheHierarchy uniqueName="[Measures].[Sum of Year]" caption="Sum of Year" measure="1" displayFolder="" measureGroup="Table2" count="0">
      <extLst>
        <ext xmlns:x15="http://schemas.microsoft.com/office/spreadsheetml/2010/11/main" uri="{B97F6D7D-B522-45F9-BDA1-12C45D357490}">
          <x15:cacheHierarchy aggregatedColumn="30"/>
        </ext>
      </extLst>
    </cacheHierarchy>
    <cacheHierarchy uniqueName="[Measures].[Sum of Year 2]" caption="Sum of Year 2" measure="1" displayFolder="" measureGroup="Table1" count="0">
      <extLst>
        <ext xmlns:x15="http://schemas.microsoft.com/office/spreadsheetml/2010/11/main" uri="{B97F6D7D-B522-45F9-BDA1-12C45D357490}">
          <x15:cacheHierarchy aggregatedColumn="0"/>
        </ext>
      </extLst>
    </cacheHierarchy>
    <cacheHierarchy uniqueName="[Measures].[Sum of Total Revenue]" caption="Sum of Total Revenue" measure="1" displayFolder="" measureGroup="Table1" count="0">
      <extLst>
        <ext xmlns:x15="http://schemas.microsoft.com/office/spreadsheetml/2010/11/main" uri="{B97F6D7D-B522-45F9-BDA1-12C45D357490}">
          <x15:cacheHierarchy aggregatedColumn="1"/>
        </ext>
      </extLst>
    </cacheHierarchy>
    <cacheHierarchy uniqueName="[Measures].[Sum of Total Cost]" caption="Sum of Total Cost" measure="1" displayFolder="" measureGroup="Table1" count="0">
      <extLst>
        <ext xmlns:x15="http://schemas.microsoft.com/office/spreadsheetml/2010/11/main" uri="{B97F6D7D-B522-45F9-BDA1-12C45D357490}">
          <x15:cacheHierarchy aggregatedColumn="2"/>
        </ext>
      </extLst>
    </cacheHierarchy>
    <cacheHierarchy uniqueName="[Measures].[Sum of Net Profit]" caption="Sum of Net Profit" measure="1" displayFolder="" measureGroup="Table1" count="0">
      <extLst>
        <ext xmlns:x15="http://schemas.microsoft.com/office/spreadsheetml/2010/11/main" uri="{B97F6D7D-B522-45F9-BDA1-12C45D357490}">
          <x15:cacheHierarchy aggregatedColumn="10"/>
        </ext>
      </extLst>
    </cacheHierarchy>
    <cacheHierarchy uniqueName="[Measures].[Sum of Operating Profit]" caption="Sum of Operating Profit" measure="1" displayFolder="" measureGroup="Table1" count="0" oneField="1">
      <fieldsUsage count="1">
        <fieldUsage x="1"/>
      </fieldsUsage>
      <extLst>
        <ext xmlns:x15="http://schemas.microsoft.com/office/spreadsheetml/2010/11/main" uri="{B97F6D7D-B522-45F9-BDA1-12C45D357490}">
          <x15:cacheHierarchy aggregatedColumn="3"/>
        </ext>
      </extLst>
    </cacheHierarchy>
    <cacheHierarchy uniqueName="[Measures].[Sum of Cash flow]" caption="Sum of Cash flow" measure="1" displayFolder="" measureGroup="Table1" count="0">
      <extLst>
        <ext xmlns:x15="http://schemas.microsoft.com/office/spreadsheetml/2010/11/main" uri="{B97F6D7D-B522-45F9-BDA1-12C45D357490}">
          <x15:cacheHierarchy aggregatedColumn="29"/>
        </ext>
      </extLst>
    </cacheHierarchy>
    <cacheHierarchy uniqueName="[Measures].[Revenue]" caption="Revenue" measure="1" displayFolder="" measureGroup="Table1" count="0"/>
    <cacheHierarchy uniqueName="[Measures].[RevenueRevenue]" caption="RevenueRevenue" measure="1" displayFolder="" measureGroup="Table1" count="0"/>
    <cacheHierarchy uniqueName="[Measures].[Interest coverage ratio]" caption="Interest coverage ratio" measure="1" displayFolder="" measureGroup="Table1" count="0"/>
    <cacheHierarchy uniqueName="[Measures].[Net Profit Margin]" caption="Net Profit Margin" measure="1" displayFolder="" measureGroup="Table1" count="0"/>
    <cacheHierarchy uniqueName="[Measures].[Debt to Equity]" caption="Debt to Equity" measure="1" displayFolder="" measureGroup="Table1" count="0"/>
    <cacheHierarchy uniqueName="[Measures].[Return on equity]" caption="Return on equity" measure="1" displayFolder="" measureGroup="Table1" count="0"/>
    <cacheHierarchy uniqueName="[Measures].[Current Ratio]" caption="Current Ratio" measure="1" displayFolder="" measureGroup="Table1" count="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ies>
  <kpis count="0"/>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ksh" refreshedDate="46166.84531689815" createdVersion="5" refreshedVersion="8" minRefreshableVersion="3" recordCount="0" supportSubquery="1" supportAdvancedDrill="1" xr:uid="{BDBC09FC-2132-486C-A9AC-722F02487FEB}">
  <cacheSource type="external" connectionId="1"/>
  <cacheFields count="2">
    <cacheField name="[Table1].[Year].[Year]" caption="Year" numFmtId="0" level="1">
      <sharedItems containsSemiMixedTypes="0" containsString="0" containsNumber="1" containsInteger="1" minValue="2025" maxValue="2030" count="6">
        <n v="2025"/>
        <n v="2026"/>
        <n v="2027"/>
        <n v="2028"/>
        <n v="2029"/>
        <n v="2030"/>
      </sharedItems>
      <extLst>
        <ext xmlns:x15="http://schemas.microsoft.com/office/spreadsheetml/2010/11/main" uri="{4F2E5C28-24EA-4eb8-9CBF-B6C8F9C3D259}">
          <x15:cachedUniqueNames>
            <x15:cachedUniqueName index="0" name="[Table1].[Year].&amp;[2025]"/>
            <x15:cachedUniqueName index="1" name="[Table1].[Year].&amp;[2026]"/>
            <x15:cachedUniqueName index="2" name="[Table1].[Year].&amp;[2027]"/>
            <x15:cachedUniqueName index="3" name="[Table1].[Year].&amp;[2028]"/>
            <x15:cachedUniqueName index="4" name="[Table1].[Year].&amp;[2029]"/>
            <x15:cachedUniqueName index="5" name="[Table1].[Year].&amp;[2030]"/>
          </x15:cachedUniqueNames>
        </ext>
      </extLst>
    </cacheField>
    <cacheField name="[Measures].[Interest coverage ratio]" caption="Interest coverage ratio" numFmtId="0" hierarchy="40" level="32767"/>
  </cacheFields>
  <cacheHierarchies count="48">
    <cacheHierarchy uniqueName="[Table1].[Year]" caption="Year" attribute="1" defaultMemberUniqueName="[Table1].[Year].[All]" allUniqueName="[Table1].[Year].[All]" dimensionUniqueName="[Table1]" displayFolder="" count="2" memberValueDatatype="20" unbalanced="0">
      <fieldsUsage count="2">
        <fieldUsage x="-1"/>
        <fieldUsage x="0"/>
      </fieldsUsage>
    </cacheHierarchy>
    <cacheHierarchy uniqueName="[Table1].[Total Revenue]" caption="Total Revenue" attribute="1" defaultMemberUniqueName="[Table1].[Total Revenue].[All]" allUniqueName="[Table1].[Total Revenue].[All]" dimensionUniqueName="[Table1]" displayFolder="" count="0" memberValueDatatype="5" unbalanced="0"/>
    <cacheHierarchy uniqueName="[Table1].[Total Cost]" caption="Total Cost" attribute="1" defaultMemberUniqueName="[Table1].[Total Cost].[All]" allUniqueName="[Table1].[Total Cost].[All]" dimensionUniqueName="[Table1]" displayFolder="" count="0" memberValueDatatype="5" unbalanced="0"/>
    <cacheHierarchy uniqueName="[Table1].[Operating Profit]" caption="Operating Profit" attribute="1" defaultMemberUniqueName="[Table1].[Operating Profit].[All]" allUniqueName="[Table1].[Operating Profit].[All]" dimensionUniqueName="[Table1]" displayFolder="" count="0" memberValueDatatype="5" unbalanced="0"/>
    <cacheHierarchy uniqueName="[Table1].[Depricition &amp; Amortization]" caption="Depricition &amp; Amortization" attribute="1" defaultMemberUniqueName="[Table1].[Depricition &amp; Amortization].[All]" allUniqueName="[Table1].[Depricition &amp; Amortization].[All]" dimensionUniqueName="[Table1]" displayFolder="" count="0" memberValueDatatype="5" unbalanced="0"/>
    <cacheHierarchy uniqueName="[Table1].[EBIT]" caption="EBIT" attribute="1" defaultMemberUniqueName="[Table1].[EBIT].[All]" allUniqueName="[Table1].[EBIT].[All]" dimensionUniqueName="[Table1]" displayFolder="" count="0" memberValueDatatype="5" unbalanced="0"/>
    <cacheHierarchy uniqueName="[Table1].[Interest]" caption="Interest" attribute="1" defaultMemberUniqueName="[Table1].[Interest].[All]" allUniqueName="[Table1].[Interest].[All]" dimensionUniqueName="[Table1]" displayFolder="" count="0" memberValueDatatype="20" unbalanced="0"/>
    <cacheHierarchy uniqueName="[Table1].[Profit Before Exceptional item]" caption="Profit Before Exceptional item" attribute="1" defaultMemberUniqueName="[Table1].[Profit Before Exceptional item].[All]" allUniqueName="[Table1].[Profit Before Exceptional item].[All]" dimensionUniqueName="[Table1]" displayFolder="" count="0" memberValueDatatype="5" unbalanced="0"/>
    <cacheHierarchy uniqueName="[Table1].[Exceptional item]" caption="Exceptional item" attribute="1" defaultMemberUniqueName="[Table1].[Exceptional item].[All]" allUniqueName="[Table1].[Exceptional item].[All]" dimensionUniqueName="[Table1]" displayFolder="" count="0" memberValueDatatype="20" unbalanced="0"/>
    <cacheHierarchy uniqueName="[Table1].[Tax]" caption="Tax" attribute="1" defaultMemberUniqueName="[Table1].[Tax].[All]" allUniqueName="[Table1].[Tax].[All]" dimensionUniqueName="[Table1]" displayFolder="" count="0" memberValueDatatype="5" unbalanced="0"/>
    <cacheHierarchy uniqueName="[Table1].[Net Profit]" caption="Net Profit" attribute="1" defaultMemberUniqueName="[Table1].[Net Profit].[All]" allUniqueName="[Table1].[Net Profit].[All]" dimensionUniqueName="[Table1]" displayFolder="" count="0" memberValueDatatype="5" unbalanced="0"/>
    <cacheHierarchy uniqueName="[Table1].[Total Equity]" caption="Total Equity" attribute="1" defaultMemberUniqueName="[Table1].[Total Equity].[All]" allUniqueName="[Table1].[Total Equity].[All]" dimensionUniqueName="[Table1]" displayFolder="" count="0" memberValueDatatype="5" unbalanced="0"/>
    <cacheHierarchy uniqueName="[Table1].[Total Current Liabilities]" caption="Total Current Liabilities" attribute="1" defaultMemberUniqueName="[Table1].[Total Current Liabilities].[All]" allUniqueName="[Table1].[Total Current Liabilities].[All]" dimensionUniqueName="[Table1]" displayFolder="" count="0" memberValueDatatype="5" unbalanced="0"/>
    <cacheHierarchy uniqueName="[Table1].[Total Long term liabilities]" caption="Total Long term liabilities" attribute="1" defaultMemberUniqueName="[Table1].[Total Long term liabilities].[All]" allUniqueName="[Table1].[Total Long term liabilities].[All]" dimensionUniqueName="[Table1]" displayFolder="" count="0" memberValueDatatype="20" unbalanced="0"/>
    <cacheHierarchy uniqueName="[Table1].[Total Liabilites]" caption="Total Liabilites" attribute="1" defaultMemberUniqueName="[Table1].[Total Liabilites].[All]" allUniqueName="[Table1].[Total Liabilites].[All]" dimensionUniqueName="[Table1]" displayFolder="" count="0" memberValueDatatype="5" unbalanced="0"/>
    <cacheHierarchy uniqueName="[Table1].[Total Liability &amp; Equity]" caption="Total Liability &amp; Equity" attribute="1" defaultMemberUniqueName="[Table1].[Total Liability &amp; Equity].[All]" allUniqueName="[Table1].[Total Liability &amp; Equity].[All]" dimensionUniqueName="[Table1]" displayFolder="" count="0" memberValueDatatype="5" unbalanced="0"/>
    <cacheHierarchy uniqueName="[Table1].[Total Current Asset]" caption="Total Current Asset" attribute="1" defaultMemberUniqueName="[Table1].[Total Current Asset].[All]" allUniqueName="[Table1].[Total Current Asset].[All]" dimensionUniqueName="[Table1]" displayFolder="" count="0" memberValueDatatype="5" unbalanced="0"/>
    <cacheHierarchy uniqueName="[Table1].[Total Long term Assets]" caption="Total Long term Assets" attribute="1" defaultMemberUniqueName="[Table1].[Total Long term Assets].[All]" allUniqueName="[Table1].[Total Long term Assets].[All]" dimensionUniqueName="[Table1]" displayFolder="" count="0" memberValueDatatype="5" unbalanced="0"/>
    <cacheHierarchy uniqueName="[Table1].[Total Asset]" caption="Total Asset" attribute="1" defaultMemberUniqueName="[Table1].[Total Asset].[All]" allUniqueName="[Table1].[Total Asset].[All]" dimensionUniqueName="[Table1]" displayFolder="" count="0" memberValueDatatype="5" unbalanced="0"/>
    <cacheHierarchy uniqueName="[Table1].[Check]" caption="Check" attribute="1" defaultMemberUniqueName="[Table1].[Check].[All]" allUniqueName="[Table1].[Check].[All]" dimensionUniqueName="[Table1]" displayFolder="" count="0" memberValueDatatype="20" unbalanced="0"/>
    <cacheHierarchy uniqueName="[Table1].[Capacity]" caption="Capacity" attribute="1" defaultMemberUniqueName="[Table1].[Capacity].[All]" allUniqueName="[Table1].[Capacity].[All]" dimensionUniqueName="[Table1]" displayFolder="" count="0" memberValueDatatype="20" unbalanced="0"/>
    <cacheHierarchy uniqueName="[Table1].[New Capacity]" caption="New Capacity" attribute="1" defaultMemberUniqueName="[Table1].[New Capacity].[All]" allUniqueName="[Table1].[New Capacity].[All]" dimensionUniqueName="[Table1]" displayFolder="" count="0" memberValueDatatype="130" unbalanced="0"/>
    <cacheHierarchy uniqueName="[Table1].[Export]" caption="Export" attribute="1" defaultMemberUniqueName="[Table1].[Export].[All]" allUniqueName="[Table1].[Export].[All]" dimensionUniqueName="[Table1]" displayFolder="" count="0" memberValueDatatype="5" unbalanced="0"/>
    <cacheHierarchy uniqueName="[Table1].[Domestic]" caption="Domestic" attribute="1" defaultMemberUniqueName="[Table1].[Domestic].[All]" allUniqueName="[Table1].[Domestic].[All]" dimensionUniqueName="[Table1]" displayFolder="" count="0" memberValueDatatype="5" unbalanced="0"/>
    <cacheHierarchy uniqueName="[Table1].[Total]" caption="Total" attribute="1" defaultMemberUniqueName="[Table1].[Total].[All]" allUniqueName="[Table1].[Total].[All]" dimensionUniqueName="[Table1]" displayFolder="" count="0" memberValueDatatype="5" unbalanced="0"/>
    <cacheHierarchy uniqueName="[Table1].[Capacity Utilization]" caption="Capacity Utilization" attribute="1" defaultMemberUniqueName="[Table1].[Capacity Utilization].[All]" allUniqueName="[Table1].[Capacity Utilization].[All]" dimensionUniqueName="[Table1]" displayFolder="" count="0" memberValueDatatype="5" unbalanced="0"/>
    <cacheHierarchy uniqueName="[Table1].[Working capital]" caption="Working capital" attribute="1" defaultMemberUniqueName="[Table1].[Working capital].[All]" allUniqueName="[Table1].[Working capital].[All]" dimensionUniqueName="[Table1]" displayFolder="" count="0" memberValueDatatype="5" unbalanced="0"/>
    <cacheHierarchy uniqueName="[Table1].[Capex Schedule]" caption="Capex Schedule" attribute="1" defaultMemberUniqueName="[Table1].[Capex Schedule].[All]" allUniqueName="[Table1].[Capex Schedule].[All]" dimensionUniqueName="[Table1]" displayFolder="" count="0" memberValueDatatype="5" unbalanced="0"/>
    <cacheHierarchy uniqueName="[Table1].[Assets per Car]" caption="Assets per Car" attribute="1" defaultMemberUniqueName="[Table1].[Assets per Car].[All]" allUniqueName="[Table1].[Assets per Car].[All]" dimensionUniqueName="[Table1]" displayFolder="" count="0" memberValueDatatype="5" unbalanced="0"/>
    <cacheHierarchy uniqueName="[Table1].[Cash flow]" caption="Cash flow" attribute="1" defaultMemberUniqueName="[Table1].[Cash flow].[All]" allUniqueName="[Table1].[Cash flow].[All]" dimensionUniqueName="[Table1]" displayFolder="" count="0" memberValueDatatype="5" unbalanced="0"/>
    <cacheHierarchy uniqueName="[Table2].[Year]" caption="Year" attribute="1" defaultMemberUniqueName="[Table2].[Year].[All]" allUniqueName="[Table2].[Year].[All]" dimensionUniqueName="[Table2]" displayFolder="" count="0" memberValueDatatype="20" unbalanced="0"/>
    <cacheHierarchy uniqueName="[Measures].[Sum of Year]" caption="Sum of Year" measure="1" displayFolder="" measureGroup="Table2" count="0">
      <extLst>
        <ext xmlns:x15="http://schemas.microsoft.com/office/spreadsheetml/2010/11/main" uri="{B97F6D7D-B522-45F9-BDA1-12C45D357490}">
          <x15:cacheHierarchy aggregatedColumn="30"/>
        </ext>
      </extLst>
    </cacheHierarchy>
    <cacheHierarchy uniqueName="[Measures].[Sum of Year 2]" caption="Sum of Year 2" measure="1" displayFolder="" measureGroup="Table1" count="0">
      <extLst>
        <ext xmlns:x15="http://schemas.microsoft.com/office/spreadsheetml/2010/11/main" uri="{B97F6D7D-B522-45F9-BDA1-12C45D357490}">
          <x15:cacheHierarchy aggregatedColumn="0"/>
        </ext>
      </extLst>
    </cacheHierarchy>
    <cacheHierarchy uniqueName="[Measures].[Sum of Total Revenue]" caption="Sum of Total Revenue" measure="1" displayFolder="" measureGroup="Table1" count="0">
      <extLst>
        <ext xmlns:x15="http://schemas.microsoft.com/office/spreadsheetml/2010/11/main" uri="{B97F6D7D-B522-45F9-BDA1-12C45D357490}">
          <x15:cacheHierarchy aggregatedColumn="1"/>
        </ext>
      </extLst>
    </cacheHierarchy>
    <cacheHierarchy uniqueName="[Measures].[Sum of Total Cost]" caption="Sum of Total Cost" measure="1" displayFolder="" measureGroup="Table1" count="0">
      <extLst>
        <ext xmlns:x15="http://schemas.microsoft.com/office/spreadsheetml/2010/11/main" uri="{B97F6D7D-B522-45F9-BDA1-12C45D357490}">
          <x15:cacheHierarchy aggregatedColumn="2"/>
        </ext>
      </extLst>
    </cacheHierarchy>
    <cacheHierarchy uniqueName="[Measures].[Sum of Net Profit]" caption="Sum of Net Profit" measure="1" displayFolder="" measureGroup="Table1" count="0">
      <extLst>
        <ext xmlns:x15="http://schemas.microsoft.com/office/spreadsheetml/2010/11/main" uri="{B97F6D7D-B522-45F9-BDA1-12C45D357490}">
          <x15:cacheHierarchy aggregatedColumn="10"/>
        </ext>
      </extLst>
    </cacheHierarchy>
    <cacheHierarchy uniqueName="[Measures].[Sum of Operating Profit]" caption="Sum of Operating Profit" measure="1" displayFolder="" measureGroup="Table1" count="0">
      <extLst>
        <ext xmlns:x15="http://schemas.microsoft.com/office/spreadsheetml/2010/11/main" uri="{B97F6D7D-B522-45F9-BDA1-12C45D357490}">
          <x15:cacheHierarchy aggregatedColumn="3"/>
        </ext>
      </extLst>
    </cacheHierarchy>
    <cacheHierarchy uniqueName="[Measures].[Sum of Cash flow]" caption="Sum of Cash flow" measure="1" displayFolder="" measureGroup="Table1" count="0">
      <extLst>
        <ext xmlns:x15="http://schemas.microsoft.com/office/spreadsheetml/2010/11/main" uri="{B97F6D7D-B522-45F9-BDA1-12C45D357490}">
          <x15:cacheHierarchy aggregatedColumn="29"/>
        </ext>
      </extLst>
    </cacheHierarchy>
    <cacheHierarchy uniqueName="[Measures].[Revenue]" caption="Revenue" measure="1" displayFolder="" measureGroup="Table1" count="0"/>
    <cacheHierarchy uniqueName="[Measures].[RevenueRevenue]" caption="RevenueRevenue" measure="1" displayFolder="" measureGroup="Table1" count="0"/>
    <cacheHierarchy uniqueName="[Measures].[Interest coverage ratio]" caption="Interest coverage ratio" measure="1" displayFolder="" measureGroup="Table1" count="0" oneField="1">
      <fieldsUsage count="1">
        <fieldUsage x="1"/>
      </fieldsUsage>
    </cacheHierarchy>
    <cacheHierarchy uniqueName="[Measures].[Net Profit Margin]" caption="Net Profit Margin" measure="1" displayFolder="" measureGroup="Table1" count="0"/>
    <cacheHierarchy uniqueName="[Measures].[Debt to Equity]" caption="Debt to Equity" measure="1" displayFolder="" measureGroup="Table1" count="0"/>
    <cacheHierarchy uniqueName="[Measures].[Return on equity]" caption="Return on equity" measure="1" displayFolder="" measureGroup="Table1" count="0"/>
    <cacheHierarchy uniqueName="[Measures].[Current Ratio]" caption="Current Ratio" measure="1" displayFolder="" measureGroup="Table1" count="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ies>
  <kpis count="0"/>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ksh" refreshedDate="46166.845320023145" createdVersion="5" refreshedVersion="8" minRefreshableVersion="3" recordCount="0" supportSubquery="1" supportAdvancedDrill="1" xr:uid="{ECE3F85B-EC15-4E10-B920-B3DDFF16F91A}">
  <cacheSource type="external" connectionId="1"/>
  <cacheFields count="2">
    <cacheField name="[Measures].[Sum of Total Revenue]" caption="Sum of Total Revenue" numFmtId="0" hierarchy="33" level="32767"/>
    <cacheField name="[Table1].[Year].[Year]" caption="Year" numFmtId="0" level="1">
      <sharedItems containsSemiMixedTypes="0" containsNonDate="0" containsString="0"/>
    </cacheField>
  </cacheFields>
  <cacheHierarchies count="48">
    <cacheHierarchy uniqueName="[Table1].[Year]" caption="Year" attribute="1" defaultMemberUniqueName="[Table1].[Year].[All]" allUniqueName="[Table1].[Year].[All]" dimensionUniqueName="[Table1]" displayFolder="" count="2" memberValueDatatype="20" unbalanced="0">
      <fieldsUsage count="2">
        <fieldUsage x="-1"/>
        <fieldUsage x="1"/>
      </fieldsUsage>
    </cacheHierarchy>
    <cacheHierarchy uniqueName="[Table1].[Total Revenue]" caption="Total Revenue" attribute="1" defaultMemberUniqueName="[Table1].[Total Revenue].[All]" allUniqueName="[Table1].[Total Revenue].[All]" dimensionUniqueName="[Table1]" displayFolder="" count="0" memberValueDatatype="5" unbalanced="0"/>
    <cacheHierarchy uniqueName="[Table1].[Total Cost]" caption="Total Cost" attribute="1" defaultMemberUniqueName="[Table1].[Total Cost].[All]" allUniqueName="[Table1].[Total Cost].[All]" dimensionUniqueName="[Table1]" displayFolder="" count="0" memberValueDatatype="5" unbalanced="0"/>
    <cacheHierarchy uniqueName="[Table1].[Operating Profit]" caption="Operating Profit" attribute="1" defaultMemberUniqueName="[Table1].[Operating Profit].[All]" allUniqueName="[Table1].[Operating Profit].[All]" dimensionUniqueName="[Table1]" displayFolder="" count="0" memberValueDatatype="5" unbalanced="0"/>
    <cacheHierarchy uniqueName="[Table1].[Depricition &amp; Amortization]" caption="Depricition &amp; Amortization" attribute="1" defaultMemberUniqueName="[Table1].[Depricition &amp; Amortization].[All]" allUniqueName="[Table1].[Depricition &amp; Amortization].[All]" dimensionUniqueName="[Table1]" displayFolder="" count="0" memberValueDatatype="5" unbalanced="0"/>
    <cacheHierarchy uniqueName="[Table1].[EBIT]" caption="EBIT" attribute="1" defaultMemberUniqueName="[Table1].[EBIT].[All]" allUniqueName="[Table1].[EBIT].[All]" dimensionUniqueName="[Table1]" displayFolder="" count="0" memberValueDatatype="5" unbalanced="0"/>
    <cacheHierarchy uniqueName="[Table1].[Interest]" caption="Interest" attribute="1" defaultMemberUniqueName="[Table1].[Interest].[All]" allUniqueName="[Table1].[Interest].[All]" dimensionUniqueName="[Table1]" displayFolder="" count="0" memberValueDatatype="20" unbalanced="0"/>
    <cacheHierarchy uniqueName="[Table1].[Profit Before Exceptional item]" caption="Profit Before Exceptional item" attribute="1" defaultMemberUniqueName="[Table1].[Profit Before Exceptional item].[All]" allUniqueName="[Table1].[Profit Before Exceptional item].[All]" dimensionUniqueName="[Table1]" displayFolder="" count="0" memberValueDatatype="5" unbalanced="0"/>
    <cacheHierarchy uniqueName="[Table1].[Exceptional item]" caption="Exceptional item" attribute="1" defaultMemberUniqueName="[Table1].[Exceptional item].[All]" allUniqueName="[Table1].[Exceptional item].[All]" dimensionUniqueName="[Table1]" displayFolder="" count="0" memberValueDatatype="20" unbalanced="0"/>
    <cacheHierarchy uniqueName="[Table1].[Tax]" caption="Tax" attribute="1" defaultMemberUniqueName="[Table1].[Tax].[All]" allUniqueName="[Table1].[Tax].[All]" dimensionUniqueName="[Table1]" displayFolder="" count="0" memberValueDatatype="5" unbalanced="0"/>
    <cacheHierarchy uniqueName="[Table1].[Net Profit]" caption="Net Profit" attribute="1" defaultMemberUniqueName="[Table1].[Net Profit].[All]" allUniqueName="[Table1].[Net Profit].[All]" dimensionUniqueName="[Table1]" displayFolder="" count="0" memberValueDatatype="5" unbalanced="0"/>
    <cacheHierarchy uniqueName="[Table1].[Total Equity]" caption="Total Equity" attribute="1" defaultMemberUniqueName="[Table1].[Total Equity].[All]" allUniqueName="[Table1].[Total Equity].[All]" dimensionUniqueName="[Table1]" displayFolder="" count="0" memberValueDatatype="5" unbalanced="0"/>
    <cacheHierarchy uniqueName="[Table1].[Total Current Liabilities]" caption="Total Current Liabilities" attribute="1" defaultMemberUniqueName="[Table1].[Total Current Liabilities].[All]" allUniqueName="[Table1].[Total Current Liabilities].[All]" dimensionUniqueName="[Table1]" displayFolder="" count="0" memberValueDatatype="5" unbalanced="0"/>
    <cacheHierarchy uniqueName="[Table1].[Total Long term liabilities]" caption="Total Long term liabilities" attribute="1" defaultMemberUniqueName="[Table1].[Total Long term liabilities].[All]" allUniqueName="[Table1].[Total Long term liabilities].[All]" dimensionUniqueName="[Table1]" displayFolder="" count="0" memberValueDatatype="20" unbalanced="0"/>
    <cacheHierarchy uniqueName="[Table1].[Total Liabilites]" caption="Total Liabilites" attribute="1" defaultMemberUniqueName="[Table1].[Total Liabilites].[All]" allUniqueName="[Table1].[Total Liabilites].[All]" dimensionUniqueName="[Table1]" displayFolder="" count="0" memberValueDatatype="5" unbalanced="0"/>
    <cacheHierarchy uniqueName="[Table1].[Total Liability &amp; Equity]" caption="Total Liability &amp; Equity" attribute="1" defaultMemberUniqueName="[Table1].[Total Liability &amp; Equity].[All]" allUniqueName="[Table1].[Total Liability &amp; Equity].[All]" dimensionUniqueName="[Table1]" displayFolder="" count="0" memberValueDatatype="5" unbalanced="0"/>
    <cacheHierarchy uniqueName="[Table1].[Total Current Asset]" caption="Total Current Asset" attribute="1" defaultMemberUniqueName="[Table1].[Total Current Asset].[All]" allUniqueName="[Table1].[Total Current Asset].[All]" dimensionUniqueName="[Table1]" displayFolder="" count="0" memberValueDatatype="5" unbalanced="0"/>
    <cacheHierarchy uniqueName="[Table1].[Total Long term Assets]" caption="Total Long term Assets" attribute="1" defaultMemberUniqueName="[Table1].[Total Long term Assets].[All]" allUniqueName="[Table1].[Total Long term Assets].[All]" dimensionUniqueName="[Table1]" displayFolder="" count="0" memberValueDatatype="5" unbalanced="0"/>
    <cacheHierarchy uniqueName="[Table1].[Total Asset]" caption="Total Asset" attribute="1" defaultMemberUniqueName="[Table1].[Total Asset].[All]" allUniqueName="[Table1].[Total Asset].[All]" dimensionUniqueName="[Table1]" displayFolder="" count="0" memberValueDatatype="5" unbalanced="0"/>
    <cacheHierarchy uniqueName="[Table1].[Check]" caption="Check" attribute="1" defaultMemberUniqueName="[Table1].[Check].[All]" allUniqueName="[Table1].[Check].[All]" dimensionUniqueName="[Table1]" displayFolder="" count="0" memberValueDatatype="20" unbalanced="0"/>
    <cacheHierarchy uniqueName="[Table1].[Capacity]" caption="Capacity" attribute="1" defaultMemberUniqueName="[Table1].[Capacity].[All]" allUniqueName="[Table1].[Capacity].[All]" dimensionUniqueName="[Table1]" displayFolder="" count="0" memberValueDatatype="20" unbalanced="0"/>
    <cacheHierarchy uniqueName="[Table1].[New Capacity]" caption="New Capacity" attribute="1" defaultMemberUniqueName="[Table1].[New Capacity].[All]" allUniqueName="[Table1].[New Capacity].[All]" dimensionUniqueName="[Table1]" displayFolder="" count="0" memberValueDatatype="130" unbalanced="0"/>
    <cacheHierarchy uniqueName="[Table1].[Export]" caption="Export" attribute="1" defaultMemberUniqueName="[Table1].[Export].[All]" allUniqueName="[Table1].[Export].[All]" dimensionUniqueName="[Table1]" displayFolder="" count="0" memberValueDatatype="5" unbalanced="0"/>
    <cacheHierarchy uniqueName="[Table1].[Domestic]" caption="Domestic" attribute="1" defaultMemberUniqueName="[Table1].[Domestic].[All]" allUniqueName="[Table1].[Domestic].[All]" dimensionUniqueName="[Table1]" displayFolder="" count="0" memberValueDatatype="5" unbalanced="0"/>
    <cacheHierarchy uniqueName="[Table1].[Total]" caption="Total" attribute="1" defaultMemberUniqueName="[Table1].[Total].[All]" allUniqueName="[Table1].[Total].[All]" dimensionUniqueName="[Table1]" displayFolder="" count="0" memberValueDatatype="5" unbalanced="0"/>
    <cacheHierarchy uniqueName="[Table1].[Capacity Utilization]" caption="Capacity Utilization" attribute="1" defaultMemberUniqueName="[Table1].[Capacity Utilization].[All]" allUniqueName="[Table1].[Capacity Utilization].[All]" dimensionUniqueName="[Table1]" displayFolder="" count="0" memberValueDatatype="5" unbalanced="0"/>
    <cacheHierarchy uniqueName="[Table1].[Working capital]" caption="Working capital" attribute="1" defaultMemberUniqueName="[Table1].[Working capital].[All]" allUniqueName="[Table1].[Working capital].[All]" dimensionUniqueName="[Table1]" displayFolder="" count="0" memberValueDatatype="5" unbalanced="0"/>
    <cacheHierarchy uniqueName="[Table1].[Capex Schedule]" caption="Capex Schedule" attribute="1" defaultMemberUniqueName="[Table1].[Capex Schedule].[All]" allUniqueName="[Table1].[Capex Schedule].[All]" dimensionUniqueName="[Table1]" displayFolder="" count="0" memberValueDatatype="5" unbalanced="0"/>
    <cacheHierarchy uniqueName="[Table1].[Assets per Car]" caption="Assets per Car" attribute="1" defaultMemberUniqueName="[Table1].[Assets per Car].[All]" allUniqueName="[Table1].[Assets per Car].[All]" dimensionUniqueName="[Table1]" displayFolder="" count="0" memberValueDatatype="5" unbalanced="0"/>
    <cacheHierarchy uniqueName="[Table1].[Cash flow]" caption="Cash flow" attribute="1" defaultMemberUniqueName="[Table1].[Cash flow].[All]" allUniqueName="[Table1].[Cash flow].[All]" dimensionUniqueName="[Table1]" displayFolder="" count="0" memberValueDatatype="5" unbalanced="0"/>
    <cacheHierarchy uniqueName="[Table2].[Year]" caption="Year" attribute="1" defaultMemberUniqueName="[Table2].[Year].[All]" allUniqueName="[Table2].[Year].[All]" dimensionUniqueName="[Table2]" displayFolder="" count="0" memberValueDatatype="20" unbalanced="0"/>
    <cacheHierarchy uniqueName="[Measures].[Sum of Year]" caption="Sum of Year" measure="1" displayFolder="" measureGroup="Table2" count="0">
      <extLst>
        <ext xmlns:x15="http://schemas.microsoft.com/office/spreadsheetml/2010/11/main" uri="{B97F6D7D-B522-45F9-BDA1-12C45D357490}">
          <x15:cacheHierarchy aggregatedColumn="30"/>
        </ext>
      </extLst>
    </cacheHierarchy>
    <cacheHierarchy uniqueName="[Measures].[Sum of Year 2]" caption="Sum of Year 2" measure="1" displayFolder="" measureGroup="Table1" count="0">
      <extLst>
        <ext xmlns:x15="http://schemas.microsoft.com/office/spreadsheetml/2010/11/main" uri="{B97F6D7D-B522-45F9-BDA1-12C45D357490}">
          <x15:cacheHierarchy aggregatedColumn="0"/>
        </ext>
      </extLst>
    </cacheHierarchy>
    <cacheHierarchy uniqueName="[Measures].[Sum of Total Revenue]" caption="Sum of Total Revenue" measure="1" displayFolder="" measureGroup="Table1" count="0" oneField="1">
      <fieldsUsage count="1">
        <fieldUsage x="0"/>
      </fieldsUsage>
      <extLst>
        <ext xmlns:x15="http://schemas.microsoft.com/office/spreadsheetml/2010/11/main" uri="{B97F6D7D-B522-45F9-BDA1-12C45D357490}">
          <x15:cacheHierarchy aggregatedColumn="1"/>
        </ext>
      </extLst>
    </cacheHierarchy>
    <cacheHierarchy uniqueName="[Measures].[Sum of Total Cost]" caption="Sum of Total Cost" measure="1" displayFolder="" measureGroup="Table1" count="0">
      <extLst>
        <ext xmlns:x15="http://schemas.microsoft.com/office/spreadsheetml/2010/11/main" uri="{B97F6D7D-B522-45F9-BDA1-12C45D357490}">
          <x15:cacheHierarchy aggregatedColumn="2"/>
        </ext>
      </extLst>
    </cacheHierarchy>
    <cacheHierarchy uniqueName="[Measures].[Sum of Net Profit]" caption="Sum of Net Profit" measure="1" displayFolder="" measureGroup="Table1" count="0">
      <extLst>
        <ext xmlns:x15="http://schemas.microsoft.com/office/spreadsheetml/2010/11/main" uri="{B97F6D7D-B522-45F9-BDA1-12C45D357490}">
          <x15:cacheHierarchy aggregatedColumn="10"/>
        </ext>
      </extLst>
    </cacheHierarchy>
    <cacheHierarchy uniqueName="[Measures].[Sum of Operating Profit]" caption="Sum of Operating Profit" measure="1" displayFolder="" measureGroup="Table1" count="0">
      <extLst>
        <ext xmlns:x15="http://schemas.microsoft.com/office/spreadsheetml/2010/11/main" uri="{B97F6D7D-B522-45F9-BDA1-12C45D357490}">
          <x15:cacheHierarchy aggregatedColumn="3"/>
        </ext>
      </extLst>
    </cacheHierarchy>
    <cacheHierarchy uniqueName="[Measures].[Sum of Cash flow]" caption="Sum of Cash flow" measure="1" displayFolder="" measureGroup="Table1" count="0">
      <extLst>
        <ext xmlns:x15="http://schemas.microsoft.com/office/spreadsheetml/2010/11/main" uri="{B97F6D7D-B522-45F9-BDA1-12C45D357490}">
          <x15:cacheHierarchy aggregatedColumn="29"/>
        </ext>
      </extLst>
    </cacheHierarchy>
    <cacheHierarchy uniqueName="[Measures].[Revenue]" caption="Revenue" measure="1" displayFolder="" measureGroup="Table1" count="0"/>
    <cacheHierarchy uniqueName="[Measures].[RevenueRevenue]" caption="RevenueRevenue" measure="1" displayFolder="" measureGroup="Table1" count="0"/>
    <cacheHierarchy uniqueName="[Measures].[Interest coverage ratio]" caption="Interest coverage ratio" measure="1" displayFolder="" measureGroup="Table1" count="0"/>
    <cacheHierarchy uniqueName="[Measures].[Net Profit Margin]" caption="Net Profit Margin" measure="1" displayFolder="" measureGroup="Table1" count="0"/>
    <cacheHierarchy uniqueName="[Measures].[Debt to Equity]" caption="Debt to Equity" measure="1" displayFolder="" measureGroup="Table1" count="0"/>
    <cacheHierarchy uniqueName="[Measures].[Return on equity]" caption="Return on equity" measure="1" displayFolder="" measureGroup="Table1" count="0"/>
    <cacheHierarchy uniqueName="[Measures].[Current Ratio]" caption="Current Ratio" measure="1" displayFolder="" measureGroup="Table1" count="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ies>
  <kpis count="0"/>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ksh" refreshedDate="46166.845323379632" createdVersion="5" refreshedVersion="8" minRefreshableVersion="3" recordCount="0" supportSubquery="1" supportAdvancedDrill="1" xr:uid="{36CDA293-9133-4D8D-A4A2-493072E30140}">
  <cacheSource type="external" connectionId="1"/>
  <cacheFields count="2">
    <cacheField name="[Measures].[Net Profit Margin]" caption="Net Profit Margin" numFmtId="0" hierarchy="41" level="32767"/>
    <cacheField name="[Table1].[Year].[Year]" caption="Year" numFmtId="0" level="1">
      <sharedItems containsSemiMixedTypes="0" containsNonDate="0" containsString="0"/>
    </cacheField>
  </cacheFields>
  <cacheHierarchies count="48">
    <cacheHierarchy uniqueName="[Table1].[Year]" caption="Year" attribute="1" defaultMemberUniqueName="[Table1].[Year].[All]" allUniqueName="[Table1].[Year].[All]" dimensionUniqueName="[Table1]" displayFolder="" count="2" memberValueDatatype="20" unbalanced="0">
      <fieldsUsage count="2">
        <fieldUsage x="-1"/>
        <fieldUsage x="1"/>
      </fieldsUsage>
    </cacheHierarchy>
    <cacheHierarchy uniqueName="[Table1].[Total Revenue]" caption="Total Revenue" attribute="1" defaultMemberUniqueName="[Table1].[Total Revenue].[All]" allUniqueName="[Table1].[Total Revenue].[All]" dimensionUniqueName="[Table1]" displayFolder="" count="0" memberValueDatatype="5" unbalanced="0"/>
    <cacheHierarchy uniqueName="[Table1].[Total Cost]" caption="Total Cost" attribute="1" defaultMemberUniqueName="[Table1].[Total Cost].[All]" allUniqueName="[Table1].[Total Cost].[All]" dimensionUniqueName="[Table1]" displayFolder="" count="0" memberValueDatatype="5" unbalanced="0"/>
    <cacheHierarchy uniqueName="[Table1].[Operating Profit]" caption="Operating Profit" attribute="1" defaultMemberUniqueName="[Table1].[Operating Profit].[All]" allUniqueName="[Table1].[Operating Profit].[All]" dimensionUniqueName="[Table1]" displayFolder="" count="0" memberValueDatatype="5" unbalanced="0"/>
    <cacheHierarchy uniqueName="[Table1].[Depricition &amp; Amortization]" caption="Depricition &amp; Amortization" attribute="1" defaultMemberUniqueName="[Table1].[Depricition &amp; Amortization].[All]" allUniqueName="[Table1].[Depricition &amp; Amortization].[All]" dimensionUniqueName="[Table1]" displayFolder="" count="0" memberValueDatatype="5" unbalanced="0"/>
    <cacheHierarchy uniqueName="[Table1].[EBIT]" caption="EBIT" attribute="1" defaultMemberUniqueName="[Table1].[EBIT].[All]" allUniqueName="[Table1].[EBIT].[All]" dimensionUniqueName="[Table1]" displayFolder="" count="0" memberValueDatatype="5" unbalanced="0"/>
    <cacheHierarchy uniqueName="[Table1].[Interest]" caption="Interest" attribute="1" defaultMemberUniqueName="[Table1].[Interest].[All]" allUniqueName="[Table1].[Interest].[All]" dimensionUniqueName="[Table1]" displayFolder="" count="0" memberValueDatatype="20" unbalanced="0"/>
    <cacheHierarchy uniqueName="[Table1].[Profit Before Exceptional item]" caption="Profit Before Exceptional item" attribute="1" defaultMemberUniqueName="[Table1].[Profit Before Exceptional item].[All]" allUniqueName="[Table1].[Profit Before Exceptional item].[All]" dimensionUniqueName="[Table1]" displayFolder="" count="0" memberValueDatatype="5" unbalanced="0"/>
    <cacheHierarchy uniqueName="[Table1].[Exceptional item]" caption="Exceptional item" attribute="1" defaultMemberUniqueName="[Table1].[Exceptional item].[All]" allUniqueName="[Table1].[Exceptional item].[All]" dimensionUniqueName="[Table1]" displayFolder="" count="0" memberValueDatatype="20" unbalanced="0"/>
    <cacheHierarchy uniqueName="[Table1].[Tax]" caption="Tax" attribute="1" defaultMemberUniqueName="[Table1].[Tax].[All]" allUniqueName="[Table1].[Tax].[All]" dimensionUniqueName="[Table1]" displayFolder="" count="0" memberValueDatatype="5" unbalanced="0"/>
    <cacheHierarchy uniqueName="[Table1].[Net Profit]" caption="Net Profit" attribute="1" defaultMemberUniqueName="[Table1].[Net Profit].[All]" allUniqueName="[Table1].[Net Profit].[All]" dimensionUniqueName="[Table1]" displayFolder="" count="0" memberValueDatatype="5" unbalanced="0"/>
    <cacheHierarchy uniqueName="[Table1].[Total Equity]" caption="Total Equity" attribute="1" defaultMemberUniqueName="[Table1].[Total Equity].[All]" allUniqueName="[Table1].[Total Equity].[All]" dimensionUniqueName="[Table1]" displayFolder="" count="0" memberValueDatatype="5" unbalanced="0"/>
    <cacheHierarchy uniqueName="[Table1].[Total Current Liabilities]" caption="Total Current Liabilities" attribute="1" defaultMemberUniqueName="[Table1].[Total Current Liabilities].[All]" allUniqueName="[Table1].[Total Current Liabilities].[All]" dimensionUniqueName="[Table1]" displayFolder="" count="0" memberValueDatatype="5" unbalanced="0"/>
    <cacheHierarchy uniqueName="[Table1].[Total Long term liabilities]" caption="Total Long term liabilities" attribute="1" defaultMemberUniqueName="[Table1].[Total Long term liabilities].[All]" allUniqueName="[Table1].[Total Long term liabilities].[All]" dimensionUniqueName="[Table1]" displayFolder="" count="0" memberValueDatatype="20" unbalanced="0"/>
    <cacheHierarchy uniqueName="[Table1].[Total Liabilites]" caption="Total Liabilites" attribute="1" defaultMemberUniqueName="[Table1].[Total Liabilites].[All]" allUniqueName="[Table1].[Total Liabilites].[All]" dimensionUniqueName="[Table1]" displayFolder="" count="0" memberValueDatatype="5" unbalanced="0"/>
    <cacheHierarchy uniqueName="[Table1].[Total Liability &amp; Equity]" caption="Total Liability &amp; Equity" attribute="1" defaultMemberUniqueName="[Table1].[Total Liability &amp; Equity].[All]" allUniqueName="[Table1].[Total Liability &amp; Equity].[All]" dimensionUniqueName="[Table1]" displayFolder="" count="0" memberValueDatatype="5" unbalanced="0"/>
    <cacheHierarchy uniqueName="[Table1].[Total Current Asset]" caption="Total Current Asset" attribute="1" defaultMemberUniqueName="[Table1].[Total Current Asset].[All]" allUniqueName="[Table1].[Total Current Asset].[All]" dimensionUniqueName="[Table1]" displayFolder="" count="0" memberValueDatatype="5" unbalanced="0"/>
    <cacheHierarchy uniqueName="[Table1].[Total Long term Assets]" caption="Total Long term Assets" attribute="1" defaultMemberUniqueName="[Table1].[Total Long term Assets].[All]" allUniqueName="[Table1].[Total Long term Assets].[All]" dimensionUniqueName="[Table1]" displayFolder="" count="0" memberValueDatatype="5" unbalanced="0"/>
    <cacheHierarchy uniqueName="[Table1].[Total Asset]" caption="Total Asset" attribute="1" defaultMemberUniqueName="[Table1].[Total Asset].[All]" allUniqueName="[Table1].[Total Asset].[All]" dimensionUniqueName="[Table1]" displayFolder="" count="0" memberValueDatatype="5" unbalanced="0"/>
    <cacheHierarchy uniqueName="[Table1].[Check]" caption="Check" attribute="1" defaultMemberUniqueName="[Table1].[Check].[All]" allUniqueName="[Table1].[Check].[All]" dimensionUniqueName="[Table1]" displayFolder="" count="0" memberValueDatatype="20" unbalanced="0"/>
    <cacheHierarchy uniqueName="[Table1].[Capacity]" caption="Capacity" attribute="1" defaultMemberUniqueName="[Table1].[Capacity].[All]" allUniqueName="[Table1].[Capacity].[All]" dimensionUniqueName="[Table1]" displayFolder="" count="0" memberValueDatatype="20" unbalanced="0"/>
    <cacheHierarchy uniqueName="[Table1].[New Capacity]" caption="New Capacity" attribute="1" defaultMemberUniqueName="[Table1].[New Capacity].[All]" allUniqueName="[Table1].[New Capacity].[All]" dimensionUniqueName="[Table1]" displayFolder="" count="0" memberValueDatatype="130" unbalanced="0"/>
    <cacheHierarchy uniqueName="[Table1].[Export]" caption="Export" attribute="1" defaultMemberUniqueName="[Table1].[Export].[All]" allUniqueName="[Table1].[Export].[All]" dimensionUniqueName="[Table1]" displayFolder="" count="0" memberValueDatatype="5" unbalanced="0"/>
    <cacheHierarchy uniqueName="[Table1].[Domestic]" caption="Domestic" attribute="1" defaultMemberUniqueName="[Table1].[Domestic].[All]" allUniqueName="[Table1].[Domestic].[All]" dimensionUniqueName="[Table1]" displayFolder="" count="0" memberValueDatatype="5" unbalanced="0"/>
    <cacheHierarchy uniqueName="[Table1].[Total]" caption="Total" attribute="1" defaultMemberUniqueName="[Table1].[Total].[All]" allUniqueName="[Table1].[Total].[All]" dimensionUniqueName="[Table1]" displayFolder="" count="0" memberValueDatatype="5" unbalanced="0"/>
    <cacheHierarchy uniqueName="[Table1].[Capacity Utilization]" caption="Capacity Utilization" attribute="1" defaultMemberUniqueName="[Table1].[Capacity Utilization].[All]" allUniqueName="[Table1].[Capacity Utilization].[All]" dimensionUniqueName="[Table1]" displayFolder="" count="0" memberValueDatatype="5" unbalanced="0"/>
    <cacheHierarchy uniqueName="[Table1].[Working capital]" caption="Working capital" attribute="1" defaultMemberUniqueName="[Table1].[Working capital].[All]" allUniqueName="[Table1].[Working capital].[All]" dimensionUniqueName="[Table1]" displayFolder="" count="0" memberValueDatatype="5" unbalanced="0"/>
    <cacheHierarchy uniqueName="[Table1].[Capex Schedule]" caption="Capex Schedule" attribute="1" defaultMemberUniqueName="[Table1].[Capex Schedule].[All]" allUniqueName="[Table1].[Capex Schedule].[All]" dimensionUniqueName="[Table1]" displayFolder="" count="0" memberValueDatatype="5" unbalanced="0"/>
    <cacheHierarchy uniqueName="[Table1].[Assets per Car]" caption="Assets per Car" attribute="1" defaultMemberUniqueName="[Table1].[Assets per Car].[All]" allUniqueName="[Table1].[Assets per Car].[All]" dimensionUniqueName="[Table1]" displayFolder="" count="0" memberValueDatatype="5" unbalanced="0"/>
    <cacheHierarchy uniqueName="[Table1].[Cash flow]" caption="Cash flow" attribute="1" defaultMemberUniqueName="[Table1].[Cash flow].[All]" allUniqueName="[Table1].[Cash flow].[All]" dimensionUniqueName="[Table1]" displayFolder="" count="0" memberValueDatatype="5" unbalanced="0"/>
    <cacheHierarchy uniqueName="[Table2].[Year]" caption="Year" attribute="1" defaultMemberUniqueName="[Table2].[Year].[All]" allUniqueName="[Table2].[Year].[All]" dimensionUniqueName="[Table2]" displayFolder="" count="0" memberValueDatatype="20" unbalanced="0"/>
    <cacheHierarchy uniqueName="[Measures].[Sum of Year]" caption="Sum of Year" measure="1" displayFolder="" measureGroup="Table2" count="0">
      <extLst>
        <ext xmlns:x15="http://schemas.microsoft.com/office/spreadsheetml/2010/11/main" uri="{B97F6D7D-B522-45F9-BDA1-12C45D357490}">
          <x15:cacheHierarchy aggregatedColumn="30"/>
        </ext>
      </extLst>
    </cacheHierarchy>
    <cacheHierarchy uniqueName="[Measures].[Sum of Year 2]" caption="Sum of Year 2" measure="1" displayFolder="" measureGroup="Table1" count="0">
      <extLst>
        <ext xmlns:x15="http://schemas.microsoft.com/office/spreadsheetml/2010/11/main" uri="{B97F6D7D-B522-45F9-BDA1-12C45D357490}">
          <x15:cacheHierarchy aggregatedColumn="0"/>
        </ext>
      </extLst>
    </cacheHierarchy>
    <cacheHierarchy uniqueName="[Measures].[Sum of Total Revenue]" caption="Sum of Total Revenue" measure="1" displayFolder="" measureGroup="Table1" count="0">
      <extLst>
        <ext xmlns:x15="http://schemas.microsoft.com/office/spreadsheetml/2010/11/main" uri="{B97F6D7D-B522-45F9-BDA1-12C45D357490}">
          <x15:cacheHierarchy aggregatedColumn="1"/>
        </ext>
      </extLst>
    </cacheHierarchy>
    <cacheHierarchy uniqueName="[Measures].[Sum of Total Cost]" caption="Sum of Total Cost" measure="1" displayFolder="" measureGroup="Table1" count="0">
      <extLst>
        <ext xmlns:x15="http://schemas.microsoft.com/office/spreadsheetml/2010/11/main" uri="{B97F6D7D-B522-45F9-BDA1-12C45D357490}">
          <x15:cacheHierarchy aggregatedColumn="2"/>
        </ext>
      </extLst>
    </cacheHierarchy>
    <cacheHierarchy uniqueName="[Measures].[Sum of Net Profit]" caption="Sum of Net Profit" measure="1" displayFolder="" measureGroup="Table1" count="0">
      <extLst>
        <ext xmlns:x15="http://schemas.microsoft.com/office/spreadsheetml/2010/11/main" uri="{B97F6D7D-B522-45F9-BDA1-12C45D357490}">
          <x15:cacheHierarchy aggregatedColumn="10"/>
        </ext>
      </extLst>
    </cacheHierarchy>
    <cacheHierarchy uniqueName="[Measures].[Sum of Operating Profit]" caption="Sum of Operating Profit" measure="1" displayFolder="" measureGroup="Table1" count="0">
      <extLst>
        <ext xmlns:x15="http://schemas.microsoft.com/office/spreadsheetml/2010/11/main" uri="{B97F6D7D-B522-45F9-BDA1-12C45D357490}">
          <x15:cacheHierarchy aggregatedColumn="3"/>
        </ext>
      </extLst>
    </cacheHierarchy>
    <cacheHierarchy uniqueName="[Measures].[Sum of Cash flow]" caption="Sum of Cash flow" measure="1" displayFolder="" measureGroup="Table1" count="0">
      <extLst>
        <ext xmlns:x15="http://schemas.microsoft.com/office/spreadsheetml/2010/11/main" uri="{B97F6D7D-B522-45F9-BDA1-12C45D357490}">
          <x15:cacheHierarchy aggregatedColumn="29"/>
        </ext>
      </extLst>
    </cacheHierarchy>
    <cacheHierarchy uniqueName="[Measures].[Revenue]" caption="Revenue" measure="1" displayFolder="" measureGroup="Table1" count="0"/>
    <cacheHierarchy uniqueName="[Measures].[RevenueRevenue]" caption="RevenueRevenue" measure="1" displayFolder="" measureGroup="Table1" count="0"/>
    <cacheHierarchy uniqueName="[Measures].[Interest coverage ratio]" caption="Interest coverage ratio" measure="1" displayFolder="" measureGroup="Table1" count="0"/>
    <cacheHierarchy uniqueName="[Measures].[Net Profit Margin]" caption="Net Profit Margin" measure="1" displayFolder="" measureGroup="Table1" count="0" oneField="1">
      <fieldsUsage count="1">
        <fieldUsage x="0"/>
      </fieldsUsage>
    </cacheHierarchy>
    <cacheHierarchy uniqueName="[Measures].[Debt to Equity]" caption="Debt to Equity" measure="1" displayFolder="" measureGroup="Table1" count="0"/>
    <cacheHierarchy uniqueName="[Measures].[Return on equity]" caption="Return on equity" measure="1" displayFolder="" measureGroup="Table1" count="0"/>
    <cacheHierarchy uniqueName="[Measures].[Current Ratio]" caption="Current Ratio" measure="1" displayFolder="" measureGroup="Table1" count="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ies>
  <kpis count="0"/>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ksh" refreshedDate="46166.84532453704" createdVersion="5" refreshedVersion="8" minRefreshableVersion="3" recordCount="0" supportSubquery="1" supportAdvancedDrill="1" xr:uid="{B0A2FC0D-8F94-479A-AF85-8FF024E0119D}">
  <cacheSource type="external" connectionId="1"/>
  <cacheFields count="2">
    <cacheField name="[Measures].[Return on equity]" caption="Return on equity" numFmtId="0" hierarchy="43" level="32767"/>
    <cacheField name="[Table1].[Year].[Year]" caption="Year" numFmtId="0" level="1">
      <sharedItems containsSemiMixedTypes="0" containsNonDate="0" containsString="0"/>
    </cacheField>
  </cacheFields>
  <cacheHierarchies count="48">
    <cacheHierarchy uniqueName="[Table1].[Year]" caption="Year" attribute="1" defaultMemberUniqueName="[Table1].[Year].[All]" allUniqueName="[Table1].[Year].[All]" dimensionUniqueName="[Table1]" displayFolder="" count="2" memberValueDatatype="20" unbalanced="0">
      <fieldsUsage count="2">
        <fieldUsage x="-1"/>
        <fieldUsage x="1"/>
      </fieldsUsage>
    </cacheHierarchy>
    <cacheHierarchy uniqueName="[Table1].[Total Revenue]" caption="Total Revenue" attribute="1" defaultMemberUniqueName="[Table1].[Total Revenue].[All]" allUniqueName="[Table1].[Total Revenue].[All]" dimensionUniqueName="[Table1]" displayFolder="" count="0" memberValueDatatype="5" unbalanced="0"/>
    <cacheHierarchy uniqueName="[Table1].[Total Cost]" caption="Total Cost" attribute="1" defaultMemberUniqueName="[Table1].[Total Cost].[All]" allUniqueName="[Table1].[Total Cost].[All]" dimensionUniqueName="[Table1]" displayFolder="" count="0" memberValueDatatype="5" unbalanced="0"/>
    <cacheHierarchy uniqueName="[Table1].[Operating Profit]" caption="Operating Profit" attribute="1" defaultMemberUniqueName="[Table1].[Operating Profit].[All]" allUniqueName="[Table1].[Operating Profit].[All]" dimensionUniqueName="[Table1]" displayFolder="" count="0" memberValueDatatype="5" unbalanced="0"/>
    <cacheHierarchy uniqueName="[Table1].[Depricition &amp; Amortization]" caption="Depricition &amp; Amortization" attribute="1" defaultMemberUniqueName="[Table1].[Depricition &amp; Amortization].[All]" allUniqueName="[Table1].[Depricition &amp; Amortization].[All]" dimensionUniqueName="[Table1]" displayFolder="" count="0" memberValueDatatype="5" unbalanced="0"/>
    <cacheHierarchy uniqueName="[Table1].[EBIT]" caption="EBIT" attribute="1" defaultMemberUniqueName="[Table1].[EBIT].[All]" allUniqueName="[Table1].[EBIT].[All]" dimensionUniqueName="[Table1]" displayFolder="" count="0" memberValueDatatype="5" unbalanced="0"/>
    <cacheHierarchy uniqueName="[Table1].[Interest]" caption="Interest" attribute="1" defaultMemberUniqueName="[Table1].[Interest].[All]" allUniqueName="[Table1].[Interest].[All]" dimensionUniqueName="[Table1]" displayFolder="" count="0" memberValueDatatype="20" unbalanced="0"/>
    <cacheHierarchy uniqueName="[Table1].[Profit Before Exceptional item]" caption="Profit Before Exceptional item" attribute="1" defaultMemberUniqueName="[Table1].[Profit Before Exceptional item].[All]" allUniqueName="[Table1].[Profit Before Exceptional item].[All]" dimensionUniqueName="[Table1]" displayFolder="" count="0" memberValueDatatype="5" unbalanced="0"/>
    <cacheHierarchy uniqueName="[Table1].[Exceptional item]" caption="Exceptional item" attribute="1" defaultMemberUniqueName="[Table1].[Exceptional item].[All]" allUniqueName="[Table1].[Exceptional item].[All]" dimensionUniqueName="[Table1]" displayFolder="" count="0" memberValueDatatype="20" unbalanced="0"/>
    <cacheHierarchy uniqueName="[Table1].[Tax]" caption="Tax" attribute="1" defaultMemberUniqueName="[Table1].[Tax].[All]" allUniqueName="[Table1].[Tax].[All]" dimensionUniqueName="[Table1]" displayFolder="" count="0" memberValueDatatype="5" unbalanced="0"/>
    <cacheHierarchy uniqueName="[Table1].[Net Profit]" caption="Net Profit" attribute="1" defaultMemberUniqueName="[Table1].[Net Profit].[All]" allUniqueName="[Table1].[Net Profit].[All]" dimensionUniqueName="[Table1]" displayFolder="" count="0" memberValueDatatype="5" unbalanced="0"/>
    <cacheHierarchy uniqueName="[Table1].[Total Equity]" caption="Total Equity" attribute="1" defaultMemberUniqueName="[Table1].[Total Equity].[All]" allUniqueName="[Table1].[Total Equity].[All]" dimensionUniqueName="[Table1]" displayFolder="" count="0" memberValueDatatype="5" unbalanced="0"/>
    <cacheHierarchy uniqueName="[Table1].[Total Current Liabilities]" caption="Total Current Liabilities" attribute="1" defaultMemberUniqueName="[Table1].[Total Current Liabilities].[All]" allUniqueName="[Table1].[Total Current Liabilities].[All]" dimensionUniqueName="[Table1]" displayFolder="" count="0" memberValueDatatype="5" unbalanced="0"/>
    <cacheHierarchy uniqueName="[Table1].[Total Long term liabilities]" caption="Total Long term liabilities" attribute="1" defaultMemberUniqueName="[Table1].[Total Long term liabilities].[All]" allUniqueName="[Table1].[Total Long term liabilities].[All]" dimensionUniqueName="[Table1]" displayFolder="" count="0" memberValueDatatype="20" unbalanced="0"/>
    <cacheHierarchy uniqueName="[Table1].[Total Liabilites]" caption="Total Liabilites" attribute="1" defaultMemberUniqueName="[Table1].[Total Liabilites].[All]" allUniqueName="[Table1].[Total Liabilites].[All]" dimensionUniqueName="[Table1]" displayFolder="" count="0" memberValueDatatype="5" unbalanced="0"/>
    <cacheHierarchy uniqueName="[Table1].[Total Liability &amp; Equity]" caption="Total Liability &amp; Equity" attribute="1" defaultMemberUniqueName="[Table1].[Total Liability &amp; Equity].[All]" allUniqueName="[Table1].[Total Liability &amp; Equity].[All]" dimensionUniqueName="[Table1]" displayFolder="" count="0" memberValueDatatype="5" unbalanced="0"/>
    <cacheHierarchy uniqueName="[Table1].[Total Current Asset]" caption="Total Current Asset" attribute="1" defaultMemberUniqueName="[Table1].[Total Current Asset].[All]" allUniqueName="[Table1].[Total Current Asset].[All]" dimensionUniqueName="[Table1]" displayFolder="" count="0" memberValueDatatype="5" unbalanced="0"/>
    <cacheHierarchy uniqueName="[Table1].[Total Long term Assets]" caption="Total Long term Assets" attribute="1" defaultMemberUniqueName="[Table1].[Total Long term Assets].[All]" allUniqueName="[Table1].[Total Long term Assets].[All]" dimensionUniqueName="[Table1]" displayFolder="" count="0" memberValueDatatype="5" unbalanced="0"/>
    <cacheHierarchy uniqueName="[Table1].[Total Asset]" caption="Total Asset" attribute="1" defaultMemberUniqueName="[Table1].[Total Asset].[All]" allUniqueName="[Table1].[Total Asset].[All]" dimensionUniqueName="[Table1]" displayFolder="" count="0" memberValueDatatype="5" unbalanced="0"/>
    <cacheHierarchy uniqueName="[Table1].[Check]" caption="Check" attribute="1" defaultMemberUniqueName="[Table1].[Check].[All]" allUniqueName="[Table1].[Check].[All]" dimensionUniqueName="[Table1]" displayFolder="" count="0" memberValueDatatype="20" unbalanced="0"/>
    <cacheHierarchy uniqueName="[Table1].[Capacity]" caption="Capacity" attribute="1" defaultMemberUniqueName="[Table1].[Capacity].[All]" allUniqueName="[Table1].[Capacity].[All]" dimensionUniqueName="[Table1]" displayFolder="" count="0" memberValueDatatype="20" unbalanced="0"/>
    <cacheHierarchy uniqueName="[Table1].[New Capacity]" caption="New Capacity" attribute="1" defaultMemberUniqueName="[Table1].[New Capacity].[All]" allUniqueName="[Table1].[New Capacity].[All]" dimensionUniqueName="[Table1]" displayFolder="" count="0" memberValueDatatype="130" unbalanced="0"/>
    <cacheHierarchy uniqueName="[Table1].[Export]" caption="Export" attribute="1" defaultMemberUniqueName="[Table1].[Export].[All]" allUniqueName="[Table1].[Export].[All]" dimensionUniqueName="[Table1]" displayFolder="" count="0" memberValueDatatype="5" unbalanced="0"/>
    <cacheHierarchy uniqueName="[Table1].[Domestic]" caption="Domestic" attribute="1" defaultMemberUniqueName="[Table1].[Domestic].[All]" allUniqueName="[Table1].[Domestic].[All]" dimensionUniqueName="[Table1]" displayFolder="" count="0" memberValueDatatype="5" unbalanced="0"/>
    <cacheHierarchy uniqueName="[Table1].[Total]" caption="Total" attribute="1" defaultMemberUniqueName="[Table1].[Total].[All]" allUniqueName="[Table1].[Total].[All]" dimensionUniqueName="[Table1]" displayFolder="" count="0" memberValueDatatype="5" unbalanced="0"/>
    <cacheHierarchy uniqueName="[Table1].[Capacity Utilization]" caption="Capacity Utilization" attribute="1" defaultMemberUniqueName="[Table1].[Capacity Utilization].[All]" allUniqueName="[Table1].[Capacity Utilization].[All]" dimensionUniqueName="[Table1]" displayFolder="" count="0" memberValueDatatype="5" unbalanced="0"/>
    <cacheHierarchy uniqueName="[Table1].[Working capital]" caption="Working capital" attribute="1" defaultMemberUniqueName="[Table1].[Working capital].[All]" allUniqueName="[Table1].[Working capital].[All]" dimensionUniqueName="[Table1]" displayFolder="" count="0" memberValueDatatype="5" unbalanced="0"/>
    <cacheHierarchy uniqueName="[Table1].[Capex Schedule]" caption="Capex Schedule" attribute="1" defaultMemberUniqueName="[Table1].[Capex Schedule].[All]" allUniqueName="[Table1].[Capex Schedule].[All]" dimensionUniqueName="[Table1]" displayFolder="" count="0" memberValueDatatype="5" unbalanced="0"/>
    <cacheHierarchy uniqueName="[Table1].[Assets per Car]" caption="Assets per Car" attribute="1" defaultMemberUniqueName="[Table1].[Assets per Car].[All]" allUniqueName="[Table1].[Assets per Car].[All]" dimensionUniqueName="[Table1]" displayFolder="" count="0" memberValueDatatype="5" unbalanced="0"/>
    <cacheHierarchy uniqueName="[Table1].[Cash flow]" caption="Cash flow" attribute="1" defaultMemberUniqueName="[Table1].[Cash flow].[All]" allUniqueName="[Table1].[Cash flow].[All]" dimensionUniqueName="[Table1]" displayFolder="" count="0" memberValueDatatype="5" unbalanced="0"/>
    <cacheHierarchy uniqueName="[Table2].[Year]" caption="Year" attribute="1" defaultMemberUniqueName="[Table2].[Year].[All]" allUniqueName="[Table2].[Year].[All]" dimensionUniqueName="[Table2]" displayFolder="" count="0" memberValueDatatype="20" unbalanced="0"/>
    <cacheHierarchy uniqueName="[Measures].[Sum of Year]" caption="Sum of Year" measure="1" displayFolder="" measureGroup="Table2" count="0">
      <extLst>
        <ext xmlns:x15="http://schemas.microsoft.com/office/spreadsheetml/2010/11/main" uri="{B97F6D7D-B522-45F9-BDA1-12C45D357490}">
          <x15:cacheHierarchy aggregatedColumn="30"/>
        </ext>
      </extLst>
    </cacheHierarchy>
    <cacheHierarchy uniqueName="[Measures].[Sum of Year 2]" caption="Sum of Year 2" measure="1" displayFolder="" measureGroup="Table1" count="0">
      <extLst>
        <ext xmlns:x15="http://schemas.microsoft.com/office/spreadsheetml/2010/11/main" uri="{B97F6D7D-B522-45F9-BDA1-12C45D357490}">
          <x15:cacheHierarchy aggregatedColumn="0"/>
        </ext>
      </extLst>
    </cacheHierarchy>
    <cacheHierarchy uniqueName="[Measures].[Sum of Total Revenue]" caption="Sum of Total Revenue" measure="1" displayFolder="" measureGroup="Table1" count="0">
      <extLst>
        <ext xmlns:x15="http://schemas.microsoft.com/office/spreadsheetml/2010/11/main" uri="{B97F6D7D-B522-45F9-BDA1-12C45D357490}">
          <x15:cacheHierarchy aggregatedColumn="1"/>
        </ext>
      </extLst>
    </cacheHierarchy>
    <cacheHierarchy uniqueName="[Measures].[Sum of Total Cost]" caption="Sum of Total Cost" measure="1" displayFolder="" measureGroup="Table1" count="0">
      <extLst>
        <ext xmlns:x15="http://schemas.microsoft.com/office/spreadsheetml/2010/11/main" uri="{B97F6D7D-B522-45F9-BDA1-12C45D357490}">
          <x15:cacheHierarchy aggregatedColumn="2"/>
        </ext>
      </extLst>
    </cacheHierarchy>
    <cacheHierarchy uniqueName="[Measures].[Sum of Net Profit]" caption="Sum of Net Profit" measure="1" displayFolder="" measureGroup="Table1" count="0">
      <extLst>
        <ext xmlns:x15="http://schemas.microsoft.com/office/spreadsheetml/2010/11/main" uri="{B97F6D7D-B522-45F9-BDA1-12C45D357490}">
          <x15:cacheHierarchy aggregatedColumn="10"/>
        </ext>
      </extLst>
    </cacheHierarchy>
    <cacheHierarchy uniqueName="[Measures].[Sum of Operating Profit]" caption="Sum of Operating Profit" measure="1" displayFolder="" measureGroup="Table1" count="0">
      <extLst>
        <ext xmlns:x15="http://schemas.microsoft.com/office/spreadsheetml/2010/11/main" uri="{B97F6D7D-B522-45F9-BDA1-12C45D357490}">
          <x15:cacheHierarchy aggregatedColumn="3"/>
        </ext>
      </extLst>
    </cacheHierarchy>
    <cacheHierarchy uniqueName="[Measures].[Sum of Cash flow]" caption="Sum of Cash flow" measure="1" displayFolder="" measureGroup="Table1" count="0">
      <extLst>
        <ext xmlns:x15="http://schemas.microsoft.com/office/spreadsheetml/2010/11/main" uri="{B97F6D7D-B522-45F9-BDA1-12C45D357490}">
          <x15:cacheHierarchy aggregatedColumn="29"/>
        </ext>
      </extLst>
    </cacheHierarchy>
    <cacheHierarchy uniqueName="[Measures].[Revenue]" caption="Revenue" measure="1" displayFolder="" measureGroup="Table1" count="0"/>
    <cacheHierarchy uniqueName="[Measures].[RevenueRevenue]" caption="RevenueRevenue" measure="1" displayFolder="" measureGroup="Table1" count="0"/>
    <cacheHierarchy uniqueName="[Measures].[Interest coverage ratio]" caption="Interest coverage ratio" measure="1" displayFolder="" measureGroup="Table1" count="0"/>
    <cacheHierarchy uniqueName="[Measures].[Net Profit Margin]" caption="Net Profit Margin" measure="1" displayFolder="" measureGroup="Table1" count="0"/>
    <cacheHierarchy uniqueName="[Measures].[Debt to Equity]" caption="Debt to Equity" measure="1" displayFolder="" measureGroup="Table1" count="0"/>
    <cacheHierarchy uniqueName="[Measures].[Return on equity]" caption="Return on equity" measure="1" displayFolder="" measureGroup="Table1" count="0" oneField="1">
      <fieldsUsage count="1">
        <fieldUsage x="0"/>
      </fieldsUsage>
    </cacheHierarchy>
    <cacheHierarchy uniqueName="[Measures].[Current Ratio]" caption="Current Ratio" measure="1" displayFolder="" measureGroup="Table1" count="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ies>
  <kpis count="0"/>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ksh" refreshedDate="46166.845332291668" createdVersion="5" refreshedVersion="8" minRefreshableVersion="3" recordCount="0" supportSubquery="1" supportAdvancedDrill="1" xr:uid="{9BFCCC90-9AD6-4CE4-B4C0-BF610A6B2000}">
  <cacheSource type="external" connectionId="1"/>
  <cacheFields count="2">
    <cacheField name="[Measures].[Debt to Equity]" caption="Debt to Equity" numFmtId="0" hierarchy="42" level="32767"/>
    <cacheField name="[Table1].[Year].[Year]" caption="Year" numFmtId="0" level="1">
      <sharedItems containsSemiMixedTypes="0" containsNonDate="0" containsString="0"/>
    </cacheField>
  </cacheFields>
  <cacheHierarchies count="48">
    <cacheHierarchy uniqueName="[Table1].[Year]" caption="Year" attribute="1" defaultMemberUniqueName="[Table1].[Year].[All]" allUniqueName="[Table1].[Year].[All]" dimensionUniqueName="[Table1]" displayFolder="" count="2" memberValueDatatype="20" unbalanced="0">
      <fieldsUsage count="2">
        <fieldUsage x="-1"/>
        <fieldUsage x="1"/>
      </fieldsUsage>
    </cacheHierarchy>
    <cacheHierarchy uniqueName="[Table1].[Total Revenue]" caption="Total Revenue" attribute="1" defaultMemberUniqueName="[Table1].[Total Revenue].[All]" allUniqueName="[Table1].[Total Revenue].[All]" dimensionUniqueName="[Table1]" displayFolder="" count="0" memberValueDatatype="5" unbalanced="0"/>
    <cacheHierarchy uniqueName="[Table1].[Total Cost]" caption="Total Cost" attribute="1" defaultMemberUniqueName="[Table1].[Total Cost].[All]" allUniqueName="[Table1].[Total Cost].[All]" dimensionUniqueName="[Table1]" displayFolder="" count="0" memberValueDatatype="5" unbalanced="0"/>
    <cacheHierarchy uniqueName="[Table1].[Operating Profit]" caption="Operating Profit" attribute="1" defaultMemberUniqueName="[Table1].[Operating Profit].[All]" allUniqueName="[Table1].[Operating Profit].[All]" dimensionUniqueName="[Table1]" displayFolder="" count="0" memberValueDatatype="5" unbalanced="0"/>
    <cacheHierarchy uniqueName="[Table1].[Depricition &amp; Amortization]" caption="Depricition &amp; Amortization" attribute="1" defaultMemberUniqueName="[Table1].[Depricition &amp; Amortization].[All]" allUniqueName="[Table1].[Depricition &amp; Amortization].[All]" dimensionUniqueName="[Table1]" displayFolder="" count="0" memberValueDatatype="5" unbalanced="0"/>
    <cacheHierarchy uniqueName="[Table1].[EBIT]" caption="EBIT" attribute="1" defaultMemberUniqueName="[Table1].[EBIT].[All]" allUniqueName="[Table1].[EBIT].[All]" dimensionUniqueName="[Table1]" displayFolder="" count="0" memberValueDatatype="5" unbalanced="0"/>
    <cacheHierarchy uniqueName="[Table1].[Interest]" caption="Interest" attribute="1" defaultMemberUniqueName="[Table1].[Interest].[All]" allUniqueName="[Table1].[Interest].[All]" dimensionUniqueName="[Table1]" displayFolder="" count="0" memberValueDatatype="20" unbalanced="0"/>
    <cacheHierarchy uniqueName="[Table1].[Profit Before Exceptional item]" caption="Profit Before Exceptional item" attribute="1" defaultMemberUniqueName="[Table1].[Profit Before Exceptional item].[All]" allUniqueName="[Table1].[Profit Before Exceptional item].[All]" dimensionUniqueName="[Table1]" displayFolder="" count="0" memberValueDatatype="5" unbalanced="0"/>
    <cacheHierarchy uniqueName="[Table1].[Exceptional item]" caption="Exceptional item" attribute="1" defaultMemberUniqueName="[Table1].[Exceptional item].[All]" allUniqueName="[Table1].[Exceptional item].[All]" dimensionUniqueName="[Table1]" displayFolder="" count="0" memberValueDatatype="20" unbalanced="0"/>
    <cacheHierarchy uniqueName="[Table1].[Tax]" caption="Tax" attribute="1" defaultMemberUniqueName="[Table1].[Tax].[All]" allUniqueName="[Table1].[Tax].[All]" dimensionUniqueName="[Table1]" displayFolder="" count="0" memberValueDatatype="5" unbalanced="0"/>
    <cacheHierarchy uniqueName="[Table1].[Net Profit]" caption="Net Profit" attribute="1" defaultMemberUniqueName="[Table1].[Net Profit].[All]" allUniqueName="[Table1].[Net Profit].[All]" dimensionUniqueName="[Table1]" displayFolder="" count="0" memberValueDatatype="5" unbalanced="0"/>
    <cacheHierarchy uniqueName="[Table1].[Total Equity]" caption="Total Equity" attribute="1" defaultMemberUniqueName="[Table1].[Total Equity].[All]" allUniqueName="[Table1].[Total Equity].[All]" dimensionUniqueName="[Table1]" displayFolder="" count="0" memberValueDatatype="5" unbalanced="0"/>
    <cacheHierarchy uniqueName="[Table1].[Total Current Liabilities]" caption="Total Current Liabilities" attribute="1" defaultMemberUniqueName="[Table1].[Total Current Liabilities].[All]" allUniqueName="[Table1].[Total Current Liabilities].[All]" dimensionUniqueName="[Table1]" displayFolder="" count="0" memberValueDatatype="5" unbalanced="0"/>
    <cacheHierarchy uniqueName="[Table1].[Total Long term liabilities]" caption="Total Long term liabilities" attribute="1" defaultMemberUniqueName="[Table1].[Total Long term liabilities].[All]" allUniqueName="[Table1].[Total Long term liabilities].[All]" dimensionUniqueName="[Table1]" displayFolder="" count="0" memberValueDatatype="20" unbalanced="0"/>
    <cacheHierarchy uniqueName="[Table1].[Total Liabilites]" caption="Total Liabilites" attribute="1" defaultMemberUniqueName="[Table1].[Total Liabilites].[All]" allUniqueName="[Table1].[Total Liabilites].[All]" dimensionUniqueName="[Table1]" displayFolder="" count="0" memberValueDatatype="5" unbalanced="0"/>
    <cacheHierarchy uniqueName="[Table1].[Total Liability &amp; Equity]" caption="Total Liability &amp; Equity" attribute="1" defaultMemberUniqueName="[Table1].[Total Liability &amp; Equity].[All]" allUniqueName="[Table1].[Total Liability &amp; Equity].[All]" dimensionUniqueName="[Table1]" displayFolder="" count="0" memberValueDatatype="5" unbalanced="0"/>
    <cacheHierarchy uniqueName="[Table1].[Total Current Asset]" caption="Total Current Asset" attribute="1" defaultMemberUniqueName="[Table1].[Total Current Asset].[All]" allUniqueName="[Table1].[Total Current Asset].[All]" dimensionUniqueName="[Table1]" displayFolder="" count="0" memberValueDatatype="5" unbalanced="0"/>
    <cacheHierarchy uniqueName="[Table1].[Total Long term Assets]" caption="Total Long term Assets" attribute="1" defaultMemberUniqueName="[Table1].[Total Long term Assets].[All]" allUniqueName="[Table1].[Total Long term Assets].[All]" dimensionUniqueName="[Table1]" displayFolder="" count="0" memberValueDatatype="5" unbalanced="0"/>
    <cacheHierarchy uniqueName="[Table1].[Total Asset]" caption="Total Asset" attribute="1" defaultMemberUniqueName="[Table1].[Total Asset].[All]" allUniqueName="[Table1].[Total Asset].[All]" dimensionUniqueName="[Table1]" displayFolder="" count="0" memberValueDatatype="5" unbalanced="0"/>
    <cacheHierarchy uniqueName="[Table1].[Check]" caption="Check" attribute="1" defaultMemberUniqueName="[Table1].[Check].[All]" allUniqueName="[Table1].[Check].[All]" dimensionUniqueName="[Table1]" displayFolder="" count="0" memberValueDatatype="20" unbalanced="0"/>
    <cacheHierarchy uniqueName="[Table1].[Capacity]" caption="Capacity" attribute="1" defaultMemberUniqueName="[Table1].[Capacity].[All]" allUniqueName="[Table1].[Capacity].[All]" dimensionUniqueName="[Table1]" displayFolder="" count="0" memberValueDatatype="20" unbalanced="0"/>
    <cacheHierarchy uniqueName="[Table1].[New Capacity]" caption="New Capacity" attribute="1" defaultMemberUniqueName="[Table1].[New Capacity].[All]" allUniqueName="[Table1].[New Capacity].[All]" dimensionUniqueName="[Table1]" displayFolder="" count="0" memberValueDatatype="130" unbalanced="0"/>
    <cacheHierarchy uniqueName="[Table1].[Export]" caption="Export" attribute="1" defaultMemberUniqueName="[Table1].[Export].[All]" allUniqueName="[Table1].[Export].[All]" dimensionUniqueName="[Table1]" displayFolder="" count="0" memberValueDatatype="5" unbalanced="0"/>
    <cacheHierarchy uniqueName="[Table1].[Domestic]" caption="Domestic" attribute="1" defaultMemberUniqueName="[Table1].[Domestic].[All]" allUniqueName="[Table1].[Domestic].[All]" dimensionUniqueName="[Table1]" displayFolder="" count="0" memberValueDatatype="5" unbalanced="0"/>
    <cacheHierarchy uniqueName="[Table1].[Total]" caption="Total" attribute="1" defaultMemberUniqueName="[Table1].[Total].[All]" allUniqueName="[Table1].[Total].[All]" dimensionUniqueName="[Table1]" displayFolder="" count="0" memberValueDatatype="5" unbalanced="0"/>
    <cacheHierarchy uniqueName="[Table1].[Capacity Utilization]" caption="Capacity Utilization" attribute="1" defaultMemberUniqueName="[Table1].[Capacity Utilization].[All]" allUniqueName="[Table1].[Capacity Utilization].[All]" dimensionUniqueName="[Table1]" displayFolder="" count="0" memberValueDatatype="5" unbalanced="0"/>
    <cacheHierarchy uniqueName="[Table1].[Working capital]" caption="Working capital" attribute="1" defaultMemberUniqueName="[Table1].[Working capital].[All]" allUniqueName="[Table1].[Working capital].[All]" dimensionUniqueName="[Table1]" displayFolder="" count="0" memberValueDatatype="5" unbalanced="0"/>
    <cacheHierarchy uniqueName="[Table1].[Capex Schedule]" caption="Capex Schedule" attribute="1" defaultMemberUniqueName="[Table1].[Capex Schedule].[All]" allUniqueName="[Table1].[Capex Schedule].[All]" dimensionUniqueName="[Table1]" displayFolder="" count="0" memberValueDatatype="5" unbalanced="0"/>
    <cacheHierarchy uniqueName="[Table1].[Assets per Car]" caption="Assets per Car" attribute="1" defaultMemberUniqueName="[Table1].[Assets per Car].[All]" allUniqueName="[Table1].[Assets per Car].[All]" dimensionUniqueName="[Table1]" displayFolder="" count="0" memberValueDatatype="5" unbalanced="0"/>
    <cacheHierarchy uniqueName="[Table1].[Cash flow]" caption="Cash flow" attribute="1" defaultMemberUniqueName="[Table1].[Cash flow].[All]" allUniqueName="[Table1].[Cash flow].[All]" dimensionUniqueName="[Table1]" displayFolder="" count="0" memberValueDatatype="5" unbalanced="0"/>
    <cacheHierarchy uniqueName="[Table2].[Year]" caption="Year" attribute="1" defaultMemberUniqueName="[Table2].[Year].[All]" allUniqueName="[Table2].[Year].[All]" dimensionUniqueName="[Table2]" displayFolder="" count="0" memberValueDatatype="20" unbalanced="0"/>
    <cacheHierarchy uniqueName="[Measures].[Sum of Year]" caption="Sum of Year" measure="1" displayFolder="" measureGroup="Table2" count="0">
      <extLst>
        <ext xmlns:x15="http://schemas.microsoft.com/office/spreadsheetml/2010/11/main" uri="{B97F6D7D-B522-45F9-BDA1-12C45D357490}">
          <x15:cacheHierarchy aggregatedColumn="30"/>
        </ext>
      </extLst>
    </cacheHierarchy>
    <cacheHierarchy uniqueName="[Measures].[Sum of Year 2]" caption="Sum of Year 2" measure="1" displayFolder="" measureGroup="Table1" count="0">
      <extLst>
        <ext xmlns:x15="http://schemas.microsoft.com/office/spreadsheetml/2010/11/main" uri="{B97F6D7D-B522-45F9-BDA1-12C45D357490}">
          <x15:cacheHierarchy aggregatedColumn="0"/>
        </ext>
      </extLst>
    </cacheHierarchy>
    <cacheHierarchy uniqueName="[Measures].[Sum of Total Revenue]" caption="Sum of Total Revenue" measure="1" displayFolder="" measureGroup="Table1" count="0">
      <extLst>
        <ext xmlns:x15="http://schemas.microsoft.com/office/spreadsheetml/2010/11/main" uri="{B97F6D7D-B522-45F9-BDA1-12C45D357490}">
          <x15:cacheHierarchy aggregatedColumn="1"/>
        </ext>
      </extLst>
    </cacheHierarchy>
    <cacheHierarchy uniqueName="[Measures].[Sum of Total Cost]" caption="Sum of Total Cost" measure="1" displayFolder="" measureGroup="Table1" count="0">
      <extLst>
        <ext xmlns:x15="http://schemas.microsoft.com/office/spreadsheetml/2010/11/main" uri="{B97F6D7D-B522-45F9-BDA1-12C45D357490}">
          <x15:cacheHierarchy aggregatedColumn="2"/>
        </ext>
      </extLst>
    </cacheHierarchy>
    <cacheHierarchy uniqueName="[Measures].[Sum of Net Profit]" caption="Sum of Net Profit" measure="1" displayFolder="" measureGroup="Table1" count="0">
      <extLst>
        <ext xmlns:x15="http://schemas.microsoft.com/office/spreadsheetml/2010/11/main" uri="{B97F6D7D-B522-45F9-BDA1-12C45D357490}">
          <x15:cacheHierarchy aggregatedColumn="10"/>
        </ext>
      </extLst>
    </cacheHierarchy>
    <cacheHierarchy uniqueName="[Measures].[Sum of Operating Profit]" caption="Sum of Operating Profit" measure="1" displayFolder="" measureGroup="Table1" count="0">
      <extLst>
        <ext xmlns:x15="http://schemas.microsoft.com/office/spreadsheetml/2010/11/main" uri="{B97F6D7D-B522-45F9-BDA1-12C45D357490}">
          <x15:cacheHierarchy aggregatedColumn="3"/>
        </ext>
      </extLst>
    </cacheHierarchy>
    <cacheHierarchy uniqueName="[Measures].[Sum of Cash flow]" caption="Sum of Cash flow" measure="1" displayFolder="" measureGroup="Table1" count="0">
      <extLst>
        <ext xmlns:x15="http://schemas.microsoft.com/office/spreadsheetml/2010/11/main" uri="{B97F6D7D-B522-45F9-BDA1-12C45D357490}">
          <x15:cacheHierarchy aggregatedColumn="29"/>
        </ext>
      </extLst>
    </cacheHierarchy>
    <cacheHierarchy uniqueName="[Measures].[Revenue]" caption="Revenue" measure="1" displayFolder="" measureGroup="Table1" count="0"/>
    <cacheHierarchy uniqueName="[Measures].[RevenueRevenue]" caption="RevenueRevenue" measure="1" displayFolder="" measureGroup="Table1" count="0"/>
    <cacheHierarchy uniqueName="[Measures].[Interest coverage ratio]" caption="Interest coverage ratio" measure="1" displayFolder="" measureGroup="Table1" count="0"/>
    <cacheHierarchy uniqueName="[Measures].[Net Profit Margin]" caption="Net Profit Margin" measure="1" displayFolder="" measureGroup="Table1" count="0"/>
    <cacheHierarchy uniqueName="[Measures].[Debt to Equity]" caption="Debt to Equity" measure="1" displayFolder="" measureGroup="Table1" count="0" oneField="1">
      <fieldsUsage count="1">
        <fieldUsage x="0"/>
      </fieldsUsage>
    </cacheHierarchy>
    <cacheHierarchy uniqueName="[Measures].[Return on equity]" caption="Return on equity" measure="1" displayFolder="" measureGroup="Table1" count="0"/>
    <cacheHierarchy uniqueName="[Measures].[Current Ratio]" caption="Current Ratio" measure="1" displayFolder="" measureGroup="Table1" count="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ies>
  <kpis count="0"/>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ksh" refreshedDate="46166.845333564816" createdVersion="5" refreshedVersion="8" minRefreshableVersion="3" recordCount="0" supportSubquery="1" supportAdvancedDrill="1" xr:uid="{2EECFF85-64D1-4B18-B609-844B7E72C380}">
  <cacheSource type="external" connectionId="1"/>
  <cacheFields count="2">
    <cacheField name="[Measures].[Interest coverage ratio]" caption="Interest coverage ratio" numFmtId="0" hierarchy="40" level="32767"/>
    <cacheField name="[Table1].[Year].[Year]" caption="Year" numFmtId="0" level="1">
      <sharedItems containsSemiMixedTypes="0" containsNonDate="0" containsString="0"/>
    </cacheField>
  </cacheFields>
  <cacheHierarchies count="48">
    <cacheHierarchy uniqueName="[Table1].[Year]" caption="Year" attribute="1" defaultMemberUniqueName="[Table1].[Year].[All]" allUniqueName="[Table1].[Year].[All]" dimensionUniqueName="[Table1]" displayFolder="" count="2" memberValueDatatype="20" unbalanced="0">
      <fieldsUsage count="2">
        <fieldUsage x="-1"/>
        <fieldUsage x="1"/>
      </fieldsUsage>
    </cacheHierarchy>
    <cacheHierarchy uniqueName="[Table1].[Total Revenue]" caption="Total Revenue" attribute="1" defaultMemberUniqueName="[Table1].[Total Revenue].[All]" allUniqueName="[Table1].[Total Revenue].[All]" dimensionUniqueName="[Table1]" displayFolder="" count="0" memberValueDatatype="5" unbalanced="0"/>
    <cacheHierarchy uniqueName="[Table1].[Total Cost]" caption="Total Cost" attribute="1" defaultMemberUniqueName="[Table1].[Total Cost].[All]" allUniqueName="[Table1].[Total Cost].[All]" dimensionUniqueName="[Table1]" displayFolder="" count="0" memberValueDatatype="5" unbalanced="0"/>
    <cacheHierarchy uniqueName="[Table1].[Operating Profit]" caption="Operating Profit" attribute="1" defaultMemberUniqueName="[Table1].[Operating Profit].[All]" allUniqueName="[Table1].[Operating Profit].[All]" dimensionUniqueName="[Table1]" displayFolder="" count="0" memberValueDatatype="5" unbalanced="0"/>
    <cacheHierarchy uniqueName="[Table1].[Depricition &amp; Amortization]" caption="Depricition &amp; Amortization" attribute="1" defaultMemberUniqueName="[Table1].[Depricition &amp; Amortization].[All]" allUniqueName="[Table1].[Depricition &amp; Amortization].[All]" dimensionUniqueName="[Table1]" displayFolder="" count="0" memberValueDatatype="5" unbalanced="0"/>
    <cacheHierarchy uniqueName="[Table1].[EBIT]" caption="EBIT" attribute="1" defaultMemberUniqueName="[Table1].[EBIT].[All]" allUniqueName="[Table1].[EBIT].[All]" dimensionUniqueName="[Table1]" displayFolder="" count="0" memberValueDatatype="5" unbalanced="0"/>
    <cacheHierarchy uniqueName="[Table1].[Interest]" caption="Interest" attribute="1" defaultMemberUniqueName="[Table1].[Interest].[All]" allUniqueName="[Table1].[Interest].[All]" dimensionUniqueName="[Table1]" displayFolder="" count="0" memberValueDatatype="20" unbalanced="0"/>
    <cacheHierarchy uniqueName="[Table1].[Profit Before Exceptional item]" caption="Profit Before Exceptional item" attribute="1" defaultMemberUniqueName="[Table1].[Profit Before Exceptional item].[All]" allUniqueName="[Table1].[Profit Before Exceptional item].[All]" dimensionUniqueName="[Table1]" displayFolder="" count="0" memberValueDatatype="5" unbalanced="0"/>
    <cacheHierarchy uniqueName="[Table1].[Exceptional item]" caption="Exceptional item" attribute="1" defaultMemberUniqueName="[Table1].[Exceptional item].[All]" allUniqueName="[Table1].[Exceptional item].[All]" dimensionUniqueName="[Table1]" displayFolder="" count="0" memberValueDatatype="20" unbalanced="0"/>
    <cacheHierarchy uniqueName="[Table1].[Tax]" caption="Tax" attribute="1" defaultMemberUniqueName="[Table1].[Tax].[All]" allUniqueName="[Table1].[Tax].[All]" dimensionUniqueName="[Table1]" displayFolder="" count="0" memberValueDatatype="5" unbalanced="0"/>
    <cacheHierarchy uniqueName="[Table1].[Net Profit]" caption="Net Profit" attribute="1" defaultMemberUniqueName="[Table1].[Net Profit].[All]" allUniqueName="[Table1].[Net Profit].[All]" dimensionUniqueName="[Table1]" displayFolder="" count="0" memberValueDatatype="5" unbalanced="0"/>
    <cacheHierarchy uniqueName="[Table1].[Total Equity]" caption="Total Equity" attribute="1" defaultMemberUniqueName="[Table1].[Total Equity].[All]" allUniqueName="[Table1].[Total Equity].[All]" dimensionUniqueName="[Table1]" displayFolder="" count="0" memberValueDatatype="5" unbalanced="0"/>
    <cacheHierarchy uniqueName="[Table1].[Total Current Liabilities]" caption="Total Current Liabilities" attribute="1" defaultMemberUniqueName="[Table1].[Total Current Liabilities].[All]" allUniqueName="[Table1].[Total Current Liabilities].[All]" dimensionUniqueName="[Table1]" displayFolder="" count="0" memberValueDatatype="5" unbalanced="0"/>
    <cacheHierarchy uniqueName="[Table1].[Total Long term liabilities]" caption="Total Long term liabilities" attribute="1" defaultMemberUniqueName="[Table1].[Total Long term liabilities].[All]" allUniqueName="[Table1].[Total Long term liabilities].[All]" dimensionUniqueName="[Table1]" displayFolder="" count="0" memberValueDatatype="20" unbalanced="0"/>
    <cacheHierarchy uniqueName="[Table1].[Total Liabilites]" caption="Total Liabilites" attribute="1" defaultMemberUniqueName="[Table1].[Total Liabilites].[All]" allUniqueName="[Table1].[Total Liabilites].[All]" dimensionUniqueName="[Table1]" displayFolder="" count="0" memberValueDatatype="5" unbalanced="0"/>
    <cacheHierarchy uniqueName="[Table1].[Total Liability &amp; Equity]" caption="Total Liability &amp; Equity" attribute="1" defaultMemberUniqueName="[Table1].[Total Liability &amp; Equity].[All]" allUniqueName="[Table1].[Total Liability &amp; Equity].[All]" dimensionUniqueName="[Table1]" displayFolder="" count="0" memberValueDatatype="5" unbalanced="0"/>
    <cacheHierarchy uniqueName="[Table1].[Total Current Asset]" caption="Total Current Asset" attribute="1" defaultMemberUniqueName="[Table1].[Total Current Asset].[All]" allUniqueName="[Table1].[Total Current Asset].[All]" dimensionUniqueName="[Table1]" displayFolder="" count="0" memberValueDatatype="5" unbalanced="0"/>
    <cacheHierarchy uniqueName="[Table1].[Total Long term Assets]" caption="Total Long term Assets" attribute="1" defaultMemberUniqueName="[Table1].[Total Long term Assets].[All]" allUniqueName="[Table1].[Total Long term Assets].[All]" dimensionUniqueName="[Table1]" displayFolder="" count="0" memberValueDatatype="5" unbalanced="0"/>
    <cacheHierarchy uniqueName="[Table1].[Total Asset]" caption="Total Asset" attribute="1" defaultMemberUniqueName="[Table1].[Total Asset].[All]" allUniqueName="[Table1].[Total Asset].[All]" dimensionUniqueName="[Table1]" displayFolder="" count="0" memberValueDatatype="5" unbalanced="0"/>
    <cacheHierarchy uniqueName="[Table1].[Check]" caption="Check" attribute="1" defaultMemberUniqueName="[Table1].[Check].[All]" allUniqueName="[Table1].[Check].[All]" dimensionUniqueName="[Table1]" displayFolder="" count="0" memberValueDatatype="20" unbalanced="0"/>
    <cacheHierarchy uniqueName="[Table1].[Capacity]" caption="Capacity" attribute="1" defaultMemberUniqueName="[Table1].[Capacity].[All]" allUniqueName="[Table1].[Capacity].[All]" dimensionUniqueName="[Table1]" displayFolder="" count="0" memberValueDatatype="20" unbalanced="0"/>
    <cacheHierarchy uniqueName="[Table1].[New Capacity]" caption="New Capacity" attribute="1" defaultMemberUniqueName="[Table1].[New Capacity].[All]" allUniqueName="[Table1].[New Capacity].[All]" dimensionUniqueName="[Table1]" displayFolder="" count="0" memberValueDatatype="130" unbalanced="0"/>
    <cacheHierarchy uniqueName="[Table1].[Export]" caption="Export" attribute="1" defaultMemberUniqueName="[Table1].[Export].[All]" allUniqueName="[Table1].[Export].[All]" dimensionUniqueName="[Table1]" displayFolder="" count="0" memberValueDatatype="5" unbalanced="0"/>
    <cacheHierarchy uniqueName="[Table1].[Domestic]" caption="Domestic" attribute="1" defaultMemberUniqueName="[Table1].[Domestic].[All]" allUniqueName="[Table1].[Domestic].[All]" dimensionUniqueName="[Table1]" displayFolder="" count="0" memberValueDatatype="5" unbalanced="0"/>
    <cacheHierarchy uniqueName="[Table1].[Total]" caption="Total" attribute="1" defaultMemberUniqueName="[Table1].[Total].[All]" allUniqueName="[Table1].[Total].[All]" dimensionUniqueName="[Table1]" displayFolder="" count="0" memberValueDatatype="5" unbalanced="0"/>
    <cacheHierarchy uniqueName="[Table1].[Capacity Utilization]" caption="Capacity Utilization" attribute="1" defaultMemberUniqueName="[Table1].[Capacity Utilization].[All]" allUniqueName="[Table1].[Capacity Utilization].[All]" dimensionUniqueName="[Table1]" displayFolder="" count="0" memberValueDatatype="5" unbalanced="0"/>
    <cacheHierarchy uniqueName="[Table1].[Working capital]" caption="Working capital" attribute="1" defaultMemberUniqueName="[Table1].[Working capital].[All]" allUniqueName="[Table1].[Working capital].[All]" dimensionUniqueName="[Table1]" displayFolder="" count="0" memberValueDatatype="5" unbalanced="0"/>
    <cacheHierarchy uniqueName="[Table1].[Capex Schedule]" caption="Capex Schedule" attribute="1" defaultMemberUniqueName="[Table1].[Capex Schedule].[All]" allUniqueName="[Table1].[Capex Schedule].[All]" dimensionUniqueName="[Table1]" displayFolder="" count="0" memberValueDatatype="5" unbalanced="0"/>
    <cacheHierarchy uniqueName="[Table1].[Assets per Car]" caption="Assets per Car" attribute="1" defaultMemberUniqueName="[Table1].[Assets per Car].[All]" allUniqueName="[Table1].[Assets per Car].[All]" dimensionUniqueName="[Table1]" displayFolder="" count="0" memberValueDatatype="5" unbalanced="0"/>
    <cacheHierarchy uniqueName="[Table1].[Cash flow]" caption="Cash flow" attribute="1" defaultMemberUniqueName="[Table1].[Cash flow].[All]" allUniqueName="[Table1].[Cash flow].[All]" dimensionUniqueName="[Table1]" displayFolder="" count="0" memberValueDatatype="5" unbalanced="0"/>
    <cacheHierarchy uniqueName="[Table2].[Year]" caption="Year" attribute="1" defaultMemberUniqueName="[Table2].[Year].[All]" allUniqueName="[Table2].[Year].[All]" dimensionUniqueName="[Table2]" displayFolder="" count="0" memberValueDatatype="20" unbalanced="0"/>
    <cacheHierarchy uniqueName="[Measures].[Sum of Year]" caption="Sum of Year" measure="1" displayFolder="" measureGroup="Table2" count="0">
      <extLst>
        <ext xmlns:x15="http://schemas.microsoft.com/office/spreadsheetml/2010/11/main" uri="{B97F6D7D-B522-45F9-BDA1-12C45D357490}">
          <x15:cacheHierarchy aggregatedColumn="30"/>
        </ext>
      </extLst>
    </cacheHierarchy>
    <cacheHierarchy uniqueName="[Measures].[Sum of Year 2]" caption="Sum of Year 2" measure="1" displayFolder="" measureGroup="Table1" count="0">
      <extLst>
        <ext xmlns:x15="http://schemas.microsoft.com/office/spreadsheetml/2010/11/main" uri="{B97F6D7D-B522-45F9-BDA1-12C45D357490}">
          <x15:cacheHierarchy aggregatedColumn="0"/>
        </ext>
      </extLst>
    </cacheHierarchy>
    <cacheHierarchy uniqueName="[Measures].[Sum of Total Revenue]" caption="Sum of Total Revenue" measure="1" displayFolder="" measureGroup="Table1" count="0">
      <extLst>
        <ext xmlns:x15="http://schemas.microsoft.com/office/spreadsheetml/2010/11/main" uri="{B97F6D7D-B522-45F9-BDA1-12C45D357490}">
          <x15:cacheHierarchy aggregatedColumn="1"/>
        </ext>
      </extLst>
    </cacheHierarchy>
    <cacheHierarchy uniqueName="[Measures].[Sum of Total Cost]" caption="Sum of Total Cost" measure="1" displayFolder="" measureGroup="Table1" count="0">
      <extLst>
        <ext xmlns:x15="http://schemas.microsoft.com/office/spreadsheetml/2010/11/main" uri="{B97F6D7D-B522-45F9-BDA1-12C45D357490}">
          <x15:cacheHierarchy aggregatedColumn="2"/>
        </ext>
      </extLst>
    </cacheHierarchy>
    <cacheHierarchy uniqueName="[Measures].[Sum of Net Profit]" caption="Sum of Net Profit" measure="1" displayFolder="" measureGroup="Table1" count="0">
      <extLst>
        <ext xmlns:x15="http://schemas.microsoft.com/office/spreadsheetml/2010/11/main" uri="{B97F6D7D-B522-45F9-BDA1-12C45D357490}">
          <x15:cacheHierarchy aggregatedColumn="10"/>
        </ext>
      </extLst>
    </cacheHierarchy>
    <cacheHierarchy uniqueName="[Measures].[Sum of Operating Profit]" caption="Sum of Operating Profit" measure="1" displayFolder="" measureGroup="Table1" count="0">
      <extLst>
        <ext xmlns:x15="http://schemas.microsoft.com/office/spreadsheetml/2010/11/main" uri="{B97F6D7D-B522-45F9-BDA1-12C45D357490}">
          <x15:cacheHierarchy aggregatedColumn="3"/>
        </ext>
      </extLst>
    </cacheHierarchy>
    <cacheHierarchy uniqueName="[Measures].[Sum of Cash flow]" caption="Sum of Cash flow" measure="1" displayFolder="" measureGroup="Table1" count="0">
      <extLst>
        <ext xmlns:x15="http://schemas.microsoft.com/office/spreadsheetml/2010/11/main" uri="{B97F6D7D-B522-45F9-BDA1-12C45D357490}">
          <x15:cacheHierarchy aggregatedColumn="29"/>
        </ext>
      </extLst>
    </cacheHierarchy>
    <cacheHierarchy uniqueName="[Measures].[Revenue]" caption="Revenue" measure="1" displayFolder="" measureGroup="Table1" count="0"/>
    <cacheHierarchy uniqueName="[Measures].[RevenueRevenue]" caption="RevenueRevenue" measure="1" displayFolder="" measureGroup="Table1" count="0"/>
    <cacheHierarchy uniqueName="[Measures].[Interest coverage ratio]" caption="Interest coverage ratio" measure="1" displayFolder="" measureGroup="Table1" count="0" oneField="1">
      <fieldsUsage count="1">
        <fieldUsage x="0"/>
      </fieldsUsage>
    </cacheHierarchy>
    <cacheHierarchy uniqueName="[Measures].[Net Profit Margin]" caption="Net Profit Margin" measure="1" displayFolder="" measureGroup="Table1" count="0"/>
    <cacheHierarchy uniqueName="[Measures].[Debt to Equity]" caption="Debt to Equity" measure="1" displayFolder="" measureGroup="Table1" count="0"/>
    <cacheHierarchy uniqueName="[Measures].[Return on equity]" caption="Return on equity" measure="1" displayFolder="" measureGroup="Table1" count="0"/>
    <cacheHierarchy uniqueName="[Measures].[Current Ratio]" caption="Current Ratio" measure="1" displayFolder="" measureGroup="Table1" count="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ies>
  <kpis count="0"/>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ksh" refreshedDate="46166.845335185186" createdVersion="5" refreshedVersion="8" minRefreshableVersion="3" recordCount="0" supportSubquery="1" supportAdvancedDrill="1" xr:uid="{8EA5F7F8-334C-4E6E-BC65-42D18F0A60A6}">
  <cacheSource type="external" connectionId="1"/>
  <cacheFields count="2">
    <cacheField name="[Table1].[Year].[Year]" caption="Year" numFmtId="0" level="1">
      <sharedItems containsSemiMixedTypes="0" containsString="0" containsNumber="1" containsInteger="1" minValue="2025" maxValue="2030" count="6">
        <n v="2025"/>
        <n v="2026"/>
        <n v="2027"/>
        <n v="2028"/>
        <n v="2029"/>
        <n v="2030"/>
      </sharedItems>
      <extLst>
        <ext xmlns:x15="http://schemas.microsoft.com/office/spreadsheetml/2010/11/main" uri="{4F2E5C28-24EA-4eb8-9CBF-B6C8F9C3D259}">
          <x15:cachedUniqueNames>
            <x15:cachedUniqueName index="0" name="[Table1].[Year].&amp;[2025]"/>
            <x15:cachedUniqueName index="1" name="[Table1].[Year].&amp;[2026]"/>
            <x15:cachedUniqueName index="2" name="[Table1].[Year].&amp;[2027]"/>
            <x15:cachedUniqueName index="3" name="[Table1].[Year].&amp;[2028]"/>
            <x15:cachedUniqueName index="4" name="[Table1].[Year].&amp;[2029]"/>
            <x15:cachedUniqueName index="5" name="[Table1].[Year].&amp;[2030]"/>
          </x15:cachedUniqueNames>
        </ext>
      </extLst>
    </cacheField>
    <cacheField name="[Measures].[Sum of Net Profit]" caption="Sum of Net Profit" numFmtId="0" hierarchy="35" level="32767"/>
  </cacheFields>
  <cacheHierarchies count="48">
    <cacheHierarchy uniqueName="[Table1].[Year]" caption="Year" attribute="1" defaultMemberUniqueName="[Table1].[Year].[All]" allUniqueName="[Table1].[Year].[All]" dimensionUniqueName="[Table1]" displayFolder="" count="2" memberValueDatatype="20" unbalanced="0">
      <fieldsUsage count="2">
        <fieldUsage x="-1"/>
        <fieldUsage x="0"/>
      </fieldsUsage>
    </cacheHierarchy>
    <cacheHierarchy uniqueName="[Table1].[Total Revenue]" caption="Total Revenue" attribute="1" defaultMemberUniqueName="[Table1].[Total Revenue].[All]" allUniqueName="[Table1].[Total Revenue].[All]" dimensionUniqueName="[Table1]" displayFolder="" count="0" memberValueDatatype="5" unbalanced="0"/>
    <cacheHierarchy uniqueName="[Table1].[Total Cost]" caption="Total Cost" attribute="1" defaultMemberUniqueName="[Table1].[Total Cost].[All]" allUniqueName="[Table1].[Total Cost].[All]" dimensionUniqueName="[Table1]" displayFolder="" count="0" memberValueDatatype="5" unbalanced="0"/>
    <cacheHierarchy uniqueName="[Table1].[Operating Profit]" caption="Operating Profit" attribute="1" defaultMemberUniqueName="[Table1].[Operating Profit].[All]" allUniqueName="[Table1].[Operating Profit].[All]" dimensionUniqueName="[Table1]" displayFolder="" count="0" memberValueDatatype="5" unbalanced="0"/>
    <cacheHierarchy uniqueName="[Table1].[Depricition &amp; Amortization]" caption="Depricition &amp; Amortization" attribute="1" defaultMemberUniqueName="[Table1].[Depricition &amp; Amortization].[All]" allUniqueName="[Table1].[Depricition &amp; Amortization].[All]" dimensionUniqueName="[Table1]" displayFolder="" count="0" memberValueDatatype="5" unbalanced="0"/>
    <cacheHierarchy uniqueName="[Table1].[EBIT]" caption="EBIT" attribute="1" defaultMemberUniqueName="[Table1].[EBIT].[All]" allUniqueName="[Table1].[EBIT].[All]" dimensionUniqueName="[Table1]" displayFolder="" count="0" memberValueDatatype="5" unbalanced="0"/>
    <cacheHierarchy uniqueName="[Table1].[Interest]" caption="Interest" attribute="1" defaultMemberUniqueName="[Table1].[Interest].[All]" allUniqueName="[Table1].[Interest].[All]" dimensionUniqueName="[Table1]" displayFolder="" count="0" memberValueDatatype="20" unbalanced="0"/>
    <cacheHierarchy uniqueName="[Table1].[Profit Before Exceptional item]" caption="Profit Before Exceptional item" attribute="1" defaultMemberUniqueName="[Table1].[Profit Before Exceptional item].[All]" allUniqueName="[Table1].[Profit Before Exceptional item].[All]" dimensionUniqueName="[Table1]" displayFolder="" count="0" memberValueDatatype="5" unbalanced="0"/>
    <cacheHierarchy uniqueName="[Table1].[Exceptional item]" caption="Exceptional item" attribute="1" defaultMemberUniqueName="[Table1].[Exceptional item].[All]" allUniqueName="[Table1].[Exceptional item].[All]" dimensionUniqueName="[Table1]" displayFolder="" count="0" memberValueDatatype="20" unbalanced="0"/>
    <cacheHierarchy uniqueName="[Table1].[Tax]" caption="Tax" attribute="1" defaultMemberUniqueName="[Table1].[Tax].[All]" allUniqueName="[Table1].[Tax].[All]" dimensionUniqueName="[Table1]" displayFolder="" count="0" memberValueDatatype="5" unbalanced="0"/>
    <cacheHierarchy uniqueName="[Table1].[Net Profit]" caption="Net Profit" attribute="1" defaultMemberUniqueName="[Table1].[Net Profit].[All]" allUniqueName="[Table1].[Net Profit].[All]" dimensionUniqueName="[Table1]" displayFolder="" count="0" memberValueDatatype="5" unbalanced="0"/>
    <cacheHierarchy uniqueName="[Table1].[Total Equity]" caption="Total Equity" attribute="1" defaultMemberUniqueName="[Table1].[Total Equity].[All]" allUniqueName="[Table1].[Total Equity].[All]" dimensionUniqueName="[Table1]" displayFolder="" count="0" memberValueDatatype="5" unbalanced="0"/>
    <cacheHierarchy uniqueName="[Table1].[Total Current Liabilities]" caption="Total Current Liabilities" attribute="1" defaultMemberUniqueName="[Table1].[Total Current Liabilities].[All]" allUniqueName="[Table1].[Total Current Liabilities].[All]" dimensionUniqueName="[Table1]" displayFolder="" count="0" memberValueDatatype="5" unbalanced="0"/>
    <cacheHierarchy uniqueName="[Table1].[Total Long term liabilities]" caption="Total Long term liabilities" attribute="1" defaultMemberUniqueName="[Table1].[Total Long term liabilities].[All]" allUniqueName="[Table1].[Total Long term liabilities].[All]" dimensionUniqueName="[Table1]" displayFolder="" count="0" memberValueDatatype="20" unbalanced="0"/>
    <cacheHierarchy uniqueName="[Table1].[Total Liabilites]" caption="Total Liabilites" attribute="1" defaultMemberUniqueName="[Table1].[Total Liabilites].[All]" allUniqueName="[Table1].[Total Liabilites].[All]" dimensionUniqueName="[Table1]" displayFolder="" count="0" memberValueDatatype="5" unbalanced="0"/>
    <cacheHierarchy uniqueName="[Table1].[Total Liability &amp; Equity]" caption="Total Liability &amp; Equity" attribute="1" defaultMemberUniqueName="[Table1].[Total Liability &amp; Equity].[All]" allUniqueName="[Table1].[Total Liability &amp; Equity].[All]" dimensionUniqueName="[Table1]" displayFolder="" count="0" memberValueDatatype="5" unbalanced="0"/>
    <cacheHierarchy uniqueName="[Table1].[Total Current Asset]" caption="Total Current Asset" attribute="1" defaultMemberUniqueName="[Table1].[Total Current Asset].[All]" allUniqueName="[Table1].[Total Current Asset].[All]" dimensionUniqueName="[Table1]" displayFolder="" count="0" memberValueDatatype="5" unbalanced="0"/>
    <cacheHierarchy uniqueName="[Table1].[Total Long term Assets]" caption="Total Long term Assets" attribute="1" defaultMemberUniqueName="[Table1].[Total Long term Assets].[All]" allUniqueName="[Table1].[Total Long term Assets].[All]" dimensionUniqueName="[Table1]" displayFolder="" count="0" memberValueDatatype="5" unbalanced="0"/>
    <cacheHierarchy uniqueName="[Table1].[Total Asset]" caption="Total Asset" attribute="1" defaultMemberUniqueName="[Table1].[Total Asset].[All]" allUniqueName="[Table1].[Total Asset].[All]" dimensionUniqueName="[Table1]" displayFolder="" count="0" memberValueDatatype="5" unbalanced="0"/>
    <cacheHierarchy uniqueName="[Table1].[Check]" caption="Check" attribute="1" defaultMemberUniqueName="[Table1].[Check].[All]" allUniqueName="[Table1].[Check].[All]" dimensionUniqueName="[Table1]" displayFolder="" count="0" memberValueDatatype="20" unbalanced="0"/>
    <cacheHierarchy uniqueName="[Table1].[Capacity]" caption="Capacity" attribute="1" defaultMemberUniqueName="[Table1].[Capacity].[All]" allUniqueName="[Table1].[Capacity].[All]" dimensionUniqueName="[Table1]" displayFolder="" count="0" memberValueDatatype="20" unbalanced="0"/>
    <cacheHierarchy uniqueName="[Table1].[New Capacity]" caption="New Capacity" attribute="1" defaultMemberUniqueName="[Table1].[New Capacity].[All]" allUniqueName="[Table1].[New Capacity].[All]" dimensionUniqueName="[Table1]" displayFolder="" count="0" memberValueDatatype="130" unbalanced="0"/>
    <cacheHierarchy uniqueName="[Table1].[Export]" caption="Export" attribute="1" defaultMemberUniqueName="[Table1].[Export].[All]" allUniqueName="[Table1].[Export].[All]" dimensionUniqueName="[Table1]" displayFolder="" count="0" memberValueDatatype="5" unbalanced="0"/>
    <cacheHierarchy uniqueName="[Table1].[Domestic]" caption="Domestic" attribute="1" defaultMemberUniqueName="[Table1].[Domestic].[All]" allUniqueName="[Table1].[Domestic].[All]" dimensionUniqueName="[Table1]" displayFolder="" count="0" memberValueDatatype="5" unbalanced="0"/>
    <cacheHierarchy uniqueName="[Table1].[Total]" caption="Total" attribute="1" defaultMemberUniqueName="[Table1].[Total].[All]" allUniqueName="[Table1].[Total].[All]" dimensionUniqueName="[Table1]" displayFolder="" count="0" memberValueDatatype="5" unbalanced="0"/>
    <cacheHierarchy uniqueName="[Table1].[Capacity Utilization]" caption="Capacity Utilization" attribute="1" defaultMemberUniqueName="[Table1].[Capacity Utilization].[All]" allUniqueName="[Table1].[Capacity Utilization].[All]" dimensionUniqueName="[Table1]" displayFolder="" count="0" memberValueDatatype="5" unbalanced="0"/>
    <cacheHierarchy uniqueName="[Table1].[Working capital]" caption="Working capital" attribute="1" defaultMemberUniqueName="[Table1].[Working capital].[All]" allUniqueName="[Table1].[Working capital].[All]" dimensionUniqueName="[Table1]" displayFolder="" count="0" memberValueDatatype="5" unbalanced="0"/>
    <cacheHierarchy uniqueName="[Table1].[Capex Schedule]" caption="Capex Schedule" attribute="1" defaultMemberUniqueName="[Table1].[Capex Schedule].[All]" allUniqueName="[Table1].[Capex Schedule].[All]" dimensionUniqueName="[Table1]" displayFolder="" count="0" memberValueDatatype="5" unbalanced="0"/>
    <cacheHierarchy uniqueName="[Table1].[Assets per Car]" caption="Assets per Car" attribute="1" defaultMemberUniqueName="[Table1].[Assets per Car].[All]" allUniqueName="[Table1].[Assets per Car].[All]" dimensionUniqueName="[Table1]" displayFolder="" count="0" memberValueDatatype="5" unbalanced="0"/>
    <cacheHierarchy uniqueName="[Table1].[Cash flow]" caption="Cash flow" attribute="1" defaultMemberUniqueName="[Table1].[Cash flow].[All]" allUniqueName="[Table1].[Cash flow].[All]" dimensionUniqueName="[Table1]" displayFolder="" count="0" memberValueDatatype="5" unbalanced="0"/>
    <cacheHierarchy uniqueName="[Table2].[Year]" caption="Year" attribute="1" defaultMemberUniqueName="[Table2].[Year].[All]" allUniqueName="[Table2].[Year].[All]" dimensionUniqueName="[Table2]" displayFolder="" count="0" memberValueDatatype="20" unbalanced="0"/>
    <cacheHierarchy uniqueName="[Measures].[Sum of Year]" caption="Sum of Year" measure="1" displayFolder="" measureGroup="Table2" count="0">
      <extLst>
        <ext xmlns:x15="http://schemas.microsoft.com/office/spreadsheetml/2010/11/main" uri="{B97F6D7D-B522-45F9-BDA1-12C45D357490}">
          <x15:cacheHierarchy aggregatedColumn="30"/>
        </ext>
      </extLst>
    </cacheHierarchy>
    <cacheHierarchy uniqueName="[Measures].[Sum of Year 2]" caption="Sum of Year 2" measure="1" displayFolder="" measureGroup="Table1" count="0">
      <extLst>
        <ext xmlns:x15="http://schemas.microsoft.com/office/spreadsheetml/2010/11/main" uri="{B97F6D7D-B522-45F9-BDA1-12C45D357490}">
          <x15:cacheHierarchy aggregatedColumn="0"/>
        </ext>
      </extLst>
    </cacheHierarchy>
    <cacheHierarchy uniqueName="[Measures].[Sum of Total Revenue]" caption="Sum of Total Revenue" measure="1" displayFolder="" measureGroup="Table1" count="0">
      <extLst>
        <ext xmlns:x15="http://schemas.microsoft.com/office/spreadsheetml/2010/11/main" uri="{B97F6D7D-B522-45F9-BDA1-12C45D357490}">
          <x15:cacheHierarchy aggregatedColumn="1"/>
        </ext>
      </extLst>
    </cacheHierarchy>
    <cacheHierarchy uniqueName="[Measures].[Sum of Total Cost]" caption="Sum of Total Cost" measure="1" displayFolder="" measureGroup="Table1" count="0">
      <extLst>
        <ext xmlns:x15="http://schemas.microsoft.com/office/spreadsheetml/2010/11/main" uri="{B97F6D7D-B522-45F9-BDA1-12C45D357490}">
          <x15:cacheHierarchy aggregatedColumn="2"/>
        </ext>
      </extLst>
    </cacheHierarchy>
    <cacheHierarchy uniqueName="[Measures].[Sum of Net Profit]" caption="Sum of Net Profit" measure="1" displayFolder="" measureGroup="Table1" count="0" oneField="1">
      <fieldsUsage count="1">
        <fieldUsage x="1"/>
      </fieldsUsage>
      <extLst>
        <ext xmlns:x15="http://schemas.microsoft.com/office/spreadsheetml/2010/11/main" uri="{B97F6D7D-B522-45F9-BDA1-12C45D357490}">
          <x15:cacheHierarchy aggregatedColumn="10"/>
        </ext>
      </extLst>
    </cacheHierarchy>
    <cacheHierarchy uniqueName="[Measures].[Sum of Operating Profit]" caption="Sum of Operating Profit" measure="1" displayFolder="" measureGroup="Table1" count="0">
      <extLst>
        <ext xmlns:x15="http://schemas.microsoft.com/office/spreadsheetml/2010/11/main" uri="{B97F6D7D-B522-45F9-BDA1-12C45D357490}">
          <x15:cacheHierarchy aggregatedColumn="3"/>
        </ext>
      </extLst>
    </cacheHierarchy>
    <cacheHierarchy uniqueName="[Measures].[Sum of Cash flow]" caption="Sum of Cash flow" measure="1" displayFolder="" measureGroup="Table1" count="0">
      <extLst>
        <ext xmlns:x15="http://schemas.microsoft.com/office/spreadsheetml/2010/11/main" uri="{B97F6D7D-B522-45F9-BDA1-12C45D357490}">
          <x15:cacheHierarchy aggregatedColumn="29"/>
        </ext>
      </extLst>
    </cacheHierarchy>
    <cacheHierarchy uniqueName="[Measures].[Revenue]" caption="Revenue" measure="1" displayFolder="" measureGroup="Table1" count="0"/>
    <cacheHierarchy uniqueName="[Measures].[RevenueRevenue]" caption="RevenueRevenue" measure="1" displayFolder="" measureGroup="Table1" count="0"/>
    <cacheHierarchy uniqueName="[Measures].[Interest coverage ratio]" caption="Interest coverage ratio" measure="1" displayFolder="" measureGroup="Table1" count="0"/>
    <cacheHierarchy uniqueName="[Measures].[Net Profit Margin]" caption="Net Profit Margin" measure="1" displayFolder="" measureGroup="Table1" count="0"/>
    <cacheHierarchy uniqueName="[Measures].[Debt to Equity]" caption="Debt to Equity" measure="1" displayFolder="" measureGroup="Table1" count="0"/>
    <cacheHierarchy uniqueName="[Measures].[Return on equity]" caption="Return on equity" measure="1" displayFolder="" measureGroup="Table1" count="0"/>
    <cacheHierarchy uniqueName="[Measures].[Current Ratio]" caption="Current Ratio" measure="1" displayFolder="" measureGroup="Table1" count="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ies>
  <kpis count="0"/>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ksh" refreshedDate="46166.845338657404" createdVersion="5" refreshedVersion="8" minRefreshableVersion="3" recordCount="0" supportSubquery="1" supportAdvancedDrill="1" xr:uid="{329D7372-B47E-4E91-BF77-ADBE9D2F6196}">
  <cacheSource type="external" connectionId="1"/>
  <cacheFields count="2">
    <cacheField name="[Table1].[Year].[Year]" caption="Year" numFmtId="0" level="1">
      <sharedItems containsSemiMixedTypes="0" containsString="0" containsNumber="1" containsInteger="1" minValue="2025" maxValue="2030" count="6">
        <n v="2025"/>
        <n v="2026"/>
        <n v="2027"/>
        <n v="2028"/>
        <n v="2029"/>
        <n v="2030"/>
      </sharedItems>
      <extLst>
        <ext xmlns:x15="http://schemas.microsoft.com/office/spreadsheetml/2010/11/main" uri="{4F2E5C28-24EA-4eb8-9CBF-B6C8F9C3D259}">
          <x15:cachedUniqueNames>
            <x15:cachedUniqueName index="0" name="[Table1].[Year].&amp;[2025]"/>
            <x15:cachedUniqueName index="1" name="[Table1].[Year].&amp;[2026]"/>
            <x15:cachedUniqueName index="2" name="[Table1].[Year].&amp;[2027]"/>
            <x15:cachedUniqueName index="3" name="[Table1].[Year].&amp;[2028]"/>
            <x15:cachedUniqueName index="4" name="[Table1].[Year].&amp;[2029]"/>
            <x15:cachedUniqueName index="5" name="[Table1].[Year].&amp;[2030]"/>
          </x15:cachedUniqueNames>
        </ext>
      </extLst>
    </cacheField>
    <cacheField name="[Measures].[Sum of Total Cost]" caption="Sum of Total Cost" numFmtId="0" hierarchy="34" level="32767"/>
  </cacheFields>
  <cacheHierarchies count="48">
    <cacheHierarchy uniqueName="[Table1].[Year]" caption="Year" attribute="1" defaultMemberUniqueName="[Table1].[Year].[All]" allUniqueName="[Table1].[Year].[All]" dimensionUniqueName="[Table1]" displayFolder="" count="2" memberValueDatatype="20" unbalanced="0">
      <fieldsUsage count="2">
        <fieldUsage x="-1"/>
        <fieldUsage x="0"/>
      </fieldsUsage>
    </cacheHierarchy>
    <cacheHierarchy uniqueName="[Table1].[Total Revenue]" caption="Total Revenue" attribute="1" defaultMemberUniqueName="[Table1].[Total Revenue].[All]" allUniqueName="[Table1].[Total Revenue].[All]" dimensionUniqueName="[Table1]" displayFolder="" count="0" memberValueDatatype="5" unbalanced="0"/>
    <cacheHierarchy uniqueName="[Table1].[Total Cost]" caption="Total Cost" attribute="1" defaultMemberUniqueName="[Table1].[Total Cost].[All]" allUniqueName="[Table1].[Total Cost].[All]" dimensionUniqueName="[Table1]" displayFolder="" count="0" memberValueDatatype="5" unbalanced="0"/>
    <cacheHierarchy uniqueName="[Table1].[Operating Profit]" caption="Operating Profit" attribute="1" defaultMemberUniqueName="[Table1].[Operating Profit].[All]" allUniqueName="[Table1].[Operating Profit].[All]" dimensionUniqueName="[Table1]" displayFolder="" count="0" memberValueDatatype="5" unbalanced="0"/>
    <cacheHierarchy uniqueName="[Table1].[Depricition &amp; Amortization]" caption="Depricition &amp; Amortization" attribute="1" defaultMemberUniqueName="[Table1].[Depricition &amp; Amortization].[All]" allUniqueName="[Table1].[Depricition &amp; Amortization].[All]" dimensionUniqueName="[Table1]" displayFolder="" count="0" memberValueDatatype="5" unbalanced="0"/>
    <cacheHierarchy uniqueName="[Table1].[EBIT]" caption="EBIT" attribute="1" defaultMemberUniqueName="[Table1].[EBIT].[All]" allUniqueName="[Table1].[EBIT].[All]" dimensionUniqueName="[Table1]" displayFolder="" count="0" memberValueDatatype="5" unbalanced="0"/>
    <cacheHierarchy uniqueName="[Table1].[Interest]" caption="Interest" attribute="1" defaultMemberUniqueName="[Table1].[Interest].[All]" allUniqueName="[Table1].[Interest].[All]" dimensionUniqueName="[Table1]" displayFolder="" count="0" memberValueDatatype="20" unbalanced="0"/>
    <cacheHierarchy uniqueName="[Table1].[Profit Before Exceptional item]" caption="Profit Before Exceptional item" attribute="1" defaultMemberUniqueName="[Table1].[Profit Before Exceptional item].[All]" allUniqueName="[Table1].[Profit Before Exceptional item].[All]" dimensionUniqueName="[Table1]" displayFolder="" count="0" memberValueDatatype="5" unbalanced="0"/>
    <cacheHierarchy uniqueName="[Table1].[Exceptional item]" caption="Exceptional item" attribute="1" defaultMemberUniqueName="[Table1].[Exceptional item].[All]" allUniqueName="[Table1].[Exceptional item].[All]" dimensionUniqueName="[Table1]" displayFolder="" count="0" memberValueDatatype="20" unbalanced="0"/>
    <cacheHierarchy uniqueName="[Table1].[Tax]" caption="Tax" attribute="1" defaultMemberUniqueName="[Table1].[Tax].[All]" allUniqueName="[Table1].[Tax].[All]" dimensionUniqueName="[Table1]" displayFolder="" count="0" memberValueDatatype="5" unbalanced="0"/>
    <cacheHierarchy uniqueName="[Table1].[Net Profit]" caption="Net Profit" attribute="1" defaultMemberUniqueName="[Table1].[Net Profit].[All]" allUniqueName="[Table1].[Net Profit].[All]" dimensionUniqueName="[Table1]" displayFolder="" count="0" memberValueDatatype="5" unbalanced="0"/>
    <cacheHierarchy uniqueName="[Table1].[Total Equity]" caption="Total Equity" attribute="1" defaultMemberUniqueName="[Table1].[Total Equity].[All]" allUniqueName="[Table1].[Total Equity].[All]" dimensionUniqueName="[Table1]" displayFolder="" count="0" memberValueDatatype="5" unbalanced="0"/>
    <cacheHierarchy uniqueName="[Table1].[Total Current Liabilities]" caption="Total Current Liabilities" attribute="1" defaultMemberUniqueName="[Table1].[Total Current Liabilities].[All]" allUniqueName="[Table1].[Total Current Liabilities].[All]" dimensionUniqueName="[Table1]" displayFolder="" count="0" memberValueDatatype="5" unbalanced="0"/>
    <cacheHierarchy uniqueName="[Table1].[Total Long term liabilities]" caption="Total Long term liabilities" attribute="1" defaultMemberUniqueName="[Table1].[Total Long term liabilities].[All]" allUniqueName="[Table1].[Total Long term liabilities].[All]" dimensionUniqueName="[Table1]" displayFolder="" count="0" memberValueDatatype="20" unbalanced="0"/>
    <cacheHierarchy uniqueName="[Table1].[Total Liabilites]" caption="Total Liabilites" attribute="1" defaultMemberUniqueName="[Table1].[Total Liabilites].[All]" allUniqueName="[Table1].[Total Liabilites].[All]" dimensionUniqueName="[Table1]" displayFolder="" count="0" memberValueDatatype="5" unbalanced="0"/>
    <cacheHierarchy uniqueName="[Table1].[Total Liability &amp; Equity]" caption="Total Liability &amp; Equity" attribute="1" defaultMemberUniqueName="[Table1].[Total Liability &amp; Equity].[All]" allUniqueName="[Table1].[Total Liability &amp; Equity].[All]" dimensionUniqueName="[Table1]" displayFolder="" count="0" memberValueDatatype="5" unbalanced="0"/>
    <cacheHierarchy uniqueName="[Table1].[Total Current Asset]" caption="Total Current Asset" attribute="1" defaultMemberUniqueName="[Table1].[Total Current Asset].[All]" allUniqueName="[Table1].[Total Current Asset].[All]" dimensionUniqueName="[Table1]" displayFolder="" count="0" memberValueDatatype="5" unbalanced="0"/>
    <cacheHierarchy uniqueName="[Table1].[Total Long term Assets]" caption="Total Long term Assets" attribute="1" defaultMemberUniqueName="[Table1].[Total Long term Assets].[All]" allUniqueName="[Table1].[Total Long term Assets].[All]" dimensionUniqueName="[Table1]" displayFolder="" count="0" memberValueDatatype="5" unbalanced="0"/>
    <cacheHierarchy uniqueName="[Table1].[Total Asset]" caption="Total Asset" attribute="1" defaultMemberUniqueName="[Table1].[Total Asset].[All]" allUniqueName="[Table1].[Total Asset].[All]" dimensionUniqueName="[Table1]" displayFolder="" count="0" memberValueDatatype="5" unbalanced="0"/>
    <cacheHierarchy uniqueName="[Table1].[Check]" caption="Check" attribute="1" defaultMemberUniqueName="[Table1].[Check].[All]" allUniqueName="[Table1].[Check].[All]" dimensionUniqueName="[Table1]" displayFolder="" count="0" memberValueDatatype="20" unbalanced="0"/>
    <cacheHierarchy uniqueName="[Table1].[Capacity]" caption="Capacity" attribute="1" defaultMemberUniqueName="[Table1].[Capacity].[All]" allUniqueName="[Table1].[Capacity].[All]" dimensionUniqueName="[Table1]" displayFolder="" count="0" memberValueDatatype="20" unbalanced="0"/>
    <cacheHierarchy uniqueName="[Table1].[New Capacity]" caption="New Capacity" attribute="1" defaultMemberUniqueName="[Table1].[New Capacity].[All]" allUniqueName="[Table1].[New Capacity].[All]" dimensionUniqueName="[Table1]" displayFolder="" count="0" memberValueDatatype="130" unbalanced="0"/>
    <cacheHierarchy uniqueName="[Table1].[Export]" caption="Export" attribute="1" defaultMemberUniqueName="[Table1].[Export].[All]" allUniqueName="[Table1].[Export].[All]" dimensionUniqueName="[Table1]" displayFolder="" count="0" memberValueDatatype="5" unbalanced="0"/>
    <cacheHierarchy uniqueName="[Table1].[Domestic]" caption="Domestic" attribute="1" defaultMemberUniqueName="[Table1].[Domestic].[All]" allUniqueName="[Table1].[Domestic].[All]" dimensionUniqueName="[Table1]" displayFolder="" count="0" memberValueDatatype="5" unbalanced="0"/>
    <cacheHierarchy uniqueName="[Table1].[Total]" caption="Total" attribute="1" defaultMemberUniqueName="[Table1].[Total].[All]" allUniqueName="[Table1].[Total].[All]" dimensionUniqueName="[Table1]" displayFolder="" count="0" memberValueDatatype="5" unbalanced="0"/>
    <cacheHierarchy uniqueName="[Table1].[Capacity Utilization]" caption="Capacity Utilization" attribute="1" defaultMemberUniqueName="[Table1].[Capacity Utilization].[All]" allUniqueName="[Table1].[Capacity Utilization].[All]" dimensionUniqueName="[Table1]" displayFolder="" count="0" memberValueDatatype="5" unbalanced="0"/>
    <cacheHierarchy uniqueName="[Table1].[Working capital]" caption="Working capital" attribute="1" defaultMemberUniqueName="[Table1].[Working capital].[All]" allUniqueName="[Table1].[Working capital].[All]" dimensionUniqueName="[Table1]" displayFolder="" count="0" memberValueDatatype="5" unbalanced="0"/>
    <cacheHierarchy uniqueName="[Table1].[Capex Schedule]" caption="Capex Schedule" attribute="1" defaultMemberUniqueName="[Table1].[Capex Schedule].[All]" allUniqueName="[Table1].[Capex Schedule].[All]" dimensionUniqueName="[Table1]" displayFolder="" count="0" memberValueDatatype="5" unbalanced="0"/>
    <cacheHierarchy uniqueName="[Table1].[Assets per Car]" caption="Assets per Car" attribute="1" defaultMemberUniqueName="[Table1].[Assets per Car].[All]" allUniqueName="[Table1].[Assets per Car].[All]" dimensionUniqueName="[Table1]" displayFolder="" count="0" memberValueDatatype="5" unbalanced="0"/>
    <cacheHierarchy uniqueName="[Table1].[Cash flow]" caption="Cash flow" attribute="1" defaultMemberUniqueName="[Table1].[Cash flow].[All]" allUniqueName="[Table1].[Cash flow].[All]" dimensionUniqueName="[Table1]" displayFolder="" count="0" memberValueDatatype="5" unbalanced="0"/>
    <cacheHierarchy uniqueName="[Table2].[Year]" caption="Year" attribute="1" defaultMemberUniqueName="[Table2].[Year].[All]" allUniqueName="[Table2].[Year].[All]" dimensionUniqueName="[Table2]" displayFolder="" count="0" memberValueDatatype="20" unbalanced="0"/>
    <cacheHierarchy uniqueName="[Measures].[Sum of Year]" caption="Sum of Year" measure="1" displayFolder="" measureGroup="Table2" count="0">
      <extLst>
        <ext xmlns:x15="http://schemas.microsoft.com/office/spreadsheetml/2010/11/main" uri="{B97F6D7D-B522-45F9-BDA1-12C45D357490}">
          <x15:cacheHierarchy aggregatedColumn="30"/>
        </ext>
      </extLst>
    </cacheHierarchy>
    <cacheHierarchy uniqueName="[Measures].[Sum of Year 2]" caption="Sum of Year 2" measure="1" displayFolder="" measureGroup="Table1" count="0">
      <extLst>
        <ext xmlns:x15="http://schemas.microsoft.com/office/spreadsheetml/2010/11/main" uri="{B97F6D7D-B522-45F9-BDA1-12C45D357490}">
          <x15:cacheHierarchy aggregatedColumn="0"/>
        </ext>
      </extLst>
    </cacheHierarchy>
    <cacheHierarchy uniqueName="[Measures].[Sum of Total Revenue]" caption="Sum of Total Revenue" measure="1" displayFolder="" measureGroup="Table1" count="0">
      <extLst>
        <ext xmlns:x15="http://schemas.microsoft.com/office/spreadsheetml/2010/11/main" uri="{B97F6D7D-B522-45F9-BDA1-12C45D357490}">
          <x15:cacheHierarchy aggregatedColumn="1"/>
        </ext>
      </extLst>
    </cacheHierarchy>
    <cacheHierarchy uniqueName="[Measures].[Sum of Total Cost]" caption="Sum of Total Cost" measure="1" displayFolder="" measureGroup="Table1" count="0" oneField="1">
      <fieldsUsage count="1">
        <fieldUsage x="1"/>
      </fieldsUsage>
      <extLst>
        <ext xmlns:x15="http://schemas.microsoft.com/office/spreadsheetml/2010/11/main" uri="{B97F6D7D-B522-45F9-BDA1-12C45D357490}">
          <x15:cacheHierarchy aggregatedColumn="2"/>
        </ext>
      </extLst>
    </cacheHierarchy>
    <cacheHierarchy uniqueName="[Measures].[Sum of Net Profit]" caption="Sum of Net Profit" measure="1" displayFolder="" measureGroup="Table1" count="0">
      <extLst>
        <ext xmlns:x15="http://schemas.microsoft.com/office/spreadsheetml/2010/11/main" uri="{B97F6D7D-B522-45F9-BDA1-12C45D357490}">
          <x15:cacheHierarchy aggregatedColumn="10"/>
        </ext>
      </extLst>
    </cacheHierarchy>
    <cacheHierarchy uniqueName="[Measures].[Sum of Operating Profit]" caption="Sum of Operating Profit" measure="1" displayFolder="" measureGroup="Table1" count="0">
      <extLst>
        <ext xmlns:x15="http://schemas.microsoft.com/office/spreadsheetml/2010/11/main" uri="{B97F6D7D-B522-45F9-BDA1-12C45D357490}">
          <x15:cacheHierarchy aggregatedColumn="3"/>
        </ext>
      </extLst>
    </cacheHierarchy>
    <cacheHierarchy uniqueName="[Measures].[Sum of Cash flow]" caption="Sum of Cash flow" measure="1" displayFolder="" measureGroup="Table1" count="0">
      <extLst>
        <ext xmlns:x15="http://schemas.microsoft.com/office/spreadsheetml/2010/11/main" uri="{B97F6D7D-B522-45F9-BDA1-12C45D357490}">
          <x15:cacheHierarchy aggregatedColumn="29"/>
        </ext>
      </extLst>
    </cacheHierarchy>
    <cacheHierarchy uniqueName="[Measures].[Revenue]" caption="Revenue" measure="1" displayFolder="" measureGroup="Table1" count="0"/>
    <cacheHierarchy uniqueName="[Measures].[RevenueRevenue]" caption="RevenueRevenue" measure="1" displayFolder="" measureGroup="Table1" count="0"/>
    <cacheHierarchy uniqueName="[Measures].[Interest coverage ratio]" caption="Interest coverage ratio" measure="1" displayFolder="" measureGroup="Table1" count="0"/>
    <cacheHierarchy uniqueName="[Measures].[Net Profit Margin]" caption="Net Profit Margin" measure="1" displayFolder="" measureGroup="Table1" count="0"/>
    <cacheHierarchy uniqueName="[Measures].[Debt to Equity]" caption="Debt to Equity" measure="1" displayFolder="" measureGroup="Table1" count="0"/>
    <cacheHierarchy uniqueName="[Measures].[Return on equity]" caption="Return on equity" measure="1" displayFolder="" measureGroup="Table1" count="0"/>
    <cacheHierarchy uniqueName="[Measures].[Current Ratio]" caption="Current Ratio" measure="1" displayFolder="" measureGroup="Table1" count="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ies>
  <kpis count="0"/>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ksh" refreshedDate="46166.845345949077" createdVersion="5" refreshedVersion="8" minRefreshableVersion="3" recordCount="0" supportSubquery="1" supportAdvancedDrill="1" xr:uid="{A2A6681E-5CBA-49E2-AC5A-E15B92657B69}">
  <cacheSource type="external" connectionId="1"/>
  <cacheFields count="2">
    <cacheField name="[Table1].[Year].[Year]" caption="Year" numFmtId="0" level="1">
      <sharedItems containsSemiMixedTypes="0" containsString="0" containsNumber="1" containsInteger="1" minValue="2025" maxValue="2030" count="6">
        <n v="2025"/>
        <n v="2026"/>
        <n v="2027"/>
        <n v="2028"/>
        <n v="2029"/>
        <n v="2030"/>
      </sharedItems>
      <extLst>
        <ext xmlns:x15="http://schemas.microsoft.com/office/spreadsheetml/2010/11/main" uri="{4F2E5C28-24EA-4eb8-9CBF-B6C8F9C3D259}">
          <x15:cachedUniqueNames>
            <x15:cachedUniqueName index="0" name="[Table1].[Year].&amp;[2025]"/>
            <x15:cachedUniqueName index="1" name="[Table1].[Year].&amp;[2026]"/>
            <x15:cachedUniqueName index="2" name="[Table1].[Year].&amp;[2027]"/>
            <x15:cachedUniqueName index="3" name="[Table1].[Year].&amp;[2028]"/>
            <x15:cachedUniqueName index="4" name="[Table1].[Year].&amp;[2029]"/>
            <x15:cachedUniqueName index="5" name="[Table1].[Year].&amp;[2030]"/>
          </x15:cachedUniqueNames>
        </ext>
      </extLst>
    </cacheField>
    <cacheField name="[Measures].[Net Profit Margin]" caption="Net Profit Margin" numFmtId="0" hierarchy="41" level="32767"/>
  </cacheFields>
  <cacheHierarchies count="48">
    <cacheHierarchy uniqueName="[Table1].[Year]" caption="Year" attribute="1" defaultMemberUniqueName="[Table1].[Year].[All]" allUniqueName="[Table1].[Year].[All]" dimensionUniqueName="[Table1]" displayFolder="" count="2" memberValueDatatype="20" unbalanced="0">
      <fieldsUsage count="2">
        <fieldUsage x="-1"/>
        <fieldUsage x="0"/>
      </fieldsUsage>
    </cacheHierarchy>
    <cacheHierarchy uniqueName="[Table1].[Total Revenue]" caption="Total Revenue" attribute="1" defaultMemberUniqueName="[Table1].[Total Revenue].[All]" allUniqueName="[Table1].[Total Revenue].[All]" dimensionUniqueName="[Table1]" displayFolder="" count="0" memberValueDatatype="5" unbalanced="0"/>
    <cacheHierarchy uniqueName="[Table1].[Total Cost]" caption="Total Cost" attribute="1" defaultMemberUniqueName="[Table1].[Total Cost].[All]" allUniqueName="[Table1].[Total Cost].[All]" dimensionUniqueName="[Table1]" displayFolder="" count="0" memberValueDatatype="5" unbalanced="0"/>
    <cacheHierarchy uniqueName="[Table1].[Operating Profit]" caption="Operating Profit" attribute="1" defaultMemberUniqueName="[Table1].[Operating Profit].[All]" allUniqueName="[Table1].[Operating Profit].[All]" dimensionUniqueName="[Table1]" displayFolder="" count="0" memberValueDatatype="5" unbalanced="0"/>
    <cacheHierarchy uniqueName="[Table1].[Depricition &amp; Amortization]" caption="Depricition &amp; Amortization" attribute="1" defaultMemberUniqueName="[Table1].[Depricition &amp; Amortization].[All]" allUniqueName="[Table1].[Depricition &amp; Amortization].[All]" dimensionUniqueName="[Table1]" displayFolder="" count="0" memberValueDatatype="5" unbalanced="0"/>
    <cacheHierarchy uniqueName="[Table1].[EBIT]" caption="EBIT" attribute="1" defaultMemberUniqueName="[Table1].[EBIT].[All]" allUniqueName="[Table1].[EBIT].[All]" dimensionUniqueName="[Table1]" displayFolder="" count="0" memberValueDatatype="5" unbalanced="0"/>
    <cacheHierarchy uniqueName="[Table1].[Interest]" caption="Interest" attribute="1" defaultMemberUniqueName="[Table1].[Interest].[All]" allUniqueName="[Table1].[Interest].[All]" dimensionUniqueName="[Table1]" displayFolder="" count="0" memberValueDatatype="20" unbalanced="0"/>
    <cacheHierarchy uniqueName="[Table1].[Profit Before Exceptional item]" caption="Profit Before Exceptional item" attribute="1" defaultMemberUniqueName="[Table1].[Profit Before Exceptional item].[All]" allUniqueName="[Table1].[Profit Before Exceptional item].[All]" dimensionUniqueName="[Table1]" displayFolder="" count="0" memberValueDatatype="5" unbalanced="0"/>
    <cacheHierarchy uniqueName="[Table1].[Exceptional item]" caption="Exceptional item" attribute="1" defaultMemberUniqueName="[Table1].[Exceptional item].[All]" allUniqueName="[Table1].[Exceptional item].[All]" dimensionUniqueName="[Table1]" displayFolder="" count="0" memberValueDatatype="20" unbalanced="0"/>
    <cacheHierarchy uniqueName="[Table1].[Tax]" caption="Tax" attribute="1" defaultMemberUniqueName="[Table1].[Tax].[All]" allUniqueName="[Table1].[Tax].[All]" dimensionUniqueName="[Table1]" displayFolder="" count="0" memberValueDatatype="5" unbalanced="0"/>
    <cacheHierarchy uniqueName="[Table1].[Net Profit]" caption="Net Profit" attribute="1" defaultMemberUniqueName="[Table1].[Net Profit].[All]" allUniqueName="[Table1].[Net Profit].[All]" dimensionUniqueName="[Table1]" displayFolder="" count="0" memberValueDatatype="5" unbalanced="0"/>
    <cacheHierarchy uniqueName="[Table1].[Total Equity]" caption="Total Equity" attribute="1" defaultMemberUniqueName="[Table1].[Total Equity].[All]" allUniqueName="[Table1].[Total Equity].[All]" dimensionUniqueName="[Table1]" displayFolder="" count="0" memberValueDatatype="5" unbalanced="0"/>
    <cacheHierarchy uniqueName="[Table1].[Total Current Liabilities]" caption="Total Current Liabilities" attribute="1" defaultMemberUniqueName="[Table1].[Total Current Liabilities].[All]" allUniqueName="[Table1].[Total Current Liabilities].[All]" dimensionUniqueName="[Table1]" displayFolder="" count="0" memberValueDatatype="5" unbalanced="0"/>
    <cacheHierarchy uniqueName="[Table1].[Total Long term liabilities]" caption="Total Long term liabilities" attribute="1" defaultMemberUniqueName="[Table1].[Total Long term liabilities].[All]" allUniqueName="[Table1].[Total Long term liabilities].[All]" dimensionUniqueName="[Table1]" displayFolder="" count="0" memberValueDatatype="20" unbalanced="0"/>
    <cacheHierarchy uniqueName="[Table1].[Total Liabilites]" caption="Total Liabilites" attribute="1" defaultMemberUniqueName="[Table1].[Total Liabilites].[All]" allUniqueName="[Table1].[Total Liabilites].[All]" dimensionUniqueName="[Table1]" displayFolder="" count="0" memberValueDatatype="5" unbalanced="0"/>
    <cacheHierarchy uniqueName="[Table1].[Total Liability &amp; Equity]" caption="Total Liability &amp; Equity" attribute="1" defaultMemberUniqueName="[Table1].[Total Liability &amp; Equity].[All]" allUniqueName="[Table1].[Total Liability &amp; Equity].[All]" dimensionUniqueName="[Table1]" displayFolder="" count="0" memberValueDatatype="5" unbalanced="0"/>
    <cacheHierarchy uniqueName="[Table1].[Total Current Asset]" caption="Total Current Asset" attribute="1" defaultMemberUniqueName="[Table1].[Total Current Asset].[All]" allUniqueName="[Table1].[Total Current Asset].[All]" dimensionUniqueName="[Table1]" displayFolder="" count="0" memberValueDatatype="5" unbalanced="0"/>
    <cacheHierarchy uniqueName="[Table1].[Total Long term Assets]" caption="Total Long term Assets" attribute="1" defaultMemberUniqueName="[Table1].[Total Long term Assets].[All]" allUniqueName="[Table1].[Total Long term Assets].[All]" dimensionUniqueName="[Table1]" displayFolder="" count="0" memberValueDatatype="5" unbalanced="0"/>
    <cacheHierarchy uniqueName="[Table1].[Total Asset]" caption="Total Asset" attribute="1" defaultMemberUniqueName="[Table1].[Total Asset].[All]" allUniqueName="[Table1].[Total Asset].[All]" dimensionUniqueName="[Table1]" displayFolder="" count="0" memberValueDatatype="5" unbalanced="0"/>
    <cacheHierarchy uniqueName="[Table1].[Check]" caption="Check" attribute="1" defaultMemberUniqueName="[Table1].[Check].[All]" allUniqueName="[Table1].[Check].[All]" dimensionUniqueName="[Table1]" displayFolder="" count="0" memberValueDatatype="20" unbalanced="0"/>
    <cacheHierarchy uniqueName="[Table1].[Capacity]" caption="Capacity" attribute="1" defaultMemberUniqueName="[Table1].[Capacity].[All]" allUniqueName="[Table1].[Capacity].[All]" dimensionUniqueName="[Table1]" displayFolder="" count="0" memberValueDatatype="20" unbalanced="0"/>
    <cacheHierarchy uniqueName="[Table1].[New Capacity]" caption="New Capacity" attribute="1" defaultMemberUniqueName="[Table1].[New Capacity].[All]" allUniqueName="[Table1].[New Capacity].[All]" dimensionUniqueName="[Table1]" displayFolder="" count="0" memberValueDatatype="130" unbalanced="0"/>
    <cacheHierarchy uniqueName="[Table1].[Export]" caption="Export" attribute="1" defaultMemberUniqueName="[Table1].[Export].[All]" allUniqueName="[Table1].[Export].[All]" dimensionUniqueName="[Table1]" displayFolder="" count="0" memberValueDatatype="5" unbalanced="0"/>
    <cacheHierarchy uniqueName="[Table1].[Domestic]" caption="Domestic" attribute="1" defaultMemberUniqueName="[Table1].[Domestic].[All]" allUniqueName="[Table1].[Domestic].[All]" dimensionUniqueName="[Table1]" displayFolder="" count="0" memberValueDatatype="5" unbalanced="0"/>
    <cacheHierarchy uniqueName="[Table1].[Total]" caption="Total" attribute="1" defaultMemberUniqueName="[Table1].[Total].[All]" allUniqueName="[Table1].[Total].[All]" dimensionUniqueName="[Table1]" displayFolder="" count="0" memberValueDatatype="5" unbalanced="0"/>
    <cacheHierarchy uniqueName="[Table1].[Capacity Utilization]" caption="Capacity Utilization" attribute="1" defaultMemberUniqueName="[Table1].[Capacity Utilization].[All]" allUniqueName="[Table1].[Capacity Utilization].[All]" dimensionUniqueName="[Table1]" displayFolder="" count="0" memberValueDatatype="5" unbalanced="0"/>
    <cacheHierarchy uniqueName="[Table1].[Working capital]" caption="Working capital" attribute="1" defaultMemberUniqueName="[Table1].[Working capital].[All]" allUniqueName="[Table1].[Working capital].[All]" dimensionUniqueName="[Table1]" displayFolder="" count="0" memberValueDatatype="5" unbalanced="0"/>
    <cacheHierarchy uniqueName="[Table1].[Capex Schedule]" caption="Capex Schedule" attribute="1" defaultMemberUniqueName="[Table1].[Capex Schedule].[All]" allUniqueName="[Table1].[Capex Schedule].[All]" dimensionUniqueName="[Table1]" displayFolder="" count="0" memberValueDatatype="5" unbalanced="0"/>
    <cacheHierarchy uniqueName="[Table1].[Assets per Car]" caption="Assets per Car" attribute="1" defaultMemberUniqueName="[Table1].[Assets per Car].[All]" allUniqueName="[Table1].[Assets per Car].[All]" dimensionUniqueName="[Table1]" displayFolder="" count="0" memberValueDatatype="5" unbalanced="0"/>
    <cacheHierarchy uniqueName="[Table1].[Cash flow]" caption="Cash flow" attribute="1" defaultMemberUniqueName="[Table1].[Cash flow].[All]" allUniqueName="[Table1].[Cash flow].[All]" dimensionUniqueName="[Table1]" displayFolder="" count="0" memberValueDatatype="5" unbalanced="0"/>
    <cacheHierarchy uniqueName="[Table2].[Year]" caption="Year" attribute="1" defaultMemberUniqueName="[Table2].[Year].[All]" allUniqueName="[Table2].[Year].[All]" dimensionUniqueName="[Table2]" displayFolder="" count="0" memberValueDatatype="20" unbalanced="0"/>
    <cacheHierarchy uniqueName="[Measures].[Sum of Year]" caption="Sum of Year" measure="1" displayFolder="" measureGroup="Table2" count="0">
      <extLst>
        <ext xmlns:x15="http://schemas.microsoft.com/office/spreadsheetml/2010/11/main" uri="{B97F6D7D-B522-45F9-BDA1-12C45D357490}">
          <x15:cacheHierarchy aggregatedColumn="30"/>
        </ext>
      </extLst>
    </cacheHierarchy>
    <cacheHierarchy uniqueName="[Measures].[Sum of Year 2]" caption="Sum of Year 2" measure="1" displayFolder="" measureGroup="Table1" count="0">
      <extLst>
        <ext xmlns:x15="http://schemas.microsoft.com/office/spreadsheetml/2010/11/main" uri="{B97F6D7D-B522-45F9-BDA1-12C45D357490}">
          <x15:cacheHierarchy aggregatedColumn="0"/>
        </ext>
      </extLst>
    </cacheHierarchy>
    <cacheHierarchy uniqueName="[Measures].[Sum of Total Revenue]" caption="Sum of Total Revenue" measure="1" displayFolder="" measureGroup="Table1" count="0">
      <extLst>
        <ext xmlns:x15="http://schemas.microsoft.com/office/spreadsheetml/2010/11/main" uri="{B97F6D7D-B522-45F9-BDA1-12C45D357490}">
          <x15:cacheHierarchy aggregatedColumn="1"/>
        </ext>
      </extLst>
    </cacheHierarchy>
    <cacheHierarchy uniqueName="[Measures].[Sum of Total Cost]" caption="Sum of Total Cost" measure="1" displayFolder="" measureGroup="Table1" count="0">
      <extLst>
        <ext xmlns:x15="http://schemas.microsoft.com/office/spreadsheetml/2010/11/main" uri="{B97F6D7D-B522-45F9-BDA1-12C45D357490}">
          <x15:cacheHierarchy aggregatedColumn="2"/>
        </ext>
      </extLst>
    </cacheHierarchy>
    <cacheHierarchy uniqueName="[Measures].[Sum of Net Profit]" caption="Sum of Net Profit" measure="1" displayFolder="" measureGroup="Table1" count="0">
      <extLst>
        <ext xmlns:x15="http://schemas.microsoft.com/office/spreadsheetml/2010/11/main" uri="{B97F6D7D-B522-45F9-BDA1-12C45D357490}">
          <x15:cacheHierarchy aggregatedColumn="10"/>
        </ext>
      </extLst>
    </cacheHierarchy>
    <cacheHierarchy uniqueName="[Measures].[Sum of Operating Profit]" caption="Sum of Operating Profit" measure="1" displayFolder="" measureGroup="Table1" count="0">
      <extLst>
        <ext xmlns:x15="http://schemas.microsoft.com/office/spreadsheetml/2010/11/main" uri="{B97F6D7D-B522-45F9-BDA1-12C45D357490}">
          <x15:cacheHierarchy aggregatedColumn="3"/>
        </ext>
      </extLst>
    </cacheHierarchy>
    <cacheHierarchy uniqueName="[Measures].[Sum of Cash flow]" caption="Sum of Cash flow" measure="1" displayFolder="" measureGroup="Table1" count="0">
      <extLst>
        <ext xmlns:x15="http://schemas.microsoft.com/office/spreadsheetml/2010/11/main" uri="{B97F6D7D-B522-45F9-BDA1-12C45D357490}">
          <x15:cacheHierarchy aggregatedColumn="29"/>
        </ext>
      </extLst>
    </cacheHierarchy>
    <cacheHierarchy uniqueName="[Measures].[Revenue]" caption="Revenue" measure="1" displayFolder="" measureGroup="Table1" count="0"/>
    <cacheHierarchy uniqueName="[Measures].[RevenueRevenue]" caption="RevenueRevenue" measure="1" displayFolder="" measureGroup="Table1" count="0"/>
    <cacheHierarchy uniqueName="[Measures].[Interest coverage ratio]" caption="Interest coverage ratio" measure="1" displayFolder="" measureGroup="Table1" count="0"/>
    <cacheHierarchy uniqueName="[Measures].[Net Profit Margin]" caption="Net Profit Margin" measure="1" displayFolder="" measureGroup="Table1" count="0" oneField="1">
      <fieldsUsage count="1">
        <fieldUsage x="1"/>
      </fieldsUsage>
    </cacheHierarchy>
    <cacheHierarchy uniqueName="[Measures].[Debt to Equity]" caption="Debt to Equity" measure="1" displayFolder="" measureGroup="Table1" count="0"/>
    <cacheHierarchy uniqueName="[Measures].[Return on equity]" caption="Return on equity" measure="1" displayFolder="" measureGroup="Table1" count="0"/>
    <cacheHierarchy uniqueName="[Measures].[Current Ratio]" caption="Current Ratio" measure="1" displayFolder="" measureGroup="Table1" count="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ies>
  <kpis count="0"/>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ksh" refreshedDate="46166.845349537034" createdVersion="5" refreshedVersion="8" minRefreshableVersion="3" recordCount="0" supportSubquery="1" supportAdvancedDrill="1" xr:uid="{93AD6349-7AA8-42FC-B237-28460DD57D33}">
  <cacheSource type="external" connectionId="1"/>
  <cacheFields count="2">
    <cacheField name="[Table1].[Year].[Year]" caption="Year" numFmtId="0" level="1">
      <sharedItems containsSemiMixedTypes="0" containsString="0" containsNumber="1" containsInteger="1" minValue="2025" maxValue="2030" count="6">
        <n v="2025"/>
        <n v="2026"/>
        <n v="2027"/>
        <n v="2028"/>
        <n v="2029"/>
        <n v="2030"/>
      </sharedItems>
      <extLst>
        <ext xmlns:x15="http://schemas.microsoft.com/office/spreadsheetml/2010/11/main" uri="{4F2E5C28-24EA-4eb8-9CBF-B6C8F9C3D259}">
          <x15:cachedUniqueNames>
            <x15:cachedUniqueName index="0" name="[Table1].[Year].&amp;[2025]"/>
            <x15:cachedUniqueName index="1" name="[Table1].[Year].&amp;[2026]"/>
            <x15:cachedUniqueName index="2" name="[Table1].[Year].&amp;[2027]"/>
            <x15:cachedUniqueName index="3" name="[Table1].[Year].&amp;[2028]"/>
            <x15:cachedUniqueName index="4" name="[Table1].[Year].&amp;[2029]"/>
            <x15:cachedUniqueName index="5" name="[Table1].[Year].&amp;[2030]"/>
          </x15:cachedUniqueNames>
        </ext>
      </extLst>
    </cacheField>
    <cacheField name="[Measures].[Sum of Net Profit]" caption="Sum of Net Profit" numFmtId="0" hierarchy="35" level="32767"/>
  </cacheFields>
  <cacheHierarchies count="48">
    <cacheHierarchy uniqueName="[Table1].[Year]" caption="Year" attribute="1" defaultMemberUniqueName="[Table1].[Year].[All]" allUniqueName="[Table1].[Year].[All]" dimensionUniqueName="[Table1]" displayFolder="" count="2" memberValueDatatype="20" unbalanced="0">
      <fieldsUsage count="2">
        <fieldUsage x="-1"/>
        <fieldUsage x="0"/>
      </fieldsUsage>
    </cacheHierarchy>
    <cacheHierarchy uniqueName="[Table1].[Total Revenue]" caption="Total Revenue" attribute="1" defaultMemberUniqueName="[Table1].[Total Revenue].[All]" allUniqueName="[Table1].[Total Revenue].[All]" dimensionUniqueName="[Table1]" displayFolder="" count="0" memberValueDatatype="5" unbalanced="0"/>
    <cacheHierarchy uniqueName="[Table1].[Total Cost]" caption="Total Cost" attribute="1" defaultMemberUniqueName="[Table1].[Total Cost].[All]" allUniqueName="[Table1].[Total Cost].[All]" dimensionUniqueName="[Table1]" displayFolder="" count="0" memberValueDatatype="5" unbalanced="0"/>
    <cacheHierarchy uniqueName="[Table1].[Operating Profit]" caption="Operating Profit" attribute="1" defaultMemberUniqueName="[Table1].[Operating Profit].[All]" allUniqueName="[Table1].[Operating Profit].[All]" dimensionUniqueName="[Table1]" displayFolder="" count="0" memberValueDatatype="5" unbalanced="0"/>
    <cacheHierarchy uniqueName="[Table1].[Depricition &amp; Amortization]" caption="Depricition &amp; Amortization" attribute="1" defaultMemberUniqueName="[Table1].[Depricition &amp; Amortization].[All]" allUniqueName="[Table1].[Depricition &amp; Amortization].[All]" dimensionUniqueName="[Table1]" displayFolder="" count="0" memberValueDatatype="5" unbalanced="0"/>
    <cacheHierarchy uniqueName="[Table1].[EBIT]" caption="EBIT" attribute="1" defaultMemberUniqueName="[Table1].[EBIT].[All]" allUniqueName="[Table1].[EBIT].[All]" dimensionUniqueName="[Table1]" displayFolder="" count="0" memberValueDatatype="5" unbalanced="0"/>
    <cacheHierarchy uniqueName="[Table1].[Interest]" caption="Interest" attribute="1" defaultMemberUniqueName="[Table1].[Interest].[All]" allUniqueName="[Table1].[Interest].[All]" dimensionUniqueName="[Table1]" displayFolder="" count="0" memberValueDatatype="20" unbalanced="0"/>
    <cacheHierarchy uniqueName="[Table1].[Profit Before Exceptional item]" caption="Profit Before Exceptional item" attribute="1" defaultMemberUniqueName="[Table1].[Profit Before Exceptional item].[All]" allUniqueName="[Table1].[Profit Before Exceptional item].[All]" dimensionUniqueName="[Table1]" displayFolder="" count="0" memberValueDatatype="5" unbalanced="0"/>
    <cacheHierarchy uniqueName="[Table1].[Exceptional item]" caption="Exceptional item" attribute="1" defaultMemberUniqueName="[Table1].[Exceptional item].[All]" allUniqueName="[Table1].[Exceptional item].[All]" dimensionUniqueName="[Table1]" displayFolder="" count="0" memberValueDatatype="20" unbalanced="0"/>
    <cacheHierarchy uniqueName="[Table1].[Tax]" caption="Tax" attribute="1" defaultMemberUniqueName="[Table1].[Tax].[All]" allUniqueName="[Table1].[Tax].[All]" dimensionUniqueName="[Table1]" displayFolder="" count="0" memberValueDatatype="5" unbalanced="0"/>
    <cacheHierarchy uniqueName="[Table1].[Net Profit]" caption="Net Profit" attribute="1" defaultMemberUniqueName="[Table1].[Net Profit].[All]" allUniqueName="[Table1].[Net Profit].[All]" dimensionUniqueName="[Table1]" displayFolder="" count="0" memberValueDatatype="5" unbalanced="0"/>
    <cacheHierarchy uniqueName="[Table1].[Total Equity]" caption="Total Equity" attribute="1" defaultMemberUniqueName="[Table1].[Total Equity].[All]" allUniqueName="[Table1].[Total Equity].[All]" dimensionUniqueName="[Table1]" displayFolder="" count="0" memberValueDatatype="5" unbalanced="0"/>
    <cacheHierarchy uniqueName="[Table1].[Total Current Liabilities]" caption="Total Current Liabilities" attribute="1" defaultMemberUniqueName="[Table1].[Total Current Liabilities].[All]" allUniqueName="[Table1].[Total Current Liabilities].[All]" dimensionUniqueName="[Table1]" displayFolder="" count="0" memberValueDatatype="5" unbalanced="0"/>
    <cacheHierarchy uniqueName="[Table1].[Total Long term liabilities]" caption="Total Long term liabilities" attribute="1" defaultMemberUniqueName="[Table1].[Total Long term liabilities].[All]" allUniqueName="[Table1].[Total Long term liabilities].[All]" dimensionUniqueName="[Table1]" displayFolder="" count="0" memberValueDatatype="20" unbalanced="0"/>
    <cacheHierarchy uniqueName="[Table1].[Total Liabilites]" caption="Total Liabilites" attribute="1" defaultMemberUniqueName="[Table1].[Total Liabilites].[All]" allUniqueName="[Table1].[Total Liabilites].[All]" dimensionUniqueName="[Table1]" displayFolder="" count="0" memberValueDatatype="5" unbalanced="0"/>
    <cacheHierarchy uniqueName="[Table1].[Total Liability &amp; Equity]" caption="Total Liability &amp; Equity" attribute="1" defaultMemberUniqueName="[Table1].[Total Liability &amp; Equity].[All]" allUniqueName="[Table1].[Total Liability &amp; Equity].[All]" dimensionUniqueName="[Table1]" displayFolder="" count="0" memberValueDatatype="5" unbalanced="0"/>
    <cacheHierarchy uniqueName="[Table1].[Total Current Asset]" caption="Total Current Asset" attribute="1" defaultMemberUniqueName="[Table1].[Total Current Asset].[All]" allUniqueName="[Table1].[Total Current Asset].[All]" dimensionUniqueName="[Table1]" displayFolder="" count="0" memberValueDatatype="5" unbalanced="0"/>
    <cacheHierarchy uniqueName="[Table1].[Total Long term Assets]" caption="Total Long term Assets" attribute="1" defaultMemberUniqueName="[Table1].[Total Long term Assets].[All]" allUniqueName="[Table1].[Total Long term Assets].[All]" dimensionUniqueName="[Table1]" displayFolder="" count="0" memberValueDatatype="5" unbalanced="0"/>
    <cacheHierarchy uniqueName="[Table1].[Total Asset]" caption="Total Asset" attribute="1" defaultMemberUniqueName="[Table1].[Total Asset].[All]" allUniqueName="[Table1].[Total Asset].[All]" dimensionUniqueName="[Table1]" displayFolder="" count="0" memberValueDatatype="5" unbalanced="0"/>
    <cacheHierarchy uniqueName="[Table1].[Check]" caption="Check" attribute="1" defaultMemberUniqueName="[Table1].[Check].[All]" allUniqueName="[Table1].[Check].[All]" dimensionUniqueName="[Table1]" displayFolder="" count="0" memberValueDatatype="20" unbalanced="0"/>
    <cacheHierarchy uniqueName="[Table1].[Capacity]" caption="Capacity" attribute="1" defaultMemberUniqueName="[Table1].[Capacity].[All]" allUniqueName="[Table1].[Capacity].[All]" dimensionUniqueName="[Table1]" displayFolder="" count="0" memberValueDatatype="20" unbalanced="0"/>
    <cacheHierarchy uniqueName="[Table1].[New Capacity]" caption="New Capacity" attribute="1" defaultMemberUniqueName="[Table1].[New Capacity].[All]" allUniqueName="[Table1].[New Capacity].[All]" dimensionUniqueName="[Table1]" displayFolder="" count="0" memberValueDatatype="130" unbalanced="0"/>
    <cacheHierarchy uniqueName="[Table1].[Export]" caption="Export" attribute="1" defaultMemberUniqueName="[Table1].[Export].[All]" allUniqueName="[Table1].[Export].[All]" dimensionUniqueName="[Table1]" displayFolder="" count="0" memberValueDatatype="5" unbalanced="0"/>
    <cacheHierarchy uniqueName="[Table1].[Domestic]" caption="Domestic" attribute="1" defaultMemberUniqueName="[Table1].[Domestic].[All]" allUniqueName="[Table1].[Domestic].[All]" dimensionUniqueName="[Table1]" displayFolder="" count="0" memberValueDatatype="5" unbalanced="0"/>
    <cacheHierarchy uniqueName="[Table1].[Total]" caption="Total" attribute="1" defaultMemberUniqueName="[Table1].[Total].[All]" allUniqueName="[Table1].[Total].[All]" dimensionUniqueName="[Table1]" displayFolder="" count="0" memberValueDatatype="5" unbalanced="0"/>
    <cacheHierarchy uniqueName="[Table1].[Capacity Utilization]" caption="Capacity Utilization" attribute="1" defaultMemberUniqueName="[Table1].[Capacity Utilization].[All]" allUniqueName="[Table1].[Capacity Utilization].[All]" dimensionUniqueName="[Table1]" displayFolder="" count="0" memberValueDatatype="5" unbalanced="0"/>
    <cacheHierarchy uniqueName="[Table1].[Working capital]" caption="Working capital" attribute="1" defaultMemberUniqueName="[Table1].[Working capital].[All]" allUniqueName="[Table1].[Working capital].[All]" dimensionUniqueName="[Table1]" displayFolder="" count="0" memberValueDatatype="5" unbalanced="0"/>
    <cacheHierarchy uniqueName="[Table1].[Capex Schedule]" caption="Capex Schedule" attribute="1" defaultMemberUniqueName="[Table1].[Capex Schedule].[All]" allUniqueName="[Table1].[Capex Schedule].[All]" dimensionUniqueName="[Table1]" displayFolder="" count="0" memberValueDatatype="5" unbalanced="0"/>
    <cacheHierarchy uniqueName="[Table1].[Assets per Car]" caption="Assets per Car" attribute="1" defaultMemberUniqueName="[Table1].[Assets per Car].[All]" allUniqueName="[Table1].[Assets per Car].[All]" dimensionUniqueName="[Table1]" displayFolder="" count="0" memberValueDatatype="5" unbalanced="0"/>
    <cacheHierarchy uniqueName="[Table1].[Cash flow]" caption="Cash flow" attribute="1" defaultMemberUniqueName="[Table1].[Cash flow].[All]" allUniqueName="[Table1].[Cash flow].[All]" dimensionUniqueName="[Table1]" displayFolder="" count="0" memberValueDatatype="5" unbalanced="0"/>
    <cacheHierarchy uniqueName="[Table2].[Year]" caption="Year" attribute="1" defaultMemberUniqueName="[Table2].[Year].[All]" allUniqueName="[Table2].[Year].[All]" dimensionUniqueName="[Table2]" displayFolder="" count="0" memberValueDatatype="20" unbalanced="0"/>
    <cacheHierarchy uniqueName="[Measures].[Sum of Year]" caption="Sum of Year" measure="1" displayFolder="" measureGroup="Table2" count="0">
      <extLst>
        <ext xmlns:x15="http://schemas.microsoft.com/office/spreadsheetml/2010/11/main" uri="{B97F6D7D-B522-45F9-BDA1-12C45D357490}">
          <x15:cacheHierarchy aggregatedColumn="30"/>
        </ext>
      </extLst>
    </cacheHierarchy>
    <cacheHierarchy uniqueName="[Measures].[Sum of Year 2]" caption="Sum of Year 2" measure="1" displayFolder="" measureGroup="Table1" count="0">
      <extLst>
        <ext xmlns:x15="http://schemas.microsoft.com/office/spreadsheetml/2010/11/main" uri="{B97F6D7D-B522-45F9-BDA1-12C45D357490}">
          <x15:cacheHierarchy aggregatedColumn="0"/>
        </ext>
      </extLst>
    </cacheHierarchy>
    <cacheHierarchy uniqueName="[Measures].[Sum of Total Revenue]" caption="Sum of Total Revenue" measure="1" displayFolder="" measureGroup="Table1" count="0">
      <extLst>
        <ext xmlns:x15="http://schemas.microsoft.com/office/spreadsheetml/2010/11/main" uri="{B97F6D7D-B522-45F9-BDA1-12C45D357490}">
          <x15:cacheHierarchy aggregatedColumn="1"/>
        </ext>
      </extLst>
    </cacheHierarchy>
    <cacheHierarchy uniqueName="[Measures].[Sum of Total Cost]" caption="Sum of Total Cost" measure="1" displayFolder="" measureGroup="Table1" count="0">
      <extLst>
        <ext xmlns:x15="http://schemas.microsoft.com/office/spreadsheetml/2010/11/main" uri="{B97F6D7D-B522-45F9-BDA1-12C45D357490}">
          <x15:cacheHierarchy aggregatedColumn="2"/>
        </ext>
      </extLst>
    </cacheHierarchy>
    <cacheHierarchy uniqueName="[Measures].[Sum of Net Profit]" caption="Sum of Net Profit" measure="1" displayFolder="" measureGroup="Table1" count="0" oneField="1">
      <fieldsUsage count="1">
        <fieldUsage x="1"/>
      </fieldsUsage>
      <extLst>
        <ext xmlns:x15="http://schemas.microsoft.com/office/spreadsheetml/2010/11/main" uri="{B97F6D7D-B522-45F9-BDA1-12C45D357490}">
          <x15:cacheHierarchy aggregatedColumn="10"/>
        </ext>
      </extLst>
    </cacheHierarchy>
    <cacheHierarchy uniqueName="[Measures].[Sum of Operating Profit]" caption="Sum of Operating Profit" measure="1" displayFolder="" measureGroup="Table1" count="0">
      <extLst>
        <ext xmlns:x15="http://schemas.microsoft.com/office/spreadsheetml/2010/11/main" uri="{B97F6D7D-B522-45F9-BDA1-12C45D357490}">
          <x15:cacheHierarchy aggregatedColumn="3"/>
        </ext>
      </extLst>
    </cacheHierarchy>
    <cacheHierarchy uniqueName="[Measures].[Sum of Cash flow]" caption="Sum of Cash flow" measure="1" displayFolder="" measureGroup="Table1" count="0">
      <extLst>
        <ext xmlns:x15="http://schemas.microsoft.com/office/spreadsheetml/2010/11/main" uri="{B97F6D7D-B522-45F9-BDA1-12C45D357490}">
          <x15:cacheHierarchy aggregatedColumn="29"/>
        </ext>
      </extLst>
    </cacheHierarchy>
    <cacheHierarchy uniqueName="[Measures].[Revenue]" caption="Revenue" measure="1" displayFolder="" measureGroup="Table1" count="0"/>
    <cacheHierarchy uniqueName="[Measures].[RevenueRevenue]" caption="RevenueRevenue" measure="1" displayFolder="" measureGroup="Table1" count="0"/>
    <cacheHierarchy uniqueName="[Measures].[Interest coverage ratio]" caption="Interest coverage ratio" measure="1" displayFolder="" measureGroup="Table1" count="0"/>
    <cacheHierarchy uniqueName="[Measures].[Net Profit Margin]" caption="Net Profit Margin" measure="1" displayFolder="" measureGroup="Table1" count="0"/>
    <cacheHierarchy uniqueName="[Measures].[Debt to Equity]" caption="Debt to Equity" measure="1" displayFolder="" measureGroup="Table1" count="0"/>
    <cacheHierarchy uniqueName="[Measures].[Return on equity]" caption="Return on equity" measure="1" displayFolder="" measureGroup="Table1" count="0"/>
    <cacheHierarchy uniqueName="[Measures].[Current Ratio]" caption="Current Ratio" measure="1" displayFolder="" measureGroup="Table1" count="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ies>
  <kpis count="0"/>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ksh" refreshedDate="46166.845353240744" createdVersion="5" refreshedVersion="8" minRefreshableVersion="3" recordCount="0" supportSubquery="1" supportAdvancedDrill="1" xr:uid="{E3C48E21-1425-48DA-83F2-1ECFD36FFA35}">
  <cacheSource type="external" connectionId="1"/>
  <cacheFields count="2">
    <cacheField name="[Table1].[Year].[Year]" caption="Year" numFmtId="0" level="1">
      <sharedItems containsSemiMixedTypes="0" containsString="0" containsNumber="1" containsInteger="1" minValue="2025" maxValue="2030" count="6">
        <n v="2025"/>
        <n v="2026"/>
        <n v="2027"/>
        <n v="2028"/>
        <n v="2029"/>
        <n v="2030"/>
      </sharedItems>
      <extLst>
        <ext xmlns:x15="http://schemas.microsoft.com/office/spreadsheetml/2010/11/main" uri="{4F2E5C28-24EA-4eb8-9CBF-B6C8F9C3D259}">
          <x15:cachedUniqueNames>
            <x15:cachedUniqueName index="0" name="[Table1].[Year].&amp;[2025]"/>
            <x15:cachedUniqueName index="1" name="[Table1].[Year].&amp;[2026]"/>
            <x15:cachedUniqueName index="2" name="[Table1].[Year].&amp;[2027]"/>
            <x15:cachedUniqueName index="3" name="[Table1].[Year].&amp;[2028]"/>
            <x15:cachedUniqueName index="4" name="[Table1].[Year].&amp;[2029]"/>
            <x15:cachedUniqueName index="5" name="[Table1].[Year].&amp;[2030]"/>
          </x15:cachedUniqueNames>
        </ext>
      </extLst>
    </cacheField>
    <cacheField name="[Measures].[Return on equity]" caption="Return on equity" numFmtId="0" hierarchy="43" level="32767"/>
  </cacheFields>
  <cacheHierarchies count="48">
    <cacheHierarchy uniqueName="[Table1].[Year]" caption="Year" attribute="1" defaultMemberUniqueName="[Table1].[Year].[All]" allUniqueName="[Table1].[Year].[All]" dimensionUniqueName="[Table1]" displayFolder="" count="2" memberValueDatatype="20" unbalanced="0">
      <fieldsUsage count="2">
        <fieldUsage x="-1"/>
        <fieldUsage x="0"/>
      </fieldsUsage>
    </cacheHierarchy>
    <cacheHierarchy uniqueName="[Table1].[Total Revenue]" caption="Total Revenue" attribute="1" defaultMemberUniqueName="[Table1].[Total Revenue].[All]" allUniqueName="[Table1].[Total Revenue].[All]" dimensionUniqueName="[Table1]" displayFolder="" count="0" memberValueDatatype="5" unbalanced="0"/>
    <cacheHierarchy uniqueName="[Table1].[Total Cost]" caption="Total Cost" attribute="1" defaultMemberUniqueName="[Table1].[Total Cost].[All]" allUniqueName="[Table1].[Total Cost].[All]" dimensionUniqueName="[Table1]" displayFolder="" count="0" memberValueDatatype="5" unbalanced="0"/>
    <cacheHierarchy uniqueName="[Table1].[Operating Profit]" caption="Operating Profit" attribute="1" defaultMemberUniqueName="[Table1].[Operating Profit].[All]" allUniqueName="[Table1].[Operating Profit].[All]" dimensionUniqueName="[Table1]" displayFolder="" count="0" memberValueDatatype="5" unbalanced="0"/>
    <cacheHierarchy uniqueName="[Table1].[Depricition &amp; Amortization]" caption="Depricition &amp; Amortization" attribute="1" defaultMemberUniqueName="[Table1].[Depricition &amp; Amortization].[All]" allUniqueName="[Table1].[Depricition &amp; Amortization].[All]" dimensionUniqueName="[Table1]" displayFolder="" count="0" memberValueDatatype="5" unbalanced="0"/>
    <cacheHierarchy uniqueName="[Table1].[EBIT]" caption="EBIT" attribute="1" defaultMemberUniqueName="[Table1].[EBIT].[All]" allUniqueName="[Table1].[EBIT].[All]" dimensionUniqueName="[Table1]" displayFolder="" count="0" memberValueDatatype="5" unbalanced="0"/>
    <cacheHierarchy uniqueName="[Table1].[Interest]" caption="Interest" attribute="1" defaultMemberUniqueName="[Table1].[Interest].[All]" allUniqueName="[Table1].[Interest].[All]" dimensionUniqueName="[Table1]" displayFolder="" count="0" memberValueDatatype="20" unbalanced="0"/>
    <cacheHierarchy uniqueName="[Table1].[Profit Before Exceptional item]" caption="Profit Before Exceptional item" attribute="1" defaultMemberUniqueName="[Table1].[Profit Before Exceptional item].[All]" allUniqueName="[Table1].[Profit Before Exceptional item].[All]" dimensionUniqueName="[Table1]" displayFolder="" count="0" memberValueDatatype="5" unbalanced="0"/>
    <cacheHierarchy uniqueName="[Table1].[Exceptional item]" caption="Exceptional item" attribute="1" defaultMemberUniqueName="[Table1].[Exceptional item].[All]" allUniqueName="[Table1].[Exceptional item].[All]" dimensionUniqueName="[Table1]" displayFolder="" count="0" memberValueDatatype="20" unbalanced="0"/>
    <cacheHierarchy uniqueName="[Table1].[Tax]" caption="Tax" attribute="1" defaultMemberUniqueName="[Table1].[Tax].[All]" allUniqueName="[Table1].[Tax].[All]" dimensionUniqueName="[Table1]" displayFolder="" count="0" memberValueDatatype="5" unbalanced="0"/>
    <cacheHierarchy uniqueName="[Table1].[Net Profit]" caption="Net Profit" attribute="1" defaultMemberUniqueName="[Table1].[Net Profit].[All]" allUniqueName="[Table1].[Net Profit].[All]" dimensionUniqueName="[Table1]" displayFolder="" count="0" memberValueDatatype="5" unbalanced="0"/>
    <cacheHierarchy uniqueName="[Table1].[Total Equity]" caption="Total Equity" attribute="1" defaultMemberUniqueName="[Table1].[Total Equity].[All]" allUniqueName="[Table1].[Total Equity].[All]" dimensionUniqueName="[Table1]" displayFolder="" count="0" memberValueDatatype="5" unbalanced="0"/>
    <cacheHierarchy uniqueName="[Table1].[Total Current Liabilities]" caption="Total Current Liabilities" attribute="1" defaultMemberUniqueName="[Table1].[Total Current Liabilities].[All]" allUniqueName="[Table1].[Total Current Liabilities].[All]" dimensionUniqueName="[Table1]" displayFolder="" count="0" memberValueDatatype="5" unbalanced="0"/>
    <cacheHierarchy uniqueName="[Table1].[Total Long term liabilities]" caption="Total Long term liabilities" attribute="1" defaultMemberUniqueName="[Table1].[Total Long term liabilities].[All]" allUniqueName="[Table1].[Total Long term liabilities].[All]" dimensionUniqueName="[Table1]" displayFolder="" count="0" memberValueDatatype="20" unbalanced="0"/>
    <cacheHierarchy uniqueName="[Table1].[Total Liabilites]" caption="Total Liabilites" attribute="1" defaultMemberUniqueName="[Table1].[Total Liabilites].[All]" allUniqueName="[Table1].[Total Liabilites].[All]" dimensionUniqueName="[Table1]" displayFolder="" count="0" memberValueDatatype="5" unbalanced="0"/>
    <cacheHierarchy uniqueName="[Table1].[Total Liability &amp; Equity]" caption="Total Liability &amp; Equity" attribute="1" defaultMemberUniqueName="[Table1].[Total Liability &amp; Equity].[All]" allUniqueName="[Table1].[Total Liability &amp; Equity].[All]" dimensionUniqueName="[Table1]" displayFolder="" count="0" memberValueDatatype="5" unbalanced="0"/>
    <cacheHierarchy uniqueName="[Table1].[Total Current Asset]" caption="Total Current Asset" attribute="1" defaultMemberUniqueName="[Table1].[Total Current Asset].[All]" allUniqueName="[Table1].[Total Current Asset].[All]" dimensionUniqueName="[Table1]" displayFolder="" count="0" memberValueDatatype="5" unbalanced="0"/>
    <cacheHierarchy uniqueName="[Table1].[Total Long term Assets]" caption="Total Long term Assets" attribute="1" defaultMemberUniqueName="[Table1].[Total Long term Assets].[All]" allUniqueName="[Table1].[Total Long term Assets].[All]" dimensionUniqueName="[Table1]" displayFolder="" count="0" memberValueDatatype="5" unbalanced="0"/>
    <cacheHierarchy uniqueName="[Table1].[Total Asset]" caption="Total Asset" attribute="1" defaultMemberUniqueName="[Table1].[Total Asset].[All]" allUniqueName="[Table1].[Total Asset].[All]" dimensionUniqueName="[Table1]" displayFolder="" count="0" memberValueDatatype="5" unbalanced="0"/>
    <cacheHierarchy uniqueName="[Table1].[Check]" caption="Check" attribute="1" defaultMemberUniqueName="[Table1].[Check].[All]" allUniqueName="[Table1].[Check].[All]" dimensionUniqueName="[Table1]" displayFolder="" count="0" memberValueDatatype="20" unbalanced="0"/>
    <cacheHierarchy uniqueName="[Table1].[Capacity]" caption="Capacity" attribute="1" defaultMemberUniqueName="[Table1].[Capacity].[All]" allUniqueName="[Table1].[Capacity].[All]" dimensionUniqueName="[Table1]" displayFolder="" count="0" memberValueDatatype="20" unbalanced="0"/>
    <cacheHierarchy uniqueName="[Table1].[New Capacity]" caption="New Capacity" attribute="1" defaultMemberUniqueName="[Table1].[New Capacity].[All]" allUniqueName="[Table1].[New Capacity].[All]" dimensionUniqueName="[Table1]" displayFolder="" count="0" memberValueDatatype="130" unbalanced="0"/>
    <cacheHierarchy uniqueName="[Table1].[Export]" caption="Export" attribute="1" defaultMemberUniqueName="[Table1].[Export].[All]" allUniqueName="[Table1].[Export].[All]" dimensionUniqueName="[Table1]" displayFolder="" count="0" memberValueDatatype="5" unbalanced="0"/>
    <cacheHierarchy uniqueName="[Table1].[Domestic]" caption="Domestic" attribute="1" defaultMemberUniqueName="[Table1].[Domestic].[All]" allUniqueName="[Table1].[Domestic].[All]" dimensionUniqueName="[Table1]" displayFolder="" count="0" memberValueDatatype="5" unbalanced="0"/>
    <cacheHierarchy uniqueName="[Table1].[Total]" caption="Total" attribute="1" defaultMemberUniqueName="[Table1].[Total].[All]" allUniqueName="[Table1].[Total].[All]" dimensionUniqueName="[Table1]" displayFolder="" count="0" memberValueDatatype="5" unbalanced="0"/>
    <cacheHierarchy uniqueName="[Table1].[Capacity Utilization]" caption="Capacity Utilization" attribute="1" defaultMemberUniqueName="[Table1].[Capacity Utilization].[All]" allUniqueName="[Table1].[Capacity Utilization].[All]" dimensionUniqueName="[Table1]" displayFolder="" count="0" memberValueDatatype="5" unbalanced="0"/>
    <cacheHierarchy uniqueName="[Table1].[Working capital]" caption="Working capital" attribute="1" defaultMemberUniqueName="[Table1].[Working capital].[All]" allUniqueName="[Table1].[Working capital].[All]" dimensionUniqueName="[Table1]" displayFolder="" count="0" memberValueDatatype="5" unbalanced="0"/>
    <cacheHierarchy uniqueName="[Table1].[Capex Schedule]" caption="Capex Schedule" attribute="1" defaultMemberUniqueName="[Table1].[Capex Schedule].[All]" allUniqueName="[Table1].[Capex Schedule].[All]" dimensionUniqueName="[Table1]" displayFolder="" count="0" memberValueDatatype="5" unbalanced="0"/>
    <cacheHierarchy uniqueName="[Table1].[Assets per Car]" caption="Assets per Car" attribute="1" defaultMemberUniqueName="[Table1].[Assets per Car].[All]" allUniqueName="[Table1].[Assets per Car].[All]" dimensionUniqueName="[Table1]" displayFolder="" count="0" memberValueDatatype="5" unbalanced="0"/>
    <cacheHierarchy uniqueName="[Table1].[Cash flow]" caption="Cash flow" attribute="1" defaultMemberUniqueName="[Table1].[Cash flow].[All]" allUniqueName="[Table1].[Cash flow].[All]" dimensionUniqueName="[Table1]" displayFolder="" count="0" memberValueDatatype="5" unbalanced="0"/>
    <cacheHierarchy uniqueName="[Table2].[Year]" caption="Year" attribute="1" defaultMemberUniqueName="[Table2].[Year].[All]" allUniqueName="[Table2].[Year].[All]" dimensionUniqueName="[Table2]" displayFolder="" count="0" memberValueDatatype="20" unbalanced="0"/>
    <cacheHierarchy uniqueName="[Measures].[Sum of Year]" caption="Sum of Year" measure="1" displayFolder="" measureGroup="Table2" count="0">
      <extLst>
        <ext xmlns:x15="http://schemas.microsoft.com/office/spreadsheetml/2010/11/main" uri="{B97F6D7D-B522-45F9-BDA1-12C45D357490}">
          <x15:cacheHierarchy aggregatedColumn="30"/>
        </ext>
      </extLst>
    </cacheHierarchy>
    <cacheHierarchy uniqueName="[Measures].[Sum of Year 2]" caption="Sum of Year 2" measure="1" displayFolder="" measureGroup="Table1" count="0">
      <extLst>
        <ext xmlns:x15="http://schemas.microsoft.com/office/spreadsheetml/2010/11/main" uri="{B97F6D7D-B522-45F9-BDA1-12C45D357490}">
          <x15:cacheHierarchy aggregatedColumn="0"/>
        </ext>
      </extLst>
    </cacheHierarchy>
    <cacheHierarchy uniqueName="[Measures].[Sum of Total Revenue]" caption="Sum of Total Revenue" measure="1" displayFolder="" measureGroup="Table1" count="0">
      <extLst>
        <ext xmlns:x15="http://schemas.microsoft.com/office/spreadsheetml/2010/11/main" uri="{B97F6D7D-B522-45F9-BDA1-12C45D357490}">
          <x15:cacheHierarchy aggregatedColumn="1"/>
        </ext>
      </extLst>
    </cacheHierarchy>
    <cacheHierarchy uniqueName="[Measures].[Sum of Total Cost]" caption="Sum of Total Cost" measure="1" displayFolder="" measureGroup="Table1" count="0">
      <extLst>
        <ext xmlns:x15="http://schemas.microsoft.com/office/spreadsheetml/2010/11/main" uri="{B97F6D7D-B522-45F9-BDA1-12C45D357490}">
          <x15:cacheHierarchy aggregatedColumn="2"/>
        </ext>
      </extLst>
    </cacheHierarchy>
    <cacheHierarchy uniqueName="[Measures].[Sum of Net Profit]" caption="Sum of Net Profit" measure="1" displayFolder="" measureGroup="Table1" count="0">
      <extLst>
        <ext xmlns:x15="http://schemas.microsoft.com/office/spreadsheetml/2010/11/main" uri="{B97F6D7D-B522-45F9-BDA1-12C45D357490}">
          <x15:cacheHierarchy aggregatedColumn="10"/>
        </ext>
      </extLst>
    </cacheHierarchy>
    <cacheHierarchy uniqueName="[Measures].[Sum of Operating Profit]" caption="Sum of Operating Profit" measure="1" displayFolder="" measureGroup="Table1" count="0">
      <extLst>
        <ext xmlns:x15="http://schemas.microsoft.com/office/spreadsheetml/2010/11/main" uri="{B97F6D7D-B522-45F9-BDA1-12C45D357490}">
          <x15:cacheHierarchy aggregatedColumn="3"/>
        </ext>
      </extLst>
    </cacheHierarchy>
    <cacheHierarchy uniqueName="[Measures].[Sum of Cash flow]" caption="Sum of Cash flow" measure="1" displayFolder="" measureGroup="Table1" count="0">
      <extLst>
        <ext xmlns:x15="http://schemas.microsoft.com/office/spreadsheetml/2010/11/main" uri="{B97F6D7D-B522-45F9-BDA1-12C45D357490}">
          <x15:cacheHierarchy aggregatedColumn="29"/>
        </ext>
      </extLst>
    </cacheHierarchy>
    <cacheHierarchy uniqueName="[Measures].[Revenue]" caption="Revenue" measure="1" displayFolder="" measureGroup="Table1" count="0"/>
    <cacheHierarchy uniqueName="[Measures].[RevenueRevenue]" caption="RevenueRevenue" measure="1" displayFolder="" measureGroup="Table1" count="0"/>
    <cacheHierarchy uniqueName="[Measures].[Interest coverage ratio]" caption="Interest coverage ratio" measure="1" displayFolder="" measureGroup="Table1" count="0"/>
    <cacheHierarchy uniqueName="[Measures].[Net Profit Margin]" caption="Net Profit Margin" measure="1" displayFolder="" measureGroup="Table1" count="0"/>
    <cacheHierarchy uniqueName="[Measures].[Debt to Equity]" caption="Debt to Equity" measure="1" displayFolder="" measureGroup="Table1" count="0"/>
    <cacheHierarchy uniqueName="[Measures].[Return on equity]" caption="Return on equity" measure="1" displayFolder="" measureGroup="Table1" count="0" oneField="1">
      <fieldsUsage count="1">
        <fieldUsage x="1"/>
      </fieldsUsage>
    </cacheHierarchy>
    <cacheHierarchy uniqueName="[Measures].[Current Ratio]" caption="Current Ratio" measure="1" displayFolder="" measureGroup="Table1" count="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ies>
  <kpis count="0"/>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ksh" refreshedDate="46166.845358217593" createdVersion="5" refreshedVersion="8" minRefreshableVersion="3" recordCount="0" supportSubquery="1" supportAdvancedDrill="1" xr:uid="{9F755259-2737-4D99-9935-92A518E81A5E}">
  <cacheSource type="external" connectionId="1"/>
  <cacheFields count="2">
    <cacheField name="[Measures].[Current Ratio]" caption="Current Ratio" numFmtId="0" hierarchy="44" level="32767"/>
    <cacheField name="[Table1].[Year].[Year]" caption="Year" numFmtId="0" level="1">
      <sharedItems containsSemiMixedTypes="0" containsNonDate="0" containsString="0"/>
    </cacheField>
  </cacheFields>
  <cacheHierarchies count="48">
    <cacheHierarchy uniqueName="[Table1].[Year]" caption="Year" attribute="1" defaultMemberUniqueName="[Table1].[Year].[All]" allUniqueName="[Table1].[Year].[All]" dimensionUniqueName="[Table1]" displayFolder="" count="2" memberValueDatatype="20" unbalanced="0">
      <fieldsUsage count="2">
        <fieldUsage x="-1"/>
        <fieldUsage x="1"/>
      </fieldsUsage>
    </cacheHierarchy>
    <cacheHierarchy uniqueName="[Table1].[Total Revenue]" caption="Total Revenue" attribute="1" defaultMemberUniqueName="[Table1].[Total Revenue].[All]" allUniqueName="[Table1].[Total Revenue].[All]" dimensionUniqueName="[Table1]" displayFolder="" count="0" memberValueDatatype="5" unbalanced="0"/>
    <cacheHierarchy uniqueName="[Table1].[Total Cost]" caption="Total Cost" attribute="1" defaultMemberUniqueName="[Table1].[Total Cost].[All]" allUniqueName="[Table1].[Total Cost].[All]" dimensionUniqueName="[Table1]" displayFolder="" count="0" memberValueDatatype="5" unbalanced="0"/>
    <cacheHierarchy uniqueName="[Table1].[Operating Profit]" caption="Operating Profit" attribute="1" defaultMemberUniqueName="[Table1].[Operating Profit].[All]" allUniqueName="[Table1].[Operating Profit].[All]" dimensionUniqueName="[Table1]" displayFolder="" count="0" memberValueDatatype="5" unbalanced="0"/>
    <cacheHierarchy uniqueName="[Table1].[Depricition &amp; Amortization]" caption="Depricition &amp; Amortization" attribute="1" defaultMemberUniqueName="[Table1].[Depricition &amp; Amortization].[All]" allUniqueName="[Table1].[Depricition &amp; Amortization].[All]" dimensionUniqueName="[Table1]" displayFolder="" count="0" memberValueDatatype="5" unbalanced="0"/>
    <cacheHierarchy uniqueName="[Table1].[EBIT]" caption="EBIT" attribute="1" defaultMemberUniqueName="[Table1].[EBIT].[All]" allUniqueName="[Table1].[EBIT].[All]" dimensionUniqueName="[Table1]" displayFolder="" count="0" memberValueDatatype="5" unbalanced="0"/>
    <cacheHierarchy uniqueName="[Table1].[Interest]" caption="Interest" attribute="1" defaultMemberUniqueName="[Table1].[Interest].[All]" allUniqueName="[Table1].[Interest].[All]" dimensionUniqueName="[Table1]" displayFolder="" count="0" memberValueDatatype="20" unbalanced="0"/>
    <cacheHierarchy uniqueName="[Table1].[Profit Before Exceptional item]" caption="Profit Before Exceptional item" attribute="1" defaultMemberUniqueName="[Table1].[Profit Before Exceptional item].[All]" allUniqueName="[Table1].[Profit Before Exceptional item].[All]" dimensionUniqueName="[Table1]" displayFolder="" count="0" memberValueDatatype="5" unbalanced="0"/>
    <cacheHierarchy uniqueName="[Table1].[Exceptional item]" caption="Exceptional item" attribute="1" defaultMemberUniqueName="[Table1].[Exceptional item].[All]" allUniqueName="[Table1].[Exceptional item].[All]" dimensionUniqueName="[Table1]" displayFolder="" count="0" memberValueDatatype="20" unbalanced="0"/>
    <cacheHierarchy uniqueName="[Table1].[Tax]" caption="Tax" attribute="1" defaultMemberUniqueName="[Table1].[Tax].[All]" allUniqueName="[Table1].[Tax].[All]" dimensionUniqueName="[Table1]" displayFolder="" count="0" memberValueDatatype="5" unbalanced="0"/>
    <cacheHierarchy uniqueName="[Table1].[Net Profit]" caption="Net Profit" attribute="1" defaultMemberUniqueName="[Table1].[Net Profit].[All]" allUniqueName="[Table1].[Net Profit].[All]" dimensionUniqueName="[Table1]" displayFolder="" count="0" memberValueDatatype="5" unbalanced="0"/>
    <cacheHierarchy uniqueName="[Table1].[Total Equity]" caption="Total Equity" attribute="1" defaultMemberUniqueName="[Table1].[Total Equity].[All]" allUniqueName="[Table1].[Total Equity].[All]" dimensionUniqueName="[Table1]" displayFolder="" count="0" memberValueDatatype="5" unbalanced="0"/>
    <cacheHierarchy uniqueName="[Table1].[Total Current Liabilities]" caption="Total Current Liabilities" attribute="1" defaultMemberUniqueName="[Table1].[Total Current Liabilities].[All]" allUniqueName="[Table1].[Total Current Liabilities].[All]" dimensionUniqueName="[Table1]" displayFolder="" count="0" memberValueDatatype="5" unbalanced="0"/>
    <cacheHierarchy uniqueName="[Table1].[Total Long term liabilities]" caption="Total Long term liabilities" attribute="1" defaultMemberUniqueName="[Table1].[Total Long term liabilities].[All]" allUniqueName="[Table1].[Total Long term liabilities].[All]" dimensionUniqueName="[Table1]" displayFolder="" count="0" memberValueDatatype="20" unbalanced="0"/>
    <cacheHierarchy uniqueName="[Table1].[Total Liabilites]" caption="Total Liabilites" attribute="1" defaultMemberUniqueName="[Table1].[Total Liabilites].[All]" allUniqueName="[Table1].[Total Liabilites].[All]" dimensionUniqueName="[Table1]" displayFolder="" count="0" memberValueDatatype="5" unbalanced="0"/>
    <cacheHierarchy uniqueName="[Table1].[Total Liability &amp; Equity]" caption="Total Liability &amp; Equity" attribute="1" defaultMemberUniqueName="[Table1].[Total Liability &amp; Equity].[All]" allUniqueName="[Table1].[Total Liability &amp; Equity].[All]" dimensionUniqueName="[Table1]" displayFolder="" count="0" memberValueDatatype="5" unbalanced="0"/>
    <cacheHierarchy uniqueName="[Table1].[Total Current Asset]" caption="Total Current Asset" attribute="1" defaultMemberUniqueName="[Table1].[Total Current Asset].[All]" allUniqueName="[Table1].[Total Current Asset].[All]" dimensionUniqueName="[Table1]" displayFolder="" count="0" memberValueDatatype="5" unbalanced="0"/>
    <cacheHierarchy uniqueName="[Table1].[Total Long term Assets]" caption="Total Long term Assets" attribute="1" defaultMemberUniqueName="[Table1].[Total Long term Assets].[All]" allUniqueName="[Table1].[Total Long term Assets].[All]" dimensionUniqueName="[Table1]" displayFolder="" count="0" memberValueDatatype="5" unbalanced="0"/>
    <cacheHierarchy uniqueName="[Table1].[Total Asset]" caption="Total Asset" attribute="1" defaultMemberUniqueName="[Table1].[Total Asset].[All]" allUniqueName="[Table1].[Total Asset].[All]" dimensionUniqueName="[Table1]" displayFolder="" count="0" memberValueDatatype="5" unbalanced="0"/>
    <cacheHierarchy uniqueName="[Table1].[Check]" caption="Check" attribute="1" defaultMemberUniqueName="[Table1].[Check].[All]" allUniqueName="[Table1].[Check].[All]" dimensionUniqueName="[Table1]" displayFolder="" count="0" memberValueDatatype="20" unbalanced="0"/>
    <cacheHierarchy uniqueName="[Table1].[Capacity]" caption="Capacity" attribute="1" defaultMemberUniqueName="[Table1].[Capacity].[All]" allUniqueName="[Table1].[Capacity].[All]" dimensionUniqueName="[Table1]" displayFolder="" count="0" memberValueDatatype="20" unbalanced="0"/>
    <cacheHierarchy uniqueName="[Table1].[New Capacity]" caption="New Capacity" attribute="1" defaultMemberUniqueName="[Table1].[New Capacity].[All]" allUniqueName="[Table1].[New Capacity].[All]" dimensionUniqueName="[Table1]" displayFolder="" count="0" memberValueDatatype="130" unbalanced="0"/>
    <cacheHierarchy uniqueName="[Table1].[Export]" caption="Export" attribute="1" defaultMemberUniqueName="[Table1].[Export].[All]" allUniqueName="[Table1].[Export].[All]" dimensionUniqueName="[Table1]" displayFolder="" count="0" memberValueDatatype="5" unbalanced="0"/>
    <cacheHierarchy uniqueName="[Table1].[Domestic]" caption="Domestic" attribute="1" defaultMemberUniqueName="[Table1].[Domestic].[All]" allUniqueName="[Table1].[Domestic].[All]" dimensionUniqueName="[Table1]" displayFolder="" count="0" memberValueDatatype="5" unbalanced="0"/>
    <cacheHierarchy uniqueName="[Table1].[Total]" caption="Total" attribute="1" defaultMemberUniqueName="[Table1].[Total].[All]" allUniqueName="[Table1].[Total].[All]" dimensionUniqueName="[Table1]" displayFolder="" count="0" memberValueDatatype="5" unbalanced="0"/>
    <cacheHierarchy uniqueName="[Table1].[Capacity Utilization]" caption="Capacity Utilization" attribute="1" defaultMemberUniqueName="[Table1].[Capacity Utilization].[All]" allUniqueName="[Table1].[Capacity Utilization].[All]" dimensionUniqueName="[Table1]" displayFolder="" count="0" memberValueDatatype="5" unbalanced="0"/>
    <cacheHierarchy uniqueName="[Table1].[Working capital]" caption="Working capital" attribute="1" defaultMemberUniqueName="[Table1].[Working capital].[All]" allUniqueName="[Table1].[Working capital].[All]" dimensionUniqueName="[Table1]" displayFolder="" count="0" memberValueDatatype="5" unbalanced="0"/>
    <cacheHierarchy uniqueName="[Table1].[Capex Schedule]" caption="Capex Schedule" attribute="1" defaultMemberUniqueName="[Table1].[Capex Schedule].[All]" allUniqueName="[Table1].[Capex Schedule].[All]" dimensionUniqueName="[Table1]" displayFolder="" count="0" memberValueDatatype="5" unbalanced="0"/>
    <cacheHierarchy uniqueName="[Table1].[Assets per Car]" caption="Assets per Car" attribute="1" defaultMemberUniqueName="[Table1].[Assets per Car].[All]" allUniqueName="[Table1].[Assets per Car].[All]" dimensionUniqueName="[Table1]" displayFolder="" count="0" memberValueDatatype="5" unbalanced="0"/>
    <cacheHierarchy uniqueName="[Table1].[Cash flow]" caption="Cash flow" attribute="1" defaultMemberUniqueName="[Table1].[Cash flow].[All]" allUniqueName="[Table1].[Cash flow].[All]" dimensionUniqueName="[Table1]" displayFolder="" count="0" memberValueDatatype="5" unbalanced="0"/>
    <cacheHierarchy uniqueName="[Table2].[Year]" caption="Year" attribute="1" defaultMemberUniqueName="[Table2].[Year].[All]" allUniqueName="[Table2].[Year].[All]" dimensionUniqueName="[Table2]" displayFolder="" count="0" memberValueDatatype="20" unbalanced="0"/>
    <cacheHierarchy uniqueName="[Measures].[Sum of Year]" caption="Sum of Year" measure="1" displayFolder="" measureGroup="Table2" count="0">
      <extLst>
        <ext xmlns:x15="http://schemas.microsoft.com/office/spreadsheetml/2010/11/main" uri="{B97F6D7D-B522-45F9-BDA1-12C45D357490}">
          <x15:cacheHierarchy aggregatedColumn="30"/>
        </ext>
      </extLst>
    </cacheHierarchy>
    <cacheHierarchy uniqueName="[Measures].[Sum of Year 2]" caption="Sum of Year 2" measure="1" displayFolder="" measureGroup="Table1" count="0">
      <extLst>
        <ext xmlns:x15="http://schemas.microsoft.com/office/spreadsheetml/2010/11/main" uri="{B97F6D7D-B522-45F9-BDA1-12C45D357490}">
          <x15:cacheHierarchy aggregatedColumn="0"/>
        </ext>
      </extLst>
    </cacheHierarchy>
    <cacheHierarchy uniqueName="[Measures].[Sum of Total Revenue]" caption="Sum of Total Revenue" measure="1" displayFolder="" measureGroup="Table1" count="0">
      <extLst>
        <ext xmlns:x15="http://schemas.microsoft.com/office/spreadsheetml/2010/11/main" uri="{B97F6D7D-B522-45F9-BDA1-12C45D357490}">
          <x15:cacheHierarchy aggregatedColumn="1"/>
        </ext>
      </extLst>
    </cacheHierarchy>
    <cacheHierarchy uniqueName="[Measures].[Sum of Total Cost]" caption="Sum of Total Cost" measure="1" displayFolder="" measureGroup="Table1" count="0">
      <extLst>
        <ext xmlns:x15="http://schemas.microsoft.com/office/spreadsheetml/2010/11/main" uri="{B97F6D7D-B522-45F9-BDA1-12C45D357490}">
          <x15:cacheHierarchy aggregatedColumn="2"/>
        </ext>
      </extLst>
    </cacheHierarchy>
    <cacheHierarchy uniqueName="[Measures].[Sum of Net Profit]" caption="Sum of Net Profit" measure="1" displayFolder="" measureGroup="Table1" count="0">
      <extLst>
        <ext xmlns:x15="http://schemas.microsoft.com/office/spreadsheetml/2010/11/main" uri="{B97F6D7D-B522-45F9-BDA1-12C45D357490}">
          <x15:cacheHierarchy aggregatedColumn="10"/>
        </ext>
      </extLst>
    </cacheHierarchy>
    <cacheHierarchy uniqueName="[Measures].[Sum of Operating Profit]" caption="Sum of Operating Profit" measure="1" displayFolder="" measureGroup="Table1" count="0">
      <extLst>
        <ext xmlns:x15="http://schemas.microsoft.com/office/spreadsheetml/2010/11/main" uri="{B97F6D7D-B522-45F9-BDA1-12C45D357490}">
          <x15:cacheHierarchy aggregatedColumn="3"/>
        </ext>
      </extLst>
    </cacheHierarchy>
    <cacheHierarchy uniqueName="[Measures].[Sum of Cash flow]" caption="Sum of Cash flow" measure="1" displayFolder="" measureGroup="Table1" count="0">
      <extLst>
        <ext xmlns:x15="http://schemas.microsoft.com/office/spreadsheetml/2010/11/main" uri="{B97F6D7D-B522-45F9-BDA1-12C45D357490}">
          <x15:cacheHierarchy aggregatedColumn="29"/>
        </ext>
      </extLst>
    </cacheHierarchy>
    <cacheHierarchy uniqueName="[Measures].[Revenue]" caption="Revenue" measure="1" displayFolder="" measureGroup="Table1" count="0"/>
    <cacheHierarchy uniqueName="[Measures].[RevenueRevenue]" caption="RevenueRevenue" measure="1" displayFolder="" measureGroup="Table1" count="0"/>
    <cacheHierarchy uniqueName="[Measures].[Interest coverage ratio]" caption="Interest coverage ratio" measure="1" displayFolder="" measureGroup="Table1" count="0"/>
    <cacheHierarchy uniqueName="[Measures].[Net Profit Margin]" caption="Net Profit Margin" measure="1" displayFolder="" measureGroup="Table1" count="0"/>
    <cacheHierarchy uniqueName="[Measures].[Debt to Equity]" caption="Debt to Equity" measure="1" displayFolder="" measureGroup="Table1" count="0"/>
    <cacheHierarchy uniqueName="[Measures].[Return on equity]" caption="Return on equity" measure="1" displayFolder="" measureGroup="Table1" count="0"/>
    <cacheHierarchy uniqueName="[Measures].[Current Ratio]" caption="Current Ratio" measure="1" displayFolder="" measureGroup="Table1" count="0" oneField="1">
      <fieldsUsage count="1">
        <fieldUsage x="0"/>
      </fieldsUsage>
    </cacheHierarchy>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ies>
  <kpis count="0"/>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ksh" refreshedDate="46166.845361689811" createdVersion="5" refreshedVersion="8" minRefreshableVersion="3" recordCount="0" supportSubquery="1" supportAdvancedDrill="1" xr:uid="{3D76F5DF-E8B4-45BF-BF02-D155881DB86F}">
  <cacheSource type="external" connectionId="1"/>
  <cacheFields count="2">
    <cacheField name="[Measures].[Sum of Total Cost]" caption="Sum of Total Cost" numFmtId="0" hierarchy="34" level="32767"/>
    <cacheField name="[Table1].[Year].[Year]" caption="Year" numFmtId="0" level="1">
      <sharedItems containsSemiMixedTypes="0" containsNonDate="0" containsString="0"/>
    </cacheField>
  </cacheFields>
  <cacheHierarchies count="48">
    <cacheHierarchy uniqueName="[Table1].[Year]" caption="Year" attribute="1" defaultMemberUniqueName="[Table1].[Year].[All]" allUniqueName="[Table1].[Year].[All]" dimensionUniqueName="[Table1]" displayFolder="" count="2" memberValueDatatype="20" unbalanced="0">
      <fieldsUsage count="2">
        <fieldUsage x="-1"/>
        <fieldUsage x="1"/>
      </fieldsUsage>
    </cacheHierarchy>
    <cacheHierarchy uniqueName="[Table1].[Total Revenue]" caption="Total Revenue" attribute="1" defaultMemberUniqueName="[Table1].[Total Revenue].[All]" allUniqueName="[Table1].[Total Revenue].[All]" dimensionUniqueName="[Table1]" displayFolder="" count="0" memberValueDatatype="5" unbalanced="0"/>
    <cacheHierarchy uniqueName="[Table1].[Total Cost]" caption="Total Cost" attribute="1" defaultMemberUniqueName="[Table1].[Total Cost].[All]" allUniqueName="[Table1].[Total Cost].[All]" dimensionUniqueName="[Table1]" displayFolder="" count="0" memberValueDatatype="5" unbalanced="0"/>
    <cacheHierarchy uniqueName="[Table1].[Operating Profit]" caption="Operating Profit" attribute="1" defaultMemberUniqueName="[Table1].[Operating Profit].[All]" allUniqueName="[Table1].[Operating Profit].[All]" dimensionUniqueName="[Table1]" displayFolder="" count="0" memberValueDatatype="5" unbalanced="0"/>
    <cacheHierarchy uniqueName="[Table1].[Depricition &amp; Amortization]" caption="Depricition &amp; Amortization" attribute="1" defaultMemberUniqueName="[Table1].[Depricition &amp; Amortization].[All]" allUniqueName="[Table1].[Depricition &amp; Amortization].[All]" dimensionUniqueName="[Table1]" displayFolder="" count="0" memberValueDatatype="5" unbalanced="0"/>
    <cacheHierarchy uniqueName="[Table1].[EBIT]" caption="EBIT" attribute="1" defaultMemberUniqueName="[Table1].[EBIT].[All]" allUniqueName="[Table1].[EBIT].[All]" dimensionUniqueName="[Table1]" displayFolder="" count="0" memberValueDatatype="5" unbalanced="0"/>
    <cacheHierarchy uniqueName="[Table1].[Interest]" caption="Interest" attribute="1" defaultMemberUniqueName="[Table1].[Interest].[All]" allUniqueName="[Table1].[Interest].[All]" dimensionUniqueName="[Table1]" displayFolder="" count="0" memberValueDatatype="20" unbalanced="0"/>
    <cacheHierarchy uniqueName="[Table1].[Profit Before Exceptional item]" caption="Profit Before Exceptional item" attribute="1" defaultMemberUniqueName="[Table1].[Profit Before Exceptional item].[All]" allUniqueName="[Table1].[Profit Before Exceptional item].[All]" dimensionUniqueName="[Table1]" displayFolder="" count="0" memberValueDatatype="5" unbalanced="0"/>
    <cacheHierarchy uniqueName="[Table1].[Exceptional item]" caption="Exceptional item" attribute="1" defaultMemberUniqueName="[Table1].[Exceptional item].[All]" allUniqueName="[Table1].[Exceptional item].[All]" dimensionUniqueName="[Table1]" displayFolder="" count="0" memberValueDatatype="20" unbalanced="0"/>
    <cacheHierarchy uniqueName="[Table1].[Tax]" caption="Tax" attribute="1" defaultMemberUniqueName="[Table1].[Tax].[All]" allUniqueName="[Table1].[Tax].[All]" dimensionUniqueName="[Table1]" displayFolder="" count="0" memberValueDatatype="5" unbalanced="0"/>
    <cacheHierarchy uniqueName="[Table1].[Net Profit]" caption="Net Profit" attribute="1" defaultMemberUniqueName="[Table1].[Net Profit].[All]" allUniqueName="[Table1].[Net Profit].[All]" dimensionUniqueName="[Table1]" displayFolder="" count="0" memberValueDatatype="5" unbalanced="0"/>
    <cacheHierarchy uniqueName="[Table1].[Total Equity]" caption="Total Equity" attribute="1" defaultMemberUniqueName="[Table1].[Total Equity].[All]" allUniqueName="[Table1].[Total Equity].[All]" dimensionUniqueName="[Table1]" displayFolder="" count="0" memberValueDatatype="5" unbalanced="0"/>
    <cacheHierarchy uniqueName="[Table1].[Total Current Liabilities]" caption="Total Current Liabilities" attribute="1" defaultMemberUniqueName="[Table1].[Total Current Liabilities].[All]" allUniqueName="[Table1].[Total Current Liabilities].[All]" dimensionUniqueName="[Table1]" displayFolder="" count="0" memberValueDatatype="5" unbalanced="0"/>
    <cacheHierarchy uniqueName="[Table1].[Total Long term liabilities]" caption="Total Long term liabilities" attribute="1" defaultMemberUniqueName="[Table1].[Total Long term liabilities].[All]" allUniqueName="[Table1].[Total Long term liabilities].[All]" dimensionUniqueName="[Table1]" displayFolder="" count="0" memberValueDatatype="20" unbalanced="0"/>
    <cacheHierarchy uniqueName="[Table1].[Total Liabilites]" caption="Total Liabilites" attribute="1" defaultMemberUniqueName="[Table1].[Total Liabilites].[All]" allUniqueName="[Table1].[Total Liabilites].[All]" dimensionUniqueName="[Table1]" displayFolder="" count="0" memberValueDatatype="5" unbalanced="0"/>
    <cacheHierarchy uniqueName="[Table1].[Total Liability &amp; Equity]" caption="Total Liability &amp; Equity" attribute="1" defaultMemberUniqueName="[Table1].[Total Liability &amp; Equity].[All]" allUniqueName="[Table1].[Total Liability &amp; Equity].[All]" dimensionUniqueName="[Table1]" displayFolder="" count="0" memberValueDatatype="5" unbalanced="0"/>
    <cacheHierarchy uniqueName="[Table1].[Total Current Asset]" caption="Total Current Asset" attribute="1" defaultMemberUniqueName="[Table1].[Total Current Asset].[All]" allUniqueName="[Table1].[Total Current Asset].[All]" dimensionUniqueName="[Table1]" displayFolder="" count="0" memberValueDatatype="5" unbalanced="0"/>
    <cacheHierarchy uniqueName="[Table1].[Total Long term Assets]" caption="Total Long term Assets" attribute="1" defaultMemberUniqueName="[Table1].[Total Long term Assets].[All]" allUniqueName="[Table1].[Total Long term Assets].[All]" dimensionUniqueName="[Table1]" displayFolder="" count="0" memberValueDatatype="5" unbalanced="0"/>
    <cacheHierarchy uniqueName="[Table1].[Total Asset]" caption="Total Asset" attribute="1" defaultMemberUniqueName="[Table1].[Total Asset].[All]" allUniqueName="[Table1].[Total Asset].[All]" dimensionUniqueName="[Table1]" displayFolder="" count="0" memberValueDatatype="5" unbalanced="0"/>
    <cacheHierarchy uniqueName="[Table1].[Check]" caption="Check" attribute="1" defaultMemberUniqueName="[Table1].[Check].[All]" allUniqueName="[Table1].[Check].[All]" dimensionUniqueName="[Table1]" displayFolder="" count="0" memberValueDatatype="20" unbalanced="0"/>
    <cacheHierarchy uniqueName="[Table1].[Capacity]" caption="Capacity" attribute="1" defaultMemberUniqueName="[Table1].[Capacity].[All]" allUniqueName="[Table1].[Capacity].[All]" dimensionUniqueName="[Table1]" displayFolder="" count="0" memberValueDatatype="20" unbalanced="0"/>
    <cacheHierarchy uniqueName="[Table1].[New Capacity]" caption="New Capacity" attribute="1" defaultMemberUniqueName="[Table1].[New Capacity].[All]" allUniqueName="[Table1].[New Capacity].[All]" dimensionUniqueName="[Table1]" displayFolder="" count="0" memberValueDatatype="130" unbalanced="0"/>
    <cacheHierarchy uniqueName="[Table1].[Export]" caption="Export" attribute="1" defaultMemberUniqueName="[Table1].[Export].[All]" allUniqueName="[Table1].[Export].[All]" dimensionUniqueName="[Table1]" displayFolder="" count="0" memberValueDatatype="5" unbalanced="0"/>
    <cacheHierarchy uniqueName="[Table1].[Domestic]" caption="Domestic" attribute="1" defaultMemberUniqueName="[Table1].[Domestic].[All]" allUniqueName="[Table1].[Domestic].[All]" dimensionUniqueName="[Table1]" displayFolder="" count="0" memberValueDatatype="5" unbalanced="0"/>
    <cacheHierarchy uniqueName="[Table1].[Total]" caption="Total" attribute="1" defaultMemberUniqueName="[Table1].[Total].[All]" allUniqueName="[Table1].[Total].[All]" dimensionUniqueName="[Table1]" displayFolder="" count="0" memberValueDatatype="5" unbalanced="0"/>
    <cacheHierarchy uniqueName="[Table1].[Capacity Utilization]" caption="Capacity Utilization" attribute="1" defaultMemberUniqueName="[Table1].[Capacity Utilization].[All]" allUniqueName="[Table1].[Capacity Utilization].[All]" dimensionUniqueName="[Table1]" displayFolder="" count="0" memberValueDatatype="5" unbalanced="0"/>
    <cacheHierarchy uniqueName="[Table1].[Working capital]" caption="Working capital" attribute="1" defaultMemberUniqueName="[Table1].[Working capital].[All]" allUniqueName="[Table1].[Working capital].[All]" dimensionUniqueName="[Table1]" displayFolder="" count="0" memberValueDatatype="5" unbalanced="0"/>
    <cacheHierarchy uniqueName="[Table1].[Capex Schedule]" caption="Capex Schedule" attribute="1" defaultMemberUniqueName="[Table1].[Capex Schedule].[All]" allUniqueName="[Table1].[Capex Schedule].[All]" dimensionUniqueName="[Table1]" displayFolder="" count="0" memberValueDatatype="5" unbalanced="0"/>
    <cacheHierarchy uniqueName="[Table1].[Assets per Car]" caption="Assets per Car" attribute="1" defaultMemberUniqueName="[Table1].[Assets per Car].[All]" allUniqueName="[Table1].[Assets per Car].[All]" dimensionUniqueName="[Table1]" displayFolder="" count="0" memberValueDatatype="5" unbalanced="0"/>
    <cacheHierarchy uniqueName="[Table1].[Cash flow]" caption="Cash flow" attribute="1" defaultMemberUniqueName="[Table1].[Cash flow].[All]" allUniqueName="[Table1].[Cash flow].[All]" dimensionUniqueName="[Table1]" displayFolder="" count="0" memberValueDatatype="5" unbalanced="0"/>
    <cacheHierarchy uniqueName="[Table2].[Year]" caption="Year" attribute="1" defaultMemberUniqueName="[Table2].[Year].[All]" allUniqueName="[Table2].[Year].[All]" dimensionUniqueName="[Table2]" displayFolder="" count="0" memberValueDatatype="20" unbalanced="0"/>
    <cacheHierarchy uniqueName="[Measures].[Sum of Year]" caption="Sum of Year" measure="1" displayFolder="" measureGroup="Table2" count="0">
      <extLst>
        <ext xmlns:x15="http://schemas.microsoft.com/office/spreadsheetml/2010/11/main" uri="{B97F6D7D-B522-45F9-BDA1-12C45D357490}">
          <x15:cacheHierarchy aggregatedColumn="30"/>
        </ext>
      </extLst>
    </cacheHierarchy>
    <cacheHierarchy uniqueName="[Measures].[Sum of Year 2]" caption="Sum of Year 2" measure="1" displayFolder="" measureGroup="Table1" count="0">
      <extLst>
        <ext xmlns:x15="http://schemas.microsoft.com/office/spreadsheetml/2010/11/main" uri="{B97F6D7D-B522-45F9-BDA1-12C45D357490}">
          <x15:cacheHierarchy aggregatedColumn="0"/>
        </ext>
      </extLst>
    </cacheHierarchy>
    <cacheHierarchy uniqueName="[Measures].[Sum of Total Revenue]" caption="Sum of Total Revenue" measure="1" displayFolder="" measureGroup="Table1" count="0">
      <extLst>
        <ext xmlns:x15="http://schemas.microsoft.com/office/spreadsheetml/2010/11/main" uri="{B97F6D7D-B522-45F9-BDA1-12C45D357490}">
          <x15:cacheHierarchy aggregatedColumn="1"/>
        </ext>
      </extLst>
    </cacheHierarchy>
    <cacheHierarchy uniqueName="[Measures].[Sum of Total Cost]" caption="Sum of Total Cost" measure="1" displayFolder="" measureGroup="Table1" count="0" oneField="1">
      <fieldsUsage count="1">
        <fieldUsage x="0"/>
      </fieldsUsage>
      <extLst>
        <ext xmlns:x15="http://schemas.microsoft.com/office/spreadsheetml/2010/11/main" uri="{B97F6D7D-B522-45F9-BDA1-12C45D357490}">
          <x15:cacheHierarchy aggregatedColumn="2"/>
        </ext>
      </extLst>
    </cacheHierarchy>
    <cacheHierarchy uniqueName="[Measures].[Sum of Net Profit]" caption="Sum of Net Profit" measure="1" displayFolder="" measureGroup="Table1" count="0">
      <extLst>
        <ext xmlns:x15="http://schemas.microsoft.com/office/spreadsheetml/2010/11/main" uri="{B97F6D7D-B522-45F9-BDA1-12C45D357490}">
          <x15:cacheHierarchy aggregatedColumn="10"/>
        </ext>
      </extLst>
    </cacheHierarchy>
    <cacheHierarchy uniqueName="[Measures].[Sum of Operating Profit]" caption="Sum of Operating Profit" measure="1" displayFolder="" measureGroup="Table1" count="0">
      <extLst>
        <ext xmlns:x15="http://schemas.microsoft.com/office/spreadsheetml/2010/11/main" uri="{B97F6D7D-B522-45F9-BDA1-12C45D357490}">
          <x15:cacheHierarchy aggregatedColumn="3"/>
        </ext>
      </extLst>
    </cacheHierarchy>
    <cacheHierarchy uniqueName="[Measures].[Sum of Cash flow]" caption="Sum of Cash flow" measure="1" displayFolder="" measureGroup="Table1" count="0">
      <extLst>
        <ext xmlns:x15="http://schemas.microsoft.com/office/spreadsheetml/2010/11/main" uri="{B97F6D7D-B522-45F9-BDA1-12C45D357490}">
          <x15:cacheHierarchy aggregatedColumn="29"/>
        </ext>
      </extLst>
    </cacheHierarchy>
    <cacheHierarchy uniqueName="[Measures].[Revenue]" caption="Revenue" measure="1" displayFolder="" measureGroup="Table1" count="0"/>
    <cacheHierarchy uniqueName="[Measures].[RevenueRevenue]" caption="RevenueRevenue" measure="1" displayFolder="" measureGroup="Table1" count="0"/>
    <cacheHierarchy uniqueName="[Measures].[Interest coverage ratio]" caption="Interest coverage ratio" measure="1" displayFolder="" measureGroup="Table1" count="0"/>
    <cacheHierarchy uniqueName="[Measures].[Net Profit Margin]" caption="Net Profit Margin" measure="1" displayFolder="" measureGroup="Table1" count="0"/>
    <cacheHierarchy uniqueName="[Measures].[Debt to Equity]" caption="Debt to Equity" measure="1" displayFolder="" measureGroup="Table1" count="0"/>
    <cacheHierarchy uniqueName="[Measures].[Return on equity]" caption="Return on equity" measure="1" displayFolder="" measureGroup="Table1" count="0"/>
    <cacheHierarchy uniqueName="[Measures].[Current Ratio]" caption="Current Ratio" measure="1" displayFolder="" measureGroup="Table1" count="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ies>
  <kpis count="0"/>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ksh" refreshedDate="46166.845363194443" createdVersion="5" refreshedVersion="8" minRefreshableVersion="3" recordCount="0" supportSubquery="1" supportAdvancedDrill="1" xr:uid="{DBA2F5D5-A882-44F0-9B65-CE2D07ED2398}">
  <cacheSource type="external" connectionId="1"/>
  <cacheFields count="2">
    <cacheField name="[Table1].[Year].[Year]" caption="Year" numFmtId="0" level="1">
      <sharedItems containsSemiMixedTypes="0" containsString="0" containsNumber="1" containsInteger="1" minValue="2025" maxValue="2030" count="6">
        <n v="2025"/>
        <n v="2026"/>
        <n v="2027"/>
        <n v="2028"/>
        <n v="2029"/>
        <n v="2030"/>
      </sharedItems>
      <extLst>
        <ext xmlns:x15="http://schemas.microsoft.com/office/spreadsheetml/2010/11/main" uri="{4F2E5C28-24EA-4eb8-9CBF-B6C8F9C3D259}">
          <x15:cachedUniqueNames>
            <x15:cachedUniqueName index="0" name="[Table1].[Year].&amp;[2025]"/>
            <x15:cachedUniqueName index="1" name="[Table1].[Year].&amp;[2026]"/>
            <x15:cachedUniqueName index="2" name="[Table1].[Year].&amp;[2027]"/>
            <x15:cachedUniqueName index="3" name="[Table1].[Year].&amp;[2028]"/>
            <x15:cachedUniqueName index="4" name="[Table1].[Year].&amp;[2029]"/>
            <x15:cachedUniqueName index="5" name="[Table1].[Year].&amp;[2030]"/>
          </x15:cachedUniqueNames>
        </ext>
      </extLst>
    </cacheField>
    <cacheField name="[Measures].[Sum of Total Revenue]" caption="Sum of Total Revenue" numFmtId="0" hierarchy="33" level="32767"/>
  </cacheFields>
  <cacheHierarchies count="48">
    <cacheHierarchy uniqueName="[Table1].[Year]" caption="Year" attribute="1" defaultMemberUniqueName="[Table1].[Year].[All]" allUniqueName="[Table1].[Year].[All]" dimensionUniqueName="[Table1]" displayFolder="" count="2" memberValueDatatype="20" unbalanced="0">
      <fieldsUsage count="2">
        <fieldUsage x="-1"/>
        <fieldUsage x="0"/>
      </fieldsUsage>
    </cacheHierarchy>
    <cacheHierarchy uniqueName="[Table1].[Total Revenue]" caption="Total Revenue" attribute="1" defaultMemberUniqueName="[Table1].[Total Revenue].[All]" allUniqueName="[Table1].[Total Revenue].[All]" dimensionUniqueName="[Table1]" displayFolder="" count="0" memberValueDatatype="5" unbalanced="0"/>
    <cacheHierarchy uniqueName="[Table1].[Total Cost]" caption="Total Cost" attribute="1" defaultMemberUniqueName="[Table1].[Total Cost].[All]" allUniqueName="[Table1].[Total Cost].[All]" dimensionUniqueName="[Table1]" displayFolder="" count="0" memberValueDatatype="5" unbalanced="0"/>
    <cacheHierarchy uniqueName="[Table1].[Operating Profit]" caption="Operating Profit" attribute="1" defaultMemberUniqueName="[Table1].[Operating Profit].[All]" allUniqueName="[Table1].[Operating Profit].[All]" dimensionUniqueName="[Table1]" displayFolder="" count="0" memberValueDatatype="5" unbalanced="0"/>
    <cacheHierarchy uniqueName="[Table1].[Depricition &amp; Amortization]" caption="Depricition &amp; Amortization" attribute="1" defaultMemberUniqueName="[Table1].[Depricition &amp; Amortization].[All]" allUniqueName="[Table1].[Depricition &amp; Amortization].[All]" dimensionUniqueName="[Table1]" displayFolder="" count="0" memberValueDatatype="5" unbalanced="0"/>
    <cacheHierarchy uniqueName="[Table1].[EBIT]" caption="EBIT" attribute="1" defaultMemberUniqueName="[Table1].[EBIT].[All]" allUniqueName="[Table1].[EBIT].[All]" dimensionUniqueName="[Table1]" displayFolder="" count="0" memberValueDatatype="5" unbalanced="0"/>
    <cacheHierarchy uniqueName="[Table1].[Interest]" caption="Interest" attribute="1" defaultMemberUniqueName="[Table1].[Interest].[All]" allUniqueName="[Table1].[Interest].[All]" dimensionUniqueName="[Table1]" displayFolder="" count="0" memberValueDatatype="20" unbalanced="0"/>
    <cacheHierarchy uniqueName="[Table1].[Profit Before Exceptional item]" caption="Profit Before Exceptional item" attribute="1" defaultMemberUniqueName="[Table1].[Profit Before Exceptional item].[All]" allUniqueName="[Table1].[Profit Before Exceptional item].[All]" dimensionUniqueName="[Table1]" displayFolder="" count="0" memberValueDatatype="5" unbalanced="0"/>
    <cacheHierarchy uniqueName="[Table1].[Exceptional item]" caption="Exceptional item" attribute="1" defaultMemberUniqueName="[Table1].[Exceptional item].[All]" allUniqueName="[Table1].[Exceptional item].[All]" dimensionUniqueName="[Table1]" displayFolder="" count="0" memberValueDatatype="20" unbalanced="0"/>
    <cacheHierarchy uniqueName="[Table1].[Tax]" caption="Tax" attribute="1" defaultMemberUniqueName="[Table1].[Tax].[All]" allUniqueName="[Table1].[Tax].[All]" dimensionUniqueName="[Table1]" displayFolder="" count="0" memberValueDatatype="5" unbalanced="0"/>
    <cacheHierarchy uniqueName="[Table1].[Net Profit]" caption="Net Profit" attribute="1" defaultMemberUniqueName="[Table1].[Net Profit].[All]" allUniqueName="[Table1].[Net Profit].[All]" dimensionUniqueName="[Table1]" displayFolder="" count="0" memberValueDatatype="5" unbalanced="0"/>
    <cacheHierarchy uniqueName="[Table1].[Total Equity]" caption="Total Equity" attribute="1" defaultMemberUniqueName="[Table1].[Total Equity].[All]" allUniqueName="[Table1].[Total Equity].[All]" dimensionUniqueName="[Table1]" displayFolder="" count="0" memberValueDatatype="5" unbalanced="0"/>
    <cacheHierarchy uniqueName="[Table1].[Total Current Liabilities]" caption="Total Current Liabilities" attribute="1" defaultMemberUniqueName="[Table1].[Total Current Liabilities].[All]" allUniqueName="[Table1].[Total Current Liabilities].[All]" dimensionUniqueName="[Table1]" displayFolder="" count="0" memberValueDatatype="5" unbalanced="0"/>
    <cacheHierarchy uniqueName="[Table1].[Total Long term liabilities]" caption="Total Long term liabilities" attribute="1" defaultMemberUniqueName="[Table1].[Total Long term liabilities].[All]" allUniqueName="[Table1].[Total Long term liabilities].[All]" dimensionUniqueName="[Table1]" displayFolder="" count="0" memberValueDatatype="20" unbalanced="0"/>
    <cacheHierarchy uniqueName="[Table1].[Total Liabilites]" caption="Total Liabilites" attribute="1" defaultMemberUniqueName="[Table1].[Total Liabilites].[All]" allUniqueName="[Table1].[Total Liabilites].[All]" dimensionUniqueName="[Table1]" displayFolder="" count="0" memberValueDatatype="5" unbalanced="0"/>
    <cacheHierarchy uniqueName="[Table1].[Total Liability &amp; Equity]" caption="Total Liability &amp; Equity" attribute="1" defaultMemberUniqueName="[Table1].[Total Liability &amp; Equity].[All]" allUniqueName="[Table1].[Total Liability &amp; Equity].[All]" dimensionUniqueName="[Table1]" displayFolder="" count="0" memberValueDatatype="5" unbalanced="0"/>
    <cacheHierarchy uniqueName="[Table1].[Total Current Asset]" caption="Total Current Asset" attribute="1" defaultMemberUniqueName="[Table1].[Total Current Asset].[All]" allUniqueName="[Table1].[Total Current Asset].[All]" dimensionUniqueName="[Table1]" displayFolder="" count="0" memberValueDatatype="5" unbalanced="0"/>
    <cacheHierarchy uniqueName="[Table1].[Total Long term Assets]" caption="Total Long term Assets" attribute="1" defaultMemberUniqueName="[Table1].[Total Long term Assets].[All]" allUniqueName="[Table1].[Total Long term Assets].[All]" dimensionUniqueName="[Table1]" displayFolder="" count="0" memberValueDatatype="5" unbalanced="0"/>
    <cacheHierarchy uniqueName="[Table1].[Total Asset]" caption="Total Asset" attribute="1" defaultMemberUniqueName="[Table1].[Total Asset].[All]" allUniqueName="[Table1].[Total Asset].[All]" dimensionUniqueName="[Table1]" displayFolder="" count="0" memberValueDatatype="5" unbalanced="0"/>
    <cacheHierarchy uniqueName="[Table1].[Check]" caption="Check" attribute="1" defaultMemberUniqueName="[Table1].[Check].[All]" allUniqueName="[Table1].[Check].[All]" dimensionUniqueName="[Table1]" displayFolder="" count="0" memberValueDatatype="20" unbalanced="0"/>
    <cacheHierarchy uniqueName="[Table1].[Capacity]" caption="Capacity" attribute="1" defaultMemberUniqueName="[Table1].[Capacity].[All]" allUniqueName="[Table1].[Capacity].[All]" dimensionUniqueName="[Table1]" displayFolder="" count="0" memberValueDatatype="20" unbalanced="0"/>
    <cacheHierarchy uniqueName="[Table1].[New Capacity]" caption="New Capacity" attribute="1" defaultMemberUniqueName="[Table1].[New Capacity].[All]" allUniqueName="[Table1].[New Capacity].[All]" dimensionUniqueName="[Table1]" displayFolder="" count="0" memberValueDatatype="130" unbalanced="0"/>
    <cacheHierarchy uniqueName="[Table1].[Export]" caption="Export" attribute="1" defaultMemberUniqueName="[Table1].[Export].[All]" allUniqueName="[Table1].[Export].[All]" dimensionUniqueName="[Table1]" displayFolder="" count="0" memberValueDatatype="5" unbalanced="0"/>
    <cacheHierarchy uniqueName="[Table1].[Domestic]" caption="Domestic" attribute="1" defaultMemberUniqueName="[Table1].[Domestic].[All]" allUniqueName="[Table1].[Domestic].[All]" dimensionUniqueName="[Table1]" displayFolder="" count="0" memberValueDatatype="5" unbalanced="0"/>
    <cacheHierarchy uniqueName="[Table1].[Total]" caption="Total" attribute="1" defaultMemberUniqueName="[Table1].[Total].[All]" allUniqueName="[Table1].[Total].[All]" dimensionUniqueName="[Table1]" displayFolder="" count="0" memberValueDatatype="5" unbalanced="0"/>
    <cacheHierarchy uniqueName="[Table1].[Capacity Utilization]" caption="Capacity Utilization" attribute="1" defaultMemberUniqueName="[Table1].[Capacity Utilization].[All]" allUniqueName="[Table1].[Capacity Utilization].[All]" dimensionUniqueName="[Table1]" displayFolder="" count="0" memberValueDatatype="5" unbalanced="0"/>
    <cacheHierarchy uniqueName="[Table1].[Working capital]" caption="Working capital" attribute="1" defaultMemberUniqueName="[Table1].[Working capital].[All]" allUniqueName="[Table1].[Working capital].[All]" dimensionUniqueName="[Table1]" displayFolder="" count="0" memberValueDatatype="5" unbalanced="0"/>
    <cacheHierarchy uniqueName="[Table1].[Capex Schedule]" caption="Capex Schedule" attribute="1" defaultMemberUniqueName="[Table1].[Capex Schedule].[All]" allUniqueName="[Table1].[Capex Schedule].[All]" dimensionUniqueName="[Table1]" displayFolder="" count="0" memberValueDatatype="5" unbalanced="0"/>
    <cacheHierarchy uniqueName="[Table1].[Assets per Car]" caption="Assets per Car" attribute="1" defaultMemberUniqueName="[Table1].[Assets per Car].[All]" allUniqueName="[Table1].[Assets per Car].[All]" dimensionUniqueName="[Table1]" displayFolder="" count="0" memberValueDatatype="5" unbalanced="0"/>
    <cacheHierarchy uniqueName="[Table1].[Cash flow]" caption="Cash flow" attribute="1" defaultMemberUniqueName="[Table1].[Cash flow].[All]" allUniqueName="[Table1].[Cash flow].[All]" dimensionUniqueName="[Table1]" displayFolder="" count="0" memberValueDatatype="5" unbalanced="0"/>
    <cacheHierarchy uniqueName="[Table2].[Year]" caption="Year" attribute="1" defaultMemberUniqueName="[Table2].[Year].[All]" allUniqueName="[Table2].[Year].[All]" dimensionUniqueName="[Table2]" displayFolder="" count="0" memberValueDatatype="20" unbalanced="0"/>
    <cacheHierarchy uniqueName="[Measures].[Sum of Year]" caption="Sum of Year" measure="1" displayFolder="" measureGroup="Table2" count="0">
      <extLst>
        <ext xmlns:x15="http://schemas.microsoft.com/office/spreadsheetml/2010/11/main" uri="{B97F6D7D-B522-45F9-BDA1-12C45D357490}">
          <x15:cacheHierarchy aggregatedColumn="30"/>
        </ext>
      </extLst>
    </cacheHierarchy>
    <cacheHierarchy uniqueName="[Measures].[Sum of Year 2]" caption="Sum of Year 2" measure="1" displayFolder="" measureGroup="Table1" count="0">
      <extLst>
        <ext xmlns:x15="http://schemas.microsoft.com/office/spreadsheetml/2010/11/main" uri="{B97F6D7D-B522-45F9-BDA1-12C45D357490}">
          <x15:cacheHierarchy aggregatedColumn="0"/>
        </ext>
      </extLst>
    </cacheHierarchy>
    <cacheHierarchy uniqueName="[Measures].[Sum of Total Revenue]" caption="Sum of Total Revenue" measure="1" displayFolder="" measureGroup="Table1" count="0" oneField="1">
      <fieldsUsage count="1">
        <fieldUsage x="1"/>
      </fieldsUsage>
      <extLst>
        <ext xmlns:x15="http://schemas.microsoft.com/office/spreadsheetml/2010/11/main" uri="{B97F6D7D-B522-45F9-BDA1-12C45D357490}">
          <x15:cacheHierarchy aggregatedColumn="1"/>
        </ext>
      </extLst>
    </cacheHierarchy>
    <cacheHierarchy uniqueName="[Measures].[Sum of Total Cost]" caption="Sum of Total Cost" measure="1" displayFolder="" measureGroup="Table1" count="0">
      <extLst>
        <ext xmlns:x15="http://schemas.microsoft.com/office/spreadsheetml/2010/11/main" uri="{B97F6D7D-B522-45F9-BDA1-12C45D357490}">
          <x15:cacheHierarchy aggregatedColumn="2"/>
        </ext>
      </extLst>
    </cacheHierarchy>
    <cacheHierarchy uniqueName="[Measures].[Sum of Net Profit]" caption="Sum of Net Profit" measure="1" displayFolder="" measureGroup="Table1" count="0">
      <extLst>
        <ext xmlns:x15="http://schemas.microsoft.com/office/spreadsheetml/2010/11/main" uri="{B97F6D7D-B522-45F9-BDA1-12C45D357490}">
          <x15:cacheHierarchy aggregatedColumn="10"/>
        </ext>
      </extLst>
    </cacheHierarchy>
    <cacheHierarchy uniqueName="[Measures].[Sum of Operating Profit]" caption="Sum of Operating Profit" measure="1" displayFolder="" measureGroup="Table1" count="0">
      <extLst>
        <ext xmlns:x15="http://schemas.microsoft.com/office/spreadsheetml/2010/11/main" uri="{B97F6D7D-B522-45F9-BDA1-12C45D357490}">
          <x15:cacheHierarchy aggregatedColumn="3"/>
        </ext>
      </extLst>
    </cacheHierarchy>
    <cacheHierarchy uniqueName="[Measures].[Sum of Cash flow]" caption="Sum of Cash flow" measure="1" displayFolder="" measureGroup="Table1" count="0">
      <extLst>
        <ext xmlns:x15="http://schemas.microsoft.com/office/spreadsheetml/2010/11/main" uri="{B97F6D7D-B522-45F9-BDA1-12C45D357490}">
          <x15:cacheHierarchy aggregatedColumn="29"/>
        </ext>
      </extLst>
    </cacheHierarchy>
    <cacheHierarchy uniqueName="[Measures].[Revenue]" caption="Revenue" measure="1" displayFolder="" measureGroup="Table1" count="0"/>
    <cacheHierarchy uniqueName="[Measures].[RevenueRevenue]" caption="RevenueRevenue" measure="1" displayFolder="" measureGroup="Table1" count="0"/>
    <cacheHierarchy uniqueName="[Measures].[Interest coverage ratio]" caption="Interest coverage ratio" measure="1" displayFolder="" measureGroup="Table1" count="0"/>
    <cacheHierarchy uniqueName="[Measures].[Net Profit Margin]" caption="Net Profit Margin" measure="1" displayFolder="" measureGroup="Table1" count="0"/>
    <cacheHierarchy uniqueName="[Measures].[Debt to Equity]" caption="Debt to Equity" measure="1" displayFolder="" measureGroup="Table1" count="0"/>
    <cacheHierarchy uniqueName="[Measures].[Return on equity]" caption="Return on equity" measure="1" displayFolder="" measureGroup="Table1" count="0"/>
    <cacheHierarchy uniqueName="[Measures].[Current Ratio]" caption="Current Ratio" measure="1" displayFolder="" measureGroup="Table1" count="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ies>
  <kpis count="0"/>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ksh" refreshedDate="46166.845371180556" createdVersion="5" refreshedVersion="8" minRefreshableVersion="3" recordCount="0" supportSubquery="1" supportAdvancedDrill="1" xr:uid="{C78502B7-94C7-4341-B7E6-7D0B0A88AB14}">
  <cacheSource type="external" connectionId="1"/>
  <cacheFields count="2">
    <cacheField name="[Table1].[Year].[Year]" caption="Year" numFmtId="0" level="1">
      <sharedItems containsSemiMixedTypes="0" containsString="0" containsNumber="1" containsInteger="1" minValue="2025" maxValue="2030" count="6">
        <n v="2025"/>
        <n v="2026"/>
        <n v="2027"/>
        <n v="2028"/>
        <n v="2029"/>
        <n v="2030"/>
      </sharedItems>
      <extLst>
        <ext xmlns:x15="http://schemas.microsoft.com/office/spreadsheetml/2010/11/main" uri="{4F2E5C28-24EA-4eb8-9CBF-B6C8F9C3D259}">
          <x15:cachedUniqueNames>
            <x15:cachedUniqueName index="0" name="[Table1].[Year].&amp;[2025]"/>
            <x15:cachedUniqueName index="1" name="[Table1].[Year].&amp;[2026]"/>
            <x15:cachedUniqueName index="2" name="[Table1].[Year].&amp;[2027]"/>
            <x15:cachedUniqueName index="3" name="[Table1].[Year].&amp;[2028]"/>
            <x15:cachedUniqueName index="4" name="[Table1].[Year].&amp;[2029]"/>
            <x15:cachedUniqueName index="5" name="[Table1].[Year].&amp;[2030]"/>
          </x15:cachedUniqueNames>
        </ext>
      </extLst>
    </cacheField>
    <cacheField name="[Measures].[Sum of Total Cost]" caption="Sum of Total Cost" numFmtId="0" hierarchy="34" level="32767"/>
  </cacheFields>
  <cacheHierarchies count="48">
    <cacheHierarchy uniqueName="[Table1].[Year]" caption="Year" attribute="1" defaultMemberUniqueName="[Table1].[Year].[All]" allUniqueName="[Table1].[Year].[All]" dimensionUniqueName="[Table1]" displayFolder="" count="2" memberValueDatatype="20" unbalanced="0">
      <fieldsUsage count="2">
        <fieldUsage x="-1"/>
        <fieldUsage x="0"/>
      </fieldsUsage>
    </cacheHierarchy>
    <cacheHierarchy uniqueName="[Table1].[Total Revenue]" caption="Total Revenue" attribute="1" defaultMemberUniqueName="[Table1].[Total Revenue].[All]" allUniqueName="[Table1].[Total Revenue].[All]" dimensionUniqueName="[Table1]" displayFolder="" count="0" memberValueDatatype="5" unbalanced="0"/>
    <cacheHierarchy uniqueName="[Table1].[Total Cost]" caption="Total Cost" attribute="1" defaultMemberUniqueName="[Table1].[Total Cost].[All]" allUniqueName="[Table1].[Total Cost].[All]" dimensionUniqueName="[Table1]" displayFolder="" count="0" memberValueDatatype="5" unbalanced="0"/>
    <cacheHierarchy uniqueName="[Table1].[Operating Profit]" caption="Operating Profit" attribute="1" defaultMemberUniqueName="[Table1].[Operating Profit].[All]" allUniqueName="[Table1].[Operating Profit].[All]" dimensionUniqueName="[Table1]" displayFolder="" count="0" memberValueDatatype="5" unbalanced="0"/>
    <cacheHierarchy uniqueName="[Table1].[Depricition &amp; Amortization]" caption="Depricition &amp; Amortization" attribute="1" defaultMemberUniqueName="[Table1].[Depricition &amp; Amortization].[All]" allUniqueName="[Table1].[Depricition &amp; Amortization].[All]" dimensionUniqueName="[Table1]" displayFolder="" count="0" memberValueDatatype="5" unbalanced="0"/>
    <cacheHierarchy uniqueName="[Table1].[EBIT]" caption="EBIT" attribute="1" defaultMemberUniqueName="[Table1].[EBIT].[All]" allUniqueName="[Table1].[EBIT].[All]" dimensionUniqueName="[Table1]" displayFolder="" count="0" memberValueDatatype="5" unbalanced="0"/>
    <cacheHierarchy uniqueName="[Table1].[Interest]" caption="Interest" attribute="1" defaultMemberUniqueName="[Table1].[Interest].[All]" allUniqueName="[Table1].[Interest].[All]" dimensionUniqueName="[Table1]" displayFolder="" count="0" memberValueDatatype="20" unbalanced="0"/>
    <cacheHierarchy uniqueName="[Table1].[Profit Before Exceptional item]" caption="Profit Before Exceptional item" attribute="1" defaultMemberUniqueName="[Table1].[Profit Before Exceptional item].[All]" allUniqueName="[Table1].[Profit Before Exceptional item].[All]" dimensionUniqueName="[Table1]" displayFolder="" count="0" memberValueDatatype="5" unbalanced="0"/>
    <cacheHierarchy uniqueName="[Table1].[Exceptional item]" caption="Exceptional item" attribute="1" defaultMemberUniqueName="[Table1].[Exceptional item].[All]" allUniqueName="[Table1].[Exceptional item].[All]" dimensionUniqueName="[Table1]" displayFolder="" count="0" memberValueDatatype="20" unbalanced="0"/>
    <cacheHierarchy uniqueName="[Table1].[Tax]" caption="Tax" attribute="1" defaultMemberUniqueName="[Table1].[Tax].[All]" allUniqueName="[Table1].[Tax].[All]" dimensionUniqueName="[Table1]" displayFolder="" count="0" memberValueDatatype="5" unbalanced="0"/>
    <cacheHierarchy uniqueName="[Table1].[Net Profit]" caption="Net Profit" attribute="1" defaultMemberUniqueName="[Table1].[Net Profit].[All]" allUniqueName="[Table1].[Net Profit].[All]" dimensionUniqueName="[Table1]" displayFolder="" count="0" memberValueDatatype="5" unbalanced="0"/>
    <cacheHierarchy uniqueName="[Table1].[Total Equity]" caption="Total Equity" attribute="1" defaultMemberUniqueName="[Table1].[Total Equity].[All]" allUniqueName="[Table1].[Total Equity].[All]" dimensionUniqueName="[Table1]" displayFolder="" count="0" memberValueDatatype="5" unbalanced="0"/>
    <cacheHierarchy uniqueName="[Table1].[Total Current Liabilities]" caption="Total Current Liabilities" attribute="1" defaultMemberUniqueName="[Table1].[Total Current Liabilities].[All]" allUniqueName="[Table1].[Total Current Liabilities].[All]" dimensionUniqueName="[Table1]" displayFolder="" count="0" memberValueDatatype="5" unbalanced="0"/>
    <cacheHierarchy uniqueName="[Table1].[Total Long term liabilities]" caption="Total Long term liabilities" attribute="1" defaultMemberUniqueName="[Table1].[Total Long term liabilities].[All]" allUniqueName="[Table1].[Total Long term liabilities].[All]" dimensionUniqueName="[Table1]" displayFolder="" count="0" memberValueDatatype="20" unbalanced="0"/>
    <cacheHierarchy uniqueName="[Table1].[Total Liabilites]" caption="Total Liabilites" attribute="1" defaultMemberUniqueName="[Table1].[Total Liabilites].[All]" allUniqueName="[Table1].[Total Liabilites].[All]" dimensionUniqueName="[Table1]" displayFolder="" count="0" memberValueDatatype="5" unbalanced="0"/>
    <cacheHierarchy uniqueName="[Table1].[Total Liability &amp; Equity]" caption="Total Liability &amp; Equity" attribute="1" defaultMemberUniqueName="[Table1].[Total Liability &amp; Equity].[All]" allUniqueName="[Table1].[Total Liability &amp; Equity].[All]" dimensionUniqueName="[Table1]" displayFolder="" count="0" memberValueDatatype="5" unbalanced="0"/>
    <cacheHierarchy uniqueName="[Table1].[Total Current Asset]" caption="Total Current Asset" attribute="1" defaultMemberUniqueName="[Table1].[Total Current Asset].[All]" allUniqueName="[Table1].[Total Current Asset].[All]" dimensionUniqueName="[Table1]" displayFolder="" count="0" memberValueDatatype="5" unbalanced="0"/>
    <cacheHierarchy uniqueName="[Table1].[Total Long term Assets]" caption="Total Long term Assets" attribute="1" defaultMemberUniqueName="[Table1].[Total Long term Assets].[All]" allUniqueName="[Table1].[Total Long term Assets].[All]" dimensionUniqueName="[Table1]" displayFolder="" count="0" memberValueDatatype="5" unbalanced="0"/>
    <cacheHierarchy uniqueName="[Table1].[Total Asset]" caption="Total Asset" attribute="1" defaultMemberUniqueName="[Table1].[Total Asset].[All]" allUniqueName="[Table1].[Total Asset].[All]" dimensionUniqueName="[Table1]" displayFolder="" count="0" memberValueDatatype="5" unbalanced="0"/>
    <cacheHierarchy uniqueName="[Table1].[Check]" caption="Check" attribute="1" defaultMemberUniqueName="[Table1].[Check].[All]" allUniqueName="[Table1].[Check].[All]" dimensionUniqueName="[Table1]" displayFolder="" count="0" memberValueDatatype="20" unbalanced="0"/>
    <cacheHierarchy uniqueName="[Table1].[Capacity]" caption="Capacity" attribute="1" defaultMemberUniqueName="[Table1].[Capacity].[All]" allUniqueName="[Table1].[Capacity].[All]" dimensionUniqueName="[Table1]" displayFolder="" count="0" memberValueDatatype="20" unbalanced="0"/>
    <cacheHierarchy uniqueName="[Table1].[New Capacity]" caption="New Capacity" attribute="1" defaultMemberUniqueName="[Table1].[New Capacity].[All]" allUniqueName="[Table1].[New Capacity].[All]" dimensionUniqueName="[Table1]" displayFolder="" count="0" memberValueDatatype="130" unbalanced="0"/>
    <cacheHierarchy uniqueName="[Table1].[Export]" caption="Export" attribute="1" defaultMemberUniqueName="[Table1].[Export].[All]" allUniqueName="[Table1].[Export].[All]" dimensionUniqueName="[Table1]" displayFolder="" count="0" memberValueDatatype="5" unbalanced="0"/>
    <cacheHierarchy uniqueName="[Table1].[Domestic]" caption="Domestic" attribute="1" defaultMemberUniqueName="[Table1].[Domestic].[All]" allUniqueName="[Table1].[Domestic].[All]" dimensionUniqueName="[Table1]" displayFolder="" count="0" memberValueDatatype="5" unbalanced="0"/>
    <cacheHierarchy uniqueName="[Table1].[Total]" caption="Total" attribute="1" defaultMemberUniqueName="[Table1].[Total].[All]" allUniqueName="[Table1].[Total].[All]" dimensionUniqueName="[Table1]" displayFolder="" count="0" memberValueDatatype="5" unbalanced="0"/>
    <cacheHierarchy uniqueName="[Table1].[Capacity Utilization]" caption="Capacity Utilization" attribute="1" defaultMemberUniqueName="[Table1].[Capacity Utilization].[All]" allUniqueName="[Table1].[Capacity Utilization].[All]" dimensionUniqueName="[Table1]" displayFolder="" count="0" memberValueDatatype="5" unbalanced="0"/>
    <cacheHierarchy uniqueName="[Table1].[Working capital]" caption="Working capital" attribute="1" defaultMemberUniqueName="[Table1].[Working capital].[All]" allUniqueName="[Table1].[Working capital].[All]" dimensionUniqueName="[Table1]" displayFolder="" count="0" memberValueDatatype="5" unbalanced="0"/>
    <cacheHierarchy uniqueName="[Table1].[Capex Schedule]" caption="Capex Schedule" attribute="1" defaultMemberUniqueName="[Table1].[Capex Schedule].[All]" allUniqueName="[Table1].[Capex Schedule].[All]" dimensionUniqueName="[Table1]" displayFolder="" count="0" memberValueDatatype="5" unbalanced="0"/>
    <cacheHierarchy uniqueName="[Table1].[Assets per Car]" caption="Assets per Car" attribute="1" defaultMemberUniqueName="[Table1].[Assets per Car].[All]" allUniqueName="[Table1].[Assets per Car].[All]" dimensionUniqueName="[Table1]" displayFolder="" count="0" memberValueDatatype="5" unbalanced="0"/>
    <cacheHierarchy uniqueName="[Table1].[Cash flow]" caption="Cash flow" attribute="1" defaultMemberUniqueName="[Table1].[Cash flow].[All]" allUniqueName="[Table1].[Cash flow].[All]" dimensionUniqueName="[Table1]" displayFolder="" count="0" memberValueDatatype="5" unbalanced="0"/>
    <cacheHierarchy uniqueName="[Table2].[Year]" caption="Year" attribute="1" defaultMemberUniqueName="[Table2].[Year].[All]" allUniqueName="[Table2].[Year].[All]" dimensionUniqueName="[Table2]" displayFolder="" count="0" memberValueDatatype="20" unbalanced="0"/>
    <cacheHierarchy uniqueName="[Measures].[Sum of Year]" caption="Sum of Year" measure="1" displayFolder="" measureGroup="Table2" count="0">
      <extLst>
        <ext xmlns:x15="http://schemas.microsoft.com/office/spreadsheetml/2010/11/main" uri="{B97F6D7D-B522-45F9-BDA1-12C45D357490}">
          <x15:cacheHierarchy aggregatedColumn="30"/>
        </ext>
      </extLst>
    </cacheHierarchy>
    <cacheHierarchy uniqueName="[Measures].[Sum of Year 2]" caption="Sum of Year 2" measure="1" displayFolder="" measureGroup="Table1" count="0">
      <extLst>
        <ext xmlns:x15="http://schemas.microsoft.com/office/spreadsheetml/2010/11/main" uri="{B97F6D7D-B522-45F9-BDA1-12C45D357490}">
          <x15:cacheHierarchy aggregatedColumn="0"/>
        </ext>
      </extLst>
    </cacheHierarchy>
    <cacheHierarchy uniqueName="[Measures].[Sum of Total Revenue]" caption="Sum of Total Revenue" measure="1" displayFolder="" measureGroup="Table1" count="0">
      <extLst>
        <ext xmlns:x15="http://schemas.microsoft.com/office/spreadsheetml/2010/11/main" uri="{B97F6D7D-B522-45F9-BDA1-12C45D357490}">
          <x15:cacheHierarchy aggregatedColumn="1"/>
        </ext>
      </extLst>
    </cacheHierarchy>
    <cacheHierarchy uniqueName="[Measures].[Sum of Total Cost]" caption="Sum of Total Cost" measure="1" displayFolder="" measureGroup="Table1" count="0" oneField="1">
      <fieldsUsage count="1">
        <fieldUsage x="1"/>
      </fieldsUsage>
      <extLst>
        <ext xmlns:x15="http://schemas.microsoft.com/office/spreadsheetml/2010/11/main" uri="{B97F6D7D-B522-45F9-BDA1-12C45D357490}">
          <x15:cacheHierarchy aggregatedColumn="2"/>
        </ext>
      </extLst>
    </cacheHierarchy>
    <cacheHierarchy uniqueName="[Measures].[Sum of Net Profit]" caption="Sum of Net Profit" measure="1" displayFolder="" measureGroup="Table1" count="0">
      <extLst>
        <ext xmlns:x15="http://schemas.microsoft.com/office/spreadsheetml/2010/11/main" uri="{B97F6D7D-B522-45F9-BDA1-12C45D357490}">
          <x15:cacheHierarchy aggregatedColumn="10"/>
        </ext>
      </extLst>
    </cacheHierarchy>
    <cacheHierarchy uniqueName="[Measures].[Sum of Operating Profit]" caption="Sum of Operating Profit" measure="1" displayFolder="" measureGroup="Table1" count="0">
      <extLst>
        <ext xmlns:x15="http://schemas.microsoft.com/office/spreadsheetml/2010/11/main" uri="{B97F6D7D-B522-45F9-BDA1-12C45D357490}">
          <x15:cacheHierarchy aggregatedColumn="3"/>
        </ext>
      </extLst>
    </cacheHierarchy>
    <cacheHierarchy uniqueName="[Measures].[Sum of Cash flow]" caption="Sum of Cash flow" measure="1" displayFolder="" measureGroup="Table1" count="0">
      <extLst>
        <ext xmlns:x15="http://schemas.microsoft.com/office/spreadsheetml/2010/11/main" uri="{B97F6D7D-B522-45F9-BDA1-12C45D357490}">
          <x15:cacheHierarchy aggregatedColumn="29"/>
        </ext>
      </extLst>
    </cacheHierarchy>
    <cacheHierarchy uniqueName="[Measures].[Revenue]" caption="Revenue" measure="1" displayFolder="" measureGroup="Table1" count="0"/>
    <cacheHierarchy uniqueName="[Measures].[RevenueRevenue]" caption="RevenueRevenue" measure="1" displayFolder="" measureGroup="Table1" count="0"/>
    <cacheHierarchy uniqueName="[Measures].[Interest coverage ratio]" caption="Interest coverage ratio" measure="1" displayFolder="" measureGroup="Table1" count="0"/>
    <cacheHierarchy uniqueName="[Measures].[Net Profit Margin]" caption="Net Profit Margin" measure="1" displayFolder="" measureGroup="Table1" count="0"/>
    <cacheHierarchy uniqueName="[Measures].[Debt to Equity]" caption="Debt to Equity" measure="1" displayFolder="" measureGroup="Table1" count="0"/>
    <cacheHierarchy uniqueName="[Measures].[Return on equity]" caption="Return on equity" measure="1" displayFolder="" measureGroup="Table1" count="0"/>
    <cacheHierarchy uniqueName="[Measures].[Current Ratio]" caption="Current Ratio" measure="1" displayFolder="" measureGroup="Table1" count="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ies>
  <kpis count="0"/>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ksh" refreshedDate="46166.845311689816" createdVersion="3" refreshedVersion="8" minRefreshableVersion="3" recordCount="0" supportSubquery="1" supportAdvancedDrill="1" xr:uid="{9ACD5581-73E8-4E07-9D50-31E6D312A922}">
  <cacheSource type="external" connectionId="1">
    <extLst>
      <ext xmlns:x14="http://schemas.microsoft.com/office/spreadsheetml/2009/9/main" uri="{F057638F-6D5F-4e77-A914-E7F072B9BCA8}">
        <x14:sourceConnection name="ThisWorkbookDataModel"/>
      </ext>
    </extLst>
  </cacheSource>
  <cacheFields count="0"/>
  <cacheHierarchies count="48">
    <cacheHierarchy uniqueName="[Table1].[Year]" caption="Year" attribute="1" defaultMemberUniqueName="[Table1].[Year].[All]" allUniqueName="[Table1].[Year].[All]" dimensionUniqueName="[Table1]" displayFolder="" count="2" memberValueDatatype="20" unbalanced="0"/>
    <cacheHierarchy uniqueName="[Table1].[Total Revenue]" caption="Total Revenue" attribute="1" defaultMemberUniqueName="[Table1].[Total Revenue].[All]" allUniqueName="[Table1].[Total Revenue].[All]" dimensionUniqueName="[Table1]" displayFolder="" count="0" memberValueDatatype="5" unbalanced="0"/>
    <cacheHierarchy uniqueName="[Table1].[Total Cost]" caption="Total Cost" attribute="1" defaultMemberUniqueName="[Table1].[Total Cost].[All]" allUniqueName="[Table1].[Total Cost].[All]" dimensionUniqueName="[Table1]" displayFolder="" count="0" memberValueDatatype="5" unbalanced="0"/>
    <cacheHierarchy uniqueName="[Table1].[Operating Profit]" caption="Operating Profit" attribute="1" defaultMemberUniqueName="[Table1].[Operating Profit].[All]" allUniqueName="[Table1].[Operating Profit].[All]" dimensionUniqueName="[Table1]" displayFolder="" count="0" memberValueDatatype="5" unbalanced="0"/>
    <cacheHierarchy uniqueName="[Table1].[Depricition &amp; Amortization]" caption="Depricition &amp; Amortization" attribute="1" defaultMemberUniqueName="[Table1].[Depricition &amp; Amortization].[All]" allUniqueName="[Table1].[Depricition &amp; Amortization].[All]" dimensionUniqueName="[Table1]" displayFolder="" count="0" memberValueDatatype="5" unbalanced="0"/>
    <cacheHierarchy uniqueName="[Table1].[EBIT]" caption="EBIT" attribute="1" defaultMemberUniqueName="[Table1].[EBIT].[All]" allUniqueName="[Table1].[EBIT].[All]" dimensionUniqueName="[Table1]" displayFolder="" count="0" memberValueDatatype="5" unbalanced="0"/>
    <cacheHierarchy uniqueName="[Table1].[Interest]" caption="Interest" attribute="1" defaultMemberUniqueName="[Table1].[Interest].[All]" allUniqueName="[Table1].[Interest].[All]" dimensionUniqueName="[Table1]" displayFolder="" count="0" memberValueDatatype="20" unbalanced="0"/>
    <cacheHierarchy uniqueName="[Table1].[Profit Before Exceptional item]" caption="Profit Before Exceptional item" attribute="1" defaultMemberUniqueName="[Table1].[Profit Before Exceptional item].[All]" allUniqueName="[Table1].[Profit Before Exceptional item].[All]" dimensionUniqueName="[Table1]" displayFolder="" count="0" memberValueDatatype="5" unbalanced="0"/>
    <cacheHierarchy uniqueName="[Table1].[Exceptional item]" caption="Exceptional item" attribute="1" defaultMemberUniqueName="[Table1].[Exceptional item].[All]" allUniqueName="[Table1].[Exceptional item].[All]" dimensionUniqueName="[Table1]" displayFolder="" count="0" memberValueDatatype="20" unbalanced="0"/>
    <cacheHierarchy uniqueName="[Table1].[Tax]" caption="Tax" attribute="1" defaultMemberUniqueName="[Table1].[Tax].[All]" allUniqueName="[Table1].[Tax].[All]" dimensionUniqueName="[Table1]" displayFolder="" count="0" memberValueDatatype="5" unbalanced="0"/>
    <cacheHierarchy uniqueName="[Table1].[Net Profit]" caption="Net Profit" attribute="1" defaultMemberUniqueName="[Table1].[Net Profit].[All]" allUniqueName="[Table1].[Net Profit].[All]" dimensionUniqueName="[Table1]" displayFolder="" count="0" memberValueDatatype="5" unbalanced="0"/>
    <cacheHierarchy uniqueName="[Table1].[Total Equity]" caption="Total Equity" attribute="1" defaultMemberUniqueName="[Table1].[Total Equity].[All]" allUniqueName="[Table1].[Total Equity].[All]" dimensionUniqueName="[Table1]" displayFolder="" count="0" memberValueDatatype="5" unbalanced="0"/>
    <cacheHierarchy uniqueName="[Table1].[Total Current Liabilities]" caption="Total Current Liabilities" attribute="1" defaultMemberUniqueName="[Table1].[Total Current Liabilities].[All]" allUniqueName="[Table1].[Total Current Liabilities].[All]" dimensionUniqueName="[Table1]" displayFolder="" count="0" memberValueDatatype="5" unbalanced="0"/>
    <cacheHierarchy uniqueName="[Table1].[Total Long term liabilities]" caption="Total Long term liabilities" attribute="1" defaultMemberUniqueName="[Table1].[Total Long term liabilities].[All]" allUniqueName="[Table1].[Total Long term liabilities].[All]" dimensionUniqueName="[Table1]" displayFolder="" count="0" memberValueDatatype="20" unbalanced="0"/>
    <cacheHierarchy uniqueName="[Table1].[Total Liabilites]" caption="Total Liabilites" attribute="1" defaultMemberUniqueName="[Table1].[Total Liabilites].[All]" allUniqueName="[Table1].[Total Liabilites].[All]" dimensionUniqueName="[Table1]" displayFolder="" count="0" memberValueDatatype="5" unbalanced="0"/>
    <cacheHierarchy uniqueName="[Table1].[Total Liability &amp; Equity]" caption="Total Liability &amp; Equity" attribute="1" defaultMemberUniqueName="[Table1].[Total Liability &amp; Equity].[All]" allUniqueName="[Table1].[Total Liability &amp; Equity].[All]" dimensionUniqueName="[Table1]" displayFolder="" count="0" memberValueDatatype="5" unbalanced="0"/>
    <cacheHierarchy uniqueName="[Table1].[Total Current Asset]" caption="Total Current Asset" attribute="1" defaultMemberUniqueName="[Table1].[Total Current Asset].[All]" allUniqueName="[Table1].[Total Current Asset].[All]" dimensionUniqueName="[Table1]" displayFolder="" count="0" memberValueDatatype="5" unbalanced="0"/>
    <cacheHierarchy uniqueName="[Table1].[Total Long term Assets]" caption="Total Long term Assets" attribute="1" defaultMemberUniqueName="[Table1].[Total Long term Assets].[All]" allUniqueName="[Table1].[Total Long term Assets].[All]" dimensionUniqueName="[Table1]" displayFolder="" count="0" memberValueDatatype="5" unbalanced="0"/>
    <cacheHierarchy uniqueName="[Table1].[Total Asset]" caption="Total Asset" attribute="1" defaultMemberUniqueName="[Table1].[Total Asset].[All]" allUniqueName="[Table1].[Total Asset].[All]" dimensionUniqueName="[Table1]" displayFolder="" count="0" memberValueDatatype="5" unbalanced="0"/>
    <cacheHierarchy uniqueName="[Table1].[Check]" caption="Check" attribute="1" defaultMemberUniqueName="[Table1].[Check].[All]" allUniqueName="[Table1].[Check].[All]" dimensionUniqueName="[Table1]" displayFolder="" count="0" memberValueDatatype="20" unbalanced="0"/>
    <cacheHierarchy uniqueName="[Table1].[Capacity]" caption="Capacity" attribute="1" defaultMemberUniqueName="[Table1].[Capacity].[All]" allUniqueName="[Table1].[Capacity].[All]" dimensionUniqueName="[Table1]" displayFolder="" count="0" memberValueDatatype="20" unbalanced="0"/>
    <cacheHierarchy uniqueName="[Table1].[New Capacity]" caption="New Capacity" attribute="1" defaultMemberUniqueName="[Table1].[New Capacity].[All]" allUniqueName="[Table1].[New Capacity].[All]" dimensionUniqueName="[Table1]" displayFolder="" count="0" memberValueDatatype="130" unbalanced="0"/>
    <cacheHierarchy uniqueName="[Table1].[Export]" caption="Export" attribute="1" defaultMemberUniqueName="[Table1].[Export].[All]" allUniqueName="[Table1].[Export].[All]" dimensionUniqueName="[Table1]" displayFolder="" count="0" memberValueDatatype="5" unbalanced="0"/>
    <cacheHierarchy uniqueName="[Table1].[Domestic]" caption="Domestic" attribute="1" defaultMemberUniqueName="[Table1].[Domestic].[All]" allUniqueName="[Table1].[Domestic].[All]" dimensionUniqueName="[Table1]" displayFolder="" count="0" memberValueDatatype="5" unbalanced="0"/>
    <cacheHierarchy uniqueName="[Table1].[Total]" caption="Total" attribute="1" defaultMemberUniqueName="[Table1].[Total].[All]" allUniqueName="[Table1].[Total].[All]" dimensionUniqueName="[Table1]" displayFolder="" count="0" memberValueDatatype="5" unbalanced="0"/>
    <cacheHierarchy uniqueName="[Table1].[Capacity Utilization]" caption="Capacity Utilization" attribute="1" defaultMemberUniqueName="[Table1].[Capacity Utilization].[All]" allUniqueName="[Table1].[Capacity Utilization].[All]" dimensionUniqueName="[Table1]" displayFolder="" count="0" memberValueDatatype="5" unbalanced="0"/>
    <cacheHierarchy uniqueName="[Table1].[Working capital]" caption="Working capital" attribute="1" defaultMemberUniqueName="[Table1].[Working capital].[All]" allUniqueName="[Table1].[Working capital].[All]" dimensionUniqueName="[Table1]" displayFolder="" count="0" memberValueDatatype="5" unbalanced="0"/>
    <cacheHierarchy uniqueName="[Table1].[Capex Schedule]" caption="Capex Schedule" attribute="1" defaultMemberUniqueName="[Table1].[Capex Schedule].[All]" allUniqueName="[Table1].[Capex Schedule].[All]" dimensionUniqueName="[Table1]" displayFolder="" count="0" memberValueDatatype="5" unbalanced="0"/>
    <cacheHierarchy uniqueName="[Table1].[Assets per Car]" caption="Assets per Car" attribute="1" defaultMemberUniqueName="[Table1].[Assets per Car].[All]" allUniqueName="[Table1].[Assets per Car].[All]" dimensionUniqueName="[Table1]" displayFolder="" count="0" memberValueDatatype="5" unbalanced="0"/>
    <cacheHierarchy uniqueName="[Table1].[Cash flow]" caption="Cash flow" attribute="1" defaultMemberUniqueName="[Table1].[Cash flow].[All]" allUniqueName="[Table1].[Cash flow].[All]" dimensionUniqueName="[Table1]" displayFolder="" count="0" memberValueDatatype="5" unbalanced="0"/>
    <cacheHierarchy uniqueName="[Table2].[Year]" caption="Year" attribute="1" defaultMemberUniqueName="[Table2].[Year].[All]" allUniqueName="[Table2].[Year].[All]" dimensionUniqueName="[Table2]" displayFolder="" count="0" memberValueDatatype="20" unbalanced="0"/>
    <cacheHierarchy uniqueName="[Measures].[Sum of Year]" caption="Sum of Year" measure="1" displayFolder="" measureGroup="Table2" count="0">
      <extLst>
        <ext xmlns:x15="http://schemas.microsoft.com/office/spreadsheetml/2010/11/main" uri="{B97F6D7D-B522-45F9-BDA1-12C45D357490}">
          <x15:cacheHierarchy aggregatedColumn="30"/>
        </ext>
      </extLst>
    </cacheHierarchy>
    <cacheHierarchy uniqueName="[Measures].[Sum of Year 2]" caption="Sum of Year 2" measure="1" displayFolder="" measureGroup="Table1" count="0">
      <extLst>
        <ext xmlns:x15="http://schemas.microsoft.com/office/spreadsheetml/2010/11/main" uri="{B97F6D7D-B522-45F9-BDA1-12C45D357490}">
          <x15:cacheHierarchy aggregatedColumn="0"/>
        </ext>
      </extLst>
    </cacheHierarchy>
    <cacheHierarchy uniqueName="[Measures].[Sum of Total Revenue]" caption="Sum of Total Revenue" measure="1" displayFolder="" measureGroup="Table1" count="0">
      <extLst>
        <ext xmlns:x15="http://schemas.microsoft.com/office/spreadsheetml/2010/11/main" uri="{B97F6D7D-B522-45F9-BDA1-12C45D357490}">
          <x15:cacheHierarchy aggregatedColumn="1"/>
        </ext>
      </extLst>
    </cacheHierarchy>
    <cacheHierarchy uniqueName="[Measures].[Sum of Total Cost]" caption="Sum of Total Cost" measure="1" displayFolder="" measureGroup="Table1" count="0">
      <extLst>
        <ext xmlns:x15="http://schemas.microsoft.com/office/spreadsheetml/2010/11/main" uri="{B97F6D7D-B522-45F9-BDA1-12C45D357490}">
          <x15:cacheHierarchy aggregatedColumn="2"/>
        </ext>
      </extLst>
    </cacheHierarchy>
    <cacheHierarchy uniqueName="[Measures].[Sum of Net Profit]" caption="Sum of Net Profit" measure="1" displayFolder="" measureGroup="Table1" count="0">
      <extLst>
        <ext xmlns:x15="http://schemas.microsoft.com/office/spreadsheetml/2010/11/main" uri="{B97F6D7D-B522-45F9-BDA1-12C45D357490}">
          <x15:cacheHierarchy aggregatedColumn="10"/>
        </ext>
      </extLst>
    </cacheHierarchy>
    <cacheHierarchy uniqueName="[Measures].[Sum of Operating Profit]" caption="Sum of Operating Profit" measure="1" displayFolder="" measureGroup="Table1" count="0">
      <extLst>
        <ext xmlns:x15="http://schemas.microsoft.com/office/spreadsheetml/2010/11/main" uri="{B97F6D7D-B522-45F9-BDA1-12C45D357490}">
          <x15:cacheHierarchy aggregatedColumn="3"/>
        </ext>
      </extLst>
    </cacheHierarchy>
    <cacheHierarchy uniqueName="[Measures].[Sum of Cash flow]" caption="Sum of Cash flow" measure="1" displayFolder="" measureGroup="Table1" count="0">
      <extLst>
        <ext xmlns:x15="http://schemas.microsoft.com/office/spreadsheetml/2010/11/main" uri="{B97F6D7D-B522-45F9-BDA1-12C45D357490}">
          <x15:cacheHierarchy aggregatedColumn="29"/>
        </ext>
      </extLst>
    </cacheHierarchy>
    <cacheHierarchy uniqueName="[Measures].[Revenue]" caption="Revenue" measure="1" displayFolder="" measureGroup="Table1" count="0"/>
    <cacheHierarchy uniqueName="[Measures].[RevenueRevenue]" caption="RevenueRevenue" measure="1" displayFolder="" measureGroup="Table1" count="0"/>
    <cacheHierarchy uniqueName="[Measures].[Interest coverage ratio]" caption="Interest coverage ratio" measure="1" displayFolder="" measureGroup="Table1" count="0"/>
    <cacheHierarchy uniqueName="[Measures].[Net Profit Margin]" caption="Net Profit Margin" measure="1" displayFolder="" measureGroup="Table1" count="0"/>
    <cacheHierarchy uniqueName="[Measures].[Debt to Equity]" caption="Debt to Equity" measure="1" displayFolder="" measureGroup="Table1" count="0"/>
    <cacheHierarchy uniqueName="[Measures].[Return on equity]" caption="Return on equity" measure="1" displayFolder="" measureGroup="Table1" count="0"/>
    <cacheHierarchy uniqueName="[Measures].[Current Ratio]" caption="Current Ratio" measure="1" displayFolder="" measureGroup="Table1" count="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137364923"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x v="0"/>
    <n v="278545"/>
    <n v="239349"/>
    <n v="39196"/>
    <n v="16710"/>
    <n v="22486"/>
    <n v="4889"/>
    <n v="17597"/>
    <n v="1849.2"/>
    <n v="3025"/>
    <n v="12722.8"/>
    <n v="79385.01999999999"/>
    <n v="107048.06999999999"/>
    <n v="80705.239999999991"/>
    <n v="187753.31"/>
    <n v="267138.32999999996"/>
    <n v="109921.31"/>
    <n v="157216.84"/>
    <n v="267138.15000000002"/>
    <n v="-0.17999999993480742"/>
    <n v="2500000"/>
    <n v="0"/>
    <n v="420000"/>
    <n v="988000"/>
    <n v="1408000"/>
    <n v="0.56320000000000003"/>
    <n v="2873.2400000000052"/>
    <n v="138096.21000000002"/>
    <n v="55238.484000000011"/>
    <n v="30459"/>
  </r>
  <r>
    <x v="1"/>
    <n v="275246"/>
    <n v="244902.43"/>
    <n v="30343.570000000007"/>
    <n v="17904"/>
    <n v="12439.570000000007"/>
    <n v="4238"/>
    <n v="8201.570000000007"/>
    <n v="1249.6099999999999"/>
    <n v="3251"/>
    <n v="3700.9600000000073"/>
    <n v="58514.22"/>
    <n v="115625"/>
    <n v="99608"/>
    <n v="215233"/>
    <n v="273747.21999999997"/>
    <n v="116827.94"/>
    <n v="156919.02000000002"/>
    <n v="273746.96000000002"/>
    <n v="-0.25999999995110556"/>
    <n v="2600000"/>
    <n v="100000"/>
    <n v="490000"/>
    <n v="1088000"/>
    <n v="1578000"/>
    <n v="0.6069230769230769"/>
    <n v="1202.9400000000023"/>
    <n v="133119"/>
    <n v="51199.615384615383"/>
    <n v="36077"/>
  </r>
  <r>
    <x v="2"/>
    <n v="296297.89"/>
    <n v="257745.51"/>
    <n v="38552.380000000005"/>
    <n v="21553"/>
    <n v="16999.380000000005"/>
    <n v="4681"/>
    <n v="12318.380000000005"/>
    <n v="1982"/>
    <n v="4341"/>
    <n v="5995.3800000000047"/>
    <n v="95952.22"/>
    <n v="143211"/>
    <n v="92176"/>
    <n v="235387"/>
    <n v="331339.21999999997"/>
    <n v="135967.91"/>
    <n v="195371.25"/>
    <n v="331339.16000000003"/>
    <n v="-5.9999999939464033E-2"/>
    <n v="2620000"/>
    <n v="20000"/>
    <n v="475000"/>
    <n v="1189000"/>
    <n v="1664000"/>
    <n v="0.63511450381679391"/>
    <n v="-7243.0899999999965"/>
    <n v="165344.45000000001"/>
    <n v="63108.568702290075"/>
    <n v="34613"/>
  </r>
  <r>
    <x v="3"/>
    <n v="304948"/>
    <n v="291800.46999999997"/>
    <n v="13147.530000000028"/>
    <n v="23590"/>
    <n v="-10442.469999999972"/>
    <n v="5758"/>
    <n v="-16200.469999999972"/>
    <n v="-29431"/>
    <n v="2437"/>
    <n v="10793.530000000028"/>
    <n v="60702.22"/>
    <n v="145454.25"/>
    <n v="101032"/>
    <n v="246486.25"/>
    <n v="307188.46999999997"/>
    <n v="123431.05"/>
    <n v="183757.42"/>
    <n v="307188.47000000003"/>
    <n v="0"/>
    <n v="2330000"/>
    <n v="-290000"/>
    <n v="460000"/>
    <n v="1235000"/>
    <n v="1695000"/>
    <n v="0.72746781115879833"/>
    <n v="-22023.199999999997"/>
    <n v="159459"/>
    <n v="68437.339055794"/>
    <n v="32648"/>
  </r>
  <r>
    <x v="4"/>
    <n v="264040"/>
    <n v="254651.73"/>
    <n v="9388.2699999999895"/>
    <n v="21425"/>
    <n v="-12036.73000000001"/>
    <n v="7243"/>
    <n v="-19279.73000000001"/>
    <n v="2870"/>
    <n v="395.25"/>
    <n v="-22544.98000000001"/>
    <n v="63890.54"/>
    <n v="140451.75"/>
    <n v="117771"/>
    <n v="258222.75"/>
    <n v="322113.28999999998"/>
    <n v="119586.48"/>
    <n v="202526"/>
    <n v="322112.48"/>
    <n v="-0.80999999999767169"/>
    <n v="2420000"/>
    <n v="90000"/>
    <n v="400000"/>
    <n v="1027659"/>
    <n v="1427659"/>
    <n v="0.58994173553719009"/>
    <n v="-20865.270000000004"/>
    <n v="175709"/>
    <n v="72607.024793388424"/>
    <n v="33726"/>
  </r>
  <r>
    <x v="5"/>
    <n v="252437"/>
    <n v="217505.84"/>
    <n v="34931.160000000003"/>
    <n v="23590"/>
    <n v="11341.160000000003"/>
    <n v="8097"/>
    <n v="3244.1600000000035"/>
    <n v="-13759"/>
    <n v="2541"/>
    <n v="14462.160000000003"/>
    <n v="56818"/>
    <n v="157746"/>
    <n v="128553"/>
    <n v="286299"/>
    <n v="343117"/>
    <n v="146886"/>
    <n v="196231"/>
    <n v="343117"/>
    <n v="0"/>
    <n v="2450000"/>
    <n v="30000"/>
    <n v="350000"/>
    <n v="974000"/>
    <n v="1324000"/>
    <n v="0.54040816326530616"/>
    <n v="-10860"/>
    <n v="174335"/>
    <n v="71157.14285714287"/>
    <n v="46792"/>
  </r>
  <r>
    <x v="6"/>
    <n v="281506"/>
    <n v="258825"/>
    <n v="22681"/>
    <n v="24835"/>
    <n v="-2154"/>
    <n v="9311"/>
    <n v="-11465"/>
    <n v="628.58000000000004"/>
    <n v="4231"/>
    <n v="-16324.58"/>
    <n v="48831.88"/>
    <n v="150678.59"/>
    <n v="131004"/>
    <n v="281682.58999999997"/>
    <n v="330514.46999999997"/>
    <n v="146972.84"/>
    <n v="183541.5"/>
    <n v="330514.33999999997"/>
    <n v="-0.13000000000465661"/>
    <n v="2510000"/>
    <n v="60000"/>
    <n v="295000"/>
    <n v="1081000"/>
    <n v="1376000"/>
    <n v="0.54820717131474106"/>
    <n v="-3705.75"/>
    <n v="161797"/>
    <n v="64460.956175298801"/>
    <n v="40669"/>
  </r>
  <r>
    <x v="7"/>
    <n v="350599"/>
    <n v="314135"/>
    <n v="36464"/>
    <n v="24860"/>
    <n v="11604"/>
    <n v="10225"/>
    <n v="1379"/>
    <n v="-1590"/>
    <n v="704"/>
    <n v="2265"/>
    <n v="52598"/>
    <n v="155023"/>
    <n v="128451"/>
    <n v="283474"/>
    <n v="336072"/>
    <n v="151524.26"/>
    <n v="184547"/>
    <n v="336071.26"/>
    <n v="-0.73999999999068677"/>
    <n v="2520000"/>
    <n v="10000"/>
    <n v="330000"/>
    <n v="1281000"/>
    <n v="1611000"/>
    <n v="0.63928571428571423"/>
    <n v="-3498.7399999999907"/>
    <n v="155701"/>
    <n v="61786.111111111109"/>
    <n v="37014"/>
  </r>
  <r>
    <x v="8"/>
    <n v="443876"/>
    <n v="378314"/>
    <n v="65562"/>
    <n v="27270"/>
    <n v="38292"/>
    <n v="9985"/>
    <n v="28307"/>
    <n v="977"/>
    <n v="3851"/>
    <n v="23479"/>
    <n v="93092.5"/>
    <n v="173613"/>
    <n v="103949"/>
    <n v="277562"/>
    <n v="370654.5"/>
    <n v="168388.15"/>
    <n v="202266"/>
    <n v="370654.15"/>
    <n v="-0.34999999997671694"/>
    <n v="2650000"/>
    <n v="130000"/>
    <n v="335000"/>
    <n v="1381733"/>
    <n v="1716733"/>
    <n v="0.64782377358490562"/>
    <n v="-5224.8500000000058"/>
    <n v="161223"/>
    <n v="60838.867924528298"/>
    <n v="45805"/>
  </r>
  <r>
    <x v="9"/>
    <n v="445939"/>
    <n v="383557"/>
    <n v="62382"/>
    <n v="23256"/>
    <n v="39126"/>
    <n v="5083"/>
    <n v="34043"/>
    <n v="550"/>
    <n v="10502"/>
    <n v="22991"/>
    <n v="122754"/>
    <n v="166684"/>
    <n v="89204"/>
    <n v="255888"/>
    <n v="378642"/>
    <n v="160325"/>
    <n v="218317"/>
    <n v="378642"/>
    <n v="0"/>
    <n v="2700000"/>
    <n v="50000"/>
    <n v="340000"/>
    <n v="1530000"/>
    <n v="1870000"/>
    <n v="0.69259259259259254"/>
    <n v="-6359"/>
    <n v="176064"/>
    <n v="65208.888888888883"/>
    <n v="40834"/>
  </r>
  <r>
    <x v="10"/>
    <n v="514842.75562302349"/>
    <n v="455902.00779241684"/>
    <n v="58940.747830606648"/>
    <n v="23256"/>
    <n v="35684.747830606648"/>
    <n v="5083"/>
    <n v="30601.747830606648"/>
    <n v="550"/>
    <n v="10502"/>
    <n v="19549.747830606648"/>
    <n v="130440.45348142464"/>
    <n v="231187.17785174877"/>
    <n v="89204"/>
    <n v="320391.17785174877"/>
    <n v="450831.63133317343"/>
    <n v="242902.73133317343"/>
    <n v="207928.9"/>
    <n v="450831.63133317343"/>
    <n v="0"/>
    <n v="2820000"/>
    <n v="120000"/>
    <n v="538197.91666666663"/>
    <n v="1598983.6546521373"/>
    <n v="2137181.5713188038"/>
    <n v="0.75786580543219995"/>
    <n v="11715.553481424664"/>
    <n v="213685.5"/>
    <n v="75775"/>
    <n v="37961.752704343664"/>
  </r>
  <r>
    <x v="11"/>
    <n v="570053.72369773779"/>
    <n v="519079.07031761575"/>
    <n v="50974.653380122036"/>
    <n v="44555.700000000004"/>
    <n v="6418.9533801220314"/>
    <n v="5083"/>
    <n v="1335.9533801220314"/>
    <n v="550"/>
    <n v="235.7860140366094"/>
    <n v="550.16736608542192"/>
    <n v="131277.62084751006"/>
    <n v="256222.48090329181"/>
    <n v="89204"/>
    <n v="345426.48090329184"/>
    <n v="476704.1017508019"/>
    <n v="261500.80175080188"/>
    <n v="215203.3"/>
    <n v="476704.1017508019"/>
    <n v="0"/>
    <n v="2940000"/>
    <n v="120000"/>
    <n v="616685.11284722213"/>
    <n v="1719086.0589558936"/>
    <n v="2335771.1718031159"/>
    <n v="0.79447999040922312"/>
    <n v="5278.3208475100691"/>
    <n v="222778.5"/>
    <n v="75775"/>
    <n v="34366.725929779648"/>
  </r>
  <r>
    <x v="12"/>
    <n v="637074.93090361729"/>
    <n v="580647.20883076347"/>
    <n v="56427.722072853823"/>
    <n v="46374.3"/>
    <n v="10053.42207285382"/>
    <n v="5083"/>
    <n v="4970.4220728538203"/>
    <n v="550"/>
    <n v="1326.1266218561461"/>
    <n v="3094.2954509976744"/>
    <n v="134658.91629850774"/>
    <n v="286613.11326838343"/>
    <n v="89204"/>
    <n v="375817.11326838343"/>
    <n v="510476.02956689114"/>
    <n v="287998.32956689125"/>
    <n v="222477.7"/>
    <n v="510476.02956689126"/>
    <n v="0"/>
    <n v="3060000"/>
    <n v="120000"/>
    <n v="706618.3584707753"/>
    <n v="1867888.4433362577"/>
    <n v="2574506.8018070329"/>
    <n v="0.84134209209380162"/>
    <n v="1385.2162985078176"/>
    <n v="231871.5"/>
    <n v="75775"/>
    <n v="33923.806633162596"/>
  </r>
  <r>
    <x v="13"/>
    <n v="717697.66861632967"/>
    <n v="654710.21201656701"/>
    <n v="62987.456599762663"/>
    <n v="48192.9"/>
    <n v="14794.556599762662"/>
    <n v="5083"/>
    <n v="9711.5565997626618"/>
    <n v="550"/>
    <n v="2748.4669799287985"/>
    <n v="6413.0896198338633"/>
    <n v="141359.0059183416"/>
    <n v="323171.3324387375"/>
    <n v="89204"/>
    <n v="412375.3324387375"/>
    <n v="553734.33835707908"/>
    <n v="323982.23835707916"/>
    <n v="229752.1"/>
    <n v="553734.33835707919"/>
    <n v="0"/>
    <n v="3180000"/>
    <n v="120000"/>
    <n v="809666.86908109661"/>
    <n v="2048469.9051741445"/>
    <n v="2858136.7742552413"/>
    <n v="0.89878514913686836"/>
    <n v="810.90591834165389"/>
    <n v="240964.5"/>
    <n v="75775"/>
    <n v="37499.874801220161"/>
  </r>
  <r>
    <x v="14"/>
    <n v="814031.82275113591"/>
    <n v="743206.29844334756"/>
    <n v="70825.52430778835"/>
    <n v="50011.5"/>
    <n v="20814.02430778835"/>
    <n v="5083"/>
    <n v="15731.02430778835"/>
    <n v="550"/>
    <n v="4554.3072923365044"/>
    <n v="10626.717015451846"/>
    <n v="152272.72293379344"/>
    <n v="366853.86196285713"/>
    <n v="89204"/>
    <n v="456057.86196285713"/>
    <n v="608330.58489665063"/>
    <n v="371304.08489665051"/>
    <n v="237026.5"/>
    <n v="608330.58489665051"/>
    <n v="0"/>
    <n v="3300000"/>
    <n v="120000"/>
    <n v="927743.28748875647"/>
    <n v="2264468.0029814737"/>
    <n v="3192211.2904702304"/>
    <n v="0.96733675468794855"/>
    <n v="4450.2229337933823"/>
    <n v="250057.5"/>
    <n v="75775"/>
    <n v="46098.37849434443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A3C2894-F901-4399-BB02-226AA28494C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9" firstHeaderRow="1" firstDataRow="1" firstDataCol="1"/>
  <pivotFields count="30">
    <pivotField axis="axisRow" showAll="0">
      <items count="16">
        <item x="0"/>
        <item x="1"/>
        <item x="2"/>
        <item x="3"/>
        <item x="4"/>
        <item x="5"/>
        <item x="6"/>
        <item x="7"/>
        <item x="8"/>
        <item x="9"/>
        <item x="10"/>
        <item x="11"/>
        <item x="12"/>
        <item x="13"/>
        <item x="14"/>
        <item t="default"/>
      </items>
    </pivotField>
    <pivotField dataField="1"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showAll="0"/>
    <pivotField numFmtId="1" showAll="0"/>
    <pivotField numFmtId="1" showAll="0"/>
    <pivotField numFmtId="1" showAll="0"/>
    <pivotField numFmtId="1" showAll="0"/>
    <pivotField numFmtId="1" showAll="0"/>
    <pivotField showAll="0"/>
    <pivotField numFmtId="1" showAll="0"/>
    <pivotField numFmtId="1" showAll="0"/>
    <pivotField numFmtId="1" showAll="0"/>
    <pivotField numFmtId="1" showAll="0"/>
  </pivotFields>
  <rowFields count="1">
    <field x="0"/>
  </rowFields>
  <rowItems count="16">
    <i>
      <x/>
    </i>
    <i>
      <x v="1"/>
    </i>
    <i>
      <x v="2"/>
    </i>
    <i>
      <x v="3"/>
    </i>
    <i>
      <x v="4"/>
    </i>
    <i>
      <x v="5"/>
    </i>
    <i>
      <x v="6"/>
    </i>
    <i>
      <x v="7"/>
    </i>
    <i>
      <x v="8"/>
    </i>
    <i>
      <x v="9"/>
    </i>
    <i>
      <x v="10"/>
    </i>
    <i>
      <x v="11"/>
    </i>
    <i>
      <x v="12"/>
    </i>
    <i>
      <x v="13"/>
    </i>
    <i>
      <x v="14"/>
    </i>
    <i t="grand">
      <x/>
    </i>
  </rowItems>
  <colItems count="1">
    <i/>
  </colItems>
  <dataFields count="1">
    <dataField name="Sum of  Total Revenue" fld="1"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B77FDE7-C336-46DA-B20F-2887F9633BB7}" name="PivotTable7" cacheId="10" applyNumberFormats="0" applyBorderFormats="0" applyFontFormats="0" applyPatternFormats="0" applyAlignmentFormats="0" applyWidthHeightFormats="1" dataCaption="Values" tag="8cde7cc6-a3fc-4a1a-91e9-050df6e6efe3" updatedVersion="8" minRefreshableVersion="3" useAutoFormatting="1" subtotalHiddenItems="1" itemPrintTitles="1" createdVersion="5" indent="0" outline="1" outlineData="1" multipleFieldFilters="0" chartFormat="47">
  <location ref="D4:E11" firstHeaderRow="1" firstDataRow="1" firstDataCol="1"/>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7">
    <i>
      <x/>
    </i>
    <i>
      <x v="1"/>
    </i>
    <i>
      <x v="2"/>
    </i>
    <i>
      <x v="3"/>
    </i>
    <i>
      <x v="4"/>
    </i>
    <i>
      <x v="5"/>
    </i>
    <i t="grand">
      <x/>
    </i>
  </rowItems>
  <colItems count="1">
    <i/>
  </colItems>
  <dataFields count="1">
    <dataField name="Sum of Net Profit" fld="1" baseField="0" baseItem="0"/>
  </dataFields>
  <formats count="3">
    <format dxfId="47">
      <pivotArea outline="0" collapsedLevelsAreSubtotals="1" fieldPosition="0"/>
    </format>
    <format dxfId="46">
      <pivotArea collapsedLevelsAreSubtotals="1" fieldPosition="0">
        <references count="1">
          <reference field="0" count="0"/>
        </references>
      </pivotArea>
    </format>
    <format dxfId="45">
      <pivotArea grandRow="1" outline="0" collapsedLevelsAreSubtotals="1" fieldPosition="0"/>
    </format>
  </formats>
  <pivotHierarchies count="48">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BF56639-3784-4892-8685-955EFAD07762}" name="PivotTable4" cacheId="7" applyNumberFormats="0" applyBorderFormats="0" applyFontFormats="0" applyPatternFormats="0" applyAlignmentFormats="0" applyWidthHeightFormats="1" dataCaption="Values" tag="2c9b6214-7f2b-4a46-9a95-a3d11ce55d3d" updatedVersion="8" minRefreshableVersion="3" useAutoFormatting="1" subtotalHiddenItems="1" itemPrintTitles="1" createdVersion="5" indent="0" outline="1" outlineData="1" multipleFieldFilters="0" chartFormat="47">
  <location ref="B13:B1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9"/>
  </dataFields>
  <formats count="1">
    <format dxfId="48">
      <pivotArea outline="0" collapsedLevelsAreSubtotals="1" fieldPosition="0"/>
    </format>
  </formats>
  <pivotHierarchies count="48">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B1EA3CB-17C5-4876-B9FC-97AF00420B46}" name="PivotTable5" cacheId="8" applyNumberFormats="0" applyBorderFormats="0" applyFontFormats="0" applyPatternFormats="0" applyAlignmentFormats="0" applyWidthHeightFormats="1" dataCaption="Values" tag="269a18f9-0d7d-4c56-bba9-09be1d250566" updatedVersion="8" minRefreshableVersion="3" useAutoFormatting="1" subtotalHiddenItems="1" itemPrintTitles="1" createdVersion="5" indent="0" outline="1" outlineData="1" multipleFieldFilters="0" chartFormat="47">
  <location ref="B16:B1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9"/>
  </dataFields>
  <formats count="1">
    <format dxfId="49">
      <pivotArea outline="0" collapsedLevelsAreSubtotals="1" fieldPosition="0"/>
    </format>
  </formats>
  <pivotHierarchies count="48">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39C8DF1-18C4-4546-B5BF-9729BF808F73}" name="PivotTable9" cacheId="11" applyNumberFormats="0" applyBorderFormats="0" applyFontFormats="0" applyPatternFormats="0" applyAlignmentFormats="0" applyWidthHeightFormats="1" dataCaption="Values" tag="91ed5356-4e83-470a-be57-f6ecfc7d56ff" updatedVersion="8" minRefreshableVersion="3" useAutoFormatting="1" subtotalHiddenItems="1" itemPrintTitles="1" createdVersion="5" indent="0" outline="1" outlineData="1" multipleFieldFilters="0" chartFormat="47">
  <location ref="G4:H11" firstHeaderRow="1" firstDataRow="1" firstDataCol="1"/>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7">
    <i>
      <x/>
    </i>
    <i>
      <x v="1"/>
    </i>
    <i>
      <x v="2"/>
    </i>
    <i>
      <x v="3"/>
    </i>
    <i>
      <x v="4"/>
    </i>
    <i>
      <x v="5"/>
    </i>
    <i t="grand">
      <x/>
    </i>
  </rowItems>
  <colItems count="1">
    <i/>
  </colItems>
  <dataFields count="1">
    <dataField name="Sum of Total Cost" fld="1" baseField="0" baseItem="0"/>
  </dataFields>
  <formats count="3">
    <format dxfId="52">
      <pivotArea outline="0" collapsedLevelsAreSubtotals="1" fieldPosition="0"/>
    </format>
    <format dxfId="51">
      <pivotArea collapsedLevelsAreSubtotals="1" fieldPosition="0">
        <references count="1">
          <reference field="0" count="0"/>
        </references>
      </pivotArea>
    </format>
    <format dxfId="50">
      <pivotArea grandRow="1" outline="0" collapsedLevelsAreSubtotals="1" fieldPosition="0"/>
    </format>
  </formats>
  <pivotHierarchies count="48">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F0AF60C-3EDE-4742-AEC3-B62218C1C56C}" name="PivotTable3" cacheId="6" applyNumberFormats="0" applyBorderFormats="0" applyFontFormats="0" applyPatternFormats="0" applyAlignmentFormats="0" applyWidthHeightFormats="1" dataCaption="Values" tag="d3be63e1-47bb-4973-9c56-6d823a7acf14" updatedVersion="8" minRefreshableVersion="3" useAutoFormatting="1" subtotalHiddenItems="1" itemPrintTitles="1" createdVersion="5" indent="0" outline="1" outlineData="1" multipleFieldFilters="0" chartFormat="47">
  <location ref="B9:B1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9"/>
  </dataFields>
  <formats count="1">
    <format dxfId="53">
      <pivotArea outline="0" collapsedLevelsAreSubtotals="1" fieldPosition="0"/>
    </format>
  </formats>
  <pivotHierarchies count="48">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5990B00-6921-4208-91E5-28B3D61C11BD}" name="PivotTable10" cacheId="15" applyNumberFormats="0" applyBorderFormats="0" applyFontFormats="0" applyPatternFormats="0" applyAlignmentFormats="0" applyWidthHeightFormats="1" dataCaption="Values" tag="5edf6c8d-2297-4f96-ac3f-6b13498d9607" updatedVersion="8" minRefreshableVersion="3" useAutoFormatting="1" subtotalHiddenItems="1" itemPrintTitles="1" createdVersion="5" indent="0" outline="1" outlineData="1" multipleFieldFilters="0" chartFormat="47">
  <location ref="B23:B2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
    <format dxfId="54">
      <pivotArea outline="0" collapsedLevelsAreSubtotals="1" fieldPosition="0"/>
    </format>
  </formats>
  <pivotHierarchies count="48">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B41C6F6-2359-4292-9A3B-8899B4CC4759}" name="PivotTable6" cacheId="9" applyNumberFormats="0" applyBorderFormats="0" applyFontFormats="0" applyPatternFormats="0" applyAlignmentFormats="0" applyWidthHeightFormats="1" dataCaption="Values" tag="8de6e937-0160-4f90-a8b5-e66fb47f4c04" updatedVersion="8" minRefreshableVersion="3" useAutoFormatting="1" subtotalHiddenItems="1" itemPrintTitles="1" createdVersion="5" indent="0" outline="1" outlineData="1" multipleFieldFilters="0" chartFormat="47">
  <location ref="B20:B2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9"/>
  </dataFields>
  <formats count="1">
    <format dxfId="55">
      <pivotArea outline="0" collapsedLevelsAreSubtotals="1" fieldPosition="0"/>
    </format>
  </formats>
  <pivotHierarchies count="48">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790B5C1-FA81-4F77-B7BD-F903E06DC18D}" name="PivotTable2" cacheId="16" applyNumberFormats="0" applyBorderFormats="0" applyFontFormats="0" applyPatternFormats="0" applyAlignmentFormats="0" applyWidthHeightFormats="1" dataCaption="Values" tag="56a214be-81ea-45ff-bfa5-148f0763bee3" updatedVersion="8" minRefreshableVersion="3" useAutoFormatting="1" subtotalHiddenItems="1" itemPrintTitles="1" createdVersion="5" indent="0" outline="1" outlineData="1" multipleFieldFilters="0" chartFormat="47">
  <location ref="B6:B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Total Cost" fld="0" baseField="0" baseItem="0"/>
  </dataFields>
  <pivotHierarchies count="48">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BFEF71A-B00C-47A8-A78B-BB8C071A792D}" name="PivotTable1" cacheId="5" applyNumberFormats="0" applyBorderFormats="0" applyFontFormats="0" applyPatternFormats="0" applyAlignmentFormats="0" applyWidthHeightFormats="1" dataCaption="Values" tag="62f23088-9ef5-41ee-aae4-a6c7b3b1f3a3" updatedVersion="8" minRefreshableVersion="3" subtotalHiddenItems="1" itemPrintTitles="1" createdVersion="5" indent="0" outline="1" outlineData="1" multipleFieldFilters="0" chartFormat="47">
  <location ref="B3:B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Total Revenue" fld="0" baseField="0" baseItem="0"/>
  </dataFields>
  <pivotHierarchies count="48">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DD6A70A-068F-4013-8D79-0CB01B768C4E}" name="PivotTable1" cacheId="14" applyNumberFormats="0" applyBorderFormats="0" applyFontFormats="0" applyPatternFormats="0" applyAlignmentFormats="0" applyWidthHeightFormats="1" dataCaption="Values" tag="9d1ae043-5648-4393-9c34-eb62c571457b" updatedVersion="8" minRefreshableVersion="3" useAutoFormatting="1" subtotalHiddenItems="1" itemPrintTitles="1" createdVersion="5" indent="0" outline="1" outlineData="1" multipleFieldFilters="0" chartFormat="51">
  <location ref="B3:C10" firstHeaderRow="1" firstDataRow="1" firstDataCol="1"/>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7">
    <i>
      <x/>
    </i>
    <i>
      <x v="1"/>
    </i>
    <i>
      <x v="2"/>
    </i>
    <i>
      <x v="3"/>
    </i>
    <i>
      <x v="4"/>
    </i>
    <i>
      <x v="5"/>
    </i>
    <i t="grand">
      <x/>
    </i>
  </rowItems>
  <colItems count="1">
    <i/>
  </colItems>
  <dataFields count="1">
    <dataField fld="1" subtotal="count" baseField="0" baseItem="0"/>
  </dataFields>
  <formats count="1">
    <format dxfId="44">
      <pivotArea collapsedLevelsAreSubtotals="1" fieldPosition="0">
        <references count="1">
          <reference field="0" count="0"/>
        </references>
      </pivotArea>
    </format>
  </formats>
  <chartFormats count="2">
    <chartFormat chart="44" format="50" series="1">
      <pivotArea type="data" outline="0" fieldPosition="0">
        <references count="1">
          <reference field="4294967294" count="1" selected="0">
            <x v="0"/>
          </reference>
        </references>
      </pivotArea>
    </chartFormat>
    <chartFormat chart="49" format="52" series="1">
      <pivotArea type="data" outline="0" fieldPosition="0">
        <references count="1">
          <reference field="4294967294" count="1" selected="0">
            <x v="0"/>
          </reference>
        </references>
      </pivotArea>
    </chartFormat>
  </chartFormats>
  <pivotHierarchies count="48">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8A66EEC-BA75-45F8-8D25-CDFE1C6310C1}" name="PivotTable1" cacheId="2" applyNumberFormats="0" applyBorderFormats="0" applyFontFormats="0" applyPatternFormats="0" applyAlignmentFormats="0" applyWidthHeightFormats="1" dataCaption="Values" tag="a7f75558-86f7-4c17-88ab-48cb17174003" updatedVersion="8" minRefreshableVersion="3" useAutoFormatting="1" subtotalHiddenItems="1" itemPrintTitles="1" createdVersion="5" indent="0" outline="1" outlineData="1" multipleFieldFilters="0" chartFormat="47">
  <location ref="B3:C10" firstHeaderRow="1" firstDataRow="1" firstDataCol="1"/>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7">
    <i>
      <x/>
    </i>
    <i>
      <x v="1"/>
    </i>
    <i>
      <x v="2"/>
    </i>
    <i>
      <x v="3"/>
    </i>
    <i>
      <x v="4"/>
    </i>
    <i>
      <x v="5"/>
    </i>
    <i t="grand">
      <x/>
    </i>
  </rowItems>
  <colItems count="1">
    <i/>
  </colItems>
  <dataFields count="1">
    <dataField fld="1" subtotal="count" baseField="0" baseItem="0"/>
  </dataFields>
  <formats count="1">
    <format dxfId="43">
      <pivotArea collapsedLevelsAreSubtotals="1" fieldPosition="0">
        <references count="1">
          <reference field="0" count="0"/>
        </references>
      </pivotArea>
    </format>
  </formats>
  <chartFormats count="2">
    <chartFormat chart="42" format="48" series="1">
      <pivotArea type="data" outline="0" fieldPosition="0">
        <references count="1">
          <reference field="4294967294" count="1" selected="0">
            <x v="0"/>
          </reference>
        </references>
      </pivotArea>
    </chartFormat>
    <chartFormat chart="45" format="50" series="1">
      <pivotArea type="data" outline="0" fieldPosition="0">
        <references count="1">
          <reference field="4294967294" count="1" selected="0">
            <x v="0"/>
          </reference>
        </references>
      </pivotArea>
    </chartFormat>
  </chartFormats>
  <pivotHierarchies count="48">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E58FE1D-B465-4110-867D-1050A53D1F97}" name="PivotTable1" cacheId="12" applyNumberFormats="0" applyBorderFormats="0" applyFontFormats="0" applyPatternFormats="0" applyAlignmentFormats="0" applyWidthHeightFormats="1" dataCaption="Values" tag="ecccf8a6-7cbf-474f-8abb-68e922879897" updatedVersion="8" minRefreshableVersion="3" useAutoFormatting="1" subtotalHiddenItems="1" itemPrintTitles="1" createdVersion="5" indent="0" outline="1" outlineData="1" multipleFieldFilters="0" chartFormat="47">
  <location ref="B3:C10" firstHeaderRow="1" firstDataRow="1" firstDataCol="1"/>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7">
    <i>
      <x/>
    </i>
    <i>
      <x v="1"/>
    </i>
    <i>
      <x v="2"/>
    </i>
    <i>
      <x v="3"/>
    </i>
    <i>
      <x v="4"/>
    </i>
    <i>
      <x v="5"/>
    </i>
    <i t="grand">
      <x/>
    </i>
  </rowItems>
  <colItems count="1">
    <i/>
  </colItems>
  <dataFields count="1">
    <dataField fld="1" subtotal="count" baseField="0" baseItem="0"/>
  </dataFields>
  <formats count="1">
    <format dxfId="42">
      <pivotArea collapsedLevelsAreSubtotals="1" fieldPosition="0">
        <references count="1">
          <reference field="0" count="0"/>
        </references>
      </pivotArea>
    </format>
  </formats>
  <chartFormats count="2">
    <chartFormat chart="40" format="46" series="1">
      <pivotArea type="data" outline="0" fieldPosition="0">
        <references count="1">
          <reference field="4294967294" count="1" selected="0">
            <x v="0"/>
          </reference>
        </references>
      </pivotArea>
    </chartFormat>
    <chartFormat chart="44" format="48" series="1">
      <pivotArea type="data" outline="0" fieldPosition="0">
        <references count="1">
          <reference field="4294967294" count="1" selected="0">
            <x v="0"/>
          </reference>
        </references>
      </pivotArea>
    </chartFormat>
  </chartFormats>
  <pivotHierarchies count="48">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E42E49E-4CA8-4732-8A2B-0CE6BC2A2CE6}" name="PivotTable1" cacheId="4" applyNumberFormats="0" applyBorderFormats="0" applyFontFormats="0" applyPatternFormats="0" applyAlignmentFormats="0" applyWidthHeightFormats="1" dataCaption="Values" tag="2fe08a85-837d-45cb-9ed4-ba3ddec6922d" updatedVersion="8" minRefreshableVersion="3" useAutoFormatting="1" subtotalHiddenItems="1" itemPrintTitles="1" createdVersion="5" indent="0" outline="1" outlineData="1" multipleFieldFilters="0" chartFormat="43">
  <location ref="B3:C10" firstHeaderRow="1" firstDataRow="1" firstDataCol="1"/>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7">
    <i>
      <x/>
    </i>
    <i>
      <x v="1"/>
    </i>
    <i>
      <x v="2"/>
    </i>
    <i>
      <x v="3"/>
    </i>
    <i>
      <x v="4"/>
    </i>
    <i>
      <x v="5"/>
    </i>
    <i t="grand">
      <x/>
    </i>
  </rowItems>
  <colItems count="1">
    <i/>
  </colItems>
  <dataFields count="1">
    <dataField fld="1" subtotal="count" baseField="0" baseItem="0"/>
  </dataFields>
  <formats count="1">
    <format dxfId="41">
      <pivotArea collapsedLevelsAreSubtotals="1" fieldPosition="0">
        <references count="1">
          <reference field="0" count="0"/>
        </references>
      </pivotArea>
    </format>
  </formats>
  <chartFormats count="2">
    <chartFormat chart="29" format="44" series="1">
      <pivotArea type="data" outline="0" fieldPosition="0">
        <references count="1">
          <reference field="4294967294" count="1" selected="0">
            <x v="0"/>
          </reference>
        </references>
      </pivotArea>
    </chartFormat>
    <chartFormat chart="42" format="47" series="1">
      <pivotArea type="data" outline="0" fieldPosition="0">
        <references count="1">
          <reference field="4294967294" count="1" selected="0">
            <x v="0"/>
          </reference>
        </references>
      </pivotArea>
    </chartFormat>
  </chartFormats>
  <pivotHierarchies count="48">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AF6E4AB1-F1AC-45CC-AD7B-F855E299526C}" name="PivotTable1" cacheId="1" applyNumberFormats="0" applyBorderFormats="0" applyFontFormats="0" applyPatternFormats="0" applyAlignmentFormats="0" applyWidthHeightFormats="1" dataCaption="Values" tag="9984ba4e-9ebd-4270-acd5-8e1ef56dbe7a" updatedVersion="8" minRefreshableVersion="3" useAutoFormatting="1" subtotalHiddenItems="1" itemPrintTitles="1" createdVersion="5" indent="0" outline="1" outlineData="1" multipleFieldFilters="0" chartFormat="31">
  <location ref="B3:C10" firstHeaderRow="1" firstDataRow="1" firstDataCol="1"/>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7">
    <i>
      <x/>
    </i>
    <i>
      <x v="1"/>
    </i>
    <i>
      <x v="2"/>
    </i>
    <i>
      <x v="3"/>
    </i>
    <i>
      <x v="4"/>
    </i>
    <i>
      <x v="5"/>
    </i>
    <i t="grand">
      <x/>
    </i>
  </rowItems>
  <colItems count="1">
    <i/>
  </colItems>
  <dataFields count="1">
    <dataField name="Sum of Cash flow" fld="1" baseField="0" baseItem="0"/>
  </dataFields>
  <chartFormats count="2">
    <chartFormat chart="26" format="42" series="1">
      <pivotArea type="data" outline="0" fieldPosition="0">
        <references count="1">
          <reference field="4294967294" count="1" selected="0">
            <x v="0"/>
          </reference>
        </references>
      </pivotArea>
    </chartFormat>
    <chartFormat chart="30" format="44" series="1">
      <pivotArea type="data" outline="0" fieldPosition="0">
        <references count="1">
          <reference field="4294967294" count="1" selected="0">
            <x v="0"/>
          </reference>
        </references>
      </pivotArea>
    </chartFormat>
  </chartFormats>
  <pivotHierarchies count="48">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7689870F-A6C2-487B-AD5F-138A17C1EB31}" name="PivotTable1" cacheId="3" applyNumberFormats="0" applyBorderFormats="0" applyFontFormats="0" applyPatternFormats="0" applyAlignmentFormats="0" applyWidthHeightFormats="1" dataCaption="Values" tag="528e3cd2-d9ef-44a2-a27e-93c628470d27" updatedVersion="8" minRefreshableVersion="3" useAutoFormatting="1" subtotalHiddenItems="1" itemPrintTitles="1" createdVersion="5" indent="0" outline="1" outlineData="1" multipleFieldFilters="0" chartFormat="30">
  <location ref="B3:C10" firstHeaderRow="1" firstDataRow="1" firstDataCol="1"/>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7">
    <i>
      <x/>
    </i>
    <i>
      <x v="1"/>
    </i>
    <i>
      <x v="2"/>
    </i>
    <i>
      <x v="3"/>
    </i>
    <i>
      <x v="4"/>
    </i>
    <i>
      <x v="5"/>
    </i>
    <i t="grand">
      <x/>
    </i>
  </rowItems>
  <colItems count="1">
    <i/>
  </colItems>
  <dataFields count="1">
    <dataField name="Sum of Operating Profit" fld="1" baseField="0" baseItem="0"/>
  </dataFields>
  <chartFormats count="2">
    <chartFormat chart="15" format="39" series="1">
      <pivotArea type="data" outline="0" fieldPosition="0">
        <references count="1">
          <reference field="4294967294" count="1" selected="0">
            <x v="0"/>
          </reference>
        </references>
      </pivotArea>
    </chartFormat>
    <chartFormat chart="27" format="42" series="1">
      <pivotArea type="data" outline="0" fieldPosition="0">
        <references count="1">
          <reference field="4294967294" count="1" selected="0">
            <x v="0"/>
          </reference>
        </references>
      </pivotArea>
    </chartFormat>
  </chartFormats>
  <pivotHierarchies count="48">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EB2EA3D8-8538-43DC-A4E2-EF829955D6D2}" name="PivotTable1" cacheId="13" applyNumberFormats="0" applyBorderFormats="0" applyFontFormats="0" applyPatternFormats="0" applyAlignmentFormats="0" applyWidthHeightFormats="1" dataCaption="Values" tag="b7320348-618e-49b0-85a6-22228fdea760" updatedVersion="8" minRefreshableVersion="3" useAutoFormatting="1" subtotalHiddenItems="1" itemPrintTitles="1" createdVersion="5" indent="0" outline="1" outlineData="1" multipleFieldFilters="0" chartFormat="15">
  <location ref="B3:C10" firstHeaderRow="1" firstDataRow="1" firstDataCol="1"/>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7">
    <i>
      <x/>
    </i>
    <i>
      <x v="1"/>
    </i>
    <i>
      <x v="2"/>
    </i>
    <i>
      <x v="3"/>
    </i>
    <i>
      <x v="4"/>
    </i>
    <i>
      <x v="5"/>
    </i>
    <i t="grand">
      <x/>
    </i>
  </rowItems>
  <colItems count="1">
    <i/>
  </colItems>
  <dataFields count="1">
    <dataField name="Sum of Net Profit" fld="1" baseField="0" baseItem="0"/>
  </dataFields>
  <chartFormats count="1">
    <chartFormat chart="9" format="37" series="1">
      <pivotArea type="data" outline="0" fieldPosition="0">
        <references count="1">
          <reference field="4294967294" count="1" selected="0">
            <x v="0"/>
          </reference>
        </references>
      </pivotArea>
    </chartFormat>
  </chartFormats>
  <pivotHierarchies count="48">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F13FFC24-5216-4BED-9436-943C2AF11DC2}" name="PivotTable1" cacheId="18" applyNumberFormats="0" applyBorderFormats="0" applyFontFormats="0" applyPatternFormats="0" applyAlignmentFormats="0" applyWidthHeightFormats="1" dataCaption="Values" tag="8f1f9310-d79b-442a-98ef-e835265b844c" updatedVersion="8" minRefreshableVersion="3" useAutoFormatting="1" subtotalHiddenItems="1" itemPrintTitles="1" createdVersion="5" indent="0" outline="1" outlineData="1" multipleFieldFilters="0" chartFormat="9">
  <location ref="B3:C10" firstHeaderRow="1" firstDataRow="1" firstDataCol="1"/>
  <pivotFields count="2">
    <pivotField axis="axisRow" allDrilled="1" subtotalTop="0" showAll="0" dataSourceSort="1" defaultSubtotal="0" defaultAttributeDrillState="1">
      <items count="6">
        <item s="1" x="0"/>
        <item s="1" x="1"/>
        <item s="1" x="2"/>
        <item s="1" x="3"/>
        <item s="1" x="4"/>
        <item s="1" x="5"/>
      </items>
    </pivotField>
    <pivotField dataField="1" subtotalTop="0" showAll="0" defaultSubtotal="0"/>
  </pivotFields>
  <rowFields count="1">
    <field x="0"/>
  </rowFields>
  <rowItems count="7">
    <i>
      <x/>
    </i>
    <i>
      <x v="1"/>
    </i>
    <i>
      <x v="2"/>
    </i>
    <i>
      <x v="3"/>
    </i>
    <i>
      <x v="4"/>
    </i>
    <i>
      <x v="5"/>
    </i>
    <i t="grand">
      <x/>
    </i>
  </rowItems>
  <colItems count="1">
    <i/>
  </colItems>
  <dataFields count="1">
    <dataField name="Sum of Total Cost" fld="1" baseField="0" baseItem="0"/>
  </dataFields>
  <chartFormats count="7">
    <chartFormat chart="6" format="23" series="1">
      <pivotArea type="data" outline="0" fieldPosition="0">
        <references count="1">
          <reference field="4294967294" count="1" selected="0">
            <x v="0"/>
          </reference>
        </references>
      </pivotArea>
    </chartFormat>
    <chartFormat chart="6" format="24">
      <pivotArea type="data" outline="0" fieldPosition="0">
        <references count="2">
          <reference field="4294967294" count="1" selected="0">
            <x v="0"/>
          </reference>
          <reference field="0" count="1" selected="0">
            <x v="0"/>
          </reference>
        </references>
      </pivotArea>
    </chartFormat>
    <chartFormat chart="6" format="25">
      <pivotArea type="data" outline="0" fieldPosition="0">
        <references count="2">
          <reference field="4294967294" count="1" selected="0">
            <x v="0"/>
          </reference>
          <reference field="0" count="1" selected="0">
            <x v="1"/>
          </reference>
        </references>
      </pivotArea>
    </chartFormat>
    <chartFormat chart="6" format="26">
      <pivotArea type="data" outline="0" fieldPosition="0">
        <references count="2">
          <reference field="4294967294" count="1" selected="0">
            <x v="0"/>
          </reference>
          <reference field="0" count="1" selected="0">
            <x v="2"/>
          </reference>
        </references>
      </pivotArea>
    </chartFormat>
    <chartFormat chart="6" format="27">
      <pivotArea type="data" outline="0" fieldPosition="0">
        <references count="2">
          <reference field="4294967294" count="1" selected="0">
            <x v="0"/>
          </reference>
          <reference field="0" count="1" selected="0">
            <x v="3"/>
          </reference>
        </references>
      </pivotArea>
    </chartFormat>
    <chartFormat chart="6" format="28">
      <pivotArea type="data" outline="0" fieldPosition="0">
        <references count="2">
          <reference field="4294967294" count="1" selected="0">
            <x v="0"/>
          </reference>
          <reference field="0" count="1" selected="0">
            <x v="4"/>
          </reference>
        </references>
      </pivotArea>
    </chartFormat>
    <chartFormat chart="6" format="29">
      <pivotArea type="data" outline="0" fieldPosition="0">
        <references count="2">
          <reference field="4294967294" count="1" selected="0">
            <x v="0"/>
          </reference>
          <reference field="0" count="1" selected="0">
            <x v="5"/>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1A2BE396-5688-409F-89AF-9FF336D68818}" name="PivotTable1" cacheId="17" applyNumberFormats="0" applyBorderFormats="0" applyFontFormats="0" applyPatternFormats="0" applyAlignmentFormats="0" applyWidthHeightFormats="1" dataCaption="Values" tag="ea89467a-fd3d-4454-9632-b9bc70fb2533" updatedVersion="8" minRefreshableVersion="3" useAutoFormatting="1" subtotalHiddenItems="1" itemPrintTitles="1" createdVersion="5" indent="0" outline="1" outlineData="1" multipleFieldFilters="0" chartFormat="13">
  <location ref="B3:C10" firstHeaderRow="1" firstDataRow="1" firstDataCol="1"/>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7">
    <i>
      <x/>
    </i>
    <i>
      <x v="1"/>
    </i>
    <i>
      <x v="2"/>
    </i>
    <i>
      <x v="3"/>
    </i>
    <i>
      <x v="4"/>
    </i>
    <i>
      <x v="5"/>
    </i>
    <i t="grand">
      <x/>
    </i>
  </rowItems>
  <colItems count="1">
    <i/>
  </colItems>
  <dataFields count="1">
    <dataField name="Sum of Total Revenue" fld="1" baseField="0" baseItem="0"/>
  </dataFields>
  <chartFormats count="14">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0" count="1" selected="0">
            <x v="4"/>
          </reference>
        </references>
      </pivotArea>
    </chartFormat>
    <chartFormat chart="3" format="2">
      <pivotArea type="data" outline="0" fieldPosition="0">
        <references count="2">
          <reference field="4294967294" count="1" selected="0">
            <x v="0"/>
          </reference>
          <reference field="0" count="1" selected="0">
            <x v="3"/>
          </reference>
        </references>
      </pivotArea>
    </chartFormat>
    <chartFormat chart="3" format="3">
      <pivotArea type="data" outline="0" fieldPosition="0">
        <references count="2">
          <reference field="4294967294" count="1" selected="0">
            <x v="0"/>
          </reference>
          <reference field="0" count="1" selected="0">
            <x v="2"/>
          </reference>
        </references>
      </pivotArea>
    </chartFormat>
    <chartFormat chart="3" format="4">
      <pivotArea type="data" outline="0" fieldPosition="0">
        <references count="2">
          <reference field="4294967294" count="1" selected="0">
            <x v="0"/>
          </reference>
          <reference field="0" count="1" selected="0">
            <x v="1"/>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15">
      <pivotArea type="data" outline="0" fieldPosition="0">
        <references count="2">
          <reference field="4294967294" count="1" selected="0">
            <x v="0"/>
          </reference>
          <reference field="0" count="1" selected="0">
            <x v="5"/>
          </reference>
        </references>
      </pivotArea>
    </chartFormat>
    <chartFormat chart="7" format="23" series="1">
      <pivotArea type="data" outline="0" fieldPosition="0">
        <references count="1">
          <reference field="4294967294" count="1" selected="0">
            <x v="0"/>
          </reference>
        </references>
      </pivotArea>
    </chartFormat>
    <chartFormat chart="7" format="24">
      <pivotArea type="data" outline="0" fieldPosition="0">
        <references count="2">
          <reference field="4294967294" count="1" selected="0">
            <x v="0"/>
          </reference>
          <reference field="0" count="1" selected="0">
            <x v="0"/>
          </reference>
        </references>
      </pivotArea>
    </chartFormat>
    <chartFormat chart="7" format="25">
      <pivotArea type="data" outline="0" fieldPosition="0">
        <references count="2">
          <reference field="4294967294" count="1" selected="0">
            <x v="0"/>
          </reference>
          <reference field="0" count="1" selected="0">
            <x v="1"/>
          </reference>
        </references>
      </pivotArea>
    </chartFormat>
    <chartFormat chart="7" format="26">
      <pivotArea type="data" outline="0" fieldPosition="0">
        <references count="2">
          <reference field="4294967294" count="1" selected="0">
            <x v="0"/>
          </reference>
          <reference field="0" count="1" selected="0">
            <x v="2"/>
          </reference>
        </references>
      </pivotArea>
    </chartFormat>
    <chartFormat chart="7" format="27">
      <pivotArea type="data" outline="0" fieldPosition="0">
        <references count="2">
          <reference field="4294967294" count="1" selected="0">
            <x v="0"/>
          </reference>
          <reference field="0" count="1" selected="0">
            <x v="3"/>
          </reference>
        </references>
      </pivotArea>
    </chartFormat>
    <chartFormat chart="7" format="28">
      <pivotArea type="data" outline="0" fieldPosition="0">
        <references count="2">
          <reference field="4294967294" count="1" selected="0">
            <x v="0"/>
          </reference>
          <reference field="0" count="1" selected="0">
            <x v="4"/>
          </reference>
        </references>
      </pivotArea>
    </chartFormat>
    <chartFormat chart="7" format="29">
      <pivotArea type="data" outline="0" fieldPosition="0">
        <references count="2">
          <reference field="4294967294" count="1" selected="0">
            <x v="0"/>
          </reference>
          <reference field="0" count="1" selected="0">
            <x v="5"/>
          </reference>
        </references>
      </pivotArea>
    </chartFormat>
  </chartFormats>
  <pivotHierarchies count="48">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EDB50DB-98CA-4352-9D70-FBE6B6539906}" sourceName="[Table1].[Year]">
  <pivotTables>
    <pivotTable tabId="6" name="PivotTable1"/>
    <pivotTable tabId="11" name="PivotTable1"/>
    <pivotTable tabId="14" name="PivotTable1"/>
    <pivotTable tabId="10" name="PivotTable1"/>
    <pivotTable tabId="12" name="PivotTable1"/>
    <pivotTable tabId="16" name="PivotTable1"/>
    <pivotTable tabId="16" name="PivotTable3"/>
    <pivotTable tabId="16" name="PivotTable4"/>
    <pivotTable tabId="16" name="PivotTable5"/>
    <pivotTable tabId="16" name="PivotTable6"/>
    <pivotTable tabId="16" name="PivotTable7"/>
    <pivotTable tabId="16" name="PivotTable9"/>
    <pivotTable tabId="13" name="PivotTable1"/>
    <pivotTable tabId="9" name="PivotTable1"/>
    <pivotTable tabId="15" name="PivotTable1"/>
    <pivotTable tabId="16" name="PivotTable10"/>
    <pivotTable tabId="16" name="PivotTable2"/>
  </pivotTables>
  <data>
    <olap pivotCacheId="1137364923">
      <levels count="2">
        <level uniqueName="[Table1].[Year].[(All)]" sourceCaption="(All)" count="0"/>
        <level uniqueName="[Table1].[Year].[Year]" sourceCaption="Year" count="6">
          <ranges>
            <range startItem="0">
              <i n="[Table1].[Year].&amp;[2025]" c="2025"/>
              <i n="[Table1].[Year].&amp;[2026]" c="2026"/>
              <i n="[Table1].[Year].&amp;[2027]" c="2027"/>
              <i n="[Table1].[Year].&amp;[2028]" c="2028"/>
              <i n="[Table1].[Year].&amp;[2029]" c="2029"/>
              <i n="[Table1].[Year].&amp;[2030]" c="2030"/>
            </range>
          </ranges>
        </level>
      </levels>
      <selections count="1">
        <selection n="[Table1].[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175B034D-46B3-4B5B-852F-F6164F700CA5}" cache="Slicer_Year" caption="choose year" startItem="3" level="1"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312929B-80C8-483B-970B-2BDAD4FF4169}" name="Table1" displayName="Table1" ref="A1:AD7" totalsRowShown="0" headerRowDxfId="40" headerRowBorderDxfId="39" tableBorderDxfId="38" totalsRowBorderDxfId="37">
  <autoFilter ref="A1:AD7" xr:uid="{1312929B-80C8-483B-970B-2BDAD4FF4169}"/>
  <tableColumns count="30">
    <tableColumn id="1" xr3:uid="{179594C2-CAA8-45E5-8A87-FE5C0B77CF4D}" name="Year" dataDxfId="36"/>
    <tableColumn id="2" xr3:uid="{2B84ABDC-6547-4331-97B9-C4C680A55BC5}" name=" Total Revenue" dataDxfId="35"/>
    <tableColumn id="3" xr3:uid="{4B90CE3F-EB83-41DA-9596-D78AD2A49B4B}" name="Total Cost " dataDxfId="34"/>
    <tableColumn id="4" xr3:uid="{784C366A-5558-4EF9-A855-CFDEFB958765}" name="Operating Profit " dataDxfId="33"/>
    <tableColumn id="5" xr3:uid="{075BFC9C-2FF2-407A-8027-18F9D8630B93}" name="Depricition &amp; Amortization" dataDxfId="32"/>
    <tableColumn id="6" xr3:uid="{E0C80102-48DE-4694-91A5-B4BD4AE29877}" name="EBIT " dataDxfId="31"/>
    <tableColumn id="7" xr3:uid="{387DAFEA-1FD4-415C-A609-96DA06A2F458}" name="Interest " dataDxfId="30"/>
    <tableColumn id="8" xr3:uid="{7D0314E6-DF39-4AB3-BBCC-8FBE48DB7CBA}" name="Profit Before Exceptional item " dataDxfId="29"/>
    <tableColumn id="9" xr3:uid="{C72BC5AA-DCF4-43AF-8B16-46687AEA8B68}" name="Exceptional item" dataDxfId="28"/>
    <tableColumn id="10" xr3:uid="{6F83B8F0-04E0-4DA0-847C-A0C12F35C64D}" name="Tax" dataDxfId="27"/>
    <tableColumn id="11" xr3:uid="{14C7B306-888A-4EE9-BD93-0AC71C78D95D}" name="Net Profit " dataDxfId="26"/>
    <tableColumn id="12" xr3:uid="{F2E4B9B1-1FDB-4664-BCF8-19A6CB289F26}" name="Total Equity " dataDxfId="25"/>
    <tableColumn id="13" xr3:uid="{F8128FF5-44B2-46B1-838D-166ECDFE76E2}" name="Total Current Liabilities" dataDxfId="24"/>
    <tableColumn id="14" xr3:uid="{38C5DDC8-B360-4CE3-AF2F-11BB8DA6607F}" name="Total Long term liabilities " dataDxfId="23"/>
    <tableColumn id="15" xr3:uid="{3A8EADD1-252E-40FE-BB3C-3C8177201325}" name="Total Liabilites" dataDxfId="22"/>
    <tableColumn id="16" xr3:uid="{A9A1ACE9-D64C-4B91-B72E-E21B87597880}" name="Total Liability &amp; Equity" dataDxfId="21"/>
    <tableColumn id="17" xr3:uid="{85E84C13-60F8-4353-BCB8-E7262A7EEB88}" name="Total Current Asset " dataDxfId="20"/>
    <tableColumn id="18" xr3:uid="{90136934-3719-493E-9A75-20D486B2D6C3}" name="Total Long term Assets " dataDxfId="19"/>
    <tableColumn id="19" xr3:uid="{D0A13102-6DD1-4550-958F-F07DB3939DBA}" name="Total Asset" dataDxfId="18"/>
    <tableColumn id="20" xr3:uid="{0D29606D-4074-488C-B5E0-F52CF96DD15F}" name="Check " dataDxfId="17"/>
    <tableColumn id="21" xr3:uid="{9C51E522-85F7-4337-BB5D-8CD4E226BD1B}" name="Capacity " dataDxfId="16"/>
    <tableColumn id="22" xr3:uid="{EA0B58F2-2004-4A84-B1B5-BFD4B5C39102}" name="New Capacity " dataDxfId="15"/>
    <tableColumn id="23" xr3:uid="{67D1AD20-29FF-4CED-A819-3B4841B24968}" name="Export" dataDxfId="14"/>
    <tableColumn id="24" xr3:uid="{7C0CEC12-896A-4C5F-B73B-C200144E3E71}" name="Domestic " dataDxfId="13"/>
    <tableColumn id="25" xr3:uid="{4161285D-B3B5-44DD-ADB5-F6830ED99FD6}" name="Total " dataDxfId="12"/>
    <tableColumn id="26" xr3:uid="{5ADDBFF0-F991-4B16-B355-EE6FF621BCA7}" name="Capacity Utilization " dataDxfId="11" dataCellStyle="Percent"/>
    <tableColumn id="27" xr3:uid="{1254F7AC-00C3-45E5-B132-49B0BAF7108F}" name="Working capital " dataDxfId="10"/>
    <tableColumn id="28" xr3:uid="{D6413758-7CAD-4553-AAEB-6E5ED2C92865}" name="Capex Schedule " dataDxfId="9"/>
    <tableColumn id="29" xr3:uid="{132B2D73-297B-49BD-AE68-912B8A1BE1C4}" name="Assets per Car " dataDxfId="8"/>
    <tableColumn id="30" xr3:uid="{30B8B661-32AA-4526-9E46-E8D2ECBF4211}" name="Cash flow" dataDxfId="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9AA2192-451C-417E-BB82-FD83091150E8}" name="Table2" displayName="Table2" ref="A9:A15" totalsRowShown="0" headerRowDxfId="6" dataDxfId="4" headerRowBorderDxfId="5" tableBorderDxfId="3" totalsRowBorderDxfId="2">
  <autoFilter ref="A9:A15" xr:uid="{09AA2192-451C-417E-BB82-FD83091150E8}"/>
  <tableColumns count="1">
    <tableColumn id="1" xr3:uid="{28F484E6-C1FB-4822-9933-212E76A2EA2E}" name="Year" dataDxfId="1"/>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openxmlformats.org/officeDocument/2006/relationships/pivotTable" Target="../pivotTables/pivotTable10.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4.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5.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16.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7.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8.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9.xml"/></Relationships>
</file>

<file path=xl/worksheets/_rels/sheet1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CBB0A-692D-45B4-9598-7A4A46607ED5}">
  <dimension ref="A1:W235"/>
  <sheetViews>
    <sheetView zoomScale="89" zoomScaleNormal="100" workbookViewId="0">
      <pane ySplit="5" topLeftCell="A6" activePane="bottomLeft" state="frozen"/>
      <selection pane="bottomLeft" sqref="A1:P2"/>
    </sheetView>
  </sheetViews>
  <sheetFormatPr defaultRowHeight="14.4" x14ac:dyDescent="0.3"/>
  <cols>
    <col min="1" max="1" width="50.109375" bestFit="1" customWidth="1"/>
    <col min="2" max="2" width="17" bestFit="1" customWidth="1"/>
    <col min="3" max="3" width="13.5546875" customWidth="1"/>
    <col min="4" max="10" width="11.88671875" bestFit="1" customWidth="1"/>
    <col min="11" max="11" width="14.77734375" bestFit="1" customWidth="1"/>
    <col min="12" max="16" width="12.77734375" bestFit="1" customWidth="1"/>
    <col min="17" max="23" width="10.88671875" bestFit="1" customWidth="1"/>
  </cols>
  <sheetData>
    <row r="1" spans="1:23" ht="14.4" customHeight="1" x14ac:dyDescent="0.3">
      <c r="A1" s="87" t="s">
        <v>118</v>
      </c>
      <c r="B1" s="88"/>
      <c r="C1" s="88"/>
      <c r="D1" s="88"/>
      <c r="E1" s="88"/>
      <c r="F1" s="88"/>
      <c r="G1" s="88"/>
      <c r="H1" s="88"/>
      <c r="I1" s="88"/>
      <c r="J1" s="88"/>
      <c r="K1" s="88"/>
      <c r="L1" s="88"/>
      <c r="M1" s="88"/>
      <c r="N1" s="88"/>
      <c r="O1" s="88"/>
      <c r="P1" s="89"/>
    </row>
    <row r="2" spans="1:23" ht="60" customHeight="1" x14ac:dyDescent="0.3">
      <c r="A2" s="90"/>
      <c r="B2" s="91"/>
      <c r="C2" s="91"/>
      <c r="D2" s="91"/>
      <c r="E2" s="91"/>
      <c r="F2" s="91"/>
      <c r="G2" s="91"/>
      <c r="H2" s="91"/>
      <c r="I2" s="91"/>
      <c r="J2" s="91"/>
      <c r="K2" s="91"/>
      <c r="L2" s="91"/>
      <c r="M2" s="91"/>
      <c r="N2" s="91"/>
      <c r="O2" s="91"/>
      <c r="P2" s="92"/>
    </row>
    <row r="3" spans="1:23" ht="4.5" customHeight="1" x14ac:dyDescent="0.3">
      <c r="A3" s="86"/>
      <c r="B3" s="86"/>
      <c r="C3" s="86"/>
      <c r="D3" s="86"/>
      <c r="E3" s="86"/>
      <c r="F3" s="86"/>
      <c r="G3" s="86"/>
      <c r="H3" s="86"/>
      <c r="I3" s="86"/>
      <c r="J3" s="86"/>
      <c r="K3" s="86"/>
      <c r="L3" s="86"/>
      <c r="M3" s="86"/>
      <c r="N3" s="86"/>
      <c r="O3" s="86"/>
      <c r="P3" s="86"/>
    </row>
    <row r="4" spans="1:23" ht="16.5" customHeight="1" x14ac:dyDescent="0.3">
      <c r="A4" s="20"/>
      <c r="B4" s="21" t="str">
        <f>IF(ABS(B99)&lt;=1,"ok","Error")</f>
        <v>ok</v>
      </c>
      <c r="C4" s="21" t="str">
        <f t="shared" ref="C4:P4" si="0">IF(ABS(C99)&lt;=1,"ok","Error")</f>
        <v>ok</v>
      </c>
      <c r="D4" s="21" t="str">
        <f t="shared" si="0"/>
        <v>ok</v>
      </c>
      <c r="E4" s="21" t="str">
        <f t="shared" si="0"/>
        <v>ok</v>
      </c>
      <c r="F4" s="21" t="str">
        <f t="shared" si="0"/>
        <v>ok</v>
      </c>
      <c r="G4" s="21" t="str">
        <f t="shared" si="0"/>
        <v>ok</v>
      </c>
      <c r="H4" s="21" t="str">
        <f t="shared" si="0"/>
        <v>ok</v>
      </c>
      <c r="I4" s="21" t="str">
        <f t="shared" si="0"/>
        <v>ok</v>
      </c>
      <c r="J4" s="21" t="str">
        <f t="shared" si="0"/>
        <v>ok</v>
      </c>
      <c r="K4" s="21" t="str">
        <f t="shared" si="0"/>
        <v>ok</v>
      </c>
      <c r="L4" s="21" t="str">
        <f t="shared" si="0"/>
        <v>ok</v>
      </c>
      <c r="M4" s="21" t="str">
        <f t="shared" si="0"/>
        <v>ok</v>
      </c>
      <c r="N4" s="21" t="str">
        <f t="shared" si="0"/>
        <v>ok</v>
      </c>
      <c r="O4" s="21" t="str">
        <f t="shared" si="0"/>
        <v>ok</v>
      </c>
      <c r="P4" s="21" t="str">
        <f t="shared" si="0"/>
        <v>ok</v>
      </c>
    </row>
    <row r="5" spans="1:23" ht="15.6" x14ac:dyDescent="0.3">
      <c r="A5" s="4" t="s">
        <v>0</v>
      </c>
      <c r="B5" s="1">
        <v>2016</v>
      </c>
      <c r="C5" s="1">
        <v>2017</v>
      </c>
      <c r="D5" s="1">
        <v>2018</v>
      </c>
      <c r="E5" s="1">
        <v>2019</v>
      </c>
      <c r="F5" s="1">
        <v>2020</v>
      </c>
      <c r="G5" s="1">
        <v>2021</v>
      </c>
      <c r="H5" s="1">
        <v>2022</v>
      </c>
      <c r="I5" s="1">
        <v>2023</v>
      </c>
      <c r="J5" s="1">
        <v>2024</v>
      </c>
      <c r="K5" s="1">
        <v>2025</v>
      </c>
      <c r="L5" s="2">
        <v>2026</v>
      </c>
      <c r="M5" s="2">
        <v>2027</v>
      </c>
      <c r="N5" s="2">
        <v>2028</v>
      </c>
      <c r="O5" s="2">
        <v>2029</v>
      </c>
      <c r="P5" s="2">
        <v>2030</v>
      </c>
      <c r="Q5" s="2">
        <v>2031</v>
      </c>
      <c r="R5" s="2">
        <v>2032</v>
      </c>
      <c r="S5" s="2">
        <v>2033</v>
      </c>
      <c r="T5" s="2">
        <v>2034</v>
      </c>
      <c r="U5" s="2">
        <v>2035</v>
      </c>
      <c r="V5" s="2">
        <v>2036</v>
      </c>
      <c r="W5" s="2" t="s">
        <v>125</v>
      </c>
    </row>
    <row r="6" spans="1:23" ht="15.6" x14ac:dyDescent="0.3">
      <c r="A6" s="5" t="s">
        <v>1</v>
      </c>
    </row>
    <row r="7" spans="1:23" x14ac:dyDescent="0.3">
      <c r="A7" t="s">
        <v>2</v>
      </c>
      <c r="B7" s="29">
        <v>277660</v>
      </c>
      <c r="C7" s="24">
        <v>274492</v>
      </c>
      <c r="D7" s="24">
        <v>295409</v>
      </c>
      <c r="E7" s="24">
        <v>301983</v>
      </c>
      <c r="F7" s="24">
        <v>261067</v>
      </c>
      <c r="G7" s="24">
        <v>249794</v>
      </c>
      <c r="H7" s="24">
        <v>278453</v>
      </c>
      <c r="I7" s="24">
        <v>345966</v>
      </c>
      <c r="J7" s="24">
        <v>437927</v>
      </c>
      <c r="K7" s="24">
        <v>439695</v>
      </c>
      <c r="L7" s="24">
        <f>(L107*L130)/10^6</f>
        <v>509842.75562302349</v>
      </c>
      <c r="M7" s="24">
        <f t="shared" ref="M7:P7" si="1">(M107*M130)/10^6</f>
        <v>565053.72369773779</v>
      </c>
      <c r="N7" s="24">
        <f t="shared" si="1"/>
        <v>632074.93090361729</v>
      </c>
      <c r="O7" s="24">
        <f t="shared" si="1"/>
        <v>712697.66861632967</v>
      </c>
      <c r="P7" s="24">
        <f t="shared" si="1"/>
        <v>809031.82275113591</v>
      </c>
    </row>
    <row r="8" spans="1:23" x14ac:dyDescent="0.3">
      <c r="A8" t="s">
        <v>3</v>
      </c>
      <c r="B8" s="29">
        <v>885</v>
      </c>
      <c r="C8" s="24">
        <v>754</v>
      </c>
      <c r="D8" s="24">
        <v>888.89</v>
      </c>
      <c r="E8" s="24">
        <v>2965</v>
      </c>
      <c r="F8" s="24">
        <v>2973</v>
      </c>
      <c r="G8" s="24">
        <v>2643</v>
      </c>
      <c r="H8" s="24">
        <v>3053</v>
      </c>
      <c r="I8" s="24">
        <v>4633</v>
      </c>
      <c r="J8" s="24">
        <v>5949</v>
      </c>
      <c r="K8" s="24">
        <v>6244</v>
      </c>
      <c r="L8" s="24">
        <v>5000</v>
      </c>
      <c r="M8" s="24">
        <v>5000</v>
      </c>
      <c r="N8" s="24">
        <v>5000</v>
      </c>
      <c r="O8" s="24">
        <v>5000</v>
      </c>
      <c r="P8" s="24">
        <v>5000</v>
      </c>
    </row>
    <row r="9" spans="1:23" ht="15" thickBot="1" x14ac:dyDescent="0.35">
      <c r="B9" s="29"/>
      <c r="C9" s="24"/>
      <c r="D9" s="24"/>
      <c r="E9" s="24"/>
      <c r="F9" s="24"/>
      <c r="G9" s="24"/>
      <c r="H9" s="24"/>
      <c r="I9" s="24"/>
      <c r="J9" s="24"/>
      <c r="K9" s="24"/>
      <c r="L9" s="24"/>
      <c r="M9" s="24"/>
      <c r="N9" s="24"/>
      <c r="O9" s="24"/>
      <c r="P9" s="24"/>
    </row>
    <row r="10" spans="1:23" ht="16.2" thickBot="1" x14ac:dyDescent="0.35">
      <c r="A10" s="7" t="s">
        <v>4</v>
      </c>
      <c r="B10" s="31">
        <f>B7+B8</f>
        <v>278545</v>
      </c>
      <c r="C10" s="25">
        <f t="shared" ref="C10:P10" si="2">C7+C8</f>
        <v>275246</v>
      </c>
      <c r="D10" s="25">
        <f t="shared" si="2"/>
        <v>296297.89</v>
      </c>
      <c r="E10" s="25">
        <f t="shared" si="2"/>
        <v>304948</v>
      </c>
      <c r="F10" s="25">
        <f t="shared" si="2"/>
        <v>264040</v>
      </c>
      <c r="G10" s="25">
        <f t="shared" si="2"/>
        <v>252437</v>
      </c>
      <c r="H10" s="25">
        <f t="shared" si="2"/>
        <v>281506</v>
      </c>
      <c r="I10" s="25">
        <f t="shared" si="2"/>
        <v>350599</v>
      </c>
      <c r="J10" s="25">
        <f t="shared" si="2"/>
        <v>443876</v>
      </c>
      <c r="K10" s="25">
        <f t="shared" si="2"/>
        <v>445939</v>
      </c>
      <c r="L10" s="25">
        <f t="shared" si="2"/>
        <v>514842.75562302349</v>
      </c>
      <c r="M10" s="25">
        <f t="shared" si="2"/>
        <v>570053.72369773779</v>
      </c>
      <c r="N10" s="25">
        <f t="shared" si="2"/>
        <v>637074.93090361729</v>
      </c>
      <c r="O10" s="25">
        <f t="shared" si="2"/>
        <v>717697.66861632967</v>
      </c>
      <c r="P10" s="26">
        <f t="shared" si="2"/>
        <v>814031.82275113591</v>
      </c>
    </row>
    <row r="11" spans="1:23" x14ac:dyDescent="0.3">
      <c r="B11" s="29"/>
      <c r="C11" s="24"/>
      <c r="D11" s="24"/>
      <c r="E11" s="24"/>
      <c r="F11" s="24"/>
      <c r="G11" s="24"/>
      <c r="H11" s="24"/>
      <c r="I11" s="24"/>
      <c r="J11" s="24"/>
      <c r="K11" s="24"/>
      <c r="L11" s="24"/>
      <c r="M11" s="24"/>
      <c r="N11" s="24"/>
      <c r="O11" s="24"/>
      <c r="P11" s="24"/>
    </row>
    <row r="12" spans="1:23" ht="15.6" x14ac:dyDescent="0.3">
      <c r="A12" s="5" t="s">
        <v>5</v>
      </c>
      <c r="B12" s="29"/>
      <c r="C12" s="24"/>
      <c r="D12" s="24"/>
      <c r="E12" s="24"/>
      <c r="F12" s="24"/>
      <c r="G12" s="24"/>
      <c r="H12" s="24"/>
      <c r="I12" s="24"/>
      <c r="J12" s="24"/>
      <c r="K12" s="24"/>
      <c r="L12" s="24"/>
      <c r="M12" s="24"/>
      <c r="N12" s="24"/>
      <c r="O12" s="24"/>
      <c r="P12" s="24"/>
    </row>
    <row r="13" spans="1:23" x14ac:dyDescent="0.3">
      <c r="A13" t="s">
        <v>6</v>
      </c>
      <c r="B13" s="29">
        <f>151065+2226+4614+3468</f>
        <v>161373</v>
      </c>
      <c r="C13" s="24">
        <f>160147-777.57</f>
        <v>159369.43</v>
      </c>
      <c r="D13" s="24">
        <v>171993</v>
      </c>
      <c r="E13" s="24">
        <f>182254-1245.53</f>
        <v>181008.47</v>
      </c>
      <c r="F13" s="24">
        <f>152968+(-297.27)</f>
        <v>152670.73000000001</v>
      </c>
      <c r="G13" s="24">
        <f>141392+(-35.16)</f>
        <v>141356.84</v>
      </c>
      <c r="H13" s="24">
        <f>159598+1322</f>
        <v>160920</v>
      </c>
      <c r="I13" s="24">
        <v>208944</v>
      </c>
      <c r="J13" s="24">
        <v>249277</v>
      </c>
      <c r="K13" s="24">
        <v>241148</v>
      </c>
      <c r="L13" s="24">
        <f>L7*L136</f>
        <v>295708.79826135363</v>
      </c>
      <c r="M13" s="24">
        <f>M7*M136</f>
        <v>327731.1597446879</v>
      </c>
      <c r="N13" s="24">
        <f>N7*N136</f>
        <v>366603.45992409799</v>
      </c>
      <c r="O13" s="24">
        <f>O7*O136</f>
        <v>413364.6477974712</v>
      </c>
      <c r="P13" s="24">
        <f>P7*P136</f>
        <v>469238.45719565882</v>
      </c>
    </row>
    <row r="14" spans="1:23" ht="15.6" x14ac:dyDescent="0.3">
      <c r="A14" s="6" t="s">
        <v>7</v>
      </c>
      <c r="B14" s="29">
        <v>12841</v>
      </c>
      <c r="C14" s="24">
        <f>13924+3910</f>
        <v>17834</v>
      </c>
      <c r="D14" s="24">
        <v>15903</v>
      </c>
      <c r="E14" s="24">
        <v>13258</v>
      </c>
      <c r="F14" s="24">
        <v>12228</v>
      </c>
      <c r="G14" s="24">
        <v>12250</v>
      </c>
      <c r="H14" s="24">
        <v>18374</v>
      </c>
      <c r="I14" s="24">
        <v>22306</v>
      </c>
      <c r="J14" s="24">
        <v>25043</v>
      </c>
      <c r="K14" s="24">
        <v>27802</v>
      </c>
      <c r="L14" s="24">
        <f>L7*L137</f>
        <v>25492.137781151177</v>
      </c>
      <c r="M14" s="24">
        <f>M7*M137</f>
        <v>28252.68618488689</v>
      </c>
      <c r="N14" s="24">
        <f>N7*N137</f>
        <v>31603.746545180868</v>
      </c>
      <c r="O14" s="24">
        <f>O7*O137</f>
        <v>35634.883430816488</v>
      </c>
      <c r="P14" s="24">
        <f>P7*P137</f>
        <v>40451.591137556796</v>
      </c>
    </row>
    <row r="15" spans="1:23" x14ac:dyDescent="0.3">
      <c r="A15" t="s">
        <v>8</v>
      </c>
      <c r="B15" s="29">
        <v>-2750</v>
      </c>
      <c r="C15" s="24">
        <v>-7399</v>
      </c>
      <c r="D15" s="24">
        <v>-2046.58</v>
      </c>
      <c r="E15" s="24">
        <v>2053</v>
      </c>
      <c r="F15" s="24">
        <v>2231</v>
      </c>
      <c r="G15" s="24">
        <v>4684</v>
      </c>
      <c r="H15" s="24">
        <v>1590</v>
      </c>
      <c r="I15" s="24">
        <v>-4781</v>
      </c>
      <c r="J15" s="24">
        <v>-1565</v>
      </c>
      <c r="K15" s="24">
        <v>2836</v>
      </c>
      <c r="L15" s="24">
        <f>L7*L138</f>
        <v>5098.4275562302346</v>
      </c>
      <c r="M15" s="24">
        <f>M7*M138</f>
        <v>5650.5372369773777</v>
      </c>
      <c r="N15" s="24">
        <f>N7*N138</f>
        <v>6320.7493090361731</v>
      </c>
      <c r="O15" s="24">
        <f>O7*O138</f>
        <v>7126.976686163297</v>
      </c>
      <c r="P15" s="24">
        <f>P7*P138</f>
        <v>8090.3182275113595</v>
      </c>
    </row>
    <row r="16" spans="1:23" x14ac:dyDescent="0.3">
      <c r="A16" t="s">
        <v>9</v>
      </c>
      <c r="B16" s="29">
        <v>28880</v>
      </c>
      <c r="C16" s="24">
        <f>28332+4799</f>
        <v>33131</v>
      </c>
      <c r="D16" s="24">
        <v>30300.09</v>
      </c>
      <c r="E16" s="24">
        <v>33243</v>
      </c>
      <c r="F16" s="24">
        <v>30438</v>
      </c>
      <c r="G16" s="24">
        <v>27648</v>
      </c>
      <c r="H16" s="24">
        <v>30808</v>
      </c>
      <c r="I16" s="24">
        <v>33654</v>
      </c>
      <c r="J16" s="24">
        <v>42486</v>
      </c>
      <c r="K16" s="24">
        <v>47767</v>
      </c>
      <c r="L16" s="24">
        <f>L7*L139</f>
        <v>55387.618480639903</v>
      </c>
      <c r="M16" s="24">
        <f>M7*M139</f>
        <v>61385.554122448149</v>
      </c>
      <c r="N16" s="24">
        <f>N7*N139</f>
        <v>68666.514798833479</v>
      </c>
      <c r="O16" s="24">
        <f>O7*O139</f>
        <v>77425.100437340021</v>
      </c>
      <c r="P16" s="24">
        <f>P7*P139</f>
        <v>87890.52201492741</v>
      </c>
    </row>
    <row r="17" spans="1:16" x14ac:dyDescent="0.3">
      <c r="A17" t="s">
        <v>10</v>
      </c>
      <c r="B17" s="29">
        <f>55683-(16678)</f>
        <v>39005</v>
      </c>
      <c r="C17" s="24">
        <f>55430-16876+3413</f>
        <v>41967</v>
      </c>
      <c r="D17" s="24">
        <v>41596</v>
      </c>
      <c r="E17" s="24">
        <v>62238</v>
      </c>
      <c r="F17" s="24">
        <v>57084</v>
      </c>
      <c r="G17" s="24">
        <f>28072-1732+5227</f>
        <v>31567</v>
      </c>
      <c r="H17" s="24">
        <v>47133</v>
      </c>
      <c r="I17" s="24">
        <f>61785+10661-18434</f>
        <v>54012</v>
      </c>
      <c r="J17" s="24">
        <f>78874+10958-26759</f>
        <v>63073</v>
      </c>
      <c r="K17" s="24">
        <f>85399-31105-84-922+10716</f>
        <v>64004</v>
      </c>
      <c r="L17" s="24">
        <f>L7*K140</f>
        <v>74215.025713041978</v>
      </c>
      <c r="M17" s="24">
        <f>M7*L140</f>
        <v>96059.133028615426</v>
      </c>
      <c r="N17" s="24">
        <f>N7*M140</f>
        <v>107452.73825361495</v>
      </c>
      <c r="O17" s="24">
        <f>O7*N140</f>
        <v>121158.60366477605</v>
      </c>
      <c r="P17" s="24">
        <f>P7*O140</f>
        <v>137535.40986769312</v>
      </c>
    </row>
    <row r="18" spans="1:16" x14ac:dyDescent="0.3">
      <c r="A18" t="s">
        <v>11</v>
      </c>
      <c r="B18" s="28">
        <v>0</v>
      </c>
      <c r="C18" s="24">
        <v>0</v>
      </c>
      <c r="D18" s="24">
        <v>0</v>
      </c>
      <c r="E18" s="24">
        <v>0</v>
      </c>
      <c r="F18" s="24">
        <v>0</v>
      </c>
      <c r="G18" s="24">
        <v>0</v>
      </c>
      <c r="H18" s="24">
        <v>0</v>
      </c>
      <c r="I18" s="24">
        <v>0</v>
      </c>
      <c r="J18" s="24">
        <v>0</v>
      </c>
      <c r="K18" s="24">
        <v>0</v>
      </c>
      <c r="L18" s="24">
        <f>K18</f>
        <v>0</v>
      </c>
      <c r="M18" s="24">
        <f t="shared" ref="M18:P18" si="3">L18</f>
        <v>0</v>
      </c>
      <c r="N18" s="24">
        <f t="shared" si="3"/>
        <v>0</v>
      </c>
      <c r="O18" s="24">
        <f t="shared" si="3"/>
        <v>0</v>
      </c>
      <c r="P18" s="24">
        <f t="shared" si="3"/>
        <v>0</v>
      </c>
    </row>
    <row r="19" spans="1:16" ht="15" thickBot="1" x14ac:dyDescent="0.35">
      <c r="B19" s="29"/>
      <c r="C19" s="24"/>
      <c r="D19" s="24"/>
      <c r="E19" s="24"/>
      <c r="F19" s="24"/>
      <c r="G19" s="24"/>
      <c r="H19" s="24"/>
      <c r="I19" s="24"/>
      <c r="J19" s="24"/>
      <c r="K19" s="24"/>
      <c r="L19" s="24"/>
      <c r="M19" s="24"/>
      <c r="N19" s="24"/>
      <c r="O19" s="24"/>
      <c r="P19" s="24"/>
    </row>
    <row r="20" spans="1:16" ht="16.2" thickBot="1" x14ac:dyDescent="0.35">
      <c r="A20" s="7" t="s">
        <v>12</v>
      </c>
      <c r="B20" s="31">
        <f>SUM(B13:B18)</f>
        <v>239349</v>
      </c>
      <c r="C20" s="31">
        <f t="shared" ref="C20:P20" si="4">SUM(C13:C18)</f>
        <v>244902.43</v>
      </c>
      <c r="D20" s="31">
        <f t="shared" si="4"/>
        <v>257745.51</v>
      </c>
      <c r="E20" s="31">
        <f t="shared" si="4"/>
        <v>291800.46999999997</v>
      </c>
      <c r="F20" s="31">
        <f t="shared" si="4"/>
        <v>254651.73</v>
      </c>
      <c r="G20" s="31">
        <f t="shared" si="4"/>
        <v>217505.84</v>
      </c>
      <c r="H20" s="31">
        <f t="shared" si="4"/>
        <v>258825</v>
      </c>
      <c r="I20" s="31">
        <f t="shared" si="4"/>
        <v>314135</v>
      </c>
      <c r="J20" s="31">
        <f t="shared" si="4"/>
        <v>378314</v>
      </c>
      <c r="K20" s="31">
        <f t="shared" si="4"/>
        <v>383557</v>
      </c>
      <c r="L20" s="31">
        <f t="shared" si="4"/>
        <v>455902.00779241684</v>
      </c>
      <c r="M20" s="31">
        <f t="shared" si="4"/>
        <v>519079.07031761575</v>
      </c>
      <c r="N20" s="31">
        <f t="shared" si="4"/>
        <v>580647.20883076347</v>
      </c>
      <c r="O20" s="31">
        <f t="shared" si="4"/>
        <v>654710.21201656701</v>
      </c>
      <c r="P20" s="31">
        <f t="shared" si="4"/>
        <v>743206.29844334756</v>
      </c>
    </row>
    <row r="21" spans="1:16" x14ac:dyDescent="0.3">
      <c r="B21" s="29"/>
      <c r="C21" s="24"/>
      <c r="D21" s="24"/>
      <c r="E21" s="24"/>
      <c r="F21" s="24"/>
      <c r="G21" s="24"/>
      <c r="H21" s="24"/>
      <c r="I21" s="24"/>
      <c r="J21" s="24"/>
      <c r="K21" s="24"/>
      <c r="L21" s="24"/>
      <c r="M21" s="24"/>
      <c r="N21" s="24"/>
      <c r="O21" s="24"/>
      <c r="P21" s="24"/>
    </row>
    <row r="22" spans="1:16" x14ac:dyDescent="0.3">
      <c r="A22" s="3" t="s">
        <v>13</v>
      </c>
      <c r="B22" s="29">
        <f t="shared" ref="B22:P22" si="5">B10-B20</f>
        <v>39196</v>
      </c>
      <c r="C22" s="24">
        <f t="shared" si="5"/>
        <v>30343.570000000007</v>
      </c>
      <c r="D22" s="24">
        <f t="shared" si="5"/>
        <v>38552.380000000005</v>
      </c>
      <c r="E22" s="24">
        <f t="shared" si="5"/>
        <v>13147.530000000028</v>
      </c>
      <c r="F22" s="24">
        <f t="shared" si="5"/>
        <v>9388.2699999999895</v>
      </c>
      <c r="G22" s="24">
        <f t="shared" si="5"/>
        <v>34931.160000000003</v>
      </c>
      <c r="H22" s="24">
        <f t="shared" si="5"/>
        <v>22681</v>
      </c>
      <c r="I22" s="24">
        <f t="shared" si="5"/>
        <v>36464</v>
      </c>
      <c r="J22" s="24">
        <f t="shared" si="5"/>
        <v>65562</v>
      </c>
      <c r="K22" s="24">
        <f t="shared" si="5"/>
        <v>62382</v>
      </c>
      <c r="L22" s="24">
        <f t="shared" si="5"/>
        <v>58940.747830606648</v>
      </c>
      <c r="M22" s="24">
        <f t="shared" si="5"/>
        <v>50974.653380122036</v>
      </c>
      <c r="N22" s="24">
        <f t="shared" si="5"/>
        <v>56427.722072853823</v>
      </c>
      <c r="O22" s="24">
        <f t="shared" si="5"/>
        <v>62987.456599762663</v>
      </c>
      <c r="P22" s="24">
        <f t="shared" si="5"/>
        <v>70825.52430778835</v>
      </c>
    </row>
    <row r="23" spans="1:16" x14ac:dyDescent="0.3">
      <c r="B23" s="29"/>
      <c r="C23" s="24"/>
      <c r="D23" s="24"/>
      <c r="E23" s="24"/>
      <c r="F23" s="24"/>
      <c r="G23" s="24"/>
      <c r="H23" s="24"/>
      <c r="I23" s="24"/>
      <c r="J23" s="24"/>
      <c r="K23" s="24"/>
      <c r="L23" s="24"/>
      <c r="M23" s="24"/>
      <c r="N23" s="24"/>
      <c r="O23" s="24"/>
      <c r="P23" s="24"/>
    </row>
    <row r="24" spans="1:16" x14ac:dyDescent="0.3">
      <c r="A24" t="s">
        <v>14</v>
      </c>
      <c r="B24" s="29">
        <v>16710</v>
      </c>
      <c r="C24" s="24">
        <v>17904</v>
      </c>
      <c r="D24" s="24">
        <v>21553</v>
      </c>
      <c r="E24" s="24">
        <v>23590</v>
      </c>
      <c r="F24" s="24">
        <v>21425</v>
      </c>
      <c r="G24" s="24">
        <v>23590</v>
      </c>
      <c r="H24" s="24">
        <v>24835</v>
      </c>
      <c r="I24" s="24">
        <v>24860</v>
      </c>
      <c r="J24" s="24">
        <v>27270</v>
      </c>
      <c r="K24" s="24">
        <v>23256</v>
      </c>
      <c r="L24" s="24">
        <f>L206</f>
        <v>42737.100000000006</v>
      </c>
      <c r="M24" s="24">
        <f t="shared" ref="M24:P24" si="6">M206</f>
        <v>44555.700000000004</v>
      </c>
      <c r="N24" s="24">
        <f t="shared" si="6"/>
        <v>46374.3</v>
      </c>
      <c r="O24" s="24">
        <f t="shared" si="6"/>
        <v>48192.9</v>
      </c>
      <c r="P24" s="24">
        <f t="shared" si="6"/>
        <v>50011.5</v>
      </c>
    </row>
    <row r="25" spans="1:16" x14ac:dyDescent="0.3">
      <c r="B25" s="29"/>
      <c r="C25" s="24"/>
      <c r="D25" s="24"/>
      <c r="E25" s="24"/>
      <c r="F25" s="24"/>
      <c r="G25" s="24"/>
      <c r="H25" s="24"/>
      <c r="I25" s="24"/>
      <c r="J25" s="24"/>
      <c r="K25" s="24"/>
      <c r="L25" s="24"/>
      <c r="M25" s="24"/>
      <c r="N25" s="24"/>
      <c r="O25" s="24"/>
      <c r="P25" s="24"/>
    </row>
    <row r="26" spans="1:16" ht="15.6" x14ac:dyDescent="0.3">
      <c r="A26" s="5" t="s">
        <v>15</v>
      </c>
      <c r="B26" s="29">
        <f>B22-B24</f>
        <v>22486</v>
      </c>
      <c r="C26" s="24">
        <f t="shared" ref="C26:P26" si="7">C22-C24</f>
        <v>12439.570000000007</v>
      </c>
      <c r="D26" s="24">
        <f t="shared" si="7"/>
        <v>16999.380000000005</v>
      </c>
      <c r="E26" s="24">
        <f t="shared" si="7"/>
        <v>-10442.469999999972</v>
      </c>
      <c r="F26" s="24">
        <f t="shared" si="7"/>
        <v>-12036.73000000001</v>
      </c>
      <c r="G26" s="24">
        <f t="shared" si="7"/>
        <v>11341.160000000003</v>
      </c>
      <c r="H26" s="24">
        <f t="shared" si="7"/>
        <v>-2154</v>
      </c>
      <c r="I26" s="24">
        <f t="shared" si="7"/>
        <v>11604</v>
      </c>
      <c r="J26" s="24">
        <f t="shared" si="7"/>
        <v>38292</v>
      </c>
      <c r="K26" s="24">
        <f t="shared" si="7"/>
        <v>39126</v>
      </c>
      <c r="L26" s="24">
        <f t="shared" si="7"/>
        <v>16203.647830606642</v>
      </c>
      <c r="M26" s="24">
        <f t="shared" si="7"/>
        <v>6418.9533801220314</v>
      </c>
      <c r="N26" s="24">
        <f t="shared" si="7"/>
        <v>10053.42207285382</v>
      </c>
      <c r="O26" s="24">
        <f t="shared" si="7"/>
        <v>14794.556599762662</v>
      </c>
      <c r="P26" s="24">
        <f t="shared" si="7"/>
        <v>20814.02430778835</v>
      </c>
    </row>
    <row r="27" spans="1:16" x14ac:dyDescent="0.3">
      <c r="B27" s="29"/>
      <c r="C27" s="24"/>
      <c r="D27" s="24"/>
      <c r="E27" s="24"/>
      <c r="F27" s="24"/>
      <c r="G27" s="24"/>
      <c r="H27" s="24"/>
      <c r="I27" s="24"/>
      <c r="J27" s="24"/>
      <c r="K27" s="24"/>
      <c r="L27" s="24"/>
      <c r="M27" s="24"/>
      <c r="N27" s="24"/>
      <c r="O27" s="24"/>
      <c r="P27" s="24"/>
    </row>
    <row r="28" spans="1:16" x14ac:dyDescent="0.3">
      <c r="A28" t="s">
        <v>16</v>
      </c>
      <c r="B28" s="29">
        <v>4889</v>
      </c>
      <c r="C28" s="24">
        <v>4238</v>
      </c>
      <c r="D28" s="24">
        <v>4681</v>
      </c>
      <c r="E28" s="24">
        <v>5758</v>
      </c>
      <c r="F28" s="24">
        <v>7243</v>
      </c>
      <c r="G28" s="24">
        <v>8097</v>
      </c>
      <c r="H28" s="24">
        <v>9311</v>
      </c>
      <c r="I28" s="24">
        <v>10225</v>
      </c>
      <c r="J28" s="24">
        <v>9985</v>
      </c>
      <c r="K28" s="24">
        <v>5083</v>
      </c>
      <c r="L28" s="24">
        <f>K28</f>
        <v>5083</v>
      </c>
      <c r="M28" s="24">
        <f t="shared" ref="M28:P28" si="8">L28</f>
        <v>5083</v>
      </c>
      <c r="N28" s="24">
        <f t="shared" si="8"/>
        <v>5083</v>
      </c>
      <c r="O28" s="24">
        <f t="shared" si="8"/>
        <v>5083</v>
      </c>
      <c r="P28" s="24">
        <f t="shared" si="8"/>
        <v>5083</v>
      </c>
    </row>
    <row r="29" spans="1:16" x14ac:dyDescent="0.3">
      <c r="B29" s="29"/>
      <c r="C29" s="24"/>
      <c r="D29" s="24"/>
      <c r="E29" s="24"/>
      <c r="F29" s="24"/>
      <c r="G29" s="24"/>
      <c r="H29" s="24"/>
      <c r="I29" s="24"/>
      <c r="J29" s="24"/>
      <c r="K29" s="24"/>
      <c r="L29" s="24"/>
      <c r="M29" s="24"/>
      <c r="N29" s="24"/>
      <c r="O29" s="24"/>
      <c r="P29" s="24"/>
    </row>
    <row r="30" spans="1:16" x14ac:dyDescent="0.3">
      <c r="A30" t="s">
        <v>17</v>
      </c>
      <c r="B30" s="29">
        <f>B26-B28</f>
        <v>17597</v>
      </c>
      <c r="C30" s="24">
        <f t="shared" ref="C30:P30" si="9">C26-C28</f>
        <v>8201.570000000007</v>
      </c>
      <c r="D30" s="24">
        <f t="shared" si="9"/>
        <v>12318.380000000005</v>
      </c>
      <c r="E30" s="24">
        <f t="shared" si="9"/>
        <v>-16200.469999999972</v>
      </c>
      <c r="F30" s="24">
        <f t="shared" si="9"/>
        <v>-19279.73000000001</v>
      </c>
      <c r="G30" s="24">
        <f t="shared" si="9"/>
        <v>3244.1600000000035</v>
      </c>
      <c r="H30" s="24">
        <f t="shared" si="9"/>
        <v>-11465</v>
      </c>
      <c r="I30" s="24">
        <f t="shared" si="9"/>
        <v>1379</v>
      </c>
      <c r="J30" s="24">
        <f t="shared" si="9"/>
        <v>28307</v>
      </c>
      <c r="K30" s="24">
        <f t="shared" si="9"/>
        <v>34043</v>
      </c>
      <c r="L30" s="24">
        <f t="shared" si="9"/>
        <v>11120.647830606642</v>
      </c>
      <c r="M30" s="24">
        <f t="shared" si="9"/>
        <v>1335.9533801220314</v>
      </c>
      <c r="N30" s="24">
        <f t="shared" si="9"/>
        <v>4970.4220728538203</v>
      </c>
      <c r="O30" s="24">
        <f t="shared" si="9"/>
        <v>9711.5565997626618</v>
      </c>
      <c r="P30" s="24">
        <f t="shared" si="9"/>
        <v>15731.02430778835</v>
      </c>
    </row>
    <row r="31" spans="1:16" x14ac:dyDescent="0.3">
      <c r="A31" t="s">
        <v>18</v>
      </c>
      <c r="B31" s="29">
        <f>1817+32.2</f>
        <v>1849.2</v>
      </c>
      <c r="C31" s="24">
        <f>67.61+(1182)</f>
        <v>1249.6099999999999</v>
      </c>
      <c r="D31" s="24">
        <v>1982</v>
      </c>
      <c r="E31" s="24">
        <v>-29431</v>
      </c>
      <c r="F31" s="24">
        <v>2870</v>
      </c>
      <c r="G31" s="24">
        <v>-13759</v>
      </c>
      <c r="H31" s="24">
        <f>9.83+(-21.47)+(-86.26)+301+428+(-2.52)</f>
        <v>628.58000000000004</v>
      </c>
      <c r="I31" s="24">
        <v>-1590</v>
      </c>
      <c r="J31" s="24">
        <v>977</v>
      </c>
      <c r="K31" s="24">
        <v>550</v>
      </c>
      <c r="L31" s="24">
        <f>K31</f>
        <v>550</v>
      </c>
      <c r="M31" s="24">
        <f t="shared" ref="M31:P31" si="10">L31</f>
        <v>550</v>
      </c>
      <c r="N31" s="24">
        <f t="shared" si="10"/>
        <v>550</v>
      </c>
      <c r="O31" s="24">
        <f t="shared" si="10"/>
        <v>550</v>
      </c>
      <c r="P31" s="24">
        <f t="shared" si="10"/>
        <v>550</v>
      </c>
    </row>
    <row r="32" spans="1:16" x14ac:dyDescent="0.3">
      <c r="A32" t="s">
        <v>19</v>
      </c>
      <c r="B32" s="29">
        <f>B30-B31</f>
        <v>15747.8</v>
      </c>
      <c r="C32" s="29">
        <f t="shared" ref="C32:P32" si="11">C30-C31</f>
        <v>6951.9600000000073</v>
      </c>
      <c r="D32" s="29">
        <f t="shared" si="11"/>
        <v>10336.380000000005</v>
      </c>
      <c r="E32" s="29">
        <f t="shared" si="11"/>
        <v>13230.530000000028</v>
      </c>
      <c r="F32" s="29">
        <f t="shared" si="11"/>
        <v>-22149.73000000001</v>
      </c>
      <c r="G32" s="29">
        <f t="shared" si="11"/>
        <v>17003.160000000003</v>
      </c>
      <c r="H32" s="29">
        <f t="shared" si="11"/>
        <v>-12093.58</v>
      </c>
      <c r="I32" s="29">
        <f t="shared" si="11"/>
        <v>2969</v>
      </c>
      <c r="J32" s="29">
        <f t="shared" si="11"/>
        <v>27330</v>
      </c>
      <c r="K32" s="29">
        <f t="shared" si="11"/>
        <v>33493</v>
      </c>
      <c r="L32" s="29">
        <f t="shared" si="11"/>
        <v>10570.647830606642</v>
      </c>
      <c r="M32" s="29">
        <f t="shared" si="11"/>
        <v>785.95338012203138</v>
      </c>
      <c r="N32" s="29">
        <f t="shared" si="11"/>
        <v>4420.4220728538203</v>
      </c>
      <c r="O32" s="29">
        <f t="shared" si="11"/>
        <v>9161.5565997626618</v>
      </c>
      <c r="P32" s="29">
        <f t="shared" si="11"/>
        <v>15181.02430778835</v>
      </c>
    </row>
    <row r="33" spans="1:16" x14ac:dyDescent="0.3">
      <c r="B33" s="29"/>
      <c r="C33" s="24"/>
      <c r="D33" s="24"/>
      <c r="E33" s="24"/>
      <c r="F33" s="24"/>
      <c r="G33" s="24"/>
      <c r="H33" s="24"/>
      <c r="I33" s="24"/>
      <c r="J33" s="24"/>
      <c r="K33" s="24"/>
      <c r="L33" s="24"/>
      <c r="M33" s="24"/>
      <c r="N33" s="24"/>
      <c r="O33" s="24"/>
      <c r="P33" s="24"/>
    </row>
    <row r="34" spans="1:16" x14ac:dyDescent="0.3">
      <c r="A34" t="s">
        <v>20</v>
      </c>
      <c r="B34" s="29">
        <v>3025</v>
      </c>
      <c r="C34" s="24">
        <v>3251</v>
      </c>
      <c r="D34" s="24">
        <f>3303+1038</f>
        <v>4341</v>
      </c>
      <c r="E34" s="24">
        <v>2437</v>
      </c>
      <c r="F34" s="24">
        <v>395.25</v>
      </c>
      <c r="G34" s="24">
        <v>2541</v>
      </c>
      <c r="H34" s="24">
        <v>4231</v>
      </c>
      <c r="I34" s="24">
        <v>704</v>
      </c>
      <c r="J34" s="24">
        <v>3851</v>
      </c>
      <c r="K34" s="24">
        <v>10502</v>
      </c>
      <c r="L34" s="24">
        <f>L32*L35</f>
        <v>3171.1943491819925</v>
      </c>
      <c r="M34" s="24">
        <f t="shared" ref="M34:P34" si="12">M32*M35</f>
        <v>235.7860140366094</v>
      </c>
      <c r="N34" s="24">
        <f t="shared" si="12"/>
        <v>1326.1266218561461</v>
      </c>
      <c r="O34" s="24">
        <f t="shared" si="12"/>
        <v>2748.4669799287985</v>
      </c>
      <c r="P34" s="24">
        <f t="shared" si="12"/>
        <v>4554.3072923365044</v>
      </c>
    </row>
    <row r="35" spans="1:16" x14ac:dyDescent="0.3">
      <c r="B35" s="29"/>
      <c r="C35" s="24"/>
      <c r="D35" s="24"/>
      <c r="E35" s="24"/>
      <c r="F35" s="24"/>
      <c r="G35" s="24"/>
      <c r="H35" s="24"/>
      <c r="I35" s="24"/>
      <c r="J35" s="24"/>
      <c r="K35" s="24"/>
      <c r="L35" s="48">
        <v>0.3</v>
      </c>
      <c r="M35" s="48">
        <v>0.3</v>
      </c>
      <c r="N35" s="48">
        <v>0.3</v>
      </c>
      <c r="O35" s="48">
        <v>0.3</v>
      </c>
      <c r="P35" s="48">
        <v>0.3</v>
      </c>
    </row>
    <row r="36" spans="1:16" x14ac:dyDescent="0.3">
      <c r="A36" t="s">
        <v>21</v>
      </c>
      <c r="B36" s="29">
        <f>B32-B34</f>
        <v>12722.8</v>
      </c>
      <c r="C36" s="24">
        <f t="shared" ref="C36:P36" si="13">C32-C34</f>
        <v>3700.9600000000073</v>
      </c>
      <c r="D36" s="24">
        <f t="shared" si="13"/>
        <v>5995.3800000000047</v>
      </c>
      <c r="E36" s="24">
        <f t="shared" si="13"/>
        <v>10793.530000000028</v>
      </c>
      <c r="F36" s="24">
        <f t="shared" si="13"/>
        <v>-22544.98000000001</v>
      </c>
      <c r="G36" s="24">
        <f t="shared" si="13"/>
        <v>14462.160000000003</v>
      </c>
      <c r="H36" s="24">
        <f t="shared" si="13"/>
        <v>-16324.58</v>
      </c>
      <c r="I36" s="24">
        <f t="shared" si="13"/>
        <v>2265</v>
      </c>
      <c r="J36" s="24">
        <f t="shared" si="13"/>
        <v>23479</v>
      </c>
      <c r="K36" s="24">
        <f t="shared" si="13"/>
        <v>22991</v>
      </c>
      <c r="L36" s="24">
        <f t="shared" si="13"/>
        <v>7399.453481424649</v>
      </c>
      <c r="M36" s="24">
        <f t="shared" si="13"/>
        <v>550.16736608542192</v>
      </c>
      <c r="N36" s="24">
        <f t="shared" si="13"/>
        <v>3094.2954509976744</v>
      </c>
      <c r="O36" s="24">
        <f t="shared" si="13"/>
        <v>6413.0896198338633</v>
      </c>
      <c r="P36" s="24">
        <f t="shared" si="13"/>
        <v>10626.717015451846</v>
      </c>
    </row>
    <row r="37" spans="1:16" x14ac:dyDescent="0.3">
      <c r="A37" t="s">
        <v>22</v>
      </c>
      <c r="B37" s="29">
        <v>577.66999999999996</v>
      </c>
      <c r="C37" s="24">
        <v>1493</v>
      </c>
      <c r="D37" s="24">
        <v>2278</v>
      </c>
      <c r="E37" s="24">
        <v>209.5</v>
      </c>
      <c r="F37" s="24">
        <v>-1000</v>
      </c>
      <c r="G37" s="24">
        <v>-378</v>
      </c>
      <c r="H37" s="24">
        <v>-74.06</v>
      </c>
      <c r="I37" s="24">
        <v>336</v>
      </c>
      <c r="J37" s="24">
        <v>699</v>
      </c>
      <c r="K37" s="24">
        <v>287</v>
      </c>
      <c r="L37" s="24">
        <f>K37</f>
        <v>287</v>
      </c>
      <c r="M37" s="24">
        <f t="shared" ref="M37:P37" si="14">L37</f>
        <v>287</v>
      </c>
      <c r="N37" s="24">
        <f t="shared" si="14"/>
        <v>287</v>
      </c>
      <c r="O37" s="24">
        <f t="shared" si="14"/>
        <v>287</v>
      </c>
      <c r="P37" s="24">
        <f t="shared" si="14"/>
        <v>287</v>
      </c>
    </row>
    <row r="38" spans="1:16" ht="15" thickBot="1" x14ac:dyDescent="0.35">
      <c r="B38" s="29"/>
      <c r="C38" s="24"/>
      <c r="D38" s="24"/>
      <c r="E38" s="24"/>
      <c r="F38" s="24"/>
      <c r="G38" s="24"/>
      <c r="H38" s="24"/>
      <c r="I38" s="24"/>
      <c r="J38" s="24"/>
      <c r="K38" s="24"/>
      <c r="L38" s="24"/>
      <c r="M38" s="24"/>
      <c r="N38" s="24"/>
      <c r="O38" s="24"/>
      <c r="P38" s="24"/>
    </row>
    <row r="39" spans="1:16" ht="15" thickBot="1" x14ac:dyDescent="0.35">
      <c r="A39" s="9" t="s">
        <v>23</v>
      </c>
      <c r="B39" s="31">
        <f>B36+B37</f>
        <v>13300.47</v>
      </c>
      <c r="C39" s="25">
        <f t="shared" ref="C39:P39" si="15">C36+C37</f>
        <v>5193.9600000000073</v>
      </c>
      <c r="D39" s="25">
        <f t="shared" si="15"/>
        <v>8273.3800000000047</v>
      </c>
      <c r="E39" s="25">
        <f t="shared" si="15"/>
        <v>11003.030000000028</v>
      </c>
      <c r="F39" s="25">
        <f t="shared" si="15"/>
        <v>-23544.98000000001</v>
      </c>
      <c r="G39" s="25">
        <f t="shared" si="15"/>
        <v>14084.160000000003</v>
      </c>
      <c r="H39" s="25">
        <f t="shared" si="15"/>
        <v>-16398.64</v>
      </c>
      <c r="I39" s="25">
        <f t="shared" si="15"/>
        <v>2601</v>
      </c>
      <c r="J39" s="25">
        <f t="shared" si="15"/>
        <v>24178</v>
      </c>
      <c r="K39" s="25">
        <f t="shared" si="15"/>
        <v>23278</v>
      </c>
      <c r="L39" s="25">
        <f t="shared" si="15"/>
        <v>7686.453481424649</v>
      </c>
      <c r="M39" s="25">
        <f t="shared" si="15"/>
        <v>837.16736608542192</v>
      </c>
      <c r="N39" s="25">
        <f t="shared" si="15"/>
        <v>3381.2954509976744</v>
      </c>
      <c r="O39" s="25">
        <f t="shared" si="15"/>
        <v>6700.0896198338633</v>
      </c>
      <c r="P39" s="26">
        <f t="shared" si="15"/>
        <v>10913.717015451846</v>
      </c>
    </row>
    <row r="40" spans="1:16" x14ac:dyDescent="0.3">
      <c r="B40" s="24"/>
      <c r="C40" s="24"/>
      <c r="D40" s="24"/>
      <c r="E40" s="24"/>
      <c r="F40" s="24"/>
      <c r="G40" s="24"/>
      <c r="H40" s="24"/>
      <c r="I40" s="24"/>
      <c r="J40" s="24"/>
      <c r="K40" s="24"/>
      <c r="L40" s="24"/>
      <c r="M40" s="24"/>
      <c r="N40" s="24"/>
      <c r="O40" s="24"/>
      <c r="P40" s="24"/>
    </row>
    <row r="41" spans="1:16" x14ac:dyDescent="0.3">
      <c r="B41" s="24"/>
      <c r="C41" s="24"/>
      <c r="D41" s="24"/>
      <c r="E41" s="24"/>
      <c r="F41" s="24"/>
      <c r="G41" s="24"/>
      <c r="H41" s="24"/>
      <c r="I41" s="24"/>
      <c r="J41" s="24"/>
      <c r="K41" s="24"/>
      <c r="L41" s="24"/>
      <c r="M41" s="24"/>
      <c r="N41" s="24"/>
      <c r="O41" s="24"/>
      <c r="P41" s="24"/>
    </row>
    <row r="42" spans="1:16" ht="16.2" thickBot="1" x14ac:dyDescent="0.35">
      <c r="A42" s="10" t="s">
        <v>39</v>
      </c>
      <c r="B42" s="27"/>
      <c r="C42" s="27"/>
      <c r="D42" s="27"/>
      <c r="E42" s="27"/>
      <c r="F42" s="27"/>
      <c r="G42" s="27"/>
      <c r="H42" s="27"/>
      <c r="I42" s="27"/>
      <c r="J42" s="27"/>
      <c r="K42" s="27"/>
      <c r="L42" s="27"/>
      <c r="M42" s="27"/>
      <c r="N42" s="27"/>
      <c r="O42" s="27"/>
      <c r="P42" s="27"/>
    </row>
    <row r="43" spans="1:16" x14ac:dyDescent="0.3">
      <c r="B43" s="24"/>
      <c r="C43" s="24"/>
      <c r="D43" s="24"/>
      <c r="E43" s="24"/>
      <c r="F43" s="24"/>
      <c r="G43" s="24"/>
      <c r="H43" s="24"/>
      <c r="I43" s="24"/>
      <c r="J43" s="24"/>
      <c r="K43" s="24"/>
      <c r="L43" s="24"/>
      <c r="M43" s="24"/>
      <c r="N43" s="24"/>
      <c r="O43" s="24"/>
      <c r="P43" s="24"/>
    </row>
    <row r="44" spans="1:16" ht="15.6" x14ac:dyDescent="0.3">
      <c r="A44" s="5" t="s">
        <v>24</v>
      </c>
      <c r="B44" s="34">
        <f>SUM(B45:B50)</f>
        <v>79385.01999999999</v>
      </c>
      <c r="C44" s="34">
        <f t="shared" ref="C44:P44" si="16">SUM(C45:C50)</f>
        <v>58514.22</v>
      </c>
      <c r="D44" s="34">
        <f t="shared" si="16"/>
        <v>95952.22</v>
      </c>
      <c r="E44" s="34">
        <f t="shared" si="16"/>
        <v>60702.22</v>
      </c>
      <c r="F44" s="34">
        <f t="shared" si="16"/>
        <v>63890.54</v>
      </c>
      <c r="G44" s="34">
        <f t="shared" si="16"/>
        <v>56818</v>
      </c>
      <c r="H44" s="34">
        <f t="shared" si="16"/>
        <v>48831.88</v>
      </c>
      <c r="I44" s="34">
        <f t="shared" si="16"/>
        <v>52598</v>
      </c>
      <c r="J44" s="34">
        <f t="shared" si="16"/>
        <v>93092.5</v>
      </c>
      <c r="K44" s="34">
        <f t="shared" si="16"/>
        <v>122754</v>
      </c>
      <c r="L44" s="34">
        <f t="shared" si="16"/>
        <v>130440.45348142464</v>
      </c>
      <c r="M44" s="34">
        <f t="shared" si="16"/>
        <v>131277.62084751006</v>
      </c>
      <c r="N44" s="34">
        <f t="shared" si="16"/>
        <v>134658.91629850774</v>
      </c>
      <c r="O44" s="34">
        <f t="shared" si="16"/>
        <v>141359.0059183416</v>
      </c>
      <c r="P44" s="34">
        <f t="shared" si="16"/>
        <v>152272.72293379344</v>
      </c>
    </row>
    <row r="45" spans="1:16" x14ac:dyDescent="0.3">
      <c r="A45" t="s">
        <v>25</v>
      </c>
      <c r="B45" s="28">
        <v>679.18</v>
      </c>
      <c r="C45" s="28">
        <v>679.22</v>
      </c>
      <c r="D45" s="28">
        <v>679.22</v>
      </c>
      <c r="E45" s="28">
        <v>679.22</v>
      </c>
      <c r="F45" s="28">
        <v>719.54</v>
      </c>
      <c r="G45" s="28">
        <v>765</v>
      </c>
      <c r="H45" s="28">
        <v>765.88</v>
      </c>
      <c r="I45" s="28">
        <v>766</v>
      </c>
      <c r="J45" s="28">
        <v>766.5</v>
      </c>
      <c r="K45" s="28">
        <v>736</v>
      </c>
      <c r="L45" s="28">
        <f>K45</f>
        <v>736</v>
      </c>
      <c r="M45" s="28">
        <f t="shared" ref="M45:P45" si="17">L45</f>
        <v>736</v>
      </c>
      <c r="N45" s="28">
        <f t="shared" si="17"/>
        <v>736</v>
      </c>
      <c r="O45" s="28">
        <f t="shared" si="17"/>
        <v>736</v>
      </c>
      <c r="P45" s="28">
        <f t="shared" si="17"/>
        <v>736</v>
      </c>
    </row>
    <row r="46" spans="1:16" ht="15.6" x14ac:dyDescent="0.3">
      <c r="A46" s="6" t="s">
        <v>119</v>
      </c>
      <c r="B46" s="28">
        <v>78273</v>
      </c>
      <c r="C46" s="28">
        <v>57382</v>
      </c>
      <c r="D46" s="28">
        <v>94748</v>
      </c>
      <c r="E46" s="28">
        <v>59500</v>
      </c>
      <c r="F46" s="28">
        <v>62358</v>
      </c>
      <c r="G46" s="28">
        <v>54480</v>
      </c>
      <c r="H46" s="28">
        <v>43795</v>
      </c>
      <c r="I46" s="28">
        <v>44555</v>
      </c>
      <c r="J46" s="28">
        <v>84151</v>
      </c>
      <c r="K46" s="28">
        <v>115408</v>
      </c>
      <c r="L46" s="28">
        <f>K46+L39</f>
        <v>123094.45348142464</v>
      </c>
      <c r="M46" s="28">
        <f t="shared" ref="M46:P46" si="18">L46+M39</f>
        <v>123931.62084751007</v>
      </c>
      <c r="N46" s="28">
        <f t="shared" si="18"/>
        <v>127312.91629850774</v>
      </c>
      <c r="O46" s="28">
        <f t="shared" si="18"/>
        <v>134013.0059183416</v>
      </c>
      <c r="P46" s="28">
        <f t="shared" si="18"/>
        <v>144926.72293379344</v>
      </c>
    </row>
    <row r="47" spans="1:16" x14ac:dyDescent="0.3">
      <c r="B47" s="28"/>
      <c r="C47" s="28"/>
      <c r="D47" s="28"/>
      <c r="E47" s="28"/>
      <c r="F47" s="28"/>
      <c r="G47" s="28"/>
      <c r="H47" s="28"/>
      <c r="I47" s="28"/>
      <c r="J47" s="28"/>
      <c r="K47" s="28"/>
      <c r="L47" s="28"/>
      <c r="M47" s="28"/>
      <c r="N47" s="28"/>
      <c r="O47" s="28"/>
      <c r="P47" s="28"/>
    </row>
    <row r="48" spans="1:16" x14ac:dyDescent="0.3">
      <c r="A48" t="s">
        <v>120</v>
      </c>
      <c r="B48" s="28">
        <v>432.84</v>
      </c>
      <c r="C48" s="28">
        <v>453</v>
      </c>
      <c r="D48" s="28">
        <v>525</v>
      </c>
      <c r="E48" s="28">
        <v>523</v>
      </c>
      <c r="F48" s="28">
        <v>813</v>
      </c>
      <c r="G48" s="28">
        <v>1573</v>
      </c>
      <c r="H48" s="28">
        <v>4271</v>
      </c>
      <c r="I48" s="28">
        <v>7277</v>
      </c>
      <c r="J48" s="28">
        <v>8175</v>
      </c>
      <c r="K48" s="28">
        <v>6610</v>
      </c>
      <c r="L48" s="28">
        <f>K48</f>
        <v>6610</v>
      </c>
      <c r="M48" s="28">
        <f t="shared" ref="M48:P48" si="19">L48</f>
        <v>6610</v>
      </c>
      <c r="N48" s="28">
        <f t="shared" si="19"/>
        <v>6610</v>
      </c>
      <c r="O48" s="28">
        <f t="shared" si="19"/>
        <v>6610</v>
      </c>
      <c r="P48" s="28">
        <f t="shared" si="19"/>
        <v>6610</v>
      </c>
    </row>
    <row r="49" spans="1:16" x14ac:dyDescent="0.3">
      <c r="B49" s="28"/>
      <c r="C49" s="28"/>
      <c r="D49" s="28"/>
      <c r="E49" s="28"/>
      <c r="F49" s="28"/>
      <c r="G49" s="28"/>
      <c r="H49" s="28"/>
      <c r="I49" s="28"/>
      <c r="J49" s="28"/>
      <c r="K49" s="28"/>
      <c r="L49" s="28"/>
      <c r="M49" s="28"/>
      <c r="N49" s="28"/>
      <c r="O49" s="28"/>
      <c r="P49" s="28"/>
    </row>
    <row r="50" spans="1:16" x14ac:dyDescent="0.3">
      <c r="B50" s="28"/>
      <c r="C50" s="28"/>
      <c r="D50" s="28"/>
      <c r="E50" s="28"/>
      <c r="F50" s="28"/>
      <c r="G50" s="28"/>
      <c r="H50" s="28"/>
      <c r="I50" s="28"/>
      <c r="J50" s="28"/>
      <c r="K50" s="28"/>
      <c r="L50" s="28"/>
      <c r="M50" s="28"/>
      <c r="N50" s="28"/>
      <c r="O50" s="28"/>
      <c r="P50" s="28"/>
    </row>
    <row r="51" spans="1:16" ht="15" thickBot="1" x14ac:dyDescent="0.35">
      <c r="B51" s="28"/>
      <c r="C51" s="28"/>
      <c r="D51" s="28"/>
      <c r="E51" s="28"/>
      <c r="F51" s="28"/>
      <c r="G51" s="28"/>
      <c r="H51" s="28"/>
      <c r="I51" s="28"/>
      <c r="J51" s="28"/>
      <c r="K51" s="28"/>
      <c r="L51" s="28"/>
      <c r="M51" s="28"/>
      <c r="N51" s="28"/>
      <c r="O51" s="28"/>
      <c r="P51" s="28"/>
    </row>
    <row r="52" spans="1:16" ht="16.2" thickBot="1" x14ac:dyDescent="0.35">
      <c r="A52" s="7" t="s">
        <v>26</v>
      </c>
      <c r="B52" s="58">
        <f>SUM(B53:B56)</f>
        <v>80705.239999999991</v>
      </c>
      <c r="C52" s="58">
        <f t="shared" ref="C52:P52" si="20">SUM(C53:C56)</f>
        <v>99608</v>
      </c>
      <c r="D52" s="58">
        <f t="shared" si="20"/>
        <v>92176</v>
      </c>
      <c r="E52" s="58">
        <f t="shared" si="20"/>
        <v>101032</v>
      </c>
      <c r="F52" s="58">
        <f t="shared" si="20"/>
        <v>117771</v>
      </c>
      <c r="G52" s="58">
        <f t="shared" si="20"/>
        <v>128553</v>
      </c>
      <c r="H52" s="58">
        <f t="shared" si="20"/>
        <v>131004</v>
      </c>
      <c r="I52" s="58">
        <f t="shared" si="20"/>
        <v>128451</v>
      </c>
      <c r="J52" s="58">
        <f t="shared" si="20"/>
        <v>103949</v>
      </c>
      <c r="K52" s="58">
        <f t="shared" si="20"/>
        <v>89204</v>
      </c>
      <c r="L52" s="58">
        <f t="shared" si="20"/>
        <v>89204</v>
      </c>
      <c r="M52" s="58">
        <f t="shared" si="20"/>
        <v>89204</v>
      </c>
      <c r="N52" s="58">
        <f t="shared" si="20"/>
        <v>89204</v>
      </c>
      <c r="O52" s="58">
        <f t="shared" si="20"/>
        <v>89204</v>
      </c>
      <c r="P52" s="58">
        <f t="shared" si="20"/>
        <v>89204</v>
      </c>
    </row>
    <row r="53" spans="1:16" x14ac:dyDescent="0.3">
      <c r="A53" t="s">
        <v>27</v>
      </c>
      <c r="B53" s="28">
        <v>58453.74</v>
      </c>
      <c r="C53" s="28">
        <f>60629+11409</f>
        <v>72038</v>
      </c>
      <c r="D53" s="28">
        <f>61199+2739</f>
        <v>63938</v>
      </c>
      <c r="E53" s="28">
        <f>70973+2792</f>
        <v>73765</v>
      </c>
      <c r="F53" s="28">
        <f>83315+3858+5162</f>
        <v>92335</v>
      </c>
      <c r="G53" s="28">
        <f>93112+5412</f>
        <v>98524</v>
      </c>
      <c r="H53" s="28">
        <f>97843+5962</f>
        <v>103805</v>
      </c>
      <c r="I53" s="28">
        <f>88695+7568</f>
        <v>96263</v>
      </c>
      <c r="J53" s="28">
        <f>62148+7669</f>
        <v>69817</v>
      </c>
      <c r="K53" s="28">
        <f>40217+7642</f>
        <v>47859</v>
      </c>
      <c r="L53" s="28">
        <f>K53</f>
        <v>47859</v>
      </c>
      <c r="M53" s="28">
        <f t="shared" ref="M53:P53" si="21">L53</f>
        <v>47859</v>
      </c>
      <c r="N53" s="28">
        <f t="shared" si="21"/>
        <v>47859</v>
      </c>
      <c r="O53" s="28">
        <f t="shared" si="21"/>
        <v>47859</v>
      </c>
      <c r="P53" s="28">
        <f t="shared" si="21"/>
        <v>47859</v>
      </c>
    </row>
    <row r="54" spans="1:16" x14ac:dyDescent="0.3">
      <c r="A54" t="s">
        <v>28</v>
      </c>
      <c r="B54" s="28">
        <v>9886.5</v>
      </c>
      <c r="C54" s="28">
        <v>17392</v>
      </c>
      <c r="D54" s="28">
        <v>11165</v>
      </c>
      <c r="E54" s="28">
        <v>13922</v>
      </c>
      <c r="F54" s="28">
        <v>8759</v>
      </c>
      <c r="G54" s="28">
        <f>12312+2556</f>
        <v>14868</v>
      </c>
      <c r="H54" s="28">
        <f>7353+5333</f>
        <v>12686</v>
      </c>
      <c r="I54" s="28">
        <f>9264+5822+2500</f>
        <v>17586</v>
      </c>
      <c r="J54" s="28">
        <f>12233+2547+1673</f>
        <v>16453</v>
      </c>
      <c r="K54" s="28">
        <f>15376+2464+901</f>
        <v>18741</v>
      </c>
      <c r="L54" s="28">
        <f>K54</f>
        <v>18741</v>
      </c>
      <c r="M54" s="28">
        <f t="shared" ref="M54:P54" si="22">L54</f>
        <v>18741</v>
      </c>
      <c r="N54" s="28">
        <f t="shared" si="22"/>
        <v>18741</v>
      </c>
      <c r="O54" s="28">
        <f t="shared" si="22"/>
        <v>18741</v>
      </c>
      <c r="P54" s="28">
        <f t="shared" si="22"/>
        <v>18741</v>
      </c>
    </row>
    <row r="55" spans="1:16" x14ac:dyDescent="0.3">
      <c r="A55" t="s">
        <v>29</v>
      </c>
      <c r="B55" s="28">
        <v>7891</v>
      </c>
      <c r="C55" s="28">
        <v>9004</v>
      </c>
      <c r="D55" s="28">
        <v>10948</v>
      </c>
      <c r="E55" s="28">
        <v>11854</v>
      </c>
      <c r="F55" s="28">
        <v>14736</v>
      </c>
      <c r="G55" s="28">
        <v>13606</v>
      </c>
      <c r="H55" s="28">
        <v>12955</v>
      </c>
      <c r="I55" s="28">
        <v>13196</v>
      </c>
      <c r="J55" s="28">
        <v>16536</v>
      </c>
      <c r="K55" s="28">
        <v>20935</v>
      </c>
      <c r="L55" s="28">
        <f>K55</f>
        <v>20935</v>
      </c>
      <c r="M55" s="28">
        <f t="shared" ref="M55:P55" si="23">L55</f>
        <v>20935</v>
      </c>
      <c r="N55" s="28">
        <f t="shared" si="23"/>
        <v>20935</v>
      </c>
      <c r="O55" s="28">
        <f t="shared" si="23"/>
        <v>20935</v>
      </c>
      <c r="P55" s="28">
        <f t="shared" si="23"/>
        <v>20935</v>
      </c>
    </row>
    <row r="56" spans="1:16" x14ac:dyDescent="0.3">
      <c r="A56" t="s">
        <v>30</v>
      </c>
      <c r="B56" s="28">
        <v>4474</v>
      </c>
      <c r="C56" s="28">
        <v>1174</v>
      </c>
      <c r="D56" s="28">
        <v>6125</v>
      </c>
      <c r="E56" s="28">
        <v>1491</v>
      </c>
      <c r="F56" s="28">
        <v>1941</v>
      </c>
      <c r="G56" s="28">
        <v>1555</v>
      </c>
      <c r="H56" s="28">
        <v>1558</v>
      </c>
      <c r="I56" s="28">
        <v>1406</v>
      </c>
      <c r="J56" s="28">
        <v>1143</v>
      </c>
      <c r="K56" s="28">
        <v>1669</v>
      </c>
      <c r="L56" s="28">
        <f>K56</f>
        <v>1669</v>
      </c>
      <c r="M56" s="28">
        <f t="shared" ref="M56:P56" si="24">L56</f>
        <v>1669</v>
      </c>
      <c r="N56" s="28">
        <f t="shared" si="24"/>
        <v>1669</v>
      </c>
      <c r="O56" s="28">
        <f t="shared" si="24"/>
        <v>1669</v>
      </c>
      <c r="P56" s="28">
        <f t="shared" si="24"/>
        <v>1669</v>
      </c>
    </row>
    <row r="57" spans="1:16" ht="15" thickBot="1" x14ac:dyDescent="0.35">
      <c r="B57" s="28"/>
      <c r="C57" s="28"/>
      <c r="D57" s="28"/>
      <c r="E57" s="28"/>
      <c r="F57" s="28"/>
      <c r="G57" s="28"/>
      <c r="H57" s="28"/>
      <c r="I57" s="28"/>
      <c r="J57" s="28"/>
      <c r="K57" s="28"/>
      <c r="L57" s="28"/>
      <c r="M57" s="28"/>
      <c r="N57" s="28"/>
      <c r="O57" s="28"/>
      <c r="P57" s="28"/>
    </row>
    <row r="58" spans="1:16" ht="16.2" thickBot="1" x14ac:dyDescent="0.35">
      <c r="A58" s="7" t="s">
        <v>31</v>
      </c>
      <c r="B58" s="58">
        <f>SUM(B59:B66)</f>
        <v>107048.06999999999</v>
      </c>
      <c r="C58" s="58">
        <f t="shared" ref="C58:J58" si="25">SUM(C59:C66)</f>
        <v>115625</v>
      </c>
      <c r="D58" s="58">
        <f t="shared" si="25"/>
        <v>143211</v>
      </c>
      <c r="E58" s="58">
        <f t="shared" si="25"/>
        <v>145454.25</v>
      </c>
      <c r="F58" s="58">
        <f t="shared" si="25"/>
        <v>140451.75</v>
      </c>
      <c r="G58" s="58">
        <f t="shared" si="25"/>
        <v>157746</v>
      </c>
      <c r="H58" s="58">
        <f t="shared" si="25"/>
        <v>150678.59</v>
      </c>
      <c r="I58" s="58">
        <f t="shared" si="25"/>
        <v>155023</v>
      </c>
      <c r="J58" s="58">
        <f t="shared" si="25"/>
        <v>173613</v>
      </c>
      <c r="K58" s="58">
        <f>SUM(K59:K66)</f>
        <v>166684</v>
      </c>
      <c r="L58" s="58">
        <f t="shared" ref="L58" si="26">SUM(L59:L66)</f>
        <v>231187.17785174877</v>
      </c>
      <c r="M58" s="58">
        <f t="shared" ref="M58" si="27">SUM(M59:M66)</f>
        <v>256222.48090329181</v>
      </c>
      <c r="N58" s="58">
        <f t="shared" ref="N58" si="28">SUM(N59:N66)</f>
        <v>286613.11326838343</v>
      </c>
      <c r="O58" s="58">
        <f t="shared" ref="O58" si="29">SUM(O59:O66)</f>
        <v>323171.3324387375</v>
      </c>
      <c r="P58" s="58">
        <f t="shared" ref="P58" si="30">SUM(P59:P66)</f>
        <v>366853.86196285713</v>
      </c>
    </row>
    <row r="59" spans="1:16" x14ac:dyDescent="0.3">
      <c r="A59" t="s">
        <v>32</v>
      </c>
      <c r="B59" s="28">
        <v>723.53</v>
      </c>
      <c r="C59" s="28">
        <v>1392</v>
      </c>
      <c r="D59" s="28">
        <v>1559</v>
      </c>
      <c r="E59" s="28">
        <v>1017</v>
      </c>
      <c r="F59" s="28">
        <v>1040</v>
      </c>
      <c r="G59" s="28">
        <v>1086</v>
      </c>
      <c r="H59" s="28">
        <v>1253</v>
      </c>
      <c r="I59" s="28">
        <v>1254</v>
      </c>
      <c r="J59" s="28">
        <v>1527</v>
      </c>
      <c r="K59" s="28">
        <v>2146</v>
      </c>
      <c r="L59" s="28">
        <f>L157</f>
        <v>1784.4496446805822</v>
      </c>
      <c r="M59" s="28">
        <f t="shared" ref="M59:P59" si="31">M157</f>
        <v>1977.6880329420824</v>
      </c>
      <c r="N59" s="28">
        <f t="shared" si="31"/>
        <v>2212.2622581626606</v>
      </c>
      <c r="O59" s="28">
        <f t="shared" si="31"/>
        <v>2494.4418401571538</v>
      </c>
      <c r="P59" s="28">
        <f t="shared" si="31"/>
        <v>2831.6113796289756</v>
      </c>
    </row>
    <row r="60" spans="1:16" x14ac:dyDescent="0.3">
      <c r="A60" t="s">
        <v>33</v>
      </c>
      <c r="B60" s="28">
        <v>11450.78</v>
      </c>
      <c r="C60" s="28">
        <v>13859</v>
      </c>
      <c r="D60" s="28">
        <v>16794</v>
      </c>
      <c r="E60" s="28">
        <v>20150</v>
      </c>
      <c r="F60" s="28">
        <f>16362+814</f>
        <v>17176</v>
      </c>
      <c r="G60" s="28">
        <f>42791+814</f>
        <v>43605</v>
      </c>
      <c r="H60" s="28">
        <f>41917+809.55</f>
        <v>42726.55</v>
      </c>
      <c r="I60" s="28">
        <f>36964+884</f>
        <v>37848</v>
      </c>
      <c r="J60" s="28">
        <f>36351+1092</f>
        <v>37443</v>
      </c>
      <c r="K60" s="28">
        <f>22282+1399</f>
        <v>23681</v>
      </c>
      <c r="L60" s="28">
        <f t="shared" ref="L60:P66" si="32">L158</f>
        <v>40787.420449841877</v>
      </c>
      <c r="M60" s="28">
        <f t="shared" si="32"/>
        <v>45204.297895819022</v>
      </c>
      <c r="N60" s="28">
        <f t="shared" si="32"/>
        <v>50565.994472289385</v>
      </c>
      <c r="O60" s="28">
        <f t="shared" si="32"/>
        <v>57015.813489306376</v>
      </c>
      <c r="P60" s="28">
        <f t="shared" si="32"/>
        <v>64722.545820090876</v>
      </c>
    </row>
    <row r="61" spans="1:16" x14ac:dyDescent="0.3">
      <c r="A61" t="s">
        <v>34</v>
      </c>
      <c r="B61" s="28">
        <v>57580</v>
      </c>
      <c r="C61" s="28">
        <v>57698</v>
      </c>
      <c r="D61" s="28">
        <v>72038</v>
      </c>
      <c r="E61" s="28">
        <f>68382+130.6</f>
        <v>68512.600000000006</v>
      </c>
      <c r="F61" s="28">
        <f>63517+109.75</f>
        <v>63626.75</v>
      </c>
      <c r="G61" s="28">
        <f>67993+186</f>
        <v>68179</v>
      </c>
      <c r="H61" s="28">
        <f>59786+183.92</f>
        <v>59969.919999999998</v>
      </c>
      <c r="I61" s="28">
        <f>316+71739</f>
        <v>72055</v>
      </c>
      <c r="J61" s="28">
        <f>87540+502</f>
        <v>88042</v>
      </c>
      <c r="K61" s="28">
        <f>93626+452</f>
        <v>94078</v>
      </c>
      <c r="L61" s="28">
        <f t="shared" si="32"/>
        <v>107066.97868083493</v>
      </c>
      <c r="M61" s="28">
        <f t="shared" si="32"/>
        <v>118661.28197652493</v>
      </c>
      <c r="N61" s="28">
        <f t="shared" si="32"/>
        <v>132735.73548975962</v>
      </c>
      <c r="O61" s="28">
        <f t="shared" si="32"/>
        <v>149666.51040942923</v>
      </c>
      <c r="P61" s="28">
        <f t="shared" si="32"/>
        <v>169896.68277773855</v>
      </c>
    </row>
    <row r="62" spans="1:16" x14ac:dyDescent="0.3">
      <c r="A62" t="s">
        <v>121</v>
      </c>
      <c r="B62" s="28">
        <v>3981</v>
      </c>
      <c r="C62" s="28">
        <v>4834</v>
      </c>
      <c r="D62" s="28">
        <v>4901</v>
      </c>
      <c r="E62" s="28">
        <f>3177</f>
        <v>3177</v>
      </c>
      <c r="F62" s="28">
        <v>2771</v>
      </c>
      <c r="G62" s="28">
        <v>7860</v>
      </c>
      <c r="H62" s="28">
        <v>9779</v>
      </c>
      <c r="I62" s="28">
        <v>7195</v>
      </c>
      <c r="J62" s="28">
        <v>5935</v>
      </c>
      <c r="K62" s="28">
        <v>3290</v>
      </c>
      <c r="L62" s="28">
        <f t="shared" si="32"/>
        <v>10196.855112460469</v>
      </c>
      <c r="M62" s="28">
        <f t="shared" si="32"/>
        <v>11301.074473954755</v>
      </c>
      <c r="N62" s="28">
        <f t="shared" si="32"/>
        <v>12641.498618072346</v>
      </c>
      <c r="O62" s="28">
        <f t="shared" si="32"/>
        <v>14253.953372326594</v>
      </c>
      <c r="P62" s="28">
        <f t="shared" si="32"/>
        <v>16180.636455022719</v>
      </c>
    </row>
    <row r="63" spans="1:16" x14ac:dyDescent="0.3">
      <c r="A63" t="s">
        <v>35</v>
      </c>
      <c r="B63" s="28">
        <v>21281</v>
      </c>
      <c r="C63" s="28">
        <v>6401</v>
      </c>
      <c r="D63" s="28">
        <v>7634</v>
      </c>
      <c r="E63" s="28">
        <v>9546</v>
      </c>
      <c r="F63" s="28">
        <v>8965</v>
      </c>
      <c r="G63" s="28">
        <v>10443</v>
      </c>
      <c r="H63" s="28">
        <v>11761</v>
      </c>
      <c r="I63" s="28">
        <v>11033</v>
      </c>
      <c r="J63" s="28">
        <v>12990</v>
      </c>
      <c r="K63" s="28">
        <v>13340</v>
      </c>
      <c r="L63" s="28">
        <f t="shared" si="32"/>
        <v>20393.710224920938</v>
      </c>
      <c r="M63" s="28">
        <f t="shared" si="32"/>
        <v>22602.148947909511</v>
      </c>
      <c r="N63" s="28">
        <f t="shared" si="32"/>
        <v>25282.997236144693</v>
      </c>
      <c r="O63" s="28">
        <f t="shared" si="32"/>
        <v>28507.906744653188</v>
      </c>
      <c r="P63" s="28">
        <f t="shared" si="32"/>
        <v>32361.272910045438</v>
      </c>
    </row>
    <row r="64" spans="1:16" x14ac:dyDescent="0.3">
      <c r="A64" t="s">
        <v>36</v>
      </c>
      <c r="B64" s="28">
        <v>5844.51</v>
      </c>
      <c r="C64" s="28">
        <v>5807</v>
      </c>
      <c r="D64" s="28">
        <v>7953</v>
      </c>
      <c r="E64" s="28">
        <v>10196</v>
      </c>
      <c r="F64" s="28">
        <v>10329</v>
      </c>
      <c r="G64" s="28">
        <v>12848</v>
      </c>
      <c r="H64" s="28">
        <v>10766</v>
      </c>
      <c r="I64" s="28">
        <v>11810</v>
      </c>
      <c r="J64" s="28">
        <v>12291</v>
      </c>
      <c r="K64" s="28">
        <v>15831</v>
      </c>
      <c r="L64" s="28">
        <f>L163</f>
        <v>15268.770845398307</v>
      </c>
      <c r="M64" s="28">
        <f t="shared" ref="M64:P64" si="33">M163</f>
        <v>16922.22891729985</v>
      </c>
      <c r="N64" s="28">
        <f t="shared" si="33"/>
        <v>18929.38003070153</v>
      </c>
      <c r="O64" s="28">
        <f t="shared" si="33"/>
        <v>21343.869779721841</v>
      </c>
      <c r="P64" s="28">
        <f t="shared" si="33"/>
        <v>24228.885027751017</v>
      </c>
    </row>
    <row r="65" spans="1:16" x14ac:dyDescent="0.3">
      <c r="A65" t="s">
        <v>124</v>
      </c>
      <c r="B65" s="28">
        <v>0</v>
      </c>
      <c r="C65" s="28">
        <v>0</v>
      </c>
      <c r="D65" s="28">
        <v>1065</v>
      </c>
      <c r="E65" s="28">
        <v>0</v>
      </c>
      <c r="F65" s="28">
        <v>0</v>
      </c>
      <c r="G65" s="28">
        <v>0</v>
      </c>
      <c r="H65" s="28">
        <v>3.12</v>
      </c>
      <c r="I65" s="28">
        <v>0</v>
      </c>
      <c r="J65" s="28">
        <v>0</v>
      </c>
      <c r="K65" s="28">
        <v>0</v>
      </c>
      <c r="L65" s="28">
        <v>0</v>
      </c>
      <c r="M65" s="28">
        <v>0</v>
      </c>
      <c r="N65" s="28">
        <v>0</v>
      </c>
      <c r="O65" s="28">
        <v>0</v>
      </c>
      <c r="P65" s="28">
        <v>0</v>
      </c>
    </row>
    <row r="66" spans="1:16" ht="15" thickBot="1" x14ac:dyDescent="0.35">
      <c r="A66" t="s">
        <v>37</v>
      </c>
      <c r="B66" s="28">
        <v>6187.25</v>
      </c>
      <c r="C66" s="28">
        <v>25634</v>
      </c>
      <c r="D66" s="28">
        <v>31267</v>
      </c>
      <c r="E66" s="28">
        <v>32855.65</v>
      </c>
      <c r="F66" s="28">
        <v>36544</v>
      </c>
      <c r="G66" s="28">
        <v>13725</v>
      </c>
      <c r="H66" s="28">
        <v>14420</v>
      </c>
      <c r="I66" s="28">
        <v>13828</v>
      </c>
      <c r="J66" s="28">
        <v>15385</v>
      </c>
      <c r="K66" s="28">
        <v>14318</v>
      </c>
      <c r="L66" s="28">
        <f t="shared" si="32"/>
        <v>35688.992893611648</v>
      </c>
      <c r="M66" s="28">
        <f t="shared" si="32"/>
        <v>39553.760658841646</v>
      </c>
      <c r="N66" s="28">
        <f t="shared" si="32"/>
        <v>44245.245163253217</v>
      </c>
      <c r="O66" s="28">
        <f t="shared" si="32"/>
        <v>49888.83680314308</v>
      </c>
      <c r="P66" s="28">
        <f t="shared" si="32"/>
        <v>56632.227592579518</v>
      </c>
    </row>
    <row r="67" spans="1:16" ht="16.2" thickBot="1" x14ac:dyDescent="0.35">
      <c r="A67" s="7" t="s">
        <v>38</v>
      </c>
      <c r="B67" s="30">
        <f>B58+B52+B44</f>
        <v>267138.32999999996</v>
      </c>
      <c r="C67" s="30">
        <f t="shared" ref="C67:P67" si="34">C58+C52+C44</f>
        <v>273747.21999999997</v>
      </c>
      <c r="D67" s="30">
        <f t="shared" si="34"/>
        <v>331339.21999999997</v>
      </c>
      <c r="E67" s="30">
        <f t="shared" si="34"/>
        <v>307188.46999999997</v>
      </c>
      <c r="F67" s="30">
        <f t="shared" si="34"/>
        <v>322113.28999999998</v>
      </c>
      <c r="G67" s="30">
        <f t="shared" si="34"/>
        <v>343117</v>
      </c>
      <c r="H67" s="30">
        <f t="shared" si="34"/>
        <v>330514.46999999997</v>
      </c>
      <c r="I67" s="30">
        <f t="shared" si="34"/>
        <v>336072</v>
      </c>
      <c r="J67" s="30">
        <f t="shared" si="34"/>
        <v>370654.5</v>
      </c>
      <c r="K67" s="30">
        <f t="shared" si="34"/>
        <v>378642</v>
      </c>
      <c r="L67" s="30">
        <f t="shared" si="34"/>
        <v>450831.63133317343</v>
      </c>
      <c r="M67" s="30">
        <f t="shared" si="34"/>
        <v>476704.1017508019</v>
      </c>
      <c r="N67" s="30">
        <f t="shared" si="34"/>
        <v>510476.02956689114</v>
      </c>
      <c r="O67" s="30">
        <f t="shared" si="34"/>
        <v>553734.33835707908</v>
      </c>
      <c r="P67" s="30">
        <f t="shared" si="34"/>
        <v>608330.58489665063</v>
      </c>
    </row>
    <row r="68" spans="1:16" x14ac:dyDescent="0.3">
      <c r="B68" s="28"/>
      <c r="C68" s="28"/>
      <c r="D68" s="28"/>
      <c r="E68" s="28"/>
      <c r="F68" s="28"/>
      <c r="G68" s="28"/>
      <c r="H68" s="28"/>
      <c r="I68" s="28"/>
      <c r="J68" s="28"/>
      <c r="K68" s="28"/>
      <c r="L68" s="28"/>
      <c r="M68" s="28"/>
      <c r="N68" s="28"/>
      <c r="O68" s="28"/>
      <c r="P68" s="28"/>
    </row>
    <row r="69" spans="1:16" x14ac:dyDescent="0.3">
      <c r="B69" s="28"/>
      <c r="C69" s="28"/>
      <c r="D69" s="28"/>
      <c r="E69" s="28"/>
      <c r="F69" s="28"/>
      <c r="G69" s="28"/>
      <c r="H69" s="28"/>
      <c r="I69" s="28"/>
      <c r="J69" s="28"/>
      <c r="K69" s="28"/>
      <c r="L69" s="28"/>
      <c r="M69" s="28"/>
      <c r="N69" s="28"/>
      <c r="O69" s="28"/>
      <c r="P69" s="28"/>
    </row>
    <row r="70" spans="1:16" ht="15.6" x14ac:dyDescent="0.3">
      <c r="A70" s="5" t="s">
        <v>40</v>
      </c>
      <c r="B70" s="28"/>
      <c r="C70" s="28"/>
      <c r="D70" s="28"/>
      <c r="E70" s="28"/>
      <c r="F70" s="28"/>
      <c r="G70" s="28"/>
      <c r="H70" s="28"/>
      <c r="I70" s="28"/>
      <c r="J70" s="28"/>
      <c r="K70" s="28"/>
      <c r="L70" s="28"/>
      <c r="M70" s="28"/>
      <c r="N70" s="28"/>
      <c r="O70" s="28"/>
      <c r="P70" s="28"/>
    </row>
    <row r="71" spans="1:16" ht="15" thickBot="1" x14ac:dyDescent="0.35">
      <c r="B71" s="28"/>
      <c r="C71" s="28"/>
      <c r="D71" s="28"/>
      <c r="E71" s="28"/>
      <c r="F71" s="28"/>
      <c r="G71" s="28"/>
      <c r="H71" s="28"/>
      <c r="I71" s="28"/>
      <c r="J71" s="28"/>
      <c r="K71" s="28"/>
      <c r="L71" s="28"/>
      <c r="M71" s="28"/>
      <c r="N71" s="28"/>
      <c r="O71" s="28"/>
      <c r="P71" s="28"/>
    </row>
    <row r="72" spans="1:16" ht="16.2" thickBot="1" x14ac:dyDescent="0.35">
      <c r="A72" s="7" t="s">
        <v>41</v>
      </c>
      <c r="B72" s="30">
        <f t="shared" ref="B72:P72" si="35">SUM(B73:B83)</f>
        <v>157216.84</v>
      </c>
      <c r="C72" s="30">
        <f t="shared" si="35"/>
        <v>156919.02000000002</v>
      </c>
      <c r="D72" s="30">
        <f t="shared" si="35"/>
        <v>195371.25</v>
      </c>
      <c r="E72" s="30">
        <f t="shared" si="35"/>
        <v>183757.42</v>
      </c>
      <c r="F72" s="30">
        <f t="shared" si="35"/>
        <v>202526</v>
      </c>
      <c r="G72" s="30">
        <f t="shared" si="35"/>
        <v>196231</v>
      </c>
      <c r="H72" s="30">
        <f t="shared" si="35"/>
        <v>183541.5</v>
      </c>
      <c r="I72" s="30">
        <f t="shared" si="35"/>
        <v>184547</v>
      </c>
      <c r="J72" s="30">
        <f t="shared" si="35"/>
        <v>202266</v>
      </c>
      <c r="K72" s="30">
        <f t="shared" si="35"/>
        <v>218317</v>
      </c>
      <c r="L72" s="30">
        <f t="shared" si="35"/>
        <v>207928.9</v>
      </c>
      <c r="M72" s="30">
        <f t="shared" si="35"/>
        <v>215203.3</v>
      </c>
      <c r="N72" s="30">
        <f t="shared" si="35"/>
        <v>222477.7</v>
      </c>
      <c r="O72" s="30">
        <f t="shared" si="35"/>
        <v>229752.1</v>
      </c>
      <c r="P72" s="50">
        <f t="shared" si="35"/>
        <v>237026.5</v>
      </c>
    </row>
    <row r="73" spans="1:16" x14ac:dyDescent="0.3">
      <c r="A73" t="s">
        <v>42</v>
      </c>
      <c r="B73" s="28">
        <v>64927</v>
      </c>
      <c r="C73" s="28">
        <v>59594</v>
      </c>
      <c r="D73" s="28">
        <v>73867</v>
      </c>
      <c r="E73" s="28">
        <v>72619</v>
      </c>
      <c r="F73" s="28">
        <v>77882</v>
      </c>
      <c r="G73" s="28">
        <v>79640</v>
      </c>
      <c r="H73" s="28">
        <v>80900</v>
      </c>
      <c r="I73" s="28">
        <v>76641</v>
      </c>
      <c r="J73" s="28">
        <v>73124</v>
      </c>
      <c r="K73" s="28">
        <v>72536</v>
      </c>
      <c r="L73" s="28">
        <f>SUM(K73:K77,L204)-L206</f>
        <v>171114.9</v>
      </c>
      <c r="M73" s="28">
        <f t="shared" ref="M73:P73" si="36">SUM(L73:L77,M204)-M206</f>
        <v>178389.3</v>
      </c>
      <c r="N73" s="28">
        <f t="shared" si="36"/>
        <v>185663.7</v>
      </c>
      <c r="O73" s="28">
        <f t="shared" si="36"/>
        <v>192938.1</v>
      </c>
      <c r="P73" s="28">
        <f t="shared" si="36"/>
        <v>200212.5</v>
      </c>
    </row>
    <row r="74" spans="1:16" ht="15.6" x14ac:dyDescent="0.3">
      <c r="A74" s="6" t="s">
        <v>43</v>
      </c>
      <c r="B74" s="28">
        <f>41544.89+759.8</f>
        <v>42304.69</v>
      </c>
      <c r="C74" s="28">
        <f>35676+673</f>
        <v>36349</v>
      </c>
      <c r="D74" s="28">
        <f>47429+116.45</f>
        <v>47545.45</v>
      </c>
      <c r="E74" s="28">
        <f>37866+747</f>
        <v>38613</v>
      </c>
      <c r="F74" s="28">
        <f>42171+777</f>
        <v>42948</v>
      </c>
      <c r="G74" s="28">
        <f>51773+803</f>
        <v>52576</v>
      </c>
      <c r="H74" s="28">
        <f>50462+807</f>
        <v>51269</v>
      </c>
      <c r="I74" s="28">
        <f>840+46796</f>
        <v>47636</v>
      </c>
      <c r="J74" s="28">
        <f>39241+860</f>
        <v>40101</v>
      </c>
      <c r="K74" s="28">
        <f>33790+895</f>
        <v>34685</v>
      </c>
      <c r="L74" s="51"/>
      <c r="M74" s="51"/>
      <c r="N74" s="51"/>
      <c r="O74" s="51"/>
      <c r="P74" s="51"/>
    </row>
    <row r="75" spans="1:16" x14ac:dyDescent="0.3">
      <c r="A75" t="s">
        <v>44</v>
      </c>
      <c r="B75" s="28">
        <v>6550.97</v>
      </c>
      <c r="C75" s="28">
        <v>10186</v>
      </c>
      <c r="D75" s="28">
        <v>16142</v>
      </c>
      <c r="E75" s="28">
        <v>8538</v>
      </c>
      <c r="F75" s="28">
        <v>8599</v>
      </c>
      <c r="G75" s="28">
        <v>8377</v>
      </c>
      <c r="H75" s="28">
        <v>3529</v>
      </c>
      <c r="I75" s="28">
        <v>5219</v>
      </c>
      <c r="J75" s="28">
        <v>10937</v>
      </c>
      <c r="K75" s="28">
        <v>17624</v>
      </c>
      <c r="L75" s="51"/>
      <c r="M75" s="51"/>
      <c r="N75" s="51"/>
      <c r="O75" s="51"/>
      <c r="P75" s="51"/>
    </row>
    <row r="76" spans="1:16" x14ac:dyDescent="0.3">
      <c r="A76" t="s">
        <v>45</v>
      </c>
      <c r="B76" s="28">
        <v>19367.97</v>
      </c>
      <c r="C76" s="28">
        <v>23512</v>
      </c>
      <c r="D76" s="28">
        <v>23890</v>
      </c>
      <c r="E76" s="28">
        <v>23345</v>
      </c>
      <c r="F76" s="28">
        <v>27022</v>
      </c>
      <c r="G76" s="28">
        <v>12586</v>
      </c>
      <c r="H76" s="28">
        <v>6722</v>
      </c>
      <c r="I76" s="28">
        <v>9054</v>
      </c>
      <c r="J76" s="28">
        <v>24761</v>
      </c>
      <c r="K76" s="28">
        <v>48182</v>
      </c>
      <c r="L76" s="51"/>
      <c r="M76" s="51"/>
      <c r="N76" s="51"/>
      <c r="O76" s="51"/>
      <c r="P76" s="51"/>
    </row>
    <row r="77" spans="1:16" x14ac:dyDescent="0.3">
      <c r="A77" t="s">
        <v>122</v>
      </c>
      <c r="B77" s="28">
        <v>9671.5499999999993</v>
      </c>
      <c r="C77" s="28">
        <v>10753</v>
      </c>
      <c r="D77" s="28">
        <v>15479</v>
      </c>
      <c r="E77" s="28">
        <v>22073</v>
      </c>
      <c r="F77" s="28">
        <f>6275+16833</f>
        <v>23108</v>
      </c>
      <c r="G77" s="28">
        <f>16846+6490</f>
        <v>23336</v>
      </c>
      <c r="H77" s="28">
        <f>6686+11135</f>
        <v>17821</v>
      </c>
      <c r="I77" s="28">
        <f>7801+7416</f>
        <v>15217</v>
      </c>
      <c r="J77" s="28">
        <f>8059+6094</f>
        <v>14153</v>
      </c>
      <c r="K77" s="28">
        <v>8476</v>
      </c>
      <c r="L77" s="51"/>
      <c r="M77" s="51"/>
      <c r="N77" s="51"/>
      <c r="O77" s="51"/>
      <c r="P77" s="51"/>
    </row>
    <row r="78" spans="1:16" x14ac:dyDescent="0.3">
      <c r="A78" t="s">
        <v>46</v>
      </c>
      <c r="B78" s="28">
        <f>3763.95+770</f>
        <v>4533.95</v>
      </c>
      <c r="C78" s="28">
        <f>4606+690.76</f>
        <v>5296.76</v>
      </c>
      <c r="D78" s="28">
        <f>4887+763.9</f>
        <v>5650.9</v>
      </c>
      <c r="E78" s="28">
        <f>4743+1497</f>
        <v>6240</v>
      </c>
      <c r="F78" s="28">
        <f>1028+4418</f>
        <v>5446</v>
      </c>
      <c r="G78" s="28">
        <f>4200+1368</f>
        <v>5568</v>
      </c>
      <c r="H78" s="28">
        <f>4349+2320</f>
        <v>6669</v>
      </c>
      <c r="I78" s="28">
        <f>4675+2865</f>
        <v>7540</v>
      </c>
      <c r="J78" s="28">
        <f>5340+3377</f>
        <v>8717</v>
      </c>
      <c r="K78" s="28">
        <f>5534+2923</f>
        <v>8457</v>
      </c>
      <c r="L78" s="28">
        <f>K78</f>
        <v>8457</v>
      </c>
      <c r="M78" s="28">
        <f t="shared" ref="M78:P78" si="37">L78</f>
        <v>8457</v>
      </c>
      <c r="N78" s="28">
        <f t="shared" si="37"/>
        <v>8457</v>
      </c>
      <c r="O78" s="28">
        <f t="shared" si="37"/>
        <v>8457</v>
      </c>
      <c r="P78" s="28">
        <f t="shared" si="37"/>
        <v>8457</v>
      </c>
    </row>
    <row r="79" spans="1:16" x14ac:dyDescent="0.3">
      <c r="A79" t="s">
        <v>47</v>
      </c>
      <c r="B79" s="28">
        <v>1825</v>
      </c>
      <c r="C79" s="28">
        <v>2911</v>
      </c>
      <c r="D79" s="28">
        <v>4563</v>
      </c>
      <c r="E79" s="28">
        <v>2809</v>
      </c>
      <c r="F79" s="28">
        <v>4749</v>
      </c>
      <c r="G79" s="28">
        <v>6197</v>
      </c>
      <c r="H79" s="28">
        <f>5179-94</f>
        <v>5085</v>
      </c>
      <c r="I79" s="28">
        <v>7153</v>
      </c>
      <c r="J79" s="28">
        <v>9084</v>
      </c>
      <c r="K79" s="28">
        <v>12185</v>
      </c>
      <c r="L79" s="28">
        <f t="shared" ref="L79:P83" si="38">K79</f>
        <v>12185</v>
      </c>
      <c r="M79" s="28">
        <f t="shared" si="38"/>
        <v>12185</v>
      </c>
      <c r="N79" s="28">
        <f t="shared" si="38"/>
        <v>12185</v>
      </c>
      <c r="O79" s="28">
        <f t="shared" si="38"/>
        <v>12185</v>
      </c>
      <c r="P79" s="28">
        <f t="shared" si="38"/>
        <v>12185</v>
      </c>
    </row>
    <row r="80" spans="1:16" x14ac:dyDescent="0.3">
      <c r="A80" t="s">
        <v>48</v>
      </c>
      <c r="B80" s="28">
        <v>503.88</v>
      </c>
      <c r="C80" s="28">
        <v>753</v>
      </c>
      <c r="D80" s="28">
        <v>495</v>
      </c>
      <c r="E80" s="28">
        <v>407.42</v>
      </c>
      <c r="F80" s="28">
        <v>782</v>
      </c>
      <c r="G80" s="28">
        <v>1034</v>
      </c>
      <c r="H80" s="28">
        <v>843</v>
      </c>
      <c r="I80" s="28">
        <v>745</v>
      </c>
      <c r="J80" s="28">
        <v>441</v>
      </c>
      <c r="K80" s="28">
        <v>99</v>
      </c>
      <c r="L80" s="28">
        <f t="shared" si="38"/>
        <v>99</v>
      </c>
      <c r="M80" s="28">
        <f t="shared" si="38"/>
        <v>99</v>
      </c>
      <c r="N80" s="28">
        <f t="shared" si="38"/>
        <v>99</v>
      </c>
      <c r="O80" s="28">
        <f t="shared" si="38"/>
        <v>99</v>
      </c>
      <c r="P80" s="28">
        <f t="shared" si="38"/>
        <v>99</v>
      </c>
    </row>
    <row r="81" spans="1:16" x14ac:dyDescent="0.3">
      <c r="A81" t="s">
        <v>49</v>
      </c>
      <c r="B81" s="28">
        <v>2309.02</v>
      </c>
      <c r="C81" s="28">
        <v>2847</v>
      </c>
      <c r="D81" s="28">
        <v>2681</v>
      </c>
      <c r="E81" s="28">
        <v>2938</v>
      </c>
      <c r="F81" s="28">
        <v>5381</v>
      </c>
      <c r="G81" s="28">
        <v>1394</v>
      </c>
      <c r="H81" s="28">
        <v>5639</v>
      </c>
      <c r="I81" s="28">
        <v>8602</v>
      </c>
      <c r="J81" s="28">
        <v>5720</v>
      </c>
      <c r="K81" s="28">
        <v>6852</v>
      </c>
      <c r="L81" s="28">
        <f t="shared" si="38"/>
        <v>6852</v>
      </c>
      <c r="M81" s="28">
        <f t="shared" si="38"/>
        <v>6852</v>
      </c>
      <c r="N81" s="28">
        <f t="shared" si="38"/>
        <v>6852</v>
      </c>
      <c r="O81" s="28">
        <f t="shared" si="38"/>
        <v>6852</v>
      </c>
      <c r="P81" s="28">
        <f t="shared" si="38"/>
        <v>6852</v>
      </c>
    </row>
    <row r="82" spans="1:16" x14ac:dyDescent="0.3">
      <c r="A82" t="s">
        <v>50</v>
      </c>
      <c r="B82" s="28">
        <v>1265.81</v>
      </c>
      <c r="C82" s="28">
        <v>260.26</v>
      </c>
      <c r="D82" s="28">
        <v>899.9</v>
      </c>
      <c r="E82" s="28">
        <v>1024</v>
      </c>
      <c r="F82" s="28">
        <v>1152</v>
      </c>
      <c r="G82" s="28">
        <v>1003</v>
      </c>
      <c r="H82" s="28">
        <f>1196-1.5</f>
        <v>1194.5</v>
      </c>
      <c r="I82" s="28">
        <v>1556</v>
      </c>
      <c r="J82" s="28">
        <v>2129</v>
      </c>
      <c r="K82" s="28">
        <v>2045</v>
      </c>
      <c r="L82" s="28">
        <f t="shared" si="38"/>
        <v>2045</v>
      </c>
      <c r="M82" s="28">
        <f t="shared" si="38"/>
        <v>2045</v>
      </c>
      <c r="N82" s="28">
        <f t="shared" si="38"/>
        <v>2045</v>
      </c>
      <c r="O82" s="28">
        <f t="shared" si="38"/>
        <v>2045</v>
      </c>
      <c r="P82" s="28">
        <f t="shared" si="38"/>
        <v>2045</v>
      </c>
    </row>
    <row r="83" spans="1:16" x14ac:dyDescent="0.3">
      <c r="A83" t="s">
        <v>51</v>
      </c>
      <c r="B83" s="28">
        <v>3957</v>
      </c>
      <c r="C83" s="28">
        <v>4457</v>
      </c>
      <c r="D83" s="28">
        <v>4158</v>
      </c>
      <c r="E83" s="28">
        <v>5151</v>
      </c>
      <c r="F83" s="28">
        <v>5457</v>
      </c>
      <c r="G83" s="28">
        <v>4520</v>
      </c>
      <c r="H83" s="28">
        <v>3870</v>
      </c>
      <c r="I83" s="28">
        <v>5184</v>
      </c>
      <c r="J83" s="28">
        <v>13099</v>
      </c>
      <c r="K83" s="28">
        <v>7176</v>
      </c>
      <c r="L83" s="28">
        <f t="shared" si="38"/>
        <v>7176</v>
      </c>
      <c r="M83" s="28">
        <f t="shared" si="38"/>
        <v>7176</v>
      </c>
      <c r="N83" s="28">
        <f t="shared" si="38"/>
        <v>7176</v>
      </c>
      <c r="O83" s="28">
        <f t="shared" si="38"/>
        <v>7176</v>
      </c>
      <c r="P83" s="28">
        <f t="shared" si="38"/>
        <v>7176</v>
      </c>
    </row>
    <row r="84" spans="1:16" x14ac:dyDescent="0.3">
      <c r="B84" s="28"/>
      <c r="C84" s="28"/>
      <c r="D84" s="28"/>
      <c r="E84" s="28"/>
      <c r="F84" s="28"/>
      <c r="G84" s="28"/>
      <c r="H84" s="28"/>
      <c r="I84" s="28"/>
      <c r="J84" s="28"/>
      <c r="K84" s="28"/>
      <c r="L84" s="28"/>
      <c r="M84" s="28"/>
      <c r="N84" s="28"/>
      <c r="O84" s="28"/>
      <c r="P84" s="28"/>
    </row>
    <row r="85" spans="1:16" ht="15" thickBot="1" x14ac:dyDescent="0.35">
      <c r="B85" s="28"/>
      <c r="C85" s="28"/>
      <c r="D85" s="28"/>
      <c r="E85" s="28"/>
      <c r="F85" s="28"/>
      <c r="G85" s="28"/>
      <c r="H85" s="28"/>
      <c r="I85" s="28"/>
      <c r="J85" s="28"/>
      <c r="K85" s="28"/>
      <c r="L85" s="28"/>
      <c r="M85" s="28"/>
      <c r="N85" s="28"/>
      <c r="O85" s="28"/>
      <c r="P85" s="28"/>
    </row>
    <row r="86" spans="1:16" ht="16.2" thickBot="1" x14ac:dyDescent="0.35">
      <c r="A86" s="7" t="s">
        <v>52</v>
      </c>
      <c r="B86" s="30">
        <f>SUM(B88:B97)</f>
        <v>109921.31</v>
      </c>
      <c r="C86" s="30">
        <f t="shared" ref="C86:P86" si="39">SUM(C88:C97)</f>
        <v>116827.94</v>
      </c>
      <c r="D86" s="30">
        <f t="shared" si="39"/>
        <v>135967.91</v>
      </c>
      <c r="E86" s="30">
        <f t="shared" si="39"/>
        <v>123431.05</v>
      </c>
      <c r="F86" s="30">
        <f t="shared" si="39"/>
        <v>119586.48</v>
      </c>
      <c r="G86" s="30">
        <f t="shared" si="39"/>
        <v>146886</v>
      </c>
      <c r="H86" s="30">
        <f t="shared" si="39"/>
        <v>146972.84</v>
      </c>
      <c r="I86" s="30">
        <f t="shared" si="39"/>
        <v>151524.26</v>
      </c>
      <c r="J86" s="30">
        <f t="shared" si="39"/>
        <v>168388.15</v>
      </c>
      <c r="K86" s="30">
        <f t="shared" si="39"/>
        <v>160325</v>
      </c>
      <c r="L86" s="30">
        <f>SUM(L88:L96)</f>
        <v>242902.73133317343</v>
      </c>
      <c r="M86" s="30">
        <f t="shared" si="39"/>
        <v>261500.80175080188</v>
      </c>
      <c r="N86" s="30">
        <f t="shared" si="39"/>
        <v>287998.32956689125</v>
      </c>
      <c r="O86" s="30">
        <f t="shared" si="39"/>
        <v>323982.23835707916</v>
      </c>
      <c r="P86" s="30">
        <f t="shared" si="39"/>
        <v>371304.08489665051</v>
      </c>
    </row>
    <row r="87" spans="1:16" x14ac:dyDescent="0.3">
      <c r="B87" s="28"/>
      <c r="C87" s="28"/>
      <c r="D87" s="28"/>
      <c r="E87" s="28"/>
      <c r="F87" s="28"/>
      <c r="G87" s="28"/>
      <c r="H87" s="28"/>
      <c r="I87" s="28"/>
      <c r="J87" s="28"/>
      <c r="K87" s="28"/>
      <c r="L87" s="28"/>
      <c r="M87" s="28"/>
      <c r="N87" s="28"/>
      <c r="O87" s="28"/>
      <c r="P87" s="28"/>
    </row>
    <row r="88" spans="1:16" x14ac:dyDescent="0.3">
      <c r="A88" t="s">
        <v>53</v>
      </c>
      <c r="B88" s="28">
        <v>32602</v>
      </c>
      <c r="C88" s="28">
        <v>35085</v>
      </c>
      <c r="D88" s="28">
        <v>42137</v>
      </c>
      <c r="E88" s="28">
        <v>39013</v>
      </c>
      <c r="F88" s="28">
        <v>37456</v>
      </c>
      <c r="G88" s="28">
        <v>36088</v>
      </c>
      <c r="H88" s="28">
        <v>35240</v>
      </c>
      <c r="I88" s="28">
        <v>40755</v>
      </c>
      <c r="J88" s="28">
        <v>47788</v>
      </c>
      <c r="K88" s="28">
        <v>47269</v>
      </c>
      <c r="L88" s="28">
        <f>L147</f>
        <v>76476.413343453518</v>
      </c>
      <c r="M88" s="28">
        <f t="shared" ref="M88:P88" si="40">M147</f>
        <v>84758.05855466066</v>
      </c>
      <c r="N88" s="28">
        <f t="shared" si="40"/>
        <v>94811.239635542588</v>
      </c>
      <c r="O88" s="28">
        <f t="shared" si="40"/>
        <v>106904.65029244944</v>
      </c>
      <c r="P88" s="28">
        <f t="shared" si="40"/>
        <v>121354.77341267039</v>
      </c>
    </row>
    <row r="89" spans="1:16" x14ac:dyDescent="0.3">
      <c r="A89" t="s">
        <v>54</v>
      </c>
      <c r="B89" s="28">
        <f>13570.91+6079.92</f>
        <v>19650.830000000002</v>
      </c>
      <c r="C89" s="28">
        <f>14075+6810</f>
        <v>20885</v>
      </c>
      <c r="D89" s="28">
        <f>19893+8401</f>
        <v>28294</v>
      </c>
      <c r="E89" s="28">
        <f>18996+11511</f>
        <v>30507</v>
      </c>
      <c r="F89" s="28">
        <f>14245+11172</f>
        <v>25417</v>
      </c>
      <c r="G89" s="28">
        <f>12679+17868</f>
        <v>30547</v>
      </c>
      <c r="H89" s="28">
        <f>12442+22095</f>
        <v>34537</v>
      </c>
      <c r="I89" s="28">
        <f>15737+23417</f>
        <v>39154</v>
      </c>
      <c r="J89" s="28">
        <f>16951+24069</f>
        <v>41020</v>
      </c>
      <c r="K89" s="28">
        <v>13248</v>
      </c>
      <c r="L89" s="29">
        <f>L148</f>
        <v>66279.558230993061</v>
      </c>
      <c r="M89" s="28">
        <f t="shared" ref="M89:P89" si="41">M148</f>
        <v>73456.984080705908</v>
      </c>
      <c r="N89" s="28">
        <f t="shared" si="41"/>
        <v>82169.741017470253</v>
      </c>
      <c r="O89" s="28">
        <f t="shared" si="41"/>
        <v>92650.696920122864</v>
      </c>
      <c r="P89" s="28">
        <f t="shared" si="41"/>
        <v>105174.13695764767</v>
      </c>
    </row>
    <row r="90" spans="1:16" x14ac:dyDescent="0.3">
      <c r="A90" t="s">
        <v>123</v>
      </c>
      <c r="B90" s="28">
        <f>17153+13306</f>
        <v>30459</v>
      </c>
      <c r="C90" s="28">
        <f>13986+22091</f>
        <v>36077</v>
      </c>
      <c r="D90" s="28">
        <f>14716+19897</f>
        <v>34613</v>
      </c>
      <c r="E90" s="28">
        <f>21559+11089</f>
        <v>32648</v>
      </c>
      <c r="F90" s="28">
        <f>18467+15259</f>
        <v>33726</v>
      </c>
      <c r="G90" s="28">
        <f>31700+15092</f>
        <v>46792</v>
      </c>
      <c r="H90" s="28">
        <f>38159+2510</f>
        <v>40669</v>
      </c>
      <c r="I90" s="28">
        <f>31886+5128</f>
        <v>37014</v>
      </c>
      <c r="J90" s="28">
        <f>40014+5791</f>
        <v>45805</v>
      </c>
      <c r="K90" s="28">
        <f>34349+6485</f>
        <v>40834</v>
      </c>
      <c r="L90" s="28">
        <f>L219</f>
        <v>37961.752704343664</v>
      </c>
      <c r="M90" s="28">
        <f t="shared" ref="M90:P90" si="42">M219</f>
        <v>34366.725929779648</v>
      </c>
      <c r="N90" s="28">
        <f t="shared" si="42"/>
        <v>33923.806633162596</v>
      </c>
      <c r="O90" s="28">
        <f t="shared" si="42"/>
        <v>37499.874801220161</v>
      </c>
      <c r="P90" s="28">
        <f t="shared" si="42"/>
        <v>46098.378494344433</v>
      </c>
    </row>
    <row r="91" spans="1:16" x14ac:dyDescent="0.3">
      <c r="A91" t="s">
        <v>55</v>
      </c>
      <c r="B91" s="28">
        <v>1170</v>
      </c>
      <c r="C91" s="28">
        <v>710</v>
      </c>
      <c r="D91" s="28">
        <v>2279</v>
      </c>
      <c r="E91" s="28">
        <v>1268</v>
      </c>
      <c r="F91" s="28">
        <v>935.25</v>
      </c>
      <c r="G91" s="28">
        <v>1610</v>
      </c>
      <c r="H91" s="28">
        <v>1671</v>
      </c>
      <c r="I91" s="28">
        <v>123</v>
      </c>
      <c r="J91" s="28">
        <v>196</v>
      </c>
      <c r="K91" s="28">
        <v>72</v>
      </c>
      <c r="L91" s="28">
        <f>L149</f>
        <v>1835.4339202428846</v>
      </c>
      <c r="M91" s="28">
        <f t="shared" ref="M91:P91" si="43">M149</f>
        <v>2034.1934053118559</v>
      </c>
      <c r="N91" s="28">
        <f t="shared" si="43"/>
        <v>2275.469751253022</v>
      </c>
      <c r="O91" s="28">
        <f t="shared" si="43"/>
        <v>2565.7116070187867</v>
      </c>
      <c r="P91" s="28">
        <f t="shared" si="43"/>
        <v>2912.5145619040891</v>
      </c>
    </row>
    <row r="92" spans="1:16" x14ac:dyDescent="0.3">
      <c r="A92" t="s">
        <v>56</v>
      </c>
      <c r="B92" s="28">
        <v>5824</v>
      </c>
      <c r="C92" s="28">
        <v>6539</v>
      </c>
      <c r="D92" s="28">
        <v>7662</v>
      </c>
      <c r="E92" s="28">
        <v>6862</v>
      </c>
      <c r="F92" s="28">
        <v>6264</v>
      </c>
      <c r="G92" s="28">
        <v>6298</v>
      </c>
      <c r="H92" s="28">
        <v>7565</v>
      </c>
      <c r="I92" s="28">
        <v>9587</v>
      </c>
      <c r="J92" s="28">
        <v>10429</v>
      </c>
      <c r="K92" s="28">
        <v>11794</v>
      </c>
      <c r="L92" s="29">
        <f>L150</f>
        <v>10196.855112460469</v>
      </c>
      <c r="M92" s="28">
        <f t="shared" ref="M92:P92" si="44">M150</f>
        <v>11301.074473954755</v>
      </c>
      <c r="N92" s="28">
        <f t="shared" si="44"/>
        <v>12641.498618072346</v>
      </c>
      <c r="O92" s="28">
        <f t="shared" si="44"/>
        <v>14253.953372326594</v>
      </c>
      <c r="P92" s="28">
        <f t="shared" si="44"/>
        <v>16180.636455022719</v>
      </c>
    </row>
    <row r="93" spans="1:16" x14ac:dyDescent="0.3">
      <c r="A93" t="s">
        <v>57</v>
      </c>
      <c r="B93" s="28">
        <v>146.75</v>
      </c>
      <c r="C93" s="28">
        <v>935</v>
      </c>
      <c r="D93" s="28">
        <v>208.91</v>
      </c>
      <c r="E93" s="28">
        <v>184</v>
      </c>
      <c r="F93" s="28">
        <v>142.80000000000001</v>
      </c>
      <c r="G93" s="28">
        <v>865</v>
      </c>
      <c r="H93" s="28">
        <v>259.83999999999997</v>
      </c>
      <c r="I93" s="28">
        <v>259.26</v>
      </c>
      <c r="J93" s="28">
        <v>101.15</v>
      </c>
      <c r="K93" s="28">
        <v>411</v>
      </c>
      <c r="L93" s="28">
        <f>L151</f>
        <v>611.81130674762812</v>
      </c>
      <c r="M93" s="28">
        <f t="shared" ref="M93:P93" si="45">M151</f>
        <v>678.06446843728531</v>
      </c>
      <c r="N93" s="28">
        <f t="shared" si="45"/>
        <v>758.48991708434073</v>
      </c>
      <c r="O93" s="28">
        <f t="shared" si="45"/>
        <v>855.23720233959557</v>
      </c>
      <c r="P93" s="28">
        <f t="shared" si="45"/>
        <v>970.83818730136306</v>
      </c>
    </row>
    <row r="94" spans="1:16" x14ac:dyDescent="0.3">
      <c r="A94" t="s">
        <v>58</v>
      </c>
      <c r="B94" s="28">
        <v>19233</v>
      </c>
      <c r="C94" s="28">
        <v>15041</v>
      </c>
      <c r="D94" s="28">
        <f>14663+497</f>
        <v>15160</v>
      </c>
      <c r="E94" s="28">
        <f>8938+591.05</f>
        <v>9529.0499999999993</v>
      </c>
      <c r="F94" s="28">
        <v>10861</v>
      </c>
      <c r="G94" s="28">
        <v>19051</v>
      </c>
      <c r="H94" s="28">
        <v>22709</v>
      </c>
      <c r="I94" s="28">
        <v>18838</v>
      </c>
      <c r="J94" s="28">
        <v>14253</v>
      </c>
      <c r="K94" s="28">
        <v>27199</v>
      </c>
      <c r="L94" s="28">
        <f>L152</f>
        <v>40787.420449841877</v>
      </c>
      <c r="M94" s="28">
        <f t="shared" ref="M94:P94" si="46">M152</f>
        <v>45204.297895819022</v>
      </c>
      <c r="N94" s="28">
        <f t="shared" si="46"/>
        <v>50565.994472289385</v>
      </c>
      <c r="O94" s="28">
        <f t="shared" si="46"/>
        <v>57015.813489306376</v>
      </c>
      <c r="P94" s="28">
        <f t="shared" si="46"/>
        <v>64722.545820090876</v>
      </c>
    </row>
    <row r="95" spans="1:16" x14ac:dyDescent="0.3">
      <c r="A95" t="s">
        <v>124</v>
      </c>
      <c r="B95" s="28">
        <v>0</v>
      </c>
      <c r="C95" s="28">
        <v>0</v>
      </c>
      <c r="D95" s="28">
        <v>2585</v>
      </c>
      <c r="E95" s="28">
        <v>162</v>
      </c>
      <c r="F95" s="28">
        <v>194.43</v>
      </c>
      <c r="G95" s="28">
        <v>220</v>
      </c>
      <c r="H95" s="28">
        <v>523</v>
      </c>
      <c r="I95" s="28">
        <v>828</v>
      </c>
      <c r="J95" s="28">
        <v>675</v>
      </c>
      <c r="K95" s="28">
        <v>514</v>
      </c>
      <c r="L95" s="28">
        <f>L166*L177</f>
        <v>596.0021751219233</v>
      </c>
      <c r="M95" s="28">
        <f>M166*M177</f>
        <v>660.54336296896076</v>
      </c>
      <c r="N95" s="28">
        <f>N166*N177</f>
        <v>738.89062755878342</v>
      </c>
      <c r="O95" s="28">
        <f>O166*O177</f>
        <v>833.13797443408146</v>
      </c>
      <c r="P95" s="28">
        <f>P166*P177</f>
        <v>945.75184365090308</v>
      </c>
    </row>
    <row r="96" spans="1:16" x14ac:dyDescent="0.3">
      <c r="A96" t="s">
        <v>59</v>
      </c>
      <c r="B96" s="28">
        <v>835.73</v>
      </c>
      <c r="C96" s="28">
        <v>1555.94</v>
      </c>
      <c r="D96" s="28">
        <v>3029</v>
      </c>
      <c r="E96" s="28">
        <v>3258</v>
      </c>
      <c r="F96" s="28">
        <v>4590</v>
      </c>
      <c r="G96" s="28">
        <v>5415</v>
      </c>
      <c r="H96" s="28">
        <v>3799</v>
      </c>
      <c r="I96" s="28">
        <v>4966</v>
      </c>
      <c r="J96" s="28">
        <v>8121</v>
      </c>
      <c r="K96" s="28">
        <v>18984</v>
      </c>
      <c r="L96" s="29">
        <f>L154</f>
        <v>8157.4840899683759</v>
      </c>
      <c r="M96" s="28">
        <f t="shared" ref="M96:P96" si="47">M154</f>
        <v>9040.8595791638054</v>
      </c>
      <c r="N96" s="28">
        <f t="shared" si="47"/>
        <v>10113.198894457877</v>
      </c>
      <c r="O96" s="28">
        <f t="shared" si="47"/>
        <v>11403.162697861275</v>
      </c>
      <c r="P96" s="28">
        <f t="shared" si="47"/>
        <v>12944.509164018174</v>
      </c>
    </row>
    <row r="97" spans="1:17" ht="15" thickBot="1" x14ac:dyDescent="0.35">
      <c r="B97" s="28"/>
      <c r="C97" s="28"/>
      <c r="D97" s="28"/>
      <c r="E97" s="28"/>
      <c r="F97" s="28"/>
      <c r="G97" s="28"/>
      <c r="H97" s="28"/>
      <c r="I97" s="28"/>
      <c r="J97" s="28"/>
      <c r="K97" s="28"/>
      <c r="L97" s="28"/>
      <c r="M97" s="28"/>
      <c r="N97" s="28"/>
      <c r="O97" s="28"/>
      <c r="P97" s="28"/>
    </row>
    <row r="98" spans="1:17" ht="16.2" thickBot="1" x14ac:dyDescent="0.35">
      <c r="A98" s="7" t="s">
        <v>38</v>
      </c>
      <c r="B98" s="30">
        <f t="shared" ref="B98:P98" si="48">B86+B72</f>
        <v>267138.15000000002</v>
      </c>
      <c r="C98" s="30">
        <f t="shared" si="48"/>
        <v>273746.96000000002</v>
      </c>
      <c r="D98" s="30">
        <f t="shared" si="48"/>
        <v>331339.16000000003</v>
      </c>
      <c r="E98" s="30">
        <f t="shared" si="48"/>
        <v>307188.47000000003</v>
      </c>
      <c r="F98" s="30">
        <f t="shared" si="48"/>
        <v>322112.48</v>
      </c>
      <c r="G98" s="30">
        <f t="shared" si="48"/>
        <v>343117</v>
      </c>
      <c r="H98" s="30">
        <f t="shared" si="48"/>
        <v>330514.33999999997</v>
      </c>
      <c r="I98" s="30">
        <f t="shared" si="48"/>
        <v>336071.26</v>
      </c>
      <c r="J98" s="30">
        <f t="shared" si="48"/>
        <v>370654.15</v>
      </c>
      <c r="K98" s="30">
        <f t="shared" si="48"/>
        <v>378642</v>
      </c>
      <c r="L98" s="31">
        <f t="shared" si="48"/>
        <v>450831.63133317343</v>
      </c>
      <c r="M98" s="30">
        <f t="shared" si="48"/>
        <v>476704.1017508019</v>
      </c>
      <c r="N98" s="30">
        <f t="shared" si="48"/>
        <v>510476.02956689126</v>
      </c>
      <c r="O98" s="30">
        <f t="shared" si="48"/>
        <v>553734.33835707919</v>
      </c>
      <c r="P98" s="30">
        <f t="shared" si="48"/>
        <v>608330.58489665051</v>
      </c>
    </row>
    <row r="99" spans="1:17" x14ac:dyDescent="0.3">
      <c r="A99" s="37" t="s">
        <v>60</v>
      </c>
      <c r="B99" s="28">
        <f t="shared" ref="B99:P99" si="49">B98-B67</f>
        <v>-0.17999999993480742</v>
      </c>
      <c r="C99" s="28">
        <f t="shared" si="49"/>
        <v>-0.25999999995110556</v>
      </c>
      <c r="D99" s="28">
        <f t="shared" si="49"/>
        <v>-5.9999999939464033E-2</v>
      </c>
      <c r="E99" s="28">
        <f t="shared" si="49"/>
        <v>0</v>
      </c>
      <c r="F99" s="28">
        <f t="shared" si="49"/>
        <v>-0.80999999999767169</v>
      </c>
      <c r="G99" s="28">
        <f t="shared" si="49"/>
        <v>0</v>
      </c>
      <c r="H99" s="28">
        <f t="shared" si="49"/>
        <v>-0.13000000000465661</v>
      </c>
      <c r="I99" s="28">
        <f t="shared" si="49"/>
        <v>-0.73999999999068677</v>
      </c>
      <c r="J99" s="28">
        <f t="shared" si="49"/>
        <v>-0.34999999997671694</v>
      </c>
      <c r="K99" s="28">
        <f t="shared" si="49"/>
        <v>0</v>
      </c>
      <c r="L99" s="29">
        <f t="shared" si="49"/>
        <v>0</v>
      </c>
      <c r="M99" s="28">
        <f t="shared" si="49"/>
        <v>0</v>
      </c>
      <c r="N99" s="28">
        <f t="shared" si="49"/>
        <v>0</v>
      </c>
      <c r="O99" s="28">
        <f t="shared" si="49"/>
        <v>0</v>
      </c>
      <c r="P99" s="28">
        <f t="shared" si="49"/>
        <v>0</v>
      </c>
    </row>
    <row r="102" spans="1:17" x14ac:dyDescent="0.3">
      <c r="A102" t="s">
        <v>61</v>
      </c>
      <c r="B102">
        <v>2500000</v>
      </c>
      <c r="C102">
        <v>2600000</v>
      </c>
      <c r="D102">
        <v>2620000</v>
      </c>
      <c r="E102">
        <v>2330000</v>
      </c>
      <c r="F102">
        <v>2420000</v>
      </c>
      <c r="G102">
        <v>2450000</v>
      </c>
      <c r="H102">
        <v>2510000</v>
      </c>
      <c r="I102">
        <v>2520000</v>
      </c>
      <c r="J102">
        <v>2650000</v>
      </c>
      <c r="K102">
        <v>2700000</v>
      </c>
      <c r="L102">
        <f>K102+L103</f>
        <v>2820000</v>
      </c>
      <c r="M102">
        <f t="shared" ref="M102:P102" si="50">L102+M103</f>
        <v>2940000</v>
      </c>
      <c r="N102">
        <f t="shared" si="50"/>
        <v>3060000</v>
      </c>
      <c r="O102">
        <f t="shared" si="50"/>
        <v>3180000</v>
      </c>
      <c r="P102">
        <f t="shared" si="50"/>
        <v>3300000</v>
      </c>
    </row>
    <row r="103" spans="1:17" x14ac:dyDescent="0.3">
      <c r="A103" t="s">
        <v>62</v>
      </c>
      <c r="B103" s="11"/>
      <c r="C103">
        <f>C102-B102</f>
        <v>100000</v>
      </c>
      <c r="D103">
        <f t="shared" ref="D103:J103" si="51">D102-C102</f>
        <v>20000</v>
      </c>
      <c r="E103">
        <f t="shared" si="51"/>
        <v>-290000</v>
      </c>
      <c r="F103">
        <f t="shared" si="51"/>
        <v>90000</v>
      </c>
      <c r="G103">
        <f t="shared" si="51"/>
        <v>30000</v>
      </c>
      <c r="H103">
        <f t="shared" si="51"/>
        <v>60000</v>
      </c>
      <c r="I103">
        <f t="shared" si="51"/>
        <v>10000</v>
      </c>
      <c r="J103">
        <f t="shared" si="51"/>
        <v>130000</v>
      </c>
      <c r="K103">
        <f t="shared" ref="K103" si="52">K102-J102</f>
        <v>50000</v>
      </c>
      <c r="L103" s="42">
        <v>120000</v>
      </c>
      <c r="M103" s="42">
        <v>120000</v>
      </c>
      <c r="N103" s="42">
        <v>120000</v>
      </c>
      <c r="O103" s="42">
        <v>120000</v>
      </c>
      <c r="P103" s="42">
        <v>120000</v>
      </c>
    </row>
    <row r="105" spans="1:17" x14ac:dyDescent="0.3">
      <c r="A105" t="s">
        <v>63</v>
      </c>
      <c r="B105">
        <v>988000</v>
      </c>
      <c r="C105">
        <v>1088000</v>
      </c>
      <c r="D105">
        <v>1189000</v>
      </c>
      <c r="E105">
        <v>1235000</v>
      </c>
      <c r="F105">
        <v>1027659</v>
      </c>
      <c r="G105">
        <v>974000</v>
      </c>
      <c r="H105">
        <v>1081000</v>
      </c>
      <c r="I105">
        <v>1281000</v>
      </c>
      <c r="J105">
        <v>1381733</v>
      </c>
      <c r="K105">
        <v>1530000</v>
      </c>
      <c r="L105" s="39">
        <f>L119*L126</f>
        <v>1598983.6546521373</v>
      </c>
      <c r="M105" s="39">
        <f t="shared" ref="M105:P105" si="53">M119*M126</f>
        <v>1719086.0589558936</v>
      </c>
      <c r="N105" s="39">
        <f t="shared" si="53"/>
        <v>1867888.4433362577</v>
      </c>
      <c r="O105" s="39">
        <f t="shared" si="53"/>
        <v>2048469.9051741445</v>
      </c>
      <c r="P105" s="39">
        <f t="shared" si="53"/>
        <v>2264468.0029814737</v>
      </c>
    </row>
    <row r="106" spans="1:17" ht="15" thickBot="1" x14ac:dyDescent="0.35">
      <c r="A106" t="s">
        <v>64</v>
      </c>
      <c r="B106">
        <v>420000</v>
      </c>
      <c r="C106">
        <v>490000</v>
      </c>
      <c r="D106">
        <v>475000</v>
      </c>
      <c r="E106">
        <v>460000</v>
      </c>
      <c r="F106">
        <v>400000</v>
      </c>
      <c r="G106">
        <v>350000</v>
      </c>
      <c r="H106">
        <v>295000</v>
      </c>
      <c r="I106">
        <v>330000</v>
      </c>
      <c r="J106">
        <v>335000</v>
      </c>
      <c r="K106">
        <v>340000</v>
      </c>
      <c r="L106" s="39">
        <f>L120*L127</f>
        <v>538197.91666666663</v>
      </c>
      <c r="M106" s="39">
        <f t="shared" ref="M106:P106" si="54">M120*M127</f>
        <v>616685.11284722213</v>
      </c>
      <c r="N106" s="39">
        <f t="shared" si="54"/>
        <v>706618.3584707753</v>
      </c>
      <c r="O106" s="39">
        <f t="shared" si="54"/>
        <v>809666.86908109661</v>
      </c>
      <c r="P106" s="39">
        <f t="shared" si="54"/>
        <v>927743.28748875647</v>
      </c>
    </row>
    <row r="107" spans="1:17" ht="16.2" thickBot="1" x14ac:dyDescent="0.35">
      <c r="A107" s="7" t="s">
        <v>38</v>
      </c>
      <c r="B107" s="8">
        <f>SUM(B105:B106)</f>
        <v>1408000</v>
      </c>
      <c r="C107" s="8">
        <f t="shared" ref="C107:K107" si="55">SUM(C105:C106)</f>
        <v>1578000</v>
      </c>
      <c r="D107" s="8">
        <f t="shared" si="55"/>
        <v>1664000</v>
      </c>
      <c r="E107" s="8">
        <f t="shared" si="55"/>
        <v>1695000</v>
      </c>
      <c r="F107" s="8">
        <f t="shared" si="55"/>
        <v>1427659</v>
      </c>
      <c r="G107" s="8">
        <f t="shared" si="55"/>
        <v>1324000</v>
      </c>
      <c r="H107" s="8">
        <f t="shared" si="55"/>
        <v>1376000</v>
      </c>
      <c r="I107" s="8">
        <f t="shared" si="55"/>
        <v>1611000</v>
      </c>
      <c r="J107" s="8">
        <f t="shared" si="55"/>
        <v>1716733</v>
      </c>
      <c r="K107" s="8">
        <f t="shared" si="55"/>
        <v>1870000</v>
      </c>
      <c r="L107" s="41">
        <f>L121*L128</f>
        <v>2125818.393755239</v>
      </c>
      <c r="M107" s="41">
        <f t="shared" ref="M107:P107" si="56">M121*M128</f>
        <v>2309827.1256639482</v>
      </c>
      <c r="N107" s="41">
        <f t="shared" si="56"/>
        <v>2533133.8014096329</v>
      </c>
      <c r="O107" s="41">
        <f t="shared" si="56"/>
        <v>2800236.6185971838</v>
      </c>
      <c r="P107" s="41">
        <f t="shared" si="56"/>
        <v>3116411.6939180698</v>
      </c>
      <c r="Q107" s="12"/>
    </row>
    <row r="108" spans="1:17" x14ac:dyDescent="0.3">
      <c r="A108" s="3"/>
    </row>
    <row r="110" spans="1:17" ht="15.6" x14ac:dyDescent="0.3">
      <c r="A110" s="6" t="s">
        <v>65</v>
      </c>
      <c r="B110" s="32">
        <f>B107/B102</f>
        <v>0.56320000000000003</v>
      </c>
      <c r="C110" s="32">
        <f t="shared" ref="C110:P110" si="57">C107/C102</f>
        <v>0.6069230769230769</v>
      </c>
      <c r="D110" s="32">
        <f t="shared" si="57"/>
        <v>0.63511450381679391</v>
      </c>
      <c r="E110" s="32">
        <f t="shared" si="57"/>
        <v>0.72746781115879833</v>
      </c>
      <c r="F110" s="32">
        <f t="shared" si="57"/>
        <v>0.58994173553719009</v>
      </c>
      <c r="G110" s="32">
        <f t="shared" si="57"/>
        <v>0.54040816326530616</v>
      </c>
      <c r="H110" s="32">
        <f t="shared" si="57"/>
        <v>0.54820717131474106</v>
      </c>
      <c r="I110" s="32">
        <f t="shared" si="57"/>
        <v>0.63928571428571423</v>
      </c>
      <c r="J110" s="32">
        <f t="shared" si="57"/>
        <v>0.64782377358490562</v>
      </c>
      <c r="K110" s="32">
        <f t="shared" si="57"/>
        <v>0.69259259259259254</v>
      </c>
      <c r="L110" s="32">
        <f t="shared" si="57"/>
        <v>0.75383630984228334</v>
      </c>
      <c r="M110" s="32">
        <f t="shared" si="57"/>
        <v>0.78565548491971027</v>
      </c>
      <c r="N110" s="32">
        <f t="shared" si="57"/>
        <v>0.82782150372863816</v>
      </c>
      <c r="O110" s="32">
        <f t="shared" si="57"/>
        <v>0.88057755301798235</v>
      </c>
      <c r="P110" s="32">
        <f t="shared" si="57"/>
        <v>0.94436717997517272</v>
      </c>
    </row>
    <row r="111" spans="1:17" x14ac:dyDescent="0.3">
      <c r="B111" s="32"/>
      <c r="C111" s="32"/>
      <c r="D111" s="32"/>
      <c r="E111" s="32"/>
      <c r="F111" s="32"/>
      <c r="G111" s="32"/>
      <c r="H111" s="32"/>
      <c r="I111" s="32"/>
      <c r="J111" s="32"/>
      <c r="K111" s="32"/>
      <c r="L111" s="32"/>
      <c r="M111" s="32"/>
      <c r="N111" s="32"/>
      <c r="O111" s="32"/>
      <c r="P111" s="32"/>
    </row>
    <row r="112" spans="1:17" x14ac:dyDescent="0.3">
      <c r="B112" s="32"/>
      <c r="C112" s="32"/>
      <c r="D112" s="32"/>
      <c r="E112" s="32"/>
      <c r="F112" s="32"/>
      <c r="G112" s="32"/>
      <c r="H112" s="32"/>
      <c r="I112" s="32"/>
      <c r="J112" s="32"/>
      <c r="K112" s="32"/>
      <c r="L112" s="32"/>
      <c r="M112" s="32"/>
      <c r="N112" s="32"/>
      <c r="O112" s="32"/>
      <c r="P112" s="32"/>
    </row>
    <row r="113" spans="1:16" x14ac:dyDescent="0.3">
      <c r="A113" t="s">
        <v>66</v>
      </c>
      <c r="B113" s="32"/>
      <c r="C113" s="32">
        <f>C105/B105</f>
        <v>1.1012145748987854</v>
      </c>
      <c r="D113" s="32">
        <f t="shared" ref="D113:P113" si="58">D105/C105</f>
        <v>1.0928308823529411</v>
      </c>
      <c r="E113" s="32">
        <f t="shared" si="58"/>
        <v>1.0386879730866274</v>
      </c>
      <c r="F113" s="32">
        <f t="shared" si="58"/>
        <v>0.8321125506072875</v>
      </c>
      <c r="G113" s="32">
        <f t="shared" si="58"/>
        <v>0.94778520890684559</v>
      </c>
      <c r="H113" s="32">
        <f t="shared" si="58"/>
        <v>1.1098562628336757</v>
      </c>
      <c r="I113" s="32">
        <f t="shared" si="58"/>
        <v>1.185013876040703</v>
      </c>
      <c r="J113" s="32">
        <f t="shared" si="58"/>
        <v>1.0786362217017955</v>
      </c>
      <c r="K113" s="32">
        <f t="shared" si="58"/>
        <v>1.1073051016368576</v>
      </c>
      <c r="L113" s="32">
        <f t="shared" si="58"/>
        <v>1.045087355981789</v>
      </c>
      <c r="M113" s="32">
        <f t="shared" si="58"/>
        <v>1.0751117148410656</v>
      </c>
      <c r="N113" s="32">
        <f t="shared" si="58"/>
        <v>1.0865590082620651</v>
      </c>
      <c r="O113" s="32">
        <f t="shared" si="58"/>
        <v>1.0966767916371645</v>
      </c>
      <c r="P113" s="32">
        <f t="shared" si="58"/>
        <v>1.1054436275884496</v>
      </c>
    </row>
    <row r="114" spans="1:16" x14ac:dyDescent="0.3">
      <c r="A114" t="s">
        <v>67</v>
      </c>
      <c r="B114" s="32"/>
      <c r="C114" s="32">
        <f>C106/B106</f>
        <v>1.1666666666666667</v>
      </c>
      <c r="D114" s="32">
        <f t="shared" ref="D114:P114" si="59">D106/C106</f>
        <v>0.96938775510204078</v>
      </c>
      <c r="E114" s="32">
        <f t="shared" si="59"/>
        <v>0.96842105263157896</v>
      </c>
      <c r="F114" s="32">
        <f t="shared" si="59"/>
        <v>0.86956521739130432</v>
      </c>
      <c r="G114" s="32">
        <f t="shared" si="59"/>
        <v>0.875</v>
      </c>
      <c r="H114" s="32">
        <f t="shared" si="59"/>
        <v>0.84285714285714286</v>
      </c>
      <c r="I114" s="32">
        <f t="shared" si="59"/>
        <v>1.1186440677966101</v>
      </c>
      <c r="J114" s="32">
        <f t="shared" si="59"/>
        <v>1.0151515151515151</v>
      </c>
      <c r="K114" s="32">
        <f t="shared" si="59"/>
        <v>1.0149253731343284</v>
      </c>
      <c r="L114" s="32">
        <f t="shared" si="59"/>
        <v>1.5829350490196077</v>
      </c>
      <c r="M114" s="32">
        <f t="shared" si="59"/>
        <v>1.1458333333333333</v>
      </c>
      <c r="N114" s="32">
        <f t="shared" si="59"/>
        <v>1.1458333333333333</v>
      </c>
      <c r="O114" s="32">
        <f t="shared" si="59"/>
        <v>1.1458333333333333</v>
      </c>
      <c r="P114" s="32">
        <f t="shared" si="59"/>
        <v>1.1458333333333333</v>
      </c>
    </row>
    <row r="115" spans="1:16" ht="15.6" x14ac:dyDescent="0.3">
      <c r="A115" s="5" t="s">
        <v>68</v>
      </c>
      <c r="B115" s="32"/>
      <c r="C115" s="32">
        <f>C107/B107</f>
        <v>1.1207386363636365</v>
      </c>
      <c r="D115" s="32">
        <f t="shared" ref="D115:P115" si="60">D107/C107</f>
        <v>1.0544993662864386</v>
      </c>
      <c r="E115" s="32">
        <f t="shared" si="60"/>
        <v>1.0186298076923077</v>
      </c>
      <c r="F115" s="32">
        <f t="shared" si="60"/>
        <v>0.84227669616519174</v>
      </c>
      <c r="G115" s="32">
        <f t="shared" si="60"/>
        <v>0.92739232547828299</v>
      </c>
      <c r="H115" s="32">
        <f t="shared" si="60"/>
        <v>1.0392749244712991</v>
      </c>
      <c r="I115" s="32">
        <f t="shared" si="60"/>
        <v>1.1707848837209303</v>
      </c>
      <c r="J115" s="32">
        <f t="shared" si="60"/>
        <v>1.0656319056486654</v>
      </c>
      <c r="K115" s="32">
        <f t="shared" si="60"/>
        <v>1.0892782977900466</v>
      </c>
      <c r="L115" s="32">
        <f t="shared" si="60"/>
        <v>1.1368012800830154</v>
      </c>
      <c r="M115" s="32">
        <f t="shared" si="60"/>
        <v>1.0865590082620649</v>
      </c>
      <c r="N115" s="32">
        <f t="shared" si="60"/>
        <v>1.0966767916371647</v>
      </c>
      <c r="O115" s="32">
        <f t="shared" si="60"/>
        <v>1.1054436275884496</v>
      </c>
      <c r="P115" s="32">
        <f t="shared" si="60"/>
        <v>1.1129101281017024</v>
      </c>
    </row>
    <row r="118" spans="1:16" ht="15.6" x14ac:dyDescent="0.3">
      <c r="A118" s="5" t="s">
        <v>69</v>
      </c>
    </row>
    <row r="119" spans="1:16" x14ac:dyDescent="0.3">
      <c r="A119" t="s">
        <v>70</v>
      </c>
      <c r="B119">
        <v>2900000</v>
      </c>
      <c r="C119">
        <v>3100000</v>
      </c>
      <c r="D119">
        <v>3300000</v>
      </c>
      <c r="E119">
        <v>3400000</v>
      </c>
      <c r="F119">
        <v>2770000</v>
      </c>
      <c r="G119">
        <v>2710000</v>
      </c>
      <c r="H119">
        <v>3070000</v>
      </c>
      <c r="I119">
        <v>3890000</v>
      </c>
      <c r="J119">
        <v>4100000</v>
      </c>
      <c r="K119">
        <v>4300000</v>
      </c>
      <c r="L119" s="39">
        <f>K119*(1+K122)</f>
        <v>4568524.7275775354</v>
      </c>
      <c r="M119" s="39">
        <f t="shared" ref="M119:P119" si="61">L119*(1+L122)</f>
        <v>4911674.4541596966</v>
      </c>
      <c r="N119" s="39">
        <f t="shared" si="61"/>
        <v>5336824.1238178797</v>
      </c>
      <c r="O119" s="39">
        <f t="shared" si="61"/>
        <v>5852771.1576404134</v>
      </c>
      <c r="P119" s="39">
        <f t="shared" si="61"/>
        <v>6469908.5799470684</v>
      </c>
    </row>
    <row r="120" spans="1:16" ht="15" thickBot="1" x14ac:dyDescent="0.35">
      <c r="A120" t="s">
        <v>64</v>
      </c>
      <c r="B120">
        <v>565000</v>
      </c>
      <c r="C120">
        <v>758000</v>
      </c>
      <c r="D120">
        <v>748000</v>
      </c>
      <c r="E120">
        <v>677000</v>
      </c>
      <c r="F120">
        <v>662000</v>
      </c>
      <c r="G120">
        <v>402000</v>
      </c>
      <c r="H120">
        <v>578000</v>
      </c>
      <c r="I120">
        <v>663000</v>
      </c>
      <c r="J120">
        <v>672000</v>
      </c>
      <c r="K120">
        <v>770000</v>
      </c>
      <c r="L120" s="39">
        <f>K120*(K123+1)</f>
        <v>882291.66666666663</v>
      </c>
      <c r="M120" s="39">
        <f t="shared" ref="M120:P120" si="62">L120*(L123+1)</f>
        <v>1010959.2013888888</v>
      </c>
      <c r="N120" s="39">
        <f t="shared" si="62"/>
        <v>1158390.7515914349</v>
      </c>
      <c r="O120" s="39">
        <f t="shared" si="62"/>
        <v>1327322.7361985191</v>
      </c>
      <c r="P120" s="39">
        <f t="shared" si="62"/>
        <v>1520890.6352274697</v>
      </c>
    </row>
    <row r="121" spans="1:16" ht="15" thickBot="1" x14ac:dyDescent="0.35">
      <c r="A121" s="43" t="s">
        <v>38</v>
      </c>
      <c r="B121" s="3">
        <f>SUM(B119:B120)</f>
        <v>3465000</v>
      </c>
      <c r="C121" s="3">
        <f t="shared" ref="C121:P121" si="63">SUM(C119:C120)</f>
        <v>3858000</v>
      </c>
      <c r="D121" s="3">
        <f t="shared" si="63"/>
        <v>4048000</v>
      </c>
      <c r="E121" s="3">
        <f t="shared" si="63"/>
        <v>4077000</v>
      </c>
      <c r="F121" s="3">
        <f t="shared" si="63"/>
        <v>3432000</v>
      </c>
      <c r="G121" s="3">
        <f t="shared" si="63"/>
        <v>3112000</v>
      </c>
      <c r="H121" s="3">
        <f t="shared" si="63"/>
        <v>3648000</v>
      </c>
      <c r="I121" s="3">
        <f t="shared" si="63"/>
        <v>4553000</v>
      </c>
      <c r="J121" s="3">
        <f t="shared" si="63"/>
        <v>4772000</v>
      </c>
      <c r="K121" s="3">
        <f t="shared" si="63"/>
        <v>5070000</v>
      </c>
      <c r="L121" s="52">
        <f t="shared" si="63"/>
        <v>5450816.3942442024</v>
      </c>
      <c r="M121" s="52">
        <f t="shared" si="63"/>
        <v>5922633.6555485856</v>
      </c>
      <c r="N121" s="52">
        <f t="shared" si="63"/>
        <v>6495214.8754093144</v>
      </c>
      <c r="O121" s="52">
        <f t="shared" si="63"/>
        <v>7180093.8938389327</v>
      </c>
      <c r="P121" s="52">
        <f t="shared" si="63"/>
        <v>7990799.2151745381</v>
      </c>
    </row>
    <row r="122" spans="1:16" x14ac:dyDescent="0.3">
      <c r="A122" t="s">
        <v>71</v>
      </c>
      <c r="C122" s="45">
        <f>C121/B121-1</f>
        <v>0.11341991341991342</v>
      </c>
      <c r="D122" s="45">
        <f t="shared" ref="D122:P122" si="64">D121/C121-1</f>
        <v>4.9248315189217129E-2</v>
      </c>
      <c r="E122" s="45">
        <f t="shared" si="64"/>
        <v>7.1640316205534571E-3</v>
      </c>
      <c r="F122" s="45">
        <f t="shared" si="64"/>
        <v>-0.15820456217807211</v>
      </c>
      <c r="G122" s="45">
        <f t="shared" si="64"/>
        <v>-9.3240093240093191E-2</v>
      </c>
      <c r="H122" s="45">
        <f t="shared" si="64"/>
        <v>0.17223650385604117</v>
      </c>
      <c r="I122" s="45">
        <f t="shared" si="64"/>
        <v>0.24808114035087714</v>
      </c>
      <c r="J122" s="45">
        <f t="shared" si="64"/>
        <v>4.8100153744783603E-2</v>
      </c>
      <c r="K122" s="45">
        <f t="shared" si="64"/>
        <v>6.2447611064543107E-2</v>
      </c>
      <c r="L122" s="45">
        <f t="shared" si="64"/>
        <v>7.5111714841065602E-2</v>
      </c>
      <c r="M122" s="45">
        <f t="shared" si="64"/>
        <v>8.6559008262065085E-2</v>
      </c>
      <c r="N122" s="45">
        <f t="shared" si="64"/>
        <v>9.6676791637164472E-2</v>
      </c>
      <c r="O122" s="45">
        <f t="shared" si="64"/>
        <v>0.10544362758844961</v>
      </c>
      <c r="P122" s="45">
        <f t="shared" si="64"/>
        <v>0.11291012810170242</v>
      </c>
    </row>
    <row r="123" spans="1:16" x14ac:dyDescent="0.3">
      <c r="A123" t="s">
        <v>72</v>
      </c>
      <c r="C123" s="45">
        <f>C120/B120-1</f>
        <v>0.34159292035398225</v>
      </c>
      <c r="D123" s="45">
        <f t="shared" ref="D123:P123" si="65">D120/C120-1</f>
        <v>-1.319261213720313E-2</v>
      </c>
      <c r="E123" s="45">
        <f t="shared" si="65"/>
        <v>-9.4919786096256731E-2</v>
      </c>
      <c r="F123" s="45">
        <f t="shared" si="65"/>
        <v>-2.215657311669128E-2</v>
      </c>
      <c r="G123" s="45">
        <f t="shared" si="65"/>
        <v>-0.39274924471299089</v>
      </c>
      <c r="H123" s="45">
        <f t="shared" si="65"/>
        <v>0.43781094527363185</v>
      </c>
      <c r="I123" s="45">
        <f t="shared" si="65"/>
        <v>0.14705882352941169</v>
      </c>
      <c r="J123" s="45">
        <f t="shared" si="65"/>
        <v>1.3574660633484115E-2</v>
      </c>
      <c r="K123" s="45">
        <f t="shared" si="65"/>
        <v>0.14583333333333326</v>
      </c>
      <c r="L123" s="45">
        <f t="shared" si="65"/>
        <v>0.14583333333333326</v>
      </c>
      <c r="M123" s="45">
        <f t="shared" si="65"/>
        <v>0.14583333333333326</v>
      </c>
      <c r="N123" s="45">
        <f t="shared" si="65"/>
        <v>0.14583333333333326</v>
      </c>
      <c r="O123" s="45">
        <f t="shared" si="65"/>
        <v>0.14583333333333326</v>
      </c>
      <c r="P123" s="45">
        <f t="shared" si="65"/>
        <v>0.14583333333333326</v>
      </c>
    </row>
    <row r="125" spans="1:16" ht="15.6" x14ac:dyDescent="0.3">
      <c r="A125" s="5" t="s">
        <v>73</v>
      </c>
    </row>
    <row r="126" spans="1:16" x14ac:dyDescent="0.3">
      <c r="A126" t="s">
        <v>74</v>
      </c>
      <c r="B126" s="45">
        <f>B105/B119</f>
        <v>0.34068965517241379</v>
      </c>
      <c r="C126" s="45">
        <f t="shared" ref="C126:K126" si="66">C105/C119</f>
        <v>0.35096774193548386</v>
      </c>
      <c r="D126" s="45">
        <f t="shared" si="66"/>
        <v>0.36030303030303029</v>
      </c>
      <c r="E126" s="45">
        <f t="shared" si="66"/>
        <v>0.36323529411764705</v>
      </c>
      <c r="F126" s="45">
        <f t="shared" si="66"/>
        <v>0.37099602888086641</v>
      </c>
      <c r="G126" s="45">
        <f t="shared" si="66"/>
        <v>0.35940959409594098</v>
      </c>
      <c r="H126" s="45">
        <f t="shared" si="66"/>
        <v>0.35211726384364822</v>
      </c>
      <c r="I126" s="45">
        <f t="shared" si="66"/>
        <v>0.32930591259640102</v>
      </c>
      <c r="J126" s="45">
        <f t="shared" si="66"/>
        <v>0.33700804878048779</v>
      </c>
      <c r="K126" s="45">
        <f t="shared" si="66"/>
        <v>0.35581395348837208</v>
      </c>
      <c r="L126" s="45">
        <v>0.35</v>
      </c>
      <c r="M126" s="45">
        <v>0.35</v>
      </c>
      <c r="N126" s="45">
        <v>0.35</v>
      </c>
      <c r="O126" s="45">
        <v>0.35</v>
      </c>
      <c r="P126" s="45">
        <v>0.35</v>
      </c>
    </row>
    <row r="127" spans="1:16" x14ac:dyDescent="0.3">
      <c r="A127" t="s">
        <v>64</v>
      </c>
      <c r="B127" s="45">
        <f>B106/B120</f>
        <v>0.74336283185840712</v>
      </c>
      <c r="C127" s="45">
        <f t="shared" ref="C127:K127" si="67">C106/C120</f>
        <v>0.64643799472295516</v>
      </c>
      <c r="D127" s="45">
        <f t="shared" si="67"/>
        <v>0.63502673796791442</v>
      </c>
      <c r="E127" s="45">
        <f t="shared" si="67"/>
        <v>0.67946824224519942</v>
      </c>
      <c r="F127" s="45">
        <f t="shared" si="67"/>
        <v>0.60422960725075525</v>
      </c>
      <c r="G127" s="45">
        <f t="shared" si="67"/>
        <v>0.87064676616915426</v>
      </c>
      <c r="H127" s="45">
        <f t="shared" si="67"/>
        <v>0.51038062283737029</v>
      </c>
      <c r="I127" s="45">
        <f t="shared" si="67"/>
        <v>0.49773755656108598</v>
      </c>
      <c r="J127" s="45">
        <f t="shared" si="67"/>
        <v>0.49851190476190477</v>
      </c>
      <c r="K127" s="45">
        <f t="shared" si="67"/>
        <v>0.44155844155844154</v>
      </c>
      <c r="L127" s="45">
        <v>0.61</v>
      </c>
      <c r="M127" s="45">
        <v>0.61</v>
      </c>
      <c r="N127" s="45">
        <v>0.61</v>
      </c>
      <c r="O127" s="45">
        <v>0.61</v>
      </c>
      <c r="P127" s="45">
        <v>0.61</v>
      </c>
    </row>
    <row r="128" spans="1:16" ht="15.6" x14ac:dyDescent="0.3">
      <c r="A128" s="5" t="s">
        <v>75</v>
      </c>
      <c r="B128" s="45">
        <f>B107/B121</f>
        <v>0.40634920634920635</v>
      </c>
      <c r="C128" s="45">
        <f t="shared" ref="C128:K128" si="68">C107/C121</f>
        <v>0.40902021772939345</v>
      </c>
      <c r="D128" s="45">
        <f t="shared" si="68"/>
        <v>0.41106719367588934</v>
      </c>
      <c r="E128" s="45">
        <f t="shared" si="68"/>
        <v>0.41574687270051508</v>
      </c>
      <c r="F128" s="45">
        <f t="shared" si="68"/>
        <v>0.41598455710955712</v>
      </c>
      <c r="G128" s="45">
        <f t="shared" si="68"/>
        <v>0.42544987146529561</v>
      </c>
      <c r="H128" s="45">
        <f t="shared" si="68"/>
        <v>0.37719298245614036</v>
      </c>
      <c r="I128" s="45">
        <f t="shared" si="68"/>
        <v>0.35383263782121677</v>
      </c>
      <c r="J128" s="45">
        <f t="shared" si="68"/>
        <v>0.35975125733445096</v>
      </c>
      <c r="K128" s="45">
        <f t="shared" si="68"/>
        <v>0.36883629191321499</v>
      </c>
      <c r="L128" s="45">
        <v>0.39</v>
      </c>
      <c r="M128" s="45">
        <v>0.39</v>
      </c>
      <c r="N128" s="45">
        <v>0.39</v>
      </c>
      <c r="O128" s="45">
        <v>0.39</v>
      </c>
      <c r="P128" s="45">
        <v>0.39</v>
      </c>
    </row>
    <row r="130" spans="1:16" x14ac:dyDescent="0.3">
      <c r="A130" t="s">
        <v>76</v>
      </c>
      <c r="B130" s="24">
        <f t="shared" ref="B130:K130" si="69">(B7/B107)*1000000</f>
        <v>197201.70454545456</v>
      </c>
      <c r="C130" s="24">
        <f t="shared" si="69"/>
        <v>173949.30291508237</v>
      </c>
      <c r="D130" s="24">
        <f t="shared" si="69"/>
        <v>177529.44711538462</v>
      </c>
      <c r="E130" s="24">
        <f t="shared" si="69"/>
        <v>178161.06194690266</v>
      </c>
      <c r="F130" s="24">
        <f t="shared" si="69"/>
        <v>182863.69504202335</v>
      </c>
      <c r="G130" s="24">
        <f t="shared" si="69"/>
        <v>188666.16314199398</v>
      </c>
      <c r="H130" s="24">
        <f t="shared" si="69"/>
        <v>202364.09883720928</v>
      </c>
      <c r="I130" s="24">
        <f t="shared" si="69"/>
        <v>214752.32774674115</v>
      </c>
      <c r="J130" s="24">
        <f t="shared" si="69"/>
        <v>255093.24979481375</v>
      </c>
      <c r="K130" s="24">
        <f t="shared" si="69"/>
        <v>235131.01604278074</v>
      </c>
      <c r="L130" s="24">
        <f>K130*(1+L131)</f>
        <v>239833.63636363635</v>
      </c>
      <c r="M130" s="24">
        <f t="shared" ref="M130:P130" si="70">L130*(1+M131)</f>
        <v>244630.30909090908</v>
      </c>
      <c r="N130" s="24">
        <f t="shared" si="70"/>
        <v>249522.91527272726</v>
      </c>
      <c r="O130" s="24">
        <f t="shared" si="70"/>
        <v>254513.37357818181</v>
      </c>
      <c r="P130" s="24">
        <f t="shared" si="70"/>
        <v>259603.64104974546</v>
      </c>
    </row>
    <row r="131" spans="1:16" x14ac:dyDescent="0.3">
      <c r="A131" t="s">
        <v>77</v>
      </c>
      <c r="C131" s="44">
        <f>C130/B130-1</f>
        <v>-0.11791176797365133</v>
      </c>
      <c r="D131" s="44">
        <f t="shared" ref="D131:K131" si="71">D130/C130-1</f>
        <v>2.0581538070606697E-2</v>
      </c>
      <c r="E131" s="46">
        <f t="shared" si="71"/>
        <v>3.5578031801535293E-3</v>
      </c>
      <c r="F131" s="44">
        <f t="shared" si="71"/>
        <v>2.6395403371148651E-2</v>
      </c>
      <c r="G131" s="44">
        <f t="shared" si="71"/>
        <v>3.1731110424281894E-2</v>
      </c>
      <c r="H131" s="44">
        <f t="shared" si="71"/>
        <v>7.2604093214669208E-2</v>
      </c>
      <c r="I131" s="44">
        <f t="shared" si="71"/>
        <v>6.1217523170933097E-2</v>
      </c>
      <c r="J131" s="44">
        <f t="shared" si="71"/>
        <v>0.18784859038010948</v>
      </c>
      <c r="K131" s="44">
        <f t="shared" si="71"/>
        <v>-7.8254653026255228E-2</v>
      </c>
      <c r="L131" s="44">
        <v>0.02</v>
      </c>
      <c r="M131" s="44">
        <v>0.02</v>
      </c>
      <c r="N131" s="44">
        <v>0.02</v>
      </c>
      <c r="O131" s="44">
        <v>0.02</v>
      </c>
      <c r="P131" s="44">
        <v>0.02</v>
      </c>
    </row>
    <row r="134" spans="1:16" ht="16.2" thickBot="1" x14ac:dyDescent="0.35">
      <c r="A134" s="18" t="s">
        <v>78</v>
      </c>
    </row>
    <row r="136" spans="1:16" x14ac:dyDescent="0.3">
      <c r="A136" t="s">
        <v>79</v>
      </c>
      <c r="B136" s="32">
        <f t="shared" ref="B136:K136" si="72">B13/B7</f>
        <v>0.581189224231074</v>
      </c>
      <c r="C136" s="32">
        <f t="shared" si="72"/>
        <v>0.58059772233799156</v>
      </c>
      <c r="D136" s="32">
        <f t="shared" si="72"/>
        <v>0.58221990528386069</v>
      </c>
      <c r="E136" s="32">
        <f t="shared" si="72"/>
        <v>0.59939953573545535</v>
      </c>
      <c r="F136" s="32">
        <f t="shared" si="72"/>
        <v>0.58479520582838895</v>
      </c>
      <c r="G136" s="32">
        <f t="shared" si="72"/>
        <v>0.56589365637285116</v>
      </c>
      <c r="H136" s="32">
        <f t="shared" si="72"/>
        <v>0.57790722312203491</v>
      </c>
      <c r="I136" s="32">
        <f t="shared" si="72"/>
        <v>0.60394374013631402</v>
      </c>
      <c r="J136" s="32">
        <f t="shared" si="72"/>
        <v>0.56922044084973067</v>
      </c>
      <c r="K136" s="32">
        <f t="shared" si="72"/>
        <v>0.54844380763938638</v>
      </c>
      <c r="L136" s="32">
        <v>0.57999999999999996</v>
      </c>
      <c r="M136" s="32">
        <f>L136</f>
        <v>0.57999999999999996</v>
      </c>
      <c r="N136" s="32">
        <f t="shared" ref="N136:P136" si="73">M136</f>
        <v>0.57999999999999996</v>
      </c>
      <c r="O136" s="32">
        <f t="shared" si="73"/>
        <v>0.57999999999999996</v>
      </c>
      <c r="P136" s="32">
        <f t="shared" si="73"/>
        <v>0.57999999999999996</v>
      </c>
    </row>
    <row r="137" spans="1:16" x14ac:dyDescent="0.3">
      <c r="A137" t="s">
        <v>80</v>
      </c>
      <c r="B137" s="32">
        <f t="shared" ref="B137:K137" si="74">B14/B7</f>
        <v>4.624720881653821E-2</v>
      </c>
      <c r="C137" s="32">
        <f t="shared" si="74"/>
        <v>6.4970928114480561E-2</v>
      </c>
      <c r="D137" s="32">
        <f t="shared" si="74"/>
        <v>5.3833837154589059E-2</v>
      </c>
      <c r="E137" s="32">
        <f t="shared" si="74"/>
        <v>4.3903133620104444E-2</v>
      </c>
      <c r="F137" s="32">
        <f t="shared" si="74"/>
        <v>4.6838551023300534E-2</v>
      </c>
      <c r="G137" s="32">
        <f t="shared" si="74"/>
        <v>4.9040409297260945E-2</v>
      </c>
      <c r="H137" s="32">
        <f t="shared" si="74"/>
        <v>6.598600122821445E-2</v>
      </c>
      <c r="I137" s="32">
        <f t="shared" si="74"/>
        <v>6.4474543741292495E-2</v>
      </c>
      <c r="J137" s="32">
        <f t="shared" si="74"/>
        <v>5.7185329975087171E-2</v>
      </c>
      <c r="K137" s="32">
        <f t="shared" si="74"/>
        <v>6.3230193656966763E-2</v>
      </c>
      <c r="L137" s="32">
        <v>0.05</v>
      </c>
      <c r="M137" s="32">
        <f>L137</f>
        <v>0.05</v>
      </c>
      <c r="N137" s="32">
        <f t="shared" ref="N137:P137" si="75">M137</f>
        <v>0.05</v>
      </c>
      <c r="O137" s="32">
        <f t="shared" si="75"/>
        <v>0.05</v>
      </c>
      <c r="P137" s="32">
        <f t="shared" si="75"/>
        <v>0.05</v>
      </c>
    </row>
    <row r="138" spans="1:16" x14ac:dyDescent="0.3">
      <c r="A138" t="s">
        <v>81</v>
      </c>
      <c r="B138" s="32">
        <f t="shared" ref="B138:K138" si="76">B15/B7</f>
        <v>-9.9041993805373471E-3</v>
      </c>
      <c r="C138" s="32">
        <f t="shared" si="76"/>
        <v>-2.6955248240385875E-2</v>
      </c>
      <c r="D138" s="32">
        <f t="shared" si="76"/>
        <v>-6.9279541246204416E-3</v>
      </c>
      <c r="E138" s="32">
        <f t="shared" si="76"/>
        <v>6.7983959361950837E-3</v>
      </c>
      <c r="F138" s="32">
        <f t="shared" si="76"/>
        <v>8.5456989968092489E-3</v>
      </c>
      <c r="G138" s="32">
        <f t="shared" si="76"/>
        <v>1.8751451195785328E-2</v>
      </c>
      <c r="H138" s="32">
        <f t="shared" si="76"/>
        <v>5.710119840691248E-3</v>
      </c>
      <c r="I138" s="32">
        <f t="shared" si="76"/>
        <v>-1.3819277038784158E-2</v>
      </c>
      <c r="J138" s="32">
        <f t="shared" si="76"/>
        <v>-3.5736549698922424E-3</v>
      </c>
      <c r="K138" s="32">
        <f t="shared" si="76"/>
        <v>6.4499255165512458E-3</v>
      </c>
      <c r="L138" s="32">
        <v>0.01</v>
      </c>
      <c r="M138" s="32">
        <v>0.01</v>
      </c>
      <c r="N138" s="32">
        <v>0.01</v>
      </c>
      <c r="O138" s="32">
        <v>0.01</v>
      </c>
      <c r="P138" s="32">
        <v>0.01</v>
      </c>
    </row>
    <row r="139" spans="1:16" x14ac:dyDescent="0.3">
      <c r="A139" t="s">
        <v>82</v>
      </c>
      <c r="B139" s="32">
        <f t="shared" ref="B139:K139" si="77">B16/B7</f>
        <v>0.1040121011308795</v>
      </c>
      <c r="C139" s="32">
        <f t="shared" si="77"/>
        <v>0.12069932821357271</v>
      </c>
      <c r="D139" s="32">
        <f t="shared" si="77"/>
        <v>0.10256996232342278</v>
      </c>
      <c r="E139" s="32">
        <f t="shared" si="77"/>
        <v>0.11008235562929039</v>
      </c>
      <c r="F139" s="32">
        <f t="shared" si="77"/>
        <v>0.11659076022630206</v>
      </c>
      <c r="G139" s="32">
        <f t="shared" si="77"/>
        <v>0.11068320295923842</v>
      </c>
      <c r="H139" s="32">
        <f t="shared" si="77"/>
        <v>0.11063985663648802</v>
      </c>
      <c r="I139" s="32">
        <f t="shared" si="77"/>
        <v>9.7275454813478782E-2</v>
      </c>
      <c r="J139" s="32">
        <f t="shared" si="77"/>
        <v>9.7016169361560253E-2</v>
      </c>
      <c r="K139" s="32">
        <f t="shared" si="77"/>
        <v>0.10863666859982488</v>
      </c>
      <c r="L139" s="32">
        <f>K139</f>
        <v>0.10863666859982488</v>
      </c>
      <c r="M139" s="32">
        <f t="shared" ref="M139:P139" si="78">L139</f>
        <v>0.10863666859982488</v>
      </c>
      <c r="N139" s="32">
        <f t="shared" si="78"/>
        <v>0.10863666859982488</v>
      </c>
      <c r="O139" s="32">
        <f t="shared" si="78"/>
        <v>0.10863666859982488</v>
      </c>
      <c r="P139" s="32">
        <f t="shared" si="78"/>
        <v>0.10863666859982488</v>
      </c>
    </row>
    <row r="140" spans="1:16" x14ac:dyDescent="0.3">
      <c r="A140" t="s">
        <v>83</v>
      </c>
      <c r="B140" s="32">
        <f t="shared" ref="B140:K140" si="79">B17/B7</f>
        <v>0.14047756248649426</v>
      </c>
      <c r="C140" s="32">
        <f t="shared" si="79"/>
        <v>0.15288970170351049</v>
      </c>
      <c r="D140" s="32">
        <f t="shared" si="79"/>
        <v>0.14080816765907606</v>
      </c>
      <c r="E140" s="32">
        <f t="shared" si="79"/>
        <v>0.20609769424106655</v>
      </c>
      <c r="F140" s="32">
        <f t="shared" si="79"/>
        <v>0.21865651346206147</v>
      </c>
      <c r="G140" s="32">
        <f t="shared" si="79"/>
        <v>0.12637213063564376</v>
      </c>
      <c r="H140" s="32">
        <f t="shared" si="79"/>
        <v>0.16926734493792489</v>
      </c>
      <c r="I140" s="32">
        <f t="shared" si="79"/>
        <v>0.15611938745425852</v>
      </c>
      <c r="J140" s="32">
        <f t="shared" si="79"/>
        <v>0.14402628748627055</v>
      </c>
      <c r="K140" s="32">
        <f t="shared" si="79"/>
        <v>0.14556453905548164</v>
      </c>
      <c r="L140" s="32">
        <v>0.17</v>
      </c>
      <c r="M140" s="32">
        <v>0.17</v>
      </c>
      <c r="N140" s="32">
        <v>0.17</v>
      </c>
      <c r="O140" s="32">
        <v>0.17</v>
      </c>
      <c r="P140" s="32">
        <v>0.17</v>
      </c>
    </row>
    <row r="141" spans="1:16" x14ac:dyDescent="0.3">
      <c r="A141" t="s">
        <v>84</v>
      </c>
      <c r="B141" s="32">
        <f t="shared" ref="B141:P141" si="80">B18/B7</f>
        <v>0</v>
      </c>
      <c r="C141" s="32">
        <f t="shared" si="80"/>
        <v>0</v>
      </c>
      <c r="D141" s="32">
        <f t="shared" si="80"/>
        <v>0</v>
      </c>
      <c r="E141" s="32">
        <f t="shared" si="80"/>
        <v>0</v>
      </c>
      <c r="F141" s="32">
        <f t="shared" si="80"/>
        <v>0</v>
      </c>
      <c r="G141" s="32">
        <f t="shared" si="80"/>
        <v>0</v>
      </c>
      <c r="H141" s="32">
        <f t="shared" si="80"/>
        <v>0</v>
      </c>
      <c r="I141" s="32">
        <f t="shared" si="80"/>
        <v>0</v>
      </c>
      <c r="J141" s="32">
        <f t="shared" si="80"/>
        <v>0</v>
      </c>
      <c r="K141" s="32">
        <f t="shared" si="80"/>
        <v>0</v>
      </c>
      <c r="L141" s="32">
        <f t="shared" si="80"/>
        <v>0</v>
      </c>
      <c r="M141" s="32">
        <f t="shared" si="80"/>
        <v>0</v>
      </c>
      <c r="N141" s="32">
        <f t="shared" si="80"/>
        <v>0</v>
      </c>
      <c r="O141" s="32">
        <f t="shared" si="80"/>
        <v>0</v>
      </c>
      <c r="P141" s="32">
        <f t="shared" si="80"/>
        <v>0</v>
      </c>
    </row>
    <row r="142" spans="1:16" x14ac:dyDescent="0.3">
      <c r="B142" s="32"/>
      <c r="C142" s="32"/>
    </row>
    <row r="143" spans="1:16" x14ac:dyDescent="0.3">
      <c r="B143" s="33"/>
      <c r="C143" s="33"/>
      <c r="D143" s="3"/>
      <c r="E143" s="3"/>
      <c r="F143" s="3"/>
      <c r="G143" s="3"/>
      <c r="H143" s="3"/>
      <c r="I143" s="3"/>
      <c r="J143" s="3"/>
      <c r="K143" s="3"/>
      <c r="L143" s="3"/>
      <c r="M143" s="3"/>
      <c r="N143" s="3"/>
      <c r="O143" s="3"/>
      <c r="P143" s="3"/>
    </row>
    <row r="144" spans="1:16" ht="15.6" x14ac:dyDescent="0.3">
      <c r="A144" s="5" t="s">
        <v>86</v>
      </c>
    </row>
    <row r="146" spans="1:16" ht="15.6" x14ac:dyDescent="0.3">
      <c r="A146" s="17" t="s">
        <v>52</v>
      </c>
      <c r="B146" s="3">
        <f t="shared" ref="B146:P146" si="81">SUM(B147:B154)</f>
        <v>79462.31</v>
      </c>
      <c r="C146" s="3">
        <f t="shared" si="81"/>
        <v>80750.94</v>
      </c>
      <c r="D146" s="3">
        <f t="shared" si="81"/>
        <v>101354.91</v>
      </c>
      <c r="E146" s="3">
        <f t="shared" si="81"/>
        <v>90783.05</v>
      </c>
      <c r="F146" s="3">
        <f t="shared" si="81"/>
        <v>85860.479999999996</v>
      </c>
      <c r="G146" s="38">
        <f t="shared" si="81"/>
        <v>100094</v>
      </c>
      <c r="H146" s="3">
        <f t="shared" si="81"/>
        <v>106303.84</v>
      </c>
      <c r="I146" s="3">
        <f t="shared" si="81"/>
        <v>114510.26</v>
      </c>
      <c r="J146" s="3">
        <f t="shared" si="81"/>
        <v>122583.15</v>
      </c>
      <c r="K146" s="53">
        <f t="shared" si="81"/>
        <v>119491</v>
      </c>
      <c r="L146" s="53">
        <f t="shared" si="81"/>
        <v>204940.97862882976</v>
      </c>
      <c r="M146" s="53">
        <f t="shared" si="81"/>
        <v>227134.07582102224</v>
      </c>
      <c r="N146" s="53">
        <f t="shared" si="81"/>
        <v>254074.52293372859</v>
      </c>
      <c r="O146" s="53">
        <f t="shared" si="81"/>
        <v>286482.36355585896</v>
      </c>
      <c r="P146" s="53">
        <f t="shared" si="81"/>
        <v>325205.70640230615</v>
      </c>
    </row>
    <row r="147" spans="1:16" x14ac:dyDescent="0.3">
      <c r="A147" t="s">
        <v>53</v>
      </c>
      <c r="B147" s="28">
        <f>B88</f>
        <v>32602</v>
      </c>
      <c r="C147" s="24">
        <f>C88</f>
        <v>35085</v>
      </c>
      <c r="D147" s="24">
        <f>D88</f>
        <v>42137</v>
      </c>
      <c r="E147" s="24">
        <f>E88</f>
        <v>39013</v>
      </c>
      <c r="F147" s="24">
        <f t="shared" ref="F147:K147" si="82">F88</f>
        <v>37456</v>
      </c>
      <c r="G147" s="24">
        <f t="shared" si="82"/>
        <v>36088</v>
      </c>
      <c r="H147" s="24">
        <f t="shared" si="82"/>
        <v>35240</v>
      </c>
      <c r="I147" s="24">
        <f t="shared" si="82"/>
        <v>40755</v>
      </c>
      <c r="J147" s="24">
        <f t="shared" si="82"/>
        <v>47788</v>
      </c>
      <c r="K147" s="24">
        <f t="shared" si="82"/>
        <v>47269</v>
      </c>
      <c r="L147" s="24">
        <f>L166*L171</f>
        <v>76476.413343453518</v>
      </c>
      <c r="M147" s="24">
        <f t="shared" ref="M147:P147" si="83">M166*M171</f>
        <v>84758.05855466066</v>
      </c>
      <c r="N147" s="24">
        <f t="shared" si="83"/>
        <v>94811.239635542588</v>
      </c>
      <c r="O147" s="24">
        <f t="shared" si="83"/>
        <v>106904.65029244944</v>
      </c>
      <c r="P147" s="24">
        <f t="shared" si="83"/>
        <v>121354.77341267039</v>
      </c>
    </row>
    <row r="148" spans="1:16" x14ac:dyDescent="0.3">
      <c r="A148" t="s">
        <v>54</v>
      </c>
      <c r="B148" s="28">
        <f t="shared" ref="B148:C148" si="84">B89</f>
        <v>19650.830000000002</v>
      </c>
      <c r="C148" s="24">
        <f t="shared" si="84"/>
        <v>20885</v>
      </c>
      <c r="D148" s="24">
        <f t="shared" ref="D148" si="85">D89</f>
        <v>28294</v>
      </c>
      <c r="E148" s="24">
        <f t="shared" ref="E148:K148" si="86">E89</f>
        <v>30507</v>
      </c>
      <c r="F148" s="24">
        <f t="shared" si="86"/>
        <v>25417</v>
      </c>
      <c r="G148" s="24">
        <f t="shared" si="86"/>
        <v>30547</v>
      </c>
      <c r="H148" s="24">
        <f t="shared" si="86"/>
        <v>34537</v>
      </c>
      <c r="I148" s="24">
        <f t="shared" si="86"/>
        <v>39154</v>
      </c>
      <c r="J148" s="24">
        <f t="shared" si="86"/>
        <v>41020</v>
      </c>
      <c r="K148" s="24">
        <f t="shared" si="86"/>
        <v>13248</v>
      </c>
      <c r="L148" s="24">
        <f>L166*L172</f>
        <v>66279.558230993061</v>
      </c>
      <c r="M148" s="24">
        <f t="shared" ref="M148:P148" si="87">M166*M172</f>
        <v>73456.984080705908</v>
      </c>
      <c r="N148" s="24">
        <f t="shared" si="87"/>
        <v>82169.741017470253</v>
      </c>
      <c r="O148" s="24">
        <f t="shared" si="87"/>
        <v>92650.696920122864</v>
      </c>
      <c r="P148" s="24">
        <f t="shared" si="87"/>
        <v>105174.13695764767</v>
      </c>
    </row>
    <row r="149" spans="1:16" x14ac:dyDescent="0.3">
      <c r="A149" t="s">
        <v>55</v>
      </c>
      <c r="B149" s="28">
        <f t="shared" ref="B149:J149" si="88">B91</f>
        <v>1170</v>
      </c>
      <c r="C149" s="24">
        <f t="shared" si="88"/>
        <v>710</v>
      </c>
      <c r="D149" s="24">
        <f t="shared" si="88"/>
        <v>2279</v>
      </c>
      <c r="E149" s="24">
        <f t="shared" si="88"/>
        <v>1268</v>
      </c>
      <c r="F149" s="24">
        <f t="shared" si="88"/>
        <v>935.25</v>
      </c>
      <c r="G149" s="24">
        <f t="shared" si="88"/>
        <v>1610</v>
      </c>
      <c r="H149" s="24">
        <f t="shared" si="88"/>
        <v>1671</v>
      </c>
      <c r="I149" s="24">
        <f t="shared" si="88"/>
        <v>123</v>
      </c>
      <c r="J149" s="24">
        <f t="shared" si="88"/>
        <v>196</v>
      </c>
      <c r="K149" s="24">
        <v>72</v>
      </c>
      <c r="L149" s="24">
        <f>L166*L173</f>
        <v>1835.4339202428846</v>
      </c>
      <c r="M149" s="24">
        <f>M166*M173</f>
        <v>2034.1934053118559</v>
      </c>
      <c r="N149" s="24">
        <f>N166*N173</f>
        <v>2275.469751253022</v>
      </c>
      <c r="O149" s="24">
        <f>O166*O173</f>
        <v>2565.7116070187867</v>
      </c>
      <c r="P149" s="24">
        <f>P166*P173</f>
        <v>2912.5145619040891</v>
      </c>
    </row>
    <row r="150" spans="1:16" x14ac:dyDescent="0.3">
      <c r="A150" t="s">
        <v>56</v>
      </c>
      <c r="B150" s="28">
        <f t="shared" ref="B150:K150" si="89">B92</f>
        <v>5824</v>
      </c>
      <c r="C150" s="24">
        <f t="shared" si="89"/>
        <v>6539</v>
      </c>
      <c r="D150" s="24">
        <f t="shared" si="89"/>
        <v>7662</v>
      </c>
      <c r="E150" s="24">
        <f t="shared" si="89"/>
        <v>6862</v>
      </c>
      <c r="F150" s="24">
        <f t="shared" si="89"/>
        <v>6264</v>
      </c>
      <c r="G150" s="24">
        <f t="shared" si="89"/>
        <v>6298</v>
      </c>
      <c r="H150" s="24">
        <f t="shared" si="89"/>
        <v>7565</v>
      </c>
      <c r="I150" s="24">
        <f t="shared" si="89"/>
        <v>9587</v>
      </c>
      <c r="J150" s="24">
        <f t="shared" si="89"/>
        <v>10429</v>
      </c>
      <c r="K150" s="24">
        <f t="shared" si="89"/>
        <v>11794</v>
      </c>
      <c r="L150" s="24">
        <f>L166*L174</f>
        <v>10196.855112460469</v>
      </c>
      <c r="M150" s="24">
        <f>M166*M174</f>
        <v>11301.074473954755</v>
      </c>
      <c r="N150" s="24">
        <f>N166*N174</f>
        <v>12641.498618072346</v>
      </c>
      <c r="O150" s="24">
        <f>O166*O174</f>
        <v>14253.953372326594</v>
      </c>
      <c r="P150" s="24">
        <f>P166*P174</f>
        <v>16180.636455022719</v>
      </c>
    </row>
    <row r="151" spans="1:16" x14ac:dyDescent="0.3">
      <c r="A151" t="s">
        <v>57</v>
      </c>
      <c r="B151" s="28">
        <f t="shared" ref="B151:K151" si="90">B93</f>
        <v>146.75</v>
      </c>
      <c r="C151" s="24">
        <f t="shared" si="90"/>
        <v>935</v>
      </c>
      <c r="D151" s="24">
        <f t="shared" si="90"/>
        <v>208.91</v>
      </c>
      <c r="E151" s="24">
        <f t="shared" si="90"/>
        <v>184</v>
      </c>
      <c r="F151" s="24">
        <f t="shared" si="90"/>
        <v>142.80000000000001</v>
      </c>
      <c r="G151" s="24">
        <f t="shared" si="90"/>
        <v>865</v>
      </c>
      <c r="H151" s="24">
        <f t="shared" si="90"/>
        <v>259.83999999999997</v>
      </c>
      <c r="I151" s="24">
        <f t="shared" si="90"/>
        <v>259.26</v>
      </c>
      <c r="J151" s="24">
        <f t="shared" si="90"/>
        <v>101.15</v>
      </c>
      <c r="K151" s="24">
        <f t="shared" si="90"/>
        <v>411</v>
      </c>
      <c r="L151" s="24">
        <f>L166*L175</f>
        <v>611.81130674762812</v>
      </c>
      <c r="M151" s="24">
        <f>M166*M175</f>
        <v>678.06446843728531</v>
      </c>
      <c r="N151" s="24">
        <f>N166*N175</f>
        <v>758.48991708434073</v>
      </c>
      <c r="O151" s="24">
        <f>O166*O175</f>
        <v>855.23720233959557</v>
      </c>
      <c r="P151" s="24">
        <f>P166*P175</f>
        <v>970.83818730136306</v>
      </c>
    </row>
    <row r="152" spans="1:16" x14ac:dyDescent="0.3">
      <c r="A152" t="s">
        <v>58</v>
      </c>
      <c r="B152" s="28">
        <f t="shared" ref="B152:K152" si="91">B94</f>
        <v>19233</v>
      </c>
      <c r="C152" s="24">
        <f t="shared" si="91"/>
        <v>15041</v>
      </c>
      <c r="D152" s="24">
        <f t="shared" si="91"/>
        <v>15160</v>
      </c>
      <c r="E152" s="24">
        <f t="shared" si="91"/>
        <v>9529.0499999999993</v>
      </c>
      <c r="F152" s="24">
        <f t="shared" si="91"/>
        <v>10861</v>
      </c>
      <c r="G152" s="24">
        <f t="shared" si="91"/>
        <v>19051</v>
      </c>
      <c r="H152" s="24">
        <f t="shared" si="91"/>
        <v>22709</v>
      </c>
      <c r="I152" s="24">
        <f t="shared" si="91"/>
        <v>18838</v>
      </c>
      <c r="J152" s="24">
        <f t="shared" si="91"/>
        <v>14253</v>
      </c>
      <c r="K152" s="24">
        <f t="shared" si="91"/>
        <v>27199</v>
      </c>
      <c r="L152" s="24">
        <f>L166*L176</f>
        <v>40787.420449841877</v>
      </c>
      <c r="M152" s="24">
        <f>M166*M176</f>
        <v>45204.297895819022</v>
      </c>
      <c r="N152" s="24">
        <f>N166*N176</f>
        <v>50565.994472289385</v>
      </c>
      <c r="O152" s="24">
        <f>O166*O176</f>
        <v>57015.813489306376</v>
      </c>
      <c r="P152" s="24">
        <f>P166*P176</f>
        <v>64722.545820090876</v>
      </c>
    </row>
    <row r="153" spans="1:16" x14ac:dyDescent="0.3">
      <c r="A153" t="s">
        <v>124</v>
      </c>
      <c r="B153" s="28">
        <v>0</v>
      </c>
      <c r="C153" s="24">
        <v>0</v>
      </c>
      <c r="D153" s="24">
        <f t="shared" ref="D153:P153" si="92">D95</f>
        <v>2585</v>
      </c>
      <c r="E153" s="24">
        <f t="shared" si="92"/>
        <v>162</v>
      </c>
      <c r="F153" s="24">
        <f t="shared" si="92"/>
        <v>194.43</v>
      </c>
      <c r="G153" s="24">
        <f t="shared" si="92"/>
        <v>220</v>
      </c>
      <c r="H153" s="24">
        <f t="shared" si="92"/>
        <v>523</v>
      </c>
      <c r="I153" s="24">
        <f t="shared" si="92"/>
        <v>828</v>
      </c>
      <c r="J153" s="24">
        <f t="shared" si="92"/>
        <v>675</v>
      </c>
      <c r="K153" s="24">
        <f t="shared" si="92"/>
        <v>514</v>
      </c>
      <c r="L153" s="24">
        <f t="shared" si="92"/>
        <v>596.0021751219233</v>
      </c>
      <c r="M153" s="24">
        <f t="shared" si="92"/>
        <v>660.54336296896076</v>
      </c>
      <c r="N153" s="24">
        <f t="shared" si="92"/>
        <v>738.89062755878342</v>
      </c>
      <c r="O153" s="24">
        <f t="shared" si="92"/>
        <v>833.13797443408146</v>
      </c>
      <c r="P153" s="24">
        <f t="shared" si="92"/>
        <v>945.75184365090308</v>
      </c>
    </row>
    <row r="154" spans="1:16" x14ac:dyDescent="0.3">
      <c r="A154" t="s">
        <v>59</v>
      </c>
      <c r="B154" s="28">
        <f t="shared" ref="B154:K154" si="93">B96</f>
        <v>835.73</v>
      </c>
      <c r="C154" s="24">
        <f t="shared" si="93"/>
        <v>1555.94</v>
      </c>
      <c r="D154" s="24">
        <f t="shared" si="93"/>
        <v>3029</v>
      </c>
      <c r="E154" s="24">
        <f t="shared" si="93"/>
        <v>3258</v>
      </c>
      <c r="F154" s="24">
        <f t="shared" si="93"/>
        <v>4590</v>
      </c>
      <c r="G154" s="24">
        <f t="shared" si="93"/>
        <v>5415</v>
      </c>
      <c r="H154" s="24">
        <f t="shared" si="93"/>
        <v>3799</v>
      </c>
      <c r="I154" s="24">
        <f t="shared" si="93"/>
        <v>4966</v>
      </c>
      <c r="J154" s="24">
        <f t="shared" si="93"/>
        <v>8121</v>
      </c>
      <c r="K154" s="24">
        <f t="shared" si="93"/>
        <v>18984</v>
      </c>
      <c r="L154" s="24">
        <f>L166*L178</f>
        <v>8157.4840899683759</v>
      </c>
      <c r="M154" s="24">
        <f>M166*M178</f>
        <v>9040.8595791638054</v>
      </c>
      <c r="N154" s="24">
        <f>N166*N178</f>
        <v>10113.198894457877</v>
      </c>
      <c r="O154" s="24">
        <f>O166*O178</f>
        <v>11403.162697861275</v>
      </c>
      <c r="P154" s="24">
        <f>P166*P178</f>
        <v>12944.509164018174</v>
      </c>
    </row>
    <row r="156" spans="1:16" x14ac:dyDescent="0.3">
      <c r="A156" s="19" t="s">
        <v>31</v>
      </c>
      <c r="B156" s="34">
        <f>SUM(B157:B164)</f>
        <v>107048.06999999999</v>
      </c>
      <c r="C156" s="34">
        <f t="shared" ref="C156:P156" si="94">SUM(C157:C164)</f>
        <v>115625</v>
      </c>
      <c r="D156" s="34">
        <f t="shared" si="94"/>
        <v>135258</v>
      </c>
      <c r="E156" s="34">
        <f t="shared" si="94"/>
        <v>145454.25</v>
      </c>
      <c r="F156" s="34">
        <f t="shared" si="94"/>
        <v>140451.75</v>
      </c>
      <c r="G156" s="34">
        <f t="shared" si="94"/>
        <v>157746</v>
      </c>
      <c r="H156" s="34">
        <f t="shared" si="94"/>
        <v>150675.47</v>
      </c>
      <c r="I156" s="34">
        <f t="shared" si="94"/>
        <v>155023</v>
      </c>
      <c r="J156" s="34">
        <f t="shared" si="94"/>
        <v>173613</v>
      </c>
      <c r="K156" s="34">
        <f t="shared" si="94"/>
        <v>166684</v>
      </c>
      <c r="L156" s="34">
        <f t="shared" si="94"/>
        <v>231187.17785174877</v>
      </c>
      <c r="M156" s="34">
        <f t="shared" si="94"/>
        <v>256222.48090329181</v>
      </c>
      <c r="N156" s="34">
        <f t="shared" si="94"/>
        <v>286613.11326838343</v>
      </c>
      <c r="O156" s="34">
        <f t="shared" si="94"/>
        <v>323171.3324387375</v>
      </c>
      <c r="P156" s="34">
        <f t="shared" si="94"/>
        <v>366853.86196285713</v>
      </c>
    </row>
    <row r="157" spans="1:16" x14ac:dyDescent="0.3">
      <c r="A157" t="s">
        <v>32</v>
      </c>
      <c r="B157" s="28">
        <f t="shared" ref="B157:K157" si="95">B59</f>
        <v>723.53</v>
      </c>
      <c r="C157" s="28">
        <f t="shared" si="95"/>
        <v>1392</v>
      </c>
      <c r="D157" s="28">
        <f t="shared" si="95"/>
        <v>1559</v>
      </c>
      <c r="E157" s="28">
        <f t="shared" si="95"/>
        <v>1017</v>
      </c>
      <c r="F157" s="28">
        <f t="shared" si="95"/>
        <v>1040</v>
      </c>
      <c r="G157" s="28">
        <f t="shared" si="95"/>
        <v>1086</v>
      </c>
      <c r="H157" s="28">
        <f t="shared" si="95"/>
        <v>1253</v>
      </c>
      <c r="I157" s="28">
        <f t="shared" si="95"/>
        <v>1254</v>
      </c>
      <c r="J157" s="28">
        <f t="shared" si="95"/>
        <v>1527</v>
      </c>
      <c r="K157" s="28">
        <f t="shared" si="95"/>
        <v>2146</v>
      </c>
      <c r="L157" s="28">
        <f>L166*L180</f>
        <v>1784.4496446805822</v>
      </c>
      <c r="M157" s="28">
        <f>M166*M180</f>
        <v>1977.6880329420824</v>
      </c>
      <c r="N157" s="28">
        <f>N166*N180</f>
        <v>2212.2622581626606</v>
      </c>
      <c r="O157" s="28">
        <f>O166*O180</f>
        <v>2494.4418401571538</v>
      </c>
      <c r="P157" s="28">
        <f>P166*P180</f>
        <v>2831.6113796289756</v>
      </c>
    </row>
    <row r="158" spans="1:16" x14ac:dyDescent="0.3">
      <c r="A158" t="s">
        <v>33</v>
      </c>
      <c r="B158" s="28">
        <f t="shared" ref="B158:K158" si="96">B60</f>
        <v>11450.78</v>
      </c>
      <c r="C158" s="28">
        <f t="shared" si="96"/>
        <v>13859</v>
      </c>
      <c r="D158" s="28">
        <f t="shared" si="96"/>
        <v>16794</v>
      </c>
      <c r="E158" s="28">
        <f t="shared" si="96"/>
        <v>20150</v>
      </c>
      <c r="F158" s="28">
        <f t="shared" si="96"/>
        <v>17176</v>
      </c>
      <c r="G158" s="28">
        <f t="shared" si="96"/>
        <v>43605</v>
      </c>
      <c r="H158" s="28">
        <f t="shared" si="96"/>
        <v>42726.55</v>
      </c>
      <c r="I158" s="28">
        <f t="shared" si="96"/>
        <v>37848</v>
      </c>
      <c r="J158" s="28">
        <f t="shared" si="96"/>
        <v>37443</v>
      </c>
      <c r="K158" s="28">
        <f t="shared" si="96"/>
        <v>23681</v>
      </c>
      <c r="L158" s="28">
        <f>L166*L181</f>
        <v>40787.420449841877</v>
      </c>
      <c r="M158" s="28">
        <f>M166*M181</f>
        <v>45204.297895819022</v>
      </c>
      <c r="N158" s="28">
        <f>N166*N181</f>
        <v>50565.994472289385</v>
      </c>
      <c r="O158" s="28">
        <f>O166*O181</f>
        <v>57015.813489306376</v>
      </c>
      <c r="P158" s="28">
        <f>P166*P181</f>
        <v>64722.545820090876</v>
      </c>
    </row>
    <row r="159" spans="1:16" x14ac:dyDescent="0.3">
      <c r="A159" t="s">
        <v>34</v>
      </c>
      <c r="B159" s="28">
        <f t="shared" ref="B159:K159" si="97">B61</f>
        <v>57580</v>
      </c>
      <c r="C159" s="28">
        <f t="shared" si="97"/>
        <v>57698</v>
      </c>
      <c r="D159" s="28">
        <f t="shared" si="97"/>
        <v>72038</v>
      </c>
      <c r="E159" s="28">
        <f t="shared" si="97"/>
        <v>68512.600000000006</v>
      </c>
      <c r="F159" s="28">
        <f t="shared" si="97"/>
        <v>63626.75</v>
      </c>
      <c r="G159" s="28">
        <f t="shared" si="97"/>
        <v>68179</v>
      </c>
      <c r="H159" s="28">
        <f t="shared" si="97"/>
        <v>59969.919999999998</v>
      </c>
      <c r="I159" s="28">
        <f t="shared" si="97"/>
        <v>72055</v>
      </c>
      <c r="J159" s="28">
        <f t="shared" si="97"/>
        <v>88042</v>
      </c>
      <c r="K159" s="28">
        <f t="shared" si="97"/>
        <v>94078</v>
      </c>
      <c r="L159" s="28">
        <f>L166*L182</f>
        <v>107066.97868083493</v>
      </c>
      <c r="M159" s="28">
        <f>M166*M182</f>
        <v>118661.28197652493</v>
      </c>
      <c r="N159" s="28">
        <f>N166*N182</f>
        <v>132735.73548975962</v>
      </c>
      <c r="O159" s="28">
        <f>O166*O182</f>
        <v>149666.51040942923</v>
      </c>
      <c r="P159" s="28">
        <f>P166*P182</f>
        <v>169896.68277773855</v>
      </c>
    </row>
    <row r="160" spans="1:16" x14ac:dyDescent="0.3">
      <c r="A160" t="s">
        <v>121</v>
      </c>
      <c r="B160" s="28">
        <f t="shared" ref="B160:K160" si="98">B62</f>
        <v>3981</v>
      </c>
      <c r="C160" s="28">
        <f t="shared" si="98"/>
        <v>4834</v>
      </c>
      <c r="D160" s="28">
        <f t="shared" si="98"/>
        <v>4901</v>
      </c>
      <c r="E160" s="28">
        <f t="shared" si="98"/>
        <v>3177</v>
      </c>
      <c r="F160" s="28">
        <f t="shared" si="98"/>
        <v>2771</v>
      </c>
      <c r="G160" s="28">
        <f t="shared" si="98"/>
        <v>7860</v>
      </c>
      <c r="H160" s="28">
        <f t="shared" si="98"/>
        <v>9779</v>
      </c>
      <c r="I160" s="28">
        <f t="shared" si="98"/>
        <v>7195</v>
      </c>
      <c r="J160" s="28">
        <f t="shared" si="98"/>
        <v>5935</v>
      </c>
      <c r="K160" s="28">
        <f t="shared" si="98"/>
        <v>3290</v>
      </c>
      <c r="L160" s="28">
        <f>L166*L183</f>
        <v>10196.855112460469</v>
      </c>
      <c r="M160" s="28">
        <f>M166*M183</f>
        <v>11301.074473954755</v>
      </c>
      <c r="N160" s="28">
        <f>N166*N183</f>
        <v>12641.498618072346</v>
      </c>
      <c r="O160" s="28">
        <f>O166*O183</f>
        <v>14253.953372326594</v>
      </c>
      <c r="P160" s="28">
        <f>P166*P183</f>
        <v>16180.636455022719</v>
      </c>
    </row>
    <row r="161" spans="1:16" x14ac:dyDescent="0.3">
      <c r="A161" t="s">
        <v>35</v>
      </c>
      <c r="B161" s="28">
        <f t="shared" ref="B161:K161" si="99">B63</f>
        <v>21281</v>
      </c>
      <c r="C161" s="28">
        <f t="shared" si="99"/>
        <v>6401</v>
      </c>
      <c r="D161" s="28">
        <f t="shared" si="99"/>
        <v>7634</v>
      </c>
      <c r="E161" s="28">
        <f t="shared" si="99"/>
        <v>9546</v>
      </c>
      <c r="F161" s="28">
        <f t="shared" si="99"/>
        <v>8965</v>
      </c>
      <c r="G161" s="28">
        <f t="shared" si="99"/>
        <v>10443</v>
      </c>
      <c r="H161" s="28">
        <f t="shared" si="99"/>
        <v>11761</v>
      </c>
      <c r="I161" s="28">
        <f t="shared" si="99"/>
        <v>11033</v>
      </c>
      <c r="J161" s="28">
        <f t="shared" si="99"/>
        <v>12990</v>
      </c>
      <c r="K161" s="28">
        <f t="shared" si="99"/>
        <v>13340</v>
      </c>
      <c r="L161" s="28">
        <f>L166*L184</f>
        <v>20393.710224920938</v>
      </c>
      <c r="M161" s="28">
        <f>M166*M184</f>
        <v>22602.148947909511</v>
      </c>
      <c r="N161" s="28">
        <f>N166*N184</f>
        <v>25282.997236144693</v>
      </c>
      <c r="O161" s="28">
        <f>O166*O184</f>
        <v>28507.906744653188</v>
      </c>
      <c r="P161" s="28">
        <f>P166*P184</f>
        <v>32361.272910045438</v>
      </c>
    </row>
    <row r="162" spans="1:16" x14ac:dyDescent="0.3">
      <c r="A162" t="s">
        <v>124</v>
      </c>
      <c r="B162" s="28">
        <v>0</v>
      </c>
      <c r="C162" s="28">
        <v>0</v>
      </c>
      <c r="D162" s="28">
        <v>0</v>
      </c>
      <c r="E162" s="28">
        <v>0</v>
      </c>
      <c r="F162" s="28">
        <v>0</v>
      </c>
      <c r="G162" s="28">
        <v>0</v>
      </c>
      <c r="H162" s="28">
        <v>0</v>
      </c>
      <c r="I162" s="28">
        <v>0</v>
      </c>
      <c r="J162" s="28">
        <v>0</v>
      </c>
      <c r="K162" s="28"/>
      <c r="L162" s="28"/>
      <c r="M162" s="28"/>
      <c r="N162" s="28"/>
      <c r="O162" s="28"/>
      <c r="P162" s="28"/>
    </row>
    <row r="163" spans="1:16" x14ac:dyDescent="0.3">
      <c r="A163" t="s">
        <v>36</v>
      </c>
      <c r="B163" s="28">
        <f>B64</f>
        <v>5844.51</v>
      </c>
      <c r="C163" s="28">
        <f>C64</f>
        <v>5807</v>
      </c>
      <c r="D163" s="28">
        <f>D65</f>
        <v>1065</v>
      </c>
      <c r="E163" s="28">
        <f t="shared" ref="E163:K163" si="100">E64</f>
        <v>10196</v>
      </c>
      <c r="F163" s="28">
        <f t="shared" si="100"/>
        <v>10329</v>
      </c>
      <c r="G163" s="28">
        <f t="shared" si="100"/>
        <v>12848</v>
      </c>
      <c r="H163" s="28">
        <f t="shared" si="100"/>
        <v>10766</v>
      </c>
      <c r="I163" s="28">
        <f t="shared" si="100"/>
        <v>11810</v>
      </c>
      <c r="J163" s="28">
        <f t="shared" si="100"/>
        <v>12291</v>
      </c>
      <c r="K163" s="28">
        <f t="shared" si="100"/>
        <v>15831</v>
      </c>
      <c r="L163" s="28">
        <f>L166*L186</f>
        <v>15268.770845398307</v>
      </c>
      <c r="M163" s="28">
        <f>M166*M186</f>
        <v>16922.22891729985</v>
      </c>
      <c r="N163" s="28">
        <f>N166*N186</f>
        <v>18929.38003070153</v>
      </c>
      <c r="O163" s="28">
        <f>O166*O186</f>
        <v>21343.869779721841</v>
      </c>
      <c r="P163" s="28">
        <f>P166*P186</f>
        <v>24228.885027751017</v>
      </c>
    </row>
    <row r="164" spans="1:16" x14ac:dyDescent="0.3">
      <c r="A164" t="s">
        <v>37</v>
      </c>
      <c r="B164" s="28">
        <f>B66</f>
        <v>6187.25</v>
      </c>
      <c r="C164" s="28">
        <f>C66</f>
        <v>25634</v>
      </c>
      <c r="D164" s="28">
        <f>D66</f>
        <v>31267</v>
      </c>
      <c r="E164" s="28">
        <f t="shared" ref="E164:K164" si="101">E66</f>
        <v>32855.65</v>
      </c>
      <c r="F164" s="28">
        <f t="shared" si="101"/>
        <v>36544</v>
      </c>
      <c r="G164" s="28">
        <f t="shared" si="101"/>
        <v>13725</v>
      </c>
      <c r="H164" s="28">
        <f t="shared" si="101"/>
        <v>14420</v>
      </c>
      <c r="I164" s="28">
        <f t="shared" si="101"/>
        <v>13828</v>
      </c>
      <c r="J164" s="28">
        <f t="shared" si="101"/>
        <v>15385</v>
      </c>
      <c r="K164" s="28">
        <f t="shared" si="101"/>
        <v>14318</v>
      </c>
      <c r="L164" s="28">
        <f>L166*L187</f>
        <v>35688.992893611648</v>
      </c>
      <c r="M164" s="28">
        <f>M166*M187</f>
        <v>39553.760658841646</v>
      </c>
      <c r="N164" s="28">
        <f>N166*N187</f>
        <v>44245.245163253217</v>
      </c>
      <c r="O164" s="28">
        <f>O166*O187</f>
        <v>49888.83680314308</v>
      </c>
      <c r="P164" s="28">
        <f>P166*P187</f>
        <v>56632.227592579518</v>
      </c>
    </row>
    <row r="165" spans="1:16" x14ac:dyDescent="0.3">
      <c r="B165" s="28"/>
    </row>
    <row r="166" spans="1:16" ht="15" thickBot="1" x14ac:dyDescent="0.35">
      <c r="A166" s="15" t="s">
        <v>87</v>
      </c>
      <c r="B166" s="13">
        <f t="shared" ref="B166:P166" si="102">B7</f>
        <v>277660</v>
      </c>
      <c r="C166" s="13">
        <f t="shared" si="102"/>
        <v>274492</v>
      </c>
      <c r="D166" s="13">
        <f t="shared" si="102"/>
        <v>295409</v>
      </c>
      <c r="E166" s="13">
        <f t="shared" si="102"/>
        <v>301983</v>
      </c>
      <c r="F166" s="13">
        <f t="shared" si="102"/>
        <v>261067</v>
      </c>
      <c r="G166" s="13">
        <f t="shared" si="102"/>
        <v>249794</v>
      </c>
      <c r="H166" s="13">
        <f t="shared" si="102"/>
        <v>278453</v>
      </c>
      <c r="I166" s="13">
        <f t="shared" si="102"/>
        <v>345966</v>
      </c>
      <c r="J166" s="13">
        <f t="shared" si="102"/>
        <v>437927</v>
      </c>
      <c r="K166" s="13">
        <f t="shared" si="102"/>
        <v>439695</v>
      </c>
      <c r="L166" s="49">
        <f t="shared" si="102"/>
        <v>509842.75562302349</v>
      </c>
      <c r="M166" s="49">
        <f t="shared" si="102"/>
        <v>565053.72369773779</v>
      </c>
      <c r="N166" s="49">
        <f t="shared" si="102"/>
        <v>632074.93090361729</v>
      </c>
      <c r="O166" s="49">
        <f t="shared" si="102"/>
        <v>712697.66861632967</v>
      </c>
      <c r="P166" s="49">
        <f t="shared" si="102"/>
        <v>809031.82275113591</v>
      </c>
    </row>
    <row r="169" spans="1:16" ht="16.2" thickBot="1" x14ac:dyDescent="0.35">
      <c r="A169" s="18" t="s">
        <v>88</v>
      </c>
    </row>
    <row r="170" spans="1:16" ht="15.6" x14ac:dyDescent="0.3">
      <c r="A170" s="5" t="s">
        <v>85</v>
      </c>
    </row>
    <row r="171" spans="1:16" x14ac:dyDescent="0.3">
      <c r="A171" t="s">
        <v>53</v>
      </c>
      <c r="B171" s="32">
        <f t="shared" ref="B171:K171" si="103">B147/B166</f>
        <v>0.11741698480155587</v>
      </c>
      <c r="C171" s="32">
        <f t="shared" si="103"/>
        <v>0.12781793276306777</v>
      </c>
      <c r="D171" s="32">
        <f t="shared" si="103"/>
        <v>0.14263952689322262</v>
      </c>
      <c r="E171" s="32">
        <f t="shared" si="103"/>
        <v>0.12918939145581043</v>
      </c>
      <c r="F171" s="32">
        <f t="shared" si="103"/>
        <v>0.14347274837493823</v>
      </c>
      <c r="G171" s="32">
        <f t="shared" si="103"/>
        <v>0.14447104414037168</v>
      </c>
      <c r="H171" s="32">
        <f t="shared" si="103"/>
        <v>0.12655636678362236</v>
      </c>
      <c r="I171" s="32">
        <f t="shared" si="103"/>
        <v>0.11780059312186747</v>
      </c>
      <c r="J171" s="32">
        <f t="shared" si="103"/>
        <v>0.10912321003272235</v>
      </c>
      <c r="K171" s="32">
        <f t="shared" si="103"/>
        <v>0.10750406531800452</v>
      </c>
      <c r="L171" s="32">
        <v>0.15</v>
      </c>
      <c r="M171" s="32">
        <f>L171</f>
        <v>0.15</v>
      </c>
      <c r="N171" s="32">
        <f t="shared" ref="N171:P171" si="104">M171</f>
        <v>0.15</v>
      </c>
      <c r="O171" s="32">
        <f t="shared" si="104"/>
        <v>0.15</v>
      </c>
      <c r="P171" s="32">
        <f t="shared" si="104"/>
        <v>0.15</v>
      </c>
    </row>
    <row r="172" spans="1:16" x14ac:dyDescent="0.3">
      <c r="A172" t="s">
        <v>54</v>
      </c>
      <c r="B172" s="32">
        <f t="shared" ref="B172:K172" si="105">B148/B166</f>
        <v>7.0772995750198089E-2</v>
      </c>
      <c r="C172" s="32">
        <f t="shared" si="105"/>
        <v>7.6086006149541696E-2</v>
      </c>
      <c r="D172" s="32">
        <f t="shared" si="105"/>
        <v>9.5779072404699919E-2</v>
      </c>
      <c r="E172" s="32">
        <f t="shared" si="105"/>
        <v>0.10102224297394224</v>
      </c>
      <c r="F172" s="32">
        <f t="shared" si="105"/>
        <v>9.7358149440565062E-2</v>
      </c>
      <c r="G172" s="32">
        <f t="shared" si="105"/>
        <v>0.12228876594313715</v>
      </c>
      <c r="H172" s="32">
        <f t="shared" si="105"/>
        <v>0.12403170373456203</v>
      </c>
      <c r="I172" s="32">
        <f t="shared" si="105"/>
        <v>0.11317297075435158</v>
      </c>
      <c r="J172" s="32">
        <f t="shared" si="105"/>
        <v>9.3668579466440749E-2</v>
      </c>
      <c r="K172" s="32">
        <f t="shared" si="105"/>
        <v>3.0129976460955891E-2</v>
      </c>
      <c r="L172" s="32">
        <v>0.13</v>
      </c>
      <c r="M172" s="32">
        <f>L172</f>
        <v>0.13</v>
      </c>
      <c r="N172" s="32">
        <f t="shared" ref="N172:P172" si="106">M172</f>
        <v>0.13</v>
      </c>
      <c r="O172" s="32">
        <f t="shared" si="106"/>
        <v>0.13</v>
      </c>
      <c r="P172" s="32">
        <f t="shared" si="106"/>
        <v>0.13</v>
      </c>
    </row>
    <row r="173" spans="1:16" x14ac:dyDescent="0.3">
      <c r="A173" t="s">
        <v>55</v>
      </c>
      <c r="B173" s="36">
        <f t="shared" ref="B173:K173" si="107">B149/B166</f>
        <v>4.2137866455377081E-3</v>
      </c>
      <c r="C173" s="36">
        <f t="shared" si="107"/>
        <v>2.5865963306763036E-3</v>
      </c>
      <c r="D173" s="36">
        <f t="shared" si="107"/>
        <v>7.7147277164879881E-3</v>
      </c>
      <c r="E173" s="36">
        <f t="shared" si="107"/>
        <v>4.1989118592768463E-3</v>
      </c>
      <c r="F173" s="36">
        <f t="shared" si="107"/>
        <v>3.5824137098905643E-3</v>
      </c>
      <c r="G173" s="36">
        <f t="shared" si="107"/>
        <v>6.4453109362114383E-3</v>
      </c>
      <c r="H173" s="36">
        <f t="shared" si="107"/>
        <v>6.001012738235896E-3</v>
      </c>
      <c r="I173" s="36">
        <f t="shared" si="107"/>
        <v>3.5552626558679176E-4</v>
      </c>
      <c r="J173" s="36">
        <f t="shared" si="107"/>
        <v>4.4756317833794218E-4</v>
      </c>
      <c r="K173" s="36">
        <f t="shared" si="107"/>
        <v>1.6374987207041245E-4</v>
      </c>
      <c r="L173" s="36">
        <v>3.5999999999999999E-3</v>
      </c>
      <c r="M173" s="36">
        <f>L173</f>
        <v>3.5999999999999999E-3</v>
      </c>
      <c r="N173" s="36">
        <f t="shared" ref="N173:P173" si="108">M173</f>
        <v>3.5999999999999999E-3</v>
      </c>
      <c r="O173" s="36">
        <f t="shared" si="108"/>
        <v>3.5999999999999999E-3</v>
      </c>
      <c r="P173" s="36">
        <f t="shared" si="108"/>
        <v>3.5999999999999999E-3</v>
      </c>
    </row>
    <row r="174" spans="1:16" x14ac:dyDescent="0.3">
      <c r="A174" t="s">
        <v>56</v>
      </c>
      <c r="B174" s="32">
        <f t="shared" ref="B174:K174" si="109">B150/B166</f>
        <v>2.0975293524454368E-2</v>
      </c>
      <c r="C174" s="32">
        <f t="shared" si="109"/>
        <v>2.3822187896186411E-2</v>
      </c>
      <c r="D174" s="32">
        <f t="shared" si="109"/>
        <v>2.5936921353107049E-2</v>
      </c>
      <c r="E174" s="32">
        <f t="shared" si="109"/>
        <v>2.2723133421417761E-2</v>
      </c>
      <c r="F174" s="32">
        <f t="shared" si="109"/>
        <v>2.3993840661592616E-2</v>
      </c>
      <c r="G174" s="32">
        <f t="shared" si="109"/>
        <v>2.521277532686934E-2</v>
      </c>
      <c r="H174" s="32">
        <f t="shared" si="109"/>
        <v>2.7167960122534144E-2</v>
      </c>
      <c r="I174" s="32">
        <f t="shared" si="109"/>
        <v>2.7710815513663192E-2</v>
      </c>
      <c r="J174" s="32">
        <f t="shared" si="109"/>
        <v>2.3814471361665299E-2</v>
      </c>
      <c r="K174" s="32">
        <f t="shared" si="109"/>
        <v>2.682313876664506E-2</v>
      </c>
      <c r="L174" s="32">
        <v>0.02</v>
      </c>
      <c r="M174" s="32">
        <f>L174</f>
        <v>0.02</v>
      </c>
      <c r="N174" s="32">
        <f t="shared" ref="N174:P174" si="110">M174</f>
        <v>0.02</v>
      </c>
      <c r="O174" s="32">
        <f t="shared" si="110"/>
        <v>0.02</v>
      </c>
      <c r="P174" s="32">
        <f t="shared" si="110"/>
        <v>0.02</v>
      </c>
    </row>
    <row r="175" spans="1:16" x14ac:dyDescent="0.3">
      <c r="A175" t="s">
        <v>57</v>
      </c>
      <c r="B175" s="36">
        <f t="shared" ref="B175:K175" si="111">B151/B166</f>
        <v>5.2852409421594759E-4</v>
      </c>
      <c r="C175" s="36">
        <f t="shared" si="111"/>
        <v>3.406292350961048E-3</v>
      </c>
      <c r="D175" s="36">
        <f t="shared" si="111"/>
        <v>7.0718901590675974E-4</v>
      </c>
      <c r="E175" s="36">
        <f t="shared" si="111"/>
        <v>6.0930582185089884E-4</v>
      </c>
      <c r="F175" s="36">
        <f t="shared" si="111"/>
        <v>5.4698602274511911E-4</v>
      </c>
      <c r="G175" s="36">
        <f t="shared" si="111"/>
        <v>3.462853391194344E-3</v>
      </c>
      <c r="H175" s="36">
        <f t="shared" si="111"/>
        <v>9.3315568516051173E-4</v>
      </c>
      <c r="I175" s="36">
        <f t="shared" si="111"/>
        <v>7.4937999687830592E-4</v>
      </c>
      <c r="J175" s="36">
        <f t="shared" si="111"/>
        <v>2.3097456882083088E-4</v>
      </c>
      <c r="K175" s="36">
        <f t="shared" si="111"/>
        <v>9.3473885306860442E-4</v>
      </c>
      <c r="L175" s="36">
        <v>1.1999999999999999E-3</v>
      </c>
      <c r="M175" s="36">
        <v>1.1999999999999999E-3</v>
      </c>
      <c r="N175" s="36">
        <v>1.1999999999999999E-3</v>
      </c>
      <c r="O175" s="36">
        <v>1.1999999999999999E-3</v>
      </c>
      <c r="P175" s="36">
        <v>1.1999999999999999E-3</v>
      </c>
    </row>
    <row r="176" spans="1:16" x14ac:dyDescent="0.3">
      <c r="A176" t="s">
        <v>58</v>
      </c>
      <c r="B176" s="32">
        <f t="shared" ref="B176:K176" si="112">B152/B166</f>
        <v>6.9268169703954482E-2</v>
      </c>
      <c r="C176" s="32">
        <f t="shared" si="112"/>
        <v>5.4795768182679276E-2</v>
      </c>
      <c r="D176" s="32">
        <f t="shared" si="112"/>
        <v>5.1318680202702013E-2</v>
      </c>
      <c r="E176" s="32">
        <f t="shared" si="112"/>
        <v>3.1554921965806018E-2</v>
      </c>
      <c r="F176" s="32">
        <f t="shared" si="112"/>
        <v>4.1602347290159228E-2</v>
      </c>
      <c r="G176" s="32">
        <f t="shared" si="112"/>
        <v>7.6266843879356588E-2</v>
      </c>
      <c r="H176" s="32">
        <f t="shared" si="112"/>
        <v>8.1554158152363235E-2</v>
      </c>
      <c r="I176" s="32">
        <f t="shared" si="112"/>
        <v>5.4450437326211243E-2</v>
      </c>
      <c r="J176" s="32">
        <f t="shared" si="112"/>
        <v>3.25465203104627E-2</v>
      </c>
      <c r="K176" s="32">
        <f t="shared" si="112"/>
        <v>6.1858788478377058E-2</v>
      </c>
      <c r="L176" s="32">
        <v>0.08</v>
      </c>
      <c r="M176" s="32">
        <v>0.08</v>
      </c>
      <c r="N176" s="32">
        <v>0.08</v>
      </c>
      <c r="O176" s="32">
        <v>0.08</v>
      </c>
      <c r="P176" s="32">
        <v>0.08</v>
      </c>
    </row>
    <row r="177" spans="1:16" x14ac:dyDescent="0.3">
      <c r="A177" t="s">
        <v>124</v>
      </c>
      <c r="B177" s="32">
        <f t="shared" ref="B177:K177" si="113">B153/B166</f>
        <v>0</v>
      </c>
      <c r="C177" s="32">
        <f t="shared" si="113"/>
        <v>0</v>
      </c>
      <c r="D177" s="32">
        <f t="shared" si="113"/>
        <v>8.7505797047483323E-3</v>
      </c>
      <c r="E177" s="36">
        <f t="shared" si="113"/>
        <v>5.3645403880350881E-4</v>
      </c>
      <c r="F177" s="36">
        <f t="shared" si="113"/>
        <v>7.4475134735527669E-4</v>
      </c>
      <c r="G177" s="36">
        <f t="shared" si="113"/>
        <v>8.8072571799162509E-4</v>
      </c>
      <c r="H177" s="36">
        <f t="shared" si="113"/>
        <v>1.8782343878500142E-3</v>
      </c>
      <c r="I177" s="36">
        <f t="shared" si="113"/>
        <v>2.3932987634623054E-3</v>
      </c>
      <c r="J177" s="36">
        <f t="shared" si="113"/>
        <v>1.5413527825413826E-3</v>
      </c>
      <c r="K177" s="36">
        <f t="shared" si="113"/>
        <v>1.1689921422804444E-3</v>
      </c>
      <c r="L177" s="36">
        <f>K177</f>
        <v>1.1689921422804444E-3</v>
      </c>
      <c r="M177" s="36">
        <f t="shared" ref="M177:P177" si="114">L177</f>
        <v>1.1689921422804444E-3</v>
      </c>
      <c r="N177" s="36">
        <f t="shared" si="114"/>
        <v>1.1689921422804444E-3</v>
      </c>
      <c r="O177" s="36">
        <f t="shared" si="114"/>
        <v>1.1689921422804444E-3</v>
      </c>
      <c r="P177" s="36">
        <f t="shared" si="114"/>
        <v>1.1689921422804444E-3</v>
      </c>
    </row>
    <row r="178" spans="1:16" x14ac:dyDescent="0.3">
      <c r="A178" t="s">
        <v>59</v>
      </c>
      <c r="B178" s="35">
        <f t="shared" ref="B178:K178" si="115">B154/B166</f>
        <v>3.0099041993805376E-3</v>
      </c>
      <c r="C178" s="35">
        <f t="shared" si="115"/>
        <v>5.6684347813415331E-3</v>
      </c>
      <c r="D178" s="35">
        <f t="shared" si="115"/>
        <v>1.0253580628890792E-2</v>
      </c>
      <c r="E178" s="35">
        <f t="shared" si="115"/>
        <v>1.0788686780381676E-2</v>
      </c>
      <c r="F178" s="35">
        <f t="shared" si="115"/>
        <v>1.7581693588235969E-2</v>
      </c>
      <c r="G178" s="35">
        <f t="shared" si="115"/>
        <v>2.1677862558748408E-2</v>
      </c>
      <c r="H178" s="35">
        <f t="shared" si="115"/>
        <v>1.3643236021878018E-2</v>
      </c>
      <c r="I178" s="35">
        <f t="shared" si="115"/>
        <v>1.4354011665886244E-2</v>
      </c>
      <c r="J178" s="35">
        <f t="shared" si="115"/>
        <v>1.8544186588175655E-2</v>
      </c>
      <c r="K178" s="35">
        <f t="shared" si="115"/>
        <v>4.3175382935898746E-2</v>
      </c>
      <c r="L178" s="35">
        <v>1.6E-2</v>
      </c>
      <c r="M178" s="35">
        <f>L178</f>
        <v>1.6E-2</v>
      </c>
      <c r="N178" s="35">
        <f t="shared" ref="N178:P178" si="116">M178</f>
        <v>1.6E-2</v>
      </c>
      <c r="O178" s="35">
        <f t="shared" si="116"/>
        <v>1.6E-2</v>
      </c>
      <c r="P178" s="35">
        <f t="shared" si="116"/>
        <v>1.6E-2</v>
      </c>
    </row>
    <row r="179" spans="1:16" ht="15.6" x14ac:dyDescent="0.3">
      <c r="A179" s="17" t="s">
        <v>31</v>
      </c>
    </row>
    <row r="180" spans="1:16" x14ac:dyDescent="0.3">
      <c r="A180" t="s">
        <v>32</v>
      </c>
      <c r="B180" s="36">
        <f t="shared" ref="B180:K180" si="117">B157/B166</f>
        <v>2.6058128646546134E-3</v>
      </c>
      <c r="C180" s="36">
        <f t="shared" si="117"/>
        <v>5.0711860454949508E-3</v>
      </c>
      <c r="D180" s="36">
        <f t="shared" si="117"/>
        <v>5.2774289205812959E-3</v>
      </c>
      <c r="E180" s="36">
        <f t="shared" si="117"/>
        <v>3.3677392435998055E-3</v>
      </c>
      <c r="F180" s="36">
        <f t="shared" si="117"/>
        <v>3.9836517062669732E-3</v>
      </c>
      <c r="G180" s="36">
        <f t="shared" si="117"/>
        <v>4.3475824079041133E-3</v>
      </c>
      <c r="H180" s="36">
        <f t="shared" si="117"/>
        <v>4.4998617360919079E-3</v>
      </c>
      <c r="I180" s="36">
        <f t="shared" si="117"/>
        <v>3.6246336345189989E-3</v>
      </c>
      <c r="J180" s="36">
        <f t="shared" si="117"/>
        <v>3.486882516949172E-3</v>
      </c>
      <c r="K180" s="36">
        <f t="shared" si="117"/>
        <v>4.8806559092097928E-3</v>
      </c>
      <c r="L180" s="36">
        <v>3.5000000000000001E-3</v>
      </c>
      <c r="M180" s="36">
        <v>3.5000000000000001E-3</v>
      </c>
      <c r="N180" s="36">
        <v>3.5000000000000001E-3</v>
      </c>
      <c r="O180" s="36">
        <v>3.5000000000000001E-3</v>
      </c>
      <c r="P180" s="36">
        <v>3.5000000000000001E-3</v>
      </c>
    </row>
    <row r="181" spans="1:16" x14ac:dyDescent="0.3">
      <c r="A181" t="s">
        <v>33</v>
      </c>
      <c r="B181" s="32">
        <f t="shared" ref="B181:K181" si="118">B158/B166</f>
        <v>4.1240293884607072E-2</v>
      </c>
      <c r="C181" s="32">
        <f t="shared" si="118"/>
        <v>5.0489631756116753E-2</v>
      </c>
      <c r="D181" s="32">
        <f t="shared" si="118"/>
        <v>5.684999441452359E-2</v>
      </c>
      <c r="E181" s="32">
        <f t="shared" si="118"/>
        <v>6.6725610382041375E-2</v>
      </c>
      <c r="F181" s="32">
        <f t="shared" si="118"/>
        <v>6.5791540102732249E-2</v>
      </c>
      <c r="G181" s="32">
        <f t="shared" si="118"/>
        <v>0.17456384060465824</v>
      </c>
      <c r="H181" s="32">
        <f t="shared" si="118"/>
        <v>0.15344259174797903</v>
      </c>
      <c r="I181" s="32">
        <f t="shared" si="118"/>
        <v>0.10939803333275525</v>
      </c>
      <c r="J181" s="32">
        <f t="shared" si="118"/>
        <v>8.5500551461773308E-2</v>
      </c>
      <c r="K181" s="32">
        <f t="shared" si="118"/>
        <v>5.3857787784714402E-2</v>
      </c>
      <c r="L181" s="32">
        <v>0.08</v>
      </c>
      <c r="M181" s="32">
        <v>0.08</v>
      </c>
      <c r="N181" s="32">
        <v>0.08</v>
      </c>
      <c r="O181" s="32">
        <v>0.08</v>
      </c>
      <c r="P181" s="32">
        <v>0.08</v>
      </c>
    </row>
    <row r="182" spans="1:16" x14ac:dyDescent="0.3">
      <c r="A182" t="s">
        <v>34</v>
      </c>
      <c r="B182" s="32">
        <f t="shared" ref="B182:K182" si="119">B159/B166</f>
        <v>0.20737592739321473</v>
      </c>
      <c r="C182" s="32">
        <f t="shared" si="119"/>
        <v>0.21019920434839631</v>
      </c>
      <c r="D182" s="32">
        <f t="shared" si="119"/>
        <v>0.24385851480489762</v>
      </c>
      <c r="E182" s="32">
        <f t="shared" si="119"/>
        <v>0.22687568505511901</v>
      </c>
      <c r="F182" s="32">
        <f t="shared" si="119"/>
        <v>0.24371808769396361</v>
      </c>
      <c r="G182" s="32">
        <f t="shared" si="119"/>
        <v>0.27294090330432275</v>
      </c>
      <c r="H182" s="32">
        <f t="shared" si="119"/>
        <v>0.21536819499161439</v>
      </c>
      <c r="I182" s="32">
        <f t="shared" si="119"/>
        <v>0.2082719111126527</v>
      </c>
      <c r="J182" s="32">
        <f t="shared" si="119"/>
        <v>0.20104263952667911</v>
      </c>
      <c r="K182" s="32">
        <f t="shared" si="119"/>
        <v>0.21396195089778142</v>
      </c>
      <c r="L182" s="32">
        <v>0.21</v>
      </c>
      <c r="M182" s="32">
        <v>0.21</v>
      </c>
      <c r="N182" s="32">
        <v>0.21</v>
      </c>
      <c r="O182" s="32">
        <v>0.21</v>
      </c>
      <c r="P182" s="32">
        <v>0.21</v>
      </c>
    </row>
    <row r="183" spans="1:16" x14ac:dyDescent="0.3">
      <c r="A183" t="s">
        <v>121</v>
      </c>
      <c r="B183" s="32">
        <f t="shared" ref="B183:K183" si="120">B160/B166</f>
        <v>1.4337679175970612E-2</v>
      </c>
      <c r="C183" s="32">
        <f t="shared" si="120"/>
        <v>1.7610713609139794E-2</v>
      </c>
      <c r="D183" s="32">
        <f t="shared" si="120"/>
        <v>1.6590557498248192E-2</v>
      </c>
      <c r="E183" s="32">
        <f t="shared" si="120"/>
        <v>1.0520459760979923E-2</v>
      </c>
      <c r="F183" s="32">
        <f t="shared" si="120"/>
        <v>1.0614133536601716E-2</v>
      </c>
      <c r="G183" s="32">
        <f t="shared" si="120"/>
        <v>3.1465927924609879E-2</v>
      </c>
      <c r="H183" s="32">
        <f t="shared" si="120"/>
        <v>3.5119032655421205E-2</v>
      </c>
      <c r="I183" s="32">
        <f t="shared" si="120"/>
        <v>2.079684130810542E-2</v>
      </c>
      <c r="J183" s="32">
        <f t="shared" si="120"/>
        <v>1.3552487058345341E-2</v>
      </c>
      <c r="K183" s="32">
        <f t="shared" si="120"/>
        <v>7.4824594321063467E-3</v>
      </c>
      <c r="L183" s="32">
        <v>0.02</v>
      </c>
      <c r="M183" s="32">
        <v>0.02</v>
      </c>
      <c r="N183" s="32">
        <v>0.02</v>
      </c>
      <c r="O183" s="32">
        <v>0.02</v>
      </c>
      <c r="P183" s="32">
        <v>0.02</v>
      </c>
    </row>
    <row r="184" spans="1:16" x14ac:dyDescent="0.3">
      <c r="A184" t="s">
        <v>35</v>
      </c>
      <c r="B184" s="32">
        <f t="shared" ref="B184:K184" si="121">B161/B166</f>
        <v>7.6644097097169198E-2</v>
      </c>
      <c r="C184" s="32">
        <f t="shared" si="121"/>
        <v>2.3319441003745101E-2</v>
      </c>
      <c r="D184" s="32">
        <f t="shared" si="121"/>
        <v>2.584213751104401E-2</v>
      </c>
      <c r="E184" s="32">
        <f t="shared" si="121"/>
        <v>3.1611050953199354E-2</v>
      </c>
      <c r="F184" s="32">
        <f t="shared" si="121"/>
        <v>3.43398437948879E-2</v>
      </c>
      <c r="G184" s="32">
        <f t="shared" si="121"/>
        <v>4.1806448513575185E-2</v>
      </c>
      <c r="H184" s="32">
        <f t="shared" si="121"/>
        <v>4.2236930469414943E-2</v>
      </c>
      <c r="I184" s="32">
        <f t="shared" si="121"/>
        <v>3.189041697739084E-2</v>
      </c>
      <c r="J184" s="32">
        <f t="shared" si="121"/>
        <v>2.9662477992907495E-2</v>
      </c>
      <c r="K184" s="32">
        <f t="shared" si="121"/>
        <v>3.0339212408601417E-2</v>
      </c>
      <c r="L184" s="32">
        <v>0.04</v>
      </c>
      <c r="M184" s="32">
        <v>0.04</v>
      </c>
      <c r="N184" s="32">
        <v>0.04</v>
      </c>
      <c r="O184" s="32">
        <v>0.04</v>
      </c>
      <c r="P184" s="32">
        <v>0.04</v>
      </c>
    </row>
    <row r="185" spans="1:16" x14ac:dyDescent="0.3">
      <c r="A185" t="s">
        <v>124</v>
      </c>
      <c r="B185" s="32">
        <f t="shared" ref="B185:K185" si="122">B162/B166</f>
        <v>0</v>
      </c>
      <c r="C185" s="32">
        <f t="shared" si="122"/>
        <v>0</v>
      </c>
      <c r="D185" s="32">
        <f t="shared" si="122"/>
        <v>0</v>
      </c>
      <c r="E185" s="32">
        <f t="shared" si="122"/>
        <v>0</v>
      </c>
      <c r="F185" s="32">
        <f t="shared" si="122"/>
        <v>0</v>
      </c>
      <c r="G185" s="32">
        <f t="shared" si="122"/>
        <v>0</v>
      </c>
      <c r="H185" s="32">
        <f t="shared" si="122"/>
        <v>0</v>
      </c>
      <c r="I185" s="32">
        <f t="shared" si="122"/>
        <v>0</v>
      </c>
      <c r="J185" s="32">
        <f t="shared" si="122"/>
        <v>0</v>
      </c>
      <c r="K185" s="32">
        <f t="shared" si="122"/>
        <v>0</v>
      </c>
      <c r="L185" s="32">
        <v>0.03</v>
      </c>
      <c r="M185" s="32">
        <v>0.03</v>
      </c>
      <c r="N185" s="32">
        <v>0.03</v>
      </c>
      <c r="O185" s="32">
        <v>0.03</v>
      </c>
      <c r="P185" s="32">
        <v>0.03</v>
      </c>
    </row>
    <row r="186" spans="1:16" x14ac:dyDescent="0.3">
      <c r="A186" t="s">
        <v>36</v>
      </c>
      <c r="B186" s="32">
        <f t="shared" ref="B186:K186" si="123">B163/B166</f>
        <v>2.1049160844197942E-2</v>
      </c>
      <c r="C186" s="32">
        <f t="shared" si="123"/>
        <v>2.1155443510193377E-2</v>
      </c>
      <c r="D186" s="32">
        <f t="shared" si="123"/>
        <v>3.605171135611982E-3</v>
      </c>
      <c r="E186" s="32">
        <f t="shared" si="123"/>
        <v>3.376348999778133E-2</v>
      </c>
      <c r="F186" s="32">
        <f t="shared" si="123"/>
        <v>3.9564556225030356E-2</v>
      </c>
      <c r="G186" s="32">
        <f t="shared" si="123"/>
        <v>5.1434381930710905E-2</v>
      </c>
      <c r="H186" s="32">
        <f t="shared" si="123"/>
        <v>3.8663616481057844E-2</v>
      </c>
      <c r="I186" s="32">
        <f t="shared" si="123"/>
        <v>3.41363024112196E-2</v>
      </c>
      <c r="J186" s="32">
        <f t="shared" si="123"/>
        <v>2.806632155587575E-2</v>
      </c>
      <c r="K186" s="32">
        <f t="shared" si="123"/>
        <v>3.6004503121481936E-2</v>
      </c>
      <c r="L186" s="32">
        <v>2.9947999999999999E-2</v>
      </c>
      <c r="M186" s="32">
        <v>2.9947999999999999E-2</v>
      </c>
      <c r="N186" s="32">
        <v>2.9947999999999999E-2</v>
      </c>
      <c r="O186" s="32">
        <v>2.9947999999999999E-2</v>
      </c>
      <c r="P186" s="32">
        <v>2.9947999999999999E-2</v>
      </c>
    </row>
    <row r="187" spans="1:16" x14ac:dyDescent="0.3">
      <c r="A187" t="s">
        <v>37</v>
      </c>
      <c r="B187" s="32">
        <f t="shared" ref="B187:K187" si="124">B164/B166</f>
        <v>2.2283548224447166E-2</v>
      </c>
      <c r="C187" s="32">
        <f t="shared" si="124"/>
        <v>9.3387056817685027E-2</v>
      </c>
      <c r="D187" s="32">
        <f t="shared" si="124"/>
        <v>0.10584308534946464</v>
      </c>
      <c r="E187" s="32">
        <f t="shared" si="124"/>
        <v>0.10879966753095373</v>
      </c>
      <c r="F187" s="32">
        <f t="shared" si="124"/>
        <v>0.13997939226328873</v>
      </c>
      <c r="G187" s="32">
        <f t="shared" si="124"/>
        <v>5.4945274906522977E-2</v>
      </c>
      <c r="H187" s="32">
        <f t="shared" si="124"/>
        <v>5.1786118303627539E-2</v>
      </c>
      <c r="I187" s="32">
        <f t="shared" si="124"/>
        <v>3.9969245532798021E-2</v>
      </c>
      <c r="J187" s="32">
        <f t="shared" si="124"/>
        <v>3.5131426013924695E-2</v>
      </c>
      <c r="K187" s="32">
        <f t="shared" si="124"/>
        <v>3.2563481504224522E-2</v>
      </c>
      <c r="L187" s="32">
        <v>7.0000000000000007E-2</v>
      </c>
      <c r="M187" s="32">
        <v>7.0000000000000007E-2</v>
      </c>
      <c r="N187" s="32">
        <v>7.0000000000000007E-2</v>
      </c>
      <c r="O187" s="32">
        <v>7.0000000000000007E-2</v>
      </c>
      <c r="P187" s="32">
        <v>7.0000000000000007E-2</v>
      </c>
    </row>
    <row r="190" spans="1:16" x14ac:dyDescent="0.3">
      <c r="A190" s="14" t="s">
        <v>89</v>
      </c>
      <c r="B190">
        <f t="shared" ref="B190:P190" si="125">B146-B156</f>
        <v>-27585.759999999995</v>
      </c>
      <c r="C190">
        <f t="shared" si="125"/>
        <v>-34874.06</v>
      </c>
      <c r="D190">
        <f t="shared" si="125"/>
        <v>-33903.089999999997</v>
      </c>
      <c r="E190">
        <f t="shared" si="125"/>
        <v>-54671.199999999997</v>
      </c>
      <c r="F190">
        <f t="shared" si="125"/>
        <v>-54591.270000000004</v>
      </c>
      <c r="G190">
        <f t="shared" si="125"/>
        <v>-57652</v>
      </c>
      <c r="H190">
        <f t="shared" si="125"/>
        <v>-44371.630000000005</v>
      </c>
      <c r="I190">
        <f t="shared" si="125"/>
        <v>-40512.740000000005</v>
      </c>
      <c r="J190">
        <f t="shared" si="125"/>
        <v>-51029.850000000006</v>
      </c>
      <c r="K190" s="39">
        <f t="shared" si="125"/>
        <v>-47193</v>
      </c>
      <c r="L190" s="39">
        <f t="shared" si="125"/>
        <v>-26246.199222919007</v>
      </c>
      <c r="M190" s="39">
        <f t="shared" si="125"/>
        <v>-29088.405082269572</v>
      </c>
      <c r="N190" s="39">
        <f t="shared" si="125"/>
        <v>-32538.590334654844</v>
      </c>
      <c r="O190" s="39">
        <f t="shared" si="125"/>
        <v>-36688.968882878544</v>
      </c>
      <c r="P190" s="39">
        <f t="shared" si="125"/>
        <v>-41648.155560550978</v>
      </c>
    </row>
    <row r="191" spans="1:16" x14ac:dyDescent="0.3">
      <c r="A191" t="s">
        <v>90</v>
      </c>
      <c r="C191">
        <f>C190-B190</f>
        <v>-7288.3000000000029</v>
      </c>
      <c r="D191">
        <f t="shared" ref="D191:P191" si="126">D190-C190</f>
        <v>970.97000000000116</v>
      </c>
      <c r="E191">
        <f t="shared" si="126"/>
        <v>-20768.11</v>
      </c>
      <c r="F191">
        <f t="shared" si="126"/>
        <v>79.929999999993015</v>
      </c>
      <c r="G191">
        <f t="shared" si="126"/>
        <v>-3060.7299999999959</v>
      </c>
      <c r="H191">
        <f t="shared" si="126"/>
        <v>13280.369999999995</v>
      </c>
      <c r="I191">
        <f t="shared" si="126"/>
        <v>3858.8899999999994</v>
      </c>
      <c r="J191">
        <f t="shared" si="126"/>
        <v>-10517.11</v>
      </c>
      <c r="K191" s="39">
        <f t="shared" si="126"/>
        <v>3836.8500000000058</v>
      </c>
      <c r="L191" s="39">
        <f t="shared" si="126"/>
        <v>20946.800777080993</v>
      </c>
      <c r="M191" s="39">
        <f t="shared" si="126"/>
        <v>-2842.2058593505644</v>
      </c>
      <c r="N191" s="39">
        <f t="shared" si="126"/>
        <v>-3450.1852523852722</v>
      </c>
      <c r="O191" s="39">
        <f t="shared" si="126"/>
        <v>-4150.3785482236999</v>
      </c>
      <c r="P191" s="39">
        <f t="shared" si="126"/>
        <v>-4959.1866776724346</v>
      </c>
    </row>
    <row r="194" spans="1:16" ht="15.6" x14ac:dyDescent="0.3">
      <c r="A194" s="17" t="s">
        <v>91</v>
      </c>
      <c r="B194" s="3"/>
      <c r="C194" s="3"/>
      <c r="D194" s="3"/>
      <c r="E194" s="3"/>
      <c r="F194" s="3"/>
      <c r="G194" s="3"/>
      <c r="H194" s="3"/>
      <c r="I194" s="3"/>
      <c r="J194" s="3"/>
      <c r="K194" s="3"/>
      <c r="L194" s="3"/>
      <c r="M194" s="3"/>
      <c r="N194" s="3"/>
      <c r="O194" s="3"/>
      <c r="P194" s="3"/>
    </row>
    <row r="195" spans="1:16" x14ac:dyDescent="0.3">
      <c r="A195" t="s">
        <v>92</v>
      </c>
      <c r="B195">
        <f t="shared" ref="B195:K195" si="127">B73+B77+B79</f>
        <v>76423.55</v>
      </c>
      <c r="C195">
        <f t="shared" si="127"/>
        <v>73258</v>
      </c>
      <c r="D195">
        <f t="shared" si="127"/>
        <v>93909</v>
      </c>
      <c r="E195">
        <f t="shared" si="127"/>
        <v>97501</v>
      </c>
      <c r="F195">
        <f t="shared" si="127"/>
        <v>105739</v>
      </c>
      <c r="G195">
        <f t="shared" si="127"/>
        <v>109173</v>
      </c>
      <c r="H195">
        <f t="shared" si="127"/>
        <v>103806</v>
      </c>
      <c r="I195">
        <f t="shared" si="127"/>
        <v>99011</v>
      </c>
      <c r="J195">
        <f t="shared" si="127"/>
        <v>96361</v>
      </c>
      <c r="K195">
        <f t="shared" si="127"/>
        <v>93197</v>
      </c>
      <c r="L195" s="39"/>
      <c r="M195" s="39"/>
      <c r="N195" s="39"/>
      <c r="O195" s="39"/>
      <c r="P195" s="39"/>
    </row>
    <row r="196" spans="1:16" x14ac:dyDescent="0.3">
      <c r="A196" t="s">
        <v>93</v>
      </c>
      <c r="B196">
        <f t="shared" ref="B196:K196" si="128">B74+B76</f>
        <v>61672.66</v>
      </c>
      <c r="C196">
        <f t="shared" si="128"/>
        <v>59861</v>
      </c>
      <c r="D196">
        <f t="shared" si="128"/>
        <v>71435.45</v>
      </c>
      <c r="E196">
        <f t="shared" si="128"/>
        <v>61958</v>
      </c>
      <c r="F196">
        <f t="shared" si="128"/>
        <v>69970</v>
      </c>
      <c r="G196">
        <f t="shared" si="128"/>
        <v>65162</v>
      </c>
      <c r="H196">
        <f t="shared" si="128"/>
        <v>57991</v>
      </c>
      <c r="I196">
        <f t="shared" si="128"/>
        <v>56690</v>
      </c>
      <c r="J196">
        <f t="shared" si="128"/>
        <v>64862</v>
      </c>
      <c r="K196">
        <f t="shared" si="128"/>
        <v>82867</v>
      </c>
    </row>
    <row r="197" spans="1:16" x14ac:dyDescent="0.3">
      <c r="A197" s="22" t="s">
        <v>38</v>
      </c>
      <c r="B197" s="3">
        <f>B195+B196</f>
        <v>138096.21000000002</v>
      </c>
      <c r="C197" s="3">
        <f t="shared" ref="C197:K197" si="129">C195+C196</f>
        <v>133119</v>
      </c>
      <c r="D197" s="3">
        <f t="shared" si="129"/>
        <v>165344.45000000001</v>
      </c>
      <c r="E197" s="3">
        <f t="shared" si="129"/>
        <v>159459</v>
      </c>
      <c r="F197" s="3">
        <f t="shared" si="129"/>
        <v>175709</v>
      </c>
      <c r="G197" s="3">
        <f t="shared" si="129"/>
        <v>174335</v>
      </c>
      <c r="H197" s="3">
        <f t="shared" si="129"/>
        <v>161797</v>
      </c>
      <c r="I197" s="3">
        <f t="shared" si="129"/>
        <v>155701</v>
      </c>
      <c r="J197" s="3">
        <f t="shared" si="129"/>
        <v>161223</v>
      </c>
      <c r="K197" s="3">
        <f t="shared" si="129"/>
        <v>176064</v>
      </c>
      <c r="L197" s="3">
        <f>(L200*L102)/10^6</f>
        <v>213685.5</v>
      </c>
      <c r="M197" s="3">
        <f>(M200*M102)/10^6</f>
        <v>222778.5</v>
      </c>
      <c r="N197" s="3">
        <f>(N200*N102)/10^6</f>
        <v>231871.5</v>
      </c>
      <c r="O197" s="3">
        <f>(O200*O102)/10^6</f>
        <v>240964.5</v>
      </c>
      <c r="P197" s="3">
        <f>(P200*P102)/10^6</f>
        <v>250057.5</v>
      </c>
    </row>
    <row r="200" spans="1:16" ht="15.6" x14ac:dyDescent="0.3">
      <c r="A200" s="23" t="s">
        <v>94</v>
      </c>
      <c r="B200" s="39">
        <f t="shared" ref="B200:K200" si="130">B197/B102*10^6</f>
        <v>55238.484000000011</v>
      </c>
      <c r="C200" s="39">
        <f t="shared" si="130"/>
        <v>51199.615384615383</v>
      </c>
      <c r="D200" s="39">
        <f t="shared" si="130"/>
        <v>63108.568702290075</v>
      </c>
      <c r="E200" s="39">
        <f t="shared" si="130"/>
        <v>68437.339055794</v>
      </c>
      <c r="F200" s="39">
        <f t="shared" si="130"/>
        <v>72607.024793388424</v>
      </c>
      <c r="G200" s="39">
        <f t="shared" si="130"/>
        <v>71157.14285714287</v>
      </c>
      <c r="H200" s="39">
        <f t="shared" si="130"/>
        <v>64460.956175298801</v>
      </c>
      <c r="I200" s="39">
        <f t="shared" si="130"/>
        <v>61786.111111111109</v>
      </c>
      <c r="J200" s="39">
        <f t="shared" si="130"/>
        <v>60838.867924528298</v>
      </c>
      <c r="K200" s="39">
        <f t="shared" si="130"/>
        <v>65208.888888888883</v>
      </c>
      <c r="L200" s="39">
        <v>75775</v>
      </c>
      <c r="M200" s="39">
        <v>75775</v>
      </c>
      <c r="N200" s="39">
        <v>75775</v>
      </c>
      <c r="O200" s="39">
        <v>75775</v>
      </c>
      <c r="P200" s="39">
        <v>75775</v>
      </c>
    </row>
    <row r="202" spans="1:16" x14ac:dyDescent="0.3">
      <c r="A202" t="s">
        <v>95</v>
      </c>
      <c r="K202" s="39">
        <f t="shared" ref="K202:P202" si="131">K200*K103/10^6</f>
        <v>3260.4444444444443</v>
      </c>
      <c r="L202">
        <f t="shared" si="131"/>
        <v>9093</v>
      </c>
      <c r="M202">
        <f t="shared" si="131"/>
        <v>9093</v>
      </c>
      <c r="N202">
        <f t="shared" si="131"/>
        <v>9093</v>
      </c>
      <c r="O202">
        <f t="shared" si="131"/>
        <v>9093</v>
      </c>
      <c r="P202">
        <f t="shared" si="131"/>
        <v>9093</v>
      </c>
    </row>
    <row r="203" spans="1:16" ht="15" thickBot="1" x14ac:dyDescent="0.35">
      <c r="A203" t="s">
        <v>96</v>
      </c>
      <c r="K203" s="39">
        <f>J206</f>
        <v>27270</v>
      </c>
      <c r="L203">
        <f t="shared" ref="L203:P203" si="132">K206</f>
        <v>23256</v>
      </c>
      <c r="M203" s="39">
        <f t="shared" si="132"/>
        <v>42737.100000000006</v>
      </c>
      <c r="N203" s="39">
        <f t="shared" si="132"/>
        <v>44555.700000000004</v>
      </c>
      <c r="O203" s="39">
        <f t="shared" si="132"/>
        <v>46374.3</v>
      </c>
      <c r="P203" s="39">
        <f t="shared" si="132"/>
        <v>48192.9</v>
      </c>
    </row>
    <row r="204" spans="1:16" ht="15" thickBot="1" x14ac:dyDescent="0.35">
      <c r="A204" s="40" t="s">
        <v>97</v>
      </c>
      <c r="B204" s="8"/>
      <c r="C204" s="8"/>
      <c r="D204" s="8"/>
      <c r="E204" s="8"/>
      <c r="F204" s="8"/>
      <c r="G204" s="8"/>
      <c r="H204" s="8"/>
      <c r="I204" s="8"/>
      <c r="J204" s="8"/>
      <c r="K204" s="41">
        <f>SUM(K202:K203)</f>
        <v>30530.444444444445</v>
      </c>
      <c r="L204" s="8">
        <f t="shared" ref="L204:P204" si="133">SUM(L202:L203)</f>
        <v>32349</v>
      </c>
      <c r="M204" s="41">
        <f t="shared" si="133"/>
        <v>51830.100000000006</v>
      </c>
      <c r="N204" s="41">
        <f t="shared" si="133"/>
        <v>53648.700000000004</v>
      </c>
      <c r="O204" s="41">
        <f t="shared" si="133"/>
        <v>55467.3</v>
      </c>
      <c r="P204" s="47">
        <f t="shared" si="133"/>
        <v>57285.9</v>
      </c>
    </row>
    <row r="205" spans="1:16" x14ac:dyDescent="0.3">
      <c r="A205" s="3"/>
    </row>
    <row r="206" spans="1:16" x14ac:dyDescent="0.3">
      <c r="A206" t="s">
        <v>98</v>
      </c>
      <c r="B206">
        <f t="shared" ref="B206:K206" si="134">B24</f>
        <v>16710</v>
      </c>
      <c r="C206">
        <f t="shared" si="134"/>
        <v>17904</v>
      </c>
      <c r="D206">
        <f t="shared" si="134"/>
        <v>21553</v>
      </c>
      <c r="E206">
        <f t="shared" si="134"/>
        <v>23590</v>
      </c>
      <c r="F206">
        <f t="shared" si="134"/>
        <v>21425</v>
      </c>
      <c r="G206">
        <f t="shared" si="134"/>
        <v>23590</v>
      </c>
      <c r="H206">
        <f t="shared" si="134"/>
        <v>24835</v>
      </c>
      <c r="I206">
        <f t="shared" si="134"/>
        <v>24860</v>
      </c>
      <c r="J206">
        <f t="shared" si="134"/>
        <v>27270</v>
      </c>
      <c r="K206">
        <f t="shared" si="134"/>
        <v>23256</v>
      </c>
      <c r="L206" s="39">
        <f>L197*L207</f>
        <v>42737.100000000006</v>
      </c>
      <c r="M206" s="39">
        <f t="shared" ref="M206:P206" si="135">M197*M207</f>
        <v>44555.700000000004</v>
      </c>
      <c r="N206" s="39">
        <f t="shared" si="135"/>
        <v>46374.3</v>
      </c>
      <c r="O206" s="39">
        <f t="shared" si="135"/>
        <v>48192.9</v>
      </c>
      <c r="P206" s="39">
        <f t="shared" si="135"/>
        <v>50011.5</v>
      </c>
    </row>
    <row r="207" spans="1:16" x14ac:dyDescent="0.3">
      <c r="A207" t="s">
        <v>99</v>
      </c>
      <c r="B207" s="32">
        <f>B206/B200</f>
        <v>0.30250649166982924</v>
      </c>
      <c r="C207" s="32">
        <f t="shared" ref="C207:J207" si="136">C206/C200</f>
        <v>0.34969012687895795</v>
      </c>
      <c r="D207" s="32">
        <f t="shared" si="136"/>
        <v>0.34152256093264699</v>
      </c>
      <c r="E207" s="32">
        <f t="shared" si="136"/>
        <v>0.34469487454455372</v>
      </c>
      <c r="F207" s="32">
        <f t="shared" si="136"/>
        <v>0.29508164066723963</v>
      </c>
      <c r="G207" s="32">
        <f t="shared" si="136"/>
        <v>0.33151977514555303</v>
      </c>
      <c r="H207" s="32">
        <f t="shared" si="136"/>
        <v>0.38527197661266899</v>
      </c>
      <c r="I207" s="32">
        <f t="shared" si="136"/>
        <v>0.40235579732949694</v>
      </c>
      <c r="J207" s="32">
        <f t="shared" si="136"/>
        <v>0.44823319253456395</v>
      </c>
      <c r="K207" s="32">
        <v>0.2</v>
      </c>
      <c r="L207" s="32">
        <v>0.2</v>
      </c>
      <c r="M207" s="32">
        <v>0.2</v>
      </c>
      <c r="N207" s="32">
        <v>0.2</v>
      </c>
      <c r="O207" s="32">
        <v>0.2</v>
      </c>
      <c r="P207" s="32">
        <v>0.2</v>
      </c>
    </row>
    <row r="210" spans="1:23" ht="15.6" x14ac:dyDescent="0.3">
      <c r="A210" s="17" t="s">
        <v>100</v>
      </c>
    </row>
    <row r="211" spans="1:23" x14ac:dyDescent="0.3">
      <c r="A211" t="s">
        <v>101</v>
      </c>
      <c r="B211">
        <f t="shared" ref="B211:P211" si="137">B39</f>
        <v>13300.47</v>
      </c>
      <c r="C211">
        <f t="shared" si="137"/>
        <v>5193.9600000000073</v>
      </c>
      <c r="D211">
        <f t="shared" si="137"/>
        <v>8273.3800000000047</v>
      </c>
      <c r="E211">
        <f t="shared" si="137"/>
        <v>11003.030000000028</v>
      </c>
      <c r="F211">
        <f t="shared" si="137"/>
        <v>-23544.98000000001</v>
      </c>
      <c r="G211">
        <f t="shared" si="137"/>
        <v>14084.160000000003</v>
      </c>
      <c r="H211">
        <f t="shared" si="137"/>
        <v>-16398.64</v>
      </c>
      <c r="I211">
        <f t="shared" si="137"/>
        <v>2601</v>
      </c>
      <c r="J211">
        <f t="shared" si="137"/>
        <v>24178</v>
      </c>
      <c r="K211" s="39">
        <f t="shared" si="137"/>
        <v>23278</v>
      </c>
      <c r="L211" s="39">
        <f t="shared" si="137"/>
        <v>7686.453481424649</v>
      </c>
      <c r="M211" s="39">
        <f t="shared" si="137"/>
        <v>837.16736608542192</v>
      </c>
      <c r="N211" s="39">
        <f t="shared" si="137"/>
        <v>3381.2954509976744</v>
      </c>
      <c r="O211" s="39">
        <f t="shared" si="137"/>
        <v>6700.0896198338633</v>
      </c>
      <c r="P211" s="39">
        <f t="shared" si="137"/>
        <v>10913.717015451846</v>
      </c>
    </row>
    <row r="212" spans="1:23" x14ac:dyDescent="0.3">
      <c r="A212" t="s">
        <v>102</v>
      </c>
      <c r="B212">
        <f t="shared" ref="B212:P212" si="138">B24</f>
        <v>16710</v>
      </c>
      <c r="C212">
        <f t="shared" si="138"/>
        <v>17904</v>
      </c>
      <c r="D212">
        <f t="shared" si="138"/>
        <v>21553</v>
      </c>
      <c r="E212">
        <f t="shared" si="138"/>
        <v>23590</v>
      </c>
      <c r="F212">
        <f t="shared" si="138"/>
        <v>21425</v>
      </c>
      <c r="G212">
        <f t="shared" si="138"/>
        <v>23590</v>
      </c>
      <c r="H212">
        <f t="shared" si="138"/>
        <v>24835</v>
      </c>
      <c r="I212">
        <f t="shared" si="138"/>
        <v>24860</v>
      </c>
      <c r="J212">
        <f t="shared" si="138"/>
        <v>27270</v>
      </c>
      <c r="K212" s="39">
        <f t="shared" si="138"/>
        <v>23256</v>
      </c>
      <c r="L212" s="39">
        <f t="shared" si="138"/>
        <v>42737.100000000006</v>
      </c>
      <c r="M212" s="39">
        <f t="shared" si="138"/>
        <v>44555.700000000004</v>
      </c>
      <c r="N212" s="39">
        <f t="shared" si="138"/>
        <v>46374.3</v>
      </c>
      <c r="O212" s="39">
        <f t="shared" si="138"/>
        <v>48192.9</v>
      </c>
      <c r="P212" s="39">
        <f t="shared" si="138"/>
        <v>50011.5</v>
      </c>
    </row>
    <row r="213" spans="1:23" x14ac:dyDescent="0.3">
      <c r="A213" t="s">
        <v>103</v>
      </c>
      <c r="B213">
        <v>0</v>
      </c>
      <c r="C213">
        <v>0</v>
      </c>
      <c r="D213">
        <v>0</v>
      </c>
      <c r="E213">
        <v>0</v>
      </c>
      <c r="F213">
        <v>0</v>
      </c>
      <c r="G213">
        <v>0</v>
      </c>
      <c r="H213">
        <v>0</v>
      </c>
      <c r="I213">
        <v>0</v>
      </c>
      <c r="J213">
        <v>0</v>
      </c>
      <c r="K213" s="39">
        <v>0</v>
      </c>
      <c r="L213" s="39">
        <v>0</v>
      </c>
      <c r="M213" s="39">
        <v>0</v>
      </c>
      <c r="N213" s="39">
        <v>0</v>
      </c>
      <c r="O213" s="39">
        <v>0</v>
      </c>
      <c r="P213" s="39">
        <v>0</v>
      </c>
    </row>
    <row r="214" spans="1:23" x14ac:dyDescent="0.3">
      <c r="A214" t="s">
        <v>104</v>
      </c>
      <c r="B214">
        <f>B191</f>
        <v>0</v>
      </c>
      <c r="C214">
        <f t="shared" ref="C214:P214" si="139">C191</f>
        <v>-7288.3000000000029</v>
      </c>
      <c r="D214">
        <f t="shared" si="139"/>
        <v>970.97000000000116</v>
      </c>
      <c r="E214">
        <f t="shared" si="139"/>
        <v>-20768.11</v>
      </c>
      <c r="F214">
        <f t="shared" si="139"/>
        <v>79.929999999993015</v>
      </c>
      <c r="G214">
        <f t="shared" si="139"/>
        <v>-3060.7299999999959</v>
      </c>
      <c r="H214">
        <f t="shared" si="139"/>
        <v>13280.369999999995</v>
      </c>
      <c r="I214">
        <f t="shared" si="139"/>
        <v>3858.8899999999994</v>
      </c>
      <c r="J214">
        <f t="shared" si="139"/>
        <v>-10517.11</v>
      </c>
      <c r="K214" s="39">
        <f t="shared" si="139"/>
        <v>3836.8500000000058</v>
      </c>
      <c r="L214" s="39">
        <f t="shared" si="139"/>
        <v>20946.800777080993</v>
      </c>
      <c r="M214" s="39">
        <f t="shared" si="139"/>
        <v>-2842.2058593505644</v>
      </c>
      <c r="N214" s="39">
        <f t="shared" si="139"/>
        <v>-3450.1852523852722</v>
      </c>
      <c r="O214" s="39">
        <f t="shared" si="139"/>
        <v>-4150.3785482236999</v>
      </c>
      <c r="P214" s="39">
        <f t="shared" si="139"/>
        <v>-4959.1866776724346</v>
      </c>
    </row>
    <row r="215" spans="1:23" x14ac:dyDescent="0.3">
      <c r="A215" t="s">
        <v>105</v>
      </c>
      <c r="B215">
        <f>B204</f>
        <v>0</v>
      </c>
      <c r="C215">
        <f t="shared" ref="C215:P215" si="140">C204</f>
        <v>0</v>
      </c>
      <c r="D215">
        <f t="shared" si="140"/>
        <v>0</v>
      </c>
      <c r="E215">
        <f t="shared" si="140"/>
        <v>0</v>
      </c>
      <c r="F215">
        <f t="shared" si="140"/>
        <v>0</v>
      </c>
      <c r="G215">
        <f t="shared" si="140"/>
        <v>0</v>
      </c>
      <c r="H215">
        <f t="shared" si="140"/>
        <v>0</v>
      </c>
      <c r="I215">
        <f t="shared" si="140"/>
        <v>0</v>
      </c>
      <c r="J215">
        <f t="shared" si="140"/>
        <v>0</v>
      </c>
      <c r="K215" s="39">
        <f t="shared" si="140"/>
        <v>30530.444444444445</v>
      </c>
      <c r="L215" s="39">
        <f t="shared" si="140"/>
        <v>32349</v>
      </c>
      <c r="M215" s="39">
        <f t="shared" si="140"/>
        <v>51830.100000000006</v>
      </c>
      <c r="N215" s="39">
        <f t="shared" si="140"/>
        <v>53648.700000000004</v>
      </c>
      <c r="O215" s="39">
        <f t="shared" si="140"/>
        <v>55467.3</v>
      </c>
      <c r="P215" s="39">
        <f t="shared" si="140"/>
        <v>57285.9</v>
      </c>
    </row>
    <row r="217" spans="1:23" x14ac:dyDescent="0.3">
      <c r="A217" t="s">
        <v>106</v>
      </c>
      <c r="B217" s="60"/>
      <c r="C217" s="60"/>
      <c r="D217" s="60"/>
      <c r="E217" s="60"/>
      <c r="F217" s="60"/>
      <c r="G217" s="60"/>
      <c r="H217" s="60"/>
      <c r="I217" s="60"/>
      <c r="J217" s="60"/>
      <c r="K217" s="39">
        <f>J219</f>
        <v>0</v>
      </c>
      <c r="L217" s="39">
        <f t="shared" ref="L217:P217" si="141">K219</f>
        <v>40834</v>
      </c>
      <c r="M217" s="39">
        <f t="shared" si="141"/>
        <v>37961.752704343664</v>
      </c>
      <c r="N217" s="39">
        <f t="shared" si="141"/>
        <v>34366.725929779648</v>
      </c>
      <c r="O217" s="39">
        <f t="shared" si="141"/>
        <v>33923.806633162596</v>
      </c>
      <c r="P217" s="39">
        <f t="shared" si="141"/>
        <v>37499.874801220161</v>
      </c>
    </row>
    <row r="218" spans="1:23" x14ac:dyDescent="0.3">
      <c r="A218" s="3" t="s">
        <v>107</v>
      </c>
      <c r="B218" s="60"/>
      <c r="C218" s="60"/>
      <c r="D218" s="60"/>
      <c r="E218" s="60"/>
      <c r="F218" s="60"/>
      <c r="G218" s="60"/>
      <c r="H218" s="60"/>
      <c r="I218" s="60"/>
      <c r="J218" s="60"/>
      <c r="K218" s="39"/>
      <c r="L218" s="39">
        <f>L211+L212+L213-L214-L215</f>
        <v>-2872.2472956563361</v>
      </c>
      <c r="M218" s="39">
        <f t="shared" ref="M218:P218" si="142">M211+M212+M213-M214-M215</f>
        <v>-3595.0267745640158</v>
      </c>
      <c r="N218" s="39">
        <f t="shared" si="142"/>
        <v>-442.91929661705217</v>
      </c>
      <c r="O218" s="39">
        <f t="shared" si="142"/>
        <v>3576.0681680575653</v>
      </c>
      <c r="P218" s="39">
        <f t="shared" si="142"/>
        <v>8598.5036931242721</v>
      </c>
      <c r="Q218" s="39">
        <f>P218*(1+Q220)</f>
        <v>10398.120621954022</v>
      </c>
      <c r="R218" s="39">
        <f t="shared" ref="R218:V218" si="143">Q218*(1+R220)</f>
        <v>12366.42451899453</v>
      </c>
      <c r="S218" s="39">
        <f t="shared" si="143"/>
        <v>14459.988431978592</v>
      </c>
      <c r="T218" s="39">
        <f t="shared" si="143"/>
        <v>16618.780798564439</v>
      </c>
      <c r="U218" s="39">
        <f t="shared" si="143"/>
        <v>18767.492722785279</v>
      </c>
      <c r="V218" s="39">
        <f t="shared" si="143"/>
        <v>20818.670776120496</v>
      </c>
      <c r="W218" s="39">
        <f>V218*(1+W220)/(B226-W220)</f>
        <v>-1175361.5279307698</v>
      </c>
    </row>
    <row r="219" spans="1:23" ht="15.6" x14ac:dyDescent="0.3">
      <c r="A219" s="5" t="s">
        <v>108</v>
      </c>
      <c r="B219" s="60"/>
      <c r="C219" s="60"/>
      <c r="D219" s="60"/>
      <c r="E219" s="60"/>
      <c r="F219" s="60"/>
      <c r="G219" s="60"/>
      <c r="H219" s="60"/>
      <c r="I219" s="60"/>
      <c r="J219" s="60"/>
      <c r="K219" s="52">
        <f>K90</f>
        <v>40834</v>
      </c>
      <c r="L219" s="52">
        <f>L217+L218</f>
        <v>37961.752704343664</v>
      </c>
      <c r="M219" s="52">
        <f t="shared" ref="M219:P219" si="144">M217+M218</f>
        <v>34366.725929779648</v>
      </c>
      <c r="N219" s="52">
        <f t="shared" si="144"/>
        <v>33923.806633162596</v>
      </c>
      <c r="O219" s="52">
        <f t="shared" si="144"/>
        <v>37499.874801220161</v>
      </c>
      <c r="P219" s="52">
        <f t="shared" si="144"/>
        <v>46098.378494344433</v>
      </c>
    </row>
    <row r="220" spans="1:23" x14ac:dyDescent="0.3">
      <c r="A220" s="3" t="s">
        <v>109</v>
      </c>
      <c r="B220" s="60"/>
      <c r="C220" s="60"/>
      <c r="D220" s="60"/>
      <c r="E220" s="60"/>
      <c r="F220" s="60"/>
      <c r="G220" s="60"/>
      <c r="H220" s="60"/>
      <c r="I220" s="60"/>
      <c r="J220" s="60"/>
      <c r="K220" s="39"/>
      <c r="L220" s="32">
        <f>L219/K219-1</f>
        <v>-7.0339601696045806E-2</v>
      </c>
      <c r="M220" s="32">
        <f t="shared" ref="M220:P220" si="145">M219/L219-1</f>
        <v>-9.4701285332188134E-2</v>
      </c>
      <c r="N220" s="32">
        <f t="shared" si="145"/>
        <v>-1.2888027143524106E-2</v>
      </c>
      <c r="O220" s="32">
        <f t="shared" si="145"/>
        <v>0.10541470792849461</v>
      </c>
      <c r="P220" s="32">
        <f t="shared" si="145"/>
        <v>0.22929419734608003</v>
      </c>
      <c r="Q220" s="32">
        <f>P220-B225</f>
        <v>0.20929419734608004</v>
      </c>
      <c r="R220" s="32">
        <f>Q220-B225</f>
        <v>0.18929419734608005</v>
      </c>
      <c r="S220" s="32">
        <f>R220-B225</f>
        <v>0.16929419734608006</v>
      </c>
      <c r="T220" s="32">
        <f>S220-B225</f>
        <v>0.14929419734608007</v>
      </c>
      <c r="U220" s="32">
        <f>T220-B225</f>
        <v>0.12929419734608008</v>
      </c>
      <c r="V220" s="32">
        <f>U220-B225</f>
        <v>0.10929419734608008</v>
      </c>
      <c r="W220" s="32">
        <f>V220-B225</f>
        <v>8.9294197346080073E-2</v>
      </c>
    </row>
    <row r="223" spans="1:23" x14ac:dyDescent="0.3">
      <c r="A223" s="16" t="s">
        <v>110</v>
      </c>
    </row>
    <row r="224" spans="1:23" x14ac:dyDescent="0.3">
      <c r="A224" t="s">
        <v>111</v>
      </c>
      <c r="B224" s="57">
        <f>W220</f>
        <v>8.9294197346080073E-2</v>
      </c>
    </row>
    <row r="225" spans="1:23" x14ac:dyDescent="0.3">
      <c r="A225" t="s">
        <v>112</v>
      </c>
      <c r="B225" s="35">
        <v>0.02</v>
      </c>
    </row>
    <row r="226" spans="1:23" x14ac:dyDescent="0.3">
      <c r="A226" t="s">
        <v>113</v>
      </c>
      <c r="B226" s="57">
        <v>7.0000000000000007E-2</v>
      </c>
    </row>
    <row r="227" spans="1:23" x14ac:dyDescent="0.3">
      <c r="A227" t="s">
        <v>114</v>
      </c>
      <c r="B227" s="54">
        <v>2</v>
      </c>
    </row>
    <row r="228" spans="1:23" x14ac:dyDescent="0.3">
      <c r="A228" t="s">
        <v>115</v>
      </c>
      <c r="B228" s="32">
        <f>5%+(3%*B227)</f>
        <v>0.11</v>
      </c>
    </row>
    <row r="229" spans="1:23" x14ac:dyDescent="0.3">
      <c r="A229" t="s">
        <v>116</v>
      </c>
      <c r="B229" s="32">
        <f>B228+B226</f>
        <v>0.18</v>
      </c>
    </row>
    <row r="230" spans="1:23" x14ac:dyDescent="0.3">
      <c r="A230" t="s">
        <v>117</v>
      </c>
      <c r="B230" s="62">
        <f>SUM(L230:W230)</f>
        <v>-157140.47807181056</v>
      </c>
      <c r="L230" s="61">
        <f>PV(B229,L5-K5, ,L218)</f>
        <v>2434.1078776748614</v>
      </c>
      <c r="M230" s="61">
        <f>PV(B229,M5-K5, ,M218)</f>
        <v>2581.8922540678082</v>
      </c>
      <c r="N230" s="61">
        <f>PV(B229,N5-K5, ,N218)</f>
        <v>269.57435802653401</v>
      </c>
      <c r="O230" s="61">
        <f>-PV(B229,O5-K5, ,O218)</f>
        <v>1844.4961778690747</v>
      </c>
      <c r="P230" s="61">
        <f>-PV(B229,P5-K5, ,P218)</f>
        <v>3758.4852100562553</v>
      </c>
      <c r="Q230" s="61">
        <f>-PV(B229,Q5-K5, ,Q218)</f>
        <v>3851.79182655262</v>
      </c>
      <c r="R230" s="61">
        <f>-PV(B229,R5-K5, ,R218)</f>
        <v>3882.1302277153304</v>
      </c>
      <c r="S230" s="61">
        <f>-PV(B229,S5-K5, ,S218)</f>
        <v>3846.9087700079258</v>
      </c>
      <c r="T230" s="61">
        <f>-PV(B229,T5-K5, ,T218)</f>
        <v>3746.8050229575047</v>
      </c>
      <c r="U230" s="61">
        <f>-PV(B229,U5-K5, ,U218)</f>
        <v>3585.8009923839468</v>
      </c>
      <c r="V230" s="61">
        <f>-PV(B229,V5-K5, ,V218)</f>
        <v>3370.9391810926509</v>
      </c>
      <c r="W230" s="61">
        <f>-PV(B229,V5-K5, ,W218)</f>
        <v>-190313.40997021509</v>
      </c>
    </row>
    <row r="231" spans="1:23" x14ac:dyDescent="0.3">
      <c r="A231" t="s">
        <v>126</v>
      </c>
      <c r="B231" s="28">
        <f>K90+K94+K96</f>
        <v>87017</v>
      </c>
    </row>
    <row r="232" spans="1:23" x14ac:dyDescent="0.3">
      <c r="A232" t="s">
        <v>127</v>
      </c>
      <c r="B232" s="28">
        <f>B231+B230</f>
        <v>-70123.478071810561</v>
      </c>
    </row>
    <row r="233" spans="1:23" x14ac:dyDescent="0.3">
      <c r="A233" t="s">
        <v>128</v>
      </c>
      <c r="B233" s="55">
        <f>3682274653/10^6</f>
        <v>3682.2746529999999</v>
      </c>
    </row>
    <row r="234" spans="1:23" x14ac:dyDescent="0.3">
      <c r="A234" t="s">
        <v>129</v>
      </c>
      <c r="B234" s="56">
        <f>B232/B233</f>
        <v>-19.043521920528118</v>
      </c>
    </row>
    <row r="235" spans="1:23" x14ac:dyDescent="0.3">
      <c r="A235" t="s">
        <v>130</v>
      </c>
      <c r="B235">
        <f>431</f>
        <v>431</v>
      </c>
    </row>
  </sheetData>
  <mergeCells count="2">
    <mergeCell ref="A3:P3"/>
    <mergeCell ref="A1:P2"/>
  </mergeCells>
  <conditionalFormatting sqref="A39:P39">
    <cfRule type="duplicateValues" dxfId="0" priority="1"/>
  </conditionalFormatting>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6D0200-E365-4DDB-A95B-502254460C36}">
  <dimension ref="B1:AP57"/>
  <sheetViews>
    <sheetView showGridLines="0" tabSelected="1" topLeftCell="B1" zoomScale="68" zoomScaleNormal="96" workbookViewId="0">
      <selection activeCell="O77" sqref="O77"/>
    </sheetView>
  </sheetViews>
  <sheetFormatPr defaultRowHeight="14.4" x14ac:dyDescent="0.3"/>
  <cols>
    <col min="1" max="1" width="1.21875" customWidth="1"/>
    <col min="2" max="2" width="26.5546875" customWidth="1"/>
  </cols>
  <sheetData>
    <row r="1" spans="2:42" ht="6" customHeight="1" x14ac:dyDescent="0.3"/>
    <row r="2" spans="2:42" ht="6" customHeight="1" x14ac:dyDescent="0.3">
      <c r="B2" s="82"/>
      <c r="C2" s="82"/>
      <c r="D2" s="82"/>
      <c r="E2" s="82"/>
      <c r="F2" s="82"/>
      <c r="G2" s="82"/>
      <c r="H2" s="82"/>
      <c r="I2" s="82"/>
      <c r="J2" s="82"/>
      <c r="K2" s="82"/>
      <c r="L2" s="82"/>
      <c r="M2" s="82"/>
      <c r="N2" s="82"/>
      <c r="O2" s="82"/>
      <c r="P2" s="82"/>
      <c r="Q2" s="82"/>
      <c r="R2" s="82"/>
      <c r="S2" s="82"/>
      <c r="T2" s="82"/>
      <c r="U2" s="82"/>
      <c r="V2" s="82"/>
      <c r="W2" s="82"/>
      <c r="X2" s="82"/>
      <c r="Y2" s="82"/>
      <c r="Z2" s="82"/>
      <c r="AA2" s="82"/>
      <c r="AB2" s="82"/>
      <c r="AC2" s="82"/>
      <c r="AD2" s="82"/>
      <c r="AE2" s="82"/>
      <c r="AF2" s="82"/>
      <c r="AG2" s="82"/>
      <c r="AH2" s="82"/>
      <c r="AI2" s="82"/>
      <c r="AJ2" s="82"/>
      <c r="AK2" s="82"/>
      <c r="AL2" s="82"/>
      <c r="AM2" s="82"/>
      <c r="AN2" s="82"/>
      <c r="AO2" s="82"/>
      <c r="AP2" s="82"/>
    </row>
    <row r="3" spans="2:42" ht="6" customHeight="1" x14ac:dyDescent="0.3">
      <c r="B3" s="82"/>
      <c r="C3" s="82"/>
      <c r="D3" s="82"/>
      <c r="E3" s="82"/>
      <c r="F3" s="82"/>
      <c r="G3" s="82"/>
      <c r="H3" s="82"/>
      <c r="I3" s="82"/>
      <c r="J3" s="82"/>
      <c r="K3" s="82"/>
      <c r="L3" s="82"/>
      <c r="M3" s="82"/>
      <c r="N3" s="82"/>
      <c r="O3" s="82"/>
      <c r="P3" s="82"/>
      <c r="Q3" s="82"/>
      <c r="R3" s="82"/>
      <c r="S3" s="82"/>
      <c r="T3" s="82"/>
      <c r="U3" s="82"/>
      <c r="V3" s="82"/>
      <c r="W3" s="82"/>
      <c r="X3" s="82"/>
      <c r="Y3" s="82"/>
      <c r="Z3" s="82"/>
      <c r="AA3" s="82"/>
      <c r="AB3" s="82"/>
      <c r="AC3" s="82"/>
      <c r="AD3" s="82"/>
      <c r="AE3" s="82"/>
      <c r="AF3" s="82"/>
      <c r="AG3" s="82"/>
      <c r="AH3" s="82"/>
      <c r="AI3" s="82"/>
      <c r="AJ3" s="82"/>
      <c r="AK3" s="82"/>
      <c r="AL3" s="82"/>
      <c r="AM3" s="82"/>
      <c r="AN3" s="82"/>
      <c r="AO3" s="82"/>
      <c r="AP3" s="82"/>
    </row>
    <row r="4" spans="2:42" ht="6" customHeight="1" x14ac:dyDescent="0.3">
      <c r="B4" s="82"/>
      <c r="C4" s="82"/>
      <c r="D4" s="82"/>
      <c r="E4" s="82"/>
      <c r="F4" s="82"/>
      <c r="G4" s="82"/>
      <c r="H4" s="82"/>
      <c r="I4" s="82"/>
      <c r="J4" s="82"/>
      <c r="K4" s="82"/>
      <c r="L4" s="82"/>
      <c r="M4" s="82"/>
      <c r="N4" s="82"/>
      <c r="O4" s="82"/>
      <c r="P4" s="82"/>
      <c r="Q4" s="82"/>
      <c r="R4" s="82"/>
      <c r="S4" s="82"/>
      <c r="T4" s="82"/>
      <c r="U4" s="82"/>
      <c r="V4" s="82"/>
      <c r="W4" s="82"/>
      <c r="X4" s="82"/>
      <c r="Y4" s="82"/>
      <c r="Z4" s="82"/>
      <c r="AA4" s="82"/>
      <c r="AB4" s="82"/>
      <c r="AC4" s="82"/>
      <c r="AD4" s="82"/>
      <c r="AE4" s="82"/>
      <c r="AF4" s="82"/>
      <c r="AG4" s="82"/>
      <c r="AH4" s="82"/>
      <c r="AI4" s="82"/>
      <c r="AJ4" s="82"/>
      <c r="AK4" s="82"/>
      <c r="AL4" s="82"/>
      <c r="AM4" s="82"/>
      <c r="AN4" s="82"/>
      <c r="AO4" s="82"/>
      <c r="AP4" s="82"/>
    </row>
    <row r="5" spans="2:42" ht="6" customHeight="1" x14ac:dyDescent="0.3">
      <c r="B5" s="85" t="s">
        <v>169</v>
      </c>
      <c r="C5" s="85"/>
      <c r="D5" s="85"/>
      <c r="E5" s="85"/>
      <c r="F5" s="85"/>
      <c r="G5" s="85"/>
      <c r="H5" s="85"/>
      <c r="I5" s="85"/>
      <c r="J5" s="85"/>
      <c r="K5" s="85"/>
      <c r="L5" s="85"/>
      <c r="M5" s="85"/>
      <c r="N5" s="85"/>
      <c r="O5" s="83"/>
      <c r="P5" s="83"/>
      <c r="Q5" s="83"/>
      <c r="R5" s="83"/>
      <c r="S5" s="83"/>
      <c r="T5" s="83"/>
      <c r="U5" s="83"/>
      <c r="V5" s="83"/>
      <c r="W5" s="83"/>
      <c r="X5" s="83"/>
      <c r="Y5" s="83"/>
      <c r="Z5" s="83"/>
      <c r="AA5" s="83"/>
      <c r="AB5" s="83"/>
      <c r="AC5" s="82"/>
      <c r="AD5" s="82"/>
      <c r="AE5" s="82"/>
      <c r="AF5" s="82"/>
      <c r="AG5" s="82"/>
      <c r="AH5" s="82"/>
      <c r="AI5" s="82"/>
      <c r="AJ5" s="82"/>
      <c r="AK5" s="82"/>
      <c r="AL5" s="82"/>
      <c r="AM5" s="82"/>
      <c r="AN5" s="82"/>
      <c r="AO5" s="82"/>
      <c r="AP5" s="82"/>
    </row>
    <row r="6" spans="2:42" ht="10.199999999999999" customHeight="1" x14ac:dyDescent="0.3">
      <c r="B6" s="85"/>
      <c r="C6" s="85"/>
      <c r="D6" s="85"/>
      <c r="E6" s="85"/>
      <c r="F6" s="85"/>
      <c r="G6" s="85"/>
      <c r="H6" s="85"/>
      <c r="I6" s="85"/>
      <c r="J6" s="85"/>
      <c r="K6" s="85"/>
      <c r="L6" s="85"/>
      <c r="M6" s="85"/>
      <c r="N6" s="85"/>
      <c r="O6" s="83"/>
      <c r="P6" s="83"/>
      <c r="Q6" s="83"/>
      <c r="R6" s="83"/>
      <c r="S6" s="83"/>
      <c r="T6" s="83"/>
      <c r="U6" s="83"/>
      <c r="V6" s="83"/>
      <c r="W6" s="83"/>
      <c r="X6" s="83"/>
      <c r="Y6" s="83"/>
      <c r="Z6" s="83"/>
      <c r="AA6" s="83"/>
      <c r="AB6" s="83"/>
      <c r="AC6" s="82"/>
      <c r="AD6" s="82"/>
      <c r="AE6" s="82"/>
      <c r="AF6" s="82"/>
      <c r="AG6" s="82"/>
      <c r="AH6" s="82"/>
      <c r="AI6" s="82"/>
      <c r="AJ6" s="82"/>
      <c r="AK6" s="82"/>
      <c r="AL6" s="82"/>
      <c r="AM6" s="82"/>
      <c r="AN6" s="82"/>
      <c r="AO6" s="82"/>
      <c r="AP6" s="82"/>
    </row>
    <row r="7" spans="2:42" ht="10.199999999999999" customHeight="1" x14ac:dyDescent="0.3">
      <c r="B7" s="85"/>
      <c r="C7" s="85"/>
      <c r="D7" s="85"/>
      <c r="E7" s="85"/>
      <c r="F7" s="85"/>
      <c r="G7" s="85"/>
      <c r="H7" s="85"/>
      <c r="I7" s="85"/>
      <c r="J7" s="85"/>
      <c r="K7" s="85"/>
      <c r="L7" s="85"/>
      <c r="M7" s="85"/>
      <c r="N7" s="85"/>
      <c r="O7" s="83"/>
      <c r="P7" s="83"/>
      <c r="Q7" s="83"/>
      <c r="R7" s="83"/>
      <c r="S7" s="83"/>
      <c r="T7" s="83"/>
      <c r="U7" s="83"/>
      <c r="V7" s="83"/>
      <c r="W7" s="83"/>
      <c r="X7" s="83"/>
      <c r="Y7" s="83"/>
      <c r="Z7" s="83"/>
      <c r="AA7" s="83"/>
      <c r="AB7" s="83"/>
      <c r="AC7" s="82"/>
      <c r="AD7" s="82"/>
      <c r="AE7" s="82"/>
      <c r="AF7" s="82"/>
      <c r="AG7" s="82"/>
      <c r="AH7" s="82"/>
      <c r="AI7" s="82"/>
      <c r="AJ7" s="82"/>
      <c r="AK7" s="82"/>
      <c r="AL7" s="82"/>
      <c r="AM7" s="82"/>
      <c r="AN7" s="82"/>
      <c r="AO7" s="82"/>
      <c r="AP7" s="82"/>
    </row>
    <row r="8" spans="2:42" ht="10.199999999999999" customHeight="1" x14ac:dyDescent="0.3">
      <c r="B8" s="85"/>
      <c r="C8" s="85"/>
      <c r="D8" s="85"/>
      <c r="E8" s="85"/>
      <c r="F8" s="85"/>
      <c r="G8" s="85"/>
      <c r="H8" s="85"/>
      <c r="I8" s="85"/>
      <c r="J8" s="85"/>
      <c r="K8" s="85"/>
      <c r="L8" s="85"/>
      <c r="M8" s="85"/>
      <c r="N8" s="85"/>
      <c r="O8" s="83"/>
      <c r="P8" s="83"/>
      <c r="Q8" s="83"/>
      <c r="R8" s="83"/>
      <c r="S8" s="83"/>
      <c r="T8" s="83"/>
      <c r="U8" s="83"/>
      <c r="V8" s="83"/>
      <c r="W8" s="83"/>
      <c r="X8" s="83"/>
      <c r="Y8" s="83"/>
      <c r="Z8" s="83"/>
      <c r="AA8" s="83"/>
      <c r="AB8" s="83"/>
      <c r="AC8" s="82"/>
      <c r="AD8" s="82"/>
      <c r="AE8" s="82"/>
      <c r="AF8" s="82"/>
      <c r="AG8" s="82"/>
      <c r="AH8" s="82"/>
      <c r="AI8" s="82"/>
      <c r="AJ8" s="82"/>
      <c r="AK8" s="82"/>
      <c r="AL8" s="82"/>
      <c r="AM8" s="82"/>
      <c r="AN8" s="82"/>
      <c r="AO8" s="82"/>
      <c r="AP8" s="82"/>
    </row>
    <row r="9" spans="2:42" ht="10.199999999999999" customHeight="1" x14ac:dyDescent="0.3">
      <c r="B9" s="85"/>
      <c r="C9" s="85"/>
      <c r="D9" s="85"/>
      <c r="E9" s="85"/>
      <c r="F9" s="85"/>
      <c r="G9" s="85"/>
      <c r="H9" s="85"/>
      <c r="I9" s="85"/>
      <c r="J9" s="85"/>
      <c r="K9" s="85"/>
      <c r="L9" s="85"/>
      <c r="M9" s="85"/>
      <c r="N9" s="85"/>
      <c r="O9" s="83"/>
      <c r="P9" s="83"/>
      <c r="Q9" s="83"/>
      <c r="R9" s="83"/>
      <c r="S9" s="83"/>
      <c r="T9" s="83"/>
      <c r="U9" s="83"/>
      <c r="V9" s="83"/>
      <c r="W9" s="83"/>
      <c r="X9" s="83"/>
      <c r="Y9" s="83"/>
      <c r="Z9" s="83"/>
      <c r="AA9" s="83"/>
      <c r="AB9" s="83"/>
      <c r="AC9" s="82"/>
      <c r="AD9" s="82"/>
      <c r="AE9" s="82"/>
      <c r="AF9" s="82"/>
      <c r="AG9" s="82"/>
      <c r="AH9" s="82"/>
      <c r="AI9" s="82"/>
      <c r="AJ9" s="82"/>
      <c r="AK9" s="82"/>
      <c r="AL9" s="82"/>
      <c r="AM9" s="82"/>
      <c r="AN9" s="82"/>
      <c r="AO9" s="82"/>
      <c r="AP9" s="82"/>
    </row>
    <row r="10" spans="2:42" ht="10.199999999999999" customHeight="1" x14ac:dyDescent="0.3">
      <c r="B10" s="85"/>
      <c r="C10" s="85"/>
      <c r="D10" s="85"/>
      <c r="E10" s="85"/>
      <c r="F10" s="85"/>
      <c r="G10" s="85"/>
      <c r="H10" s="85"/>
      <c r="I10" s="85"/>
      <c r="J10" s="85"/>
      <c r="K10" s="85"/>
      <c r="L10" s="85"/>
      <c r="M10" s="85"/>
      <c r="N10" s="85"/>
      <c r="O10" s="83"/>
      <c r="P10" s="83"/>
      <c r="Q10" s="83"/>
      <c r="R10" s="83"/>
      <c r="S10" s="83"/>
      <c r="T10" s="83"/>
      <c r="U10" s="83"/>
      <c r="V10" s="83"/>
      <c r="W10" s="83"/>
      <c r="X10" s="83"/>
      <c r="Y10" s="83"/>
      <c r="Z10" s="83"/>
      <c r="AA10" s="83"/>
      <c r="AB10" s="83"/>
      <c r="AC10" s="82"/>
      <c r="AD10" s="82"/>
      <c r="AE10" s="82"/>
      <c r="AF10" s="82"/>
      <c r="AG10" s="82"/>
      <c r="AH10" s="82"/>
      <c r="AI10" s="82"/>
      <c r="AJ10" s="82"/>
      <c r="AK10" s="82"/>
      <c r="AL10" s="82"/>
      <c r="AM10" s="82"/>
      <c r="AN10" s="82"/>
      <c r="AO10" s="82"/>
      <c r="AP10" s="82"/>
    </row>
    <row r="11" spans="2:42" ht="10.199999999999999" customHeight="1" x14ac:dyDescent="0.3">
      <c r="B11" s="85"/>
      <c r="C11" s="85"/>
      <c r="D11" s="85"/>
      <c r="E11" s="85"/>
      <c r="F11" s="85"/>
      <c r="G11" s="85"/>
      <c r="H11" s="85"/>
      <c r="I11" s="85"/>
      <c r="J11" s="85"/>
      <c r="K11" s="85"/>
      <c r="L11" s="85"/>
      <c r="M11" s="85"/>
      <c r="N11" s="85"/>
      <c r="O11" s="83"/>
      <c r="P11" s="83"/>
      <c r="Q11" s="83"/>
      <c r="R11" s="83"/>
      <c r="S11" s="83"/>
      <c r="T11" s="83"/>
      <c r="U11" s="83"/>
      <c r="V11" s="83"/>
      <c r="W11" s="83"/>
      <c r="X11" s="83"/>
      <c r="Y11" s="83"/>
      <c r="Z11" s="83"/>
      <c r="AA11" s="83"/>
      <c r="AB11" s="83"/>
      <c r="AC11" s="82"/>
      <c r="AD11" s="82"/>
      <c r="AE11" s="82"/>
      <c r="AF11" s="82"/>
      <c r="AG11" s="82"/>
      <c r="AH11" s="82"/>
      <c r="AI11" s="82"/>
      <c r="AJ11" s="82"/>
      <c r="AK11" s="82"/>
      <c r="AL11" s="82"/>
      <c r="AM11" s="82"/>
      <c r="AN11" s="82"/>
      <c r="AO11" s="82"/>
      <c r="AP11" s="82"/>
    </row>
    <row r="12" spans="2:42" ht="10.199999999999999" customHeight="1" x14ac:dyDescent="0.3">
      <c r="B12" s="85"/>
      <c r="C12" s="85"/>
      <c r="D12" s="85"/>
      <c r="E12" s="85"/>
      <c r="F12" s="85"/>
      <c r="G12" s="85"/>
      <c r="H12" s="85"/>
      <c r="I12" s="85"/>
      <c r="J12" s="85"/>
      <c r="K12" s="85"/>
      <c r="L12" s="85"/>
      <c r="M12" s="85"/>
      <c r="N12" s="85"/>
      <c r="O12" s="83"/>
      <c r="P12" s="83"/>
      <c r="Q12" s="83"/>
      <c r="R12" s="83"/>
      <c r="S12" s="83"/>
      <c r="T12" s="83"/>
      <c r="U12" s="83"/>
      <c r="V12" s="83"/>
      <c r="W12" s="83"/>
      <c r="X12" s="83"/>
      <c r="Y12" s="83"/>
      <c r="Z12" s="83"/>
      <c r="AA12" s="83"/>
      <c r="AB12" s="83"/>
      <c r="AC12" s="82"/>
      <c r="AD12" s="82"/>
      <c r="AE12" s="82"/>
      <c r="AF12" s="82"/>
      <c r="AG12" s="82"/>
      <c r="AH12" s="82"/>
      <c r="AI12" s="82"/>
      <c r="AJ12" s="82"/>
      <c r="AK12" s="82"/>
      <c r="AL12" s="82"/>
      <c r="AM12" s="82"/>
      <c r="AN12" s="82"/>
      <c r="AO12" s="82"/>
      <c r="AP12" s="82"/>
    </row>
    <row r="13" spans="2:42" ht="10.199999999999999" customHeight="1" x14ac:dyDescent="0.3">
      <c r="B13" s="85"/>
      <c r="C13" s="85"/>
      <c r="D13" s="85"/>
      <c r="E13" s="85"/>
      <c r="F13" s="85"/>
      <c r="G13" s="85"/>
      <c r="H13" s="85"/>
      <c r="I13" s="85"/>
      <c r="J13" s="85"/>
      <c r="K13" s="85"/>
      <c r="L13" s="85"/>
      <c r="M13" s="85"/>
      <c r="N13" s="85"/>
      <c r="O13" s="83"/>
      <c r="P13" s="83"/>
      <c r="Q13" s="83"/>
      <c r="R13" s="83"/>
      <c r="S13" s="83"/>
      <c r="T13" s="83"/>
      <c r="U13" s="83"/>
      <c r="V13" s="83"/>
      <c r="W13" s="83"/>
      <c r="X13" s="83"/>
      <c r="Y13" s="83"/>
      <c r="Z13" s="83"/>
      <c r="AA13" s="83"/>
      <c r="AB13" s="83"/>
      <c r="AC13" s="82"/>
      <c r="AD13" s="82"/>
      <c r="AE13" s="82"/>
      <c r="AF13" s="82"/>
      <c r="AG13" s="82"/>
      <c r="AH13" s="82"/>
      <c r="AI13" s="82"/>
      <c r="AJ13" s="82"/>
      <c r="AK13" s="82"/>
      <c r="AL13" s="82"/>
      <c r="AM13" s="82"/>
      <c r="AN13" s="82"/>
      <c r="AO13" s="82"/>
      <c r="AP13" s="82"/>
    </row>
    <row r="14" spans="2:42" ht="10.199999999999999" customHeight="1" x14ac:dyDescent="0.3">
      <c r="B14" s="85"/>
      <c r="C14" s="85"/>
      <c r="D14" s="85"/>
      <c r="E14" s="85"/>
      <c r="F14" s="85"/>
      <c r="G14" s="85"/>
      <c r="H14" s="85"/>
      <c r="I14" s="85"/>
      <c r="J14" s="85"/>
      <c r="K14" s="85"/>
      <c r="L14" s="85"/>
      <c r="M14" s="85"/>
      <c r="N14" s="85"/>
      <c r="O14" s="83"/>
      <c r="P14" s="83"/>
      <c r="Q14" s="83"/>
      <c r="R14" s="83"/>
      <c r="S14" s="83"/>
      <c r="T14" s="83"/>
      <c r="U14" s="83"/>
      <c r="V14" s="83"/>
      <c r="W14" s="83"/>
      <c r="X14" s="83"/>
      <c r="Y14" s="83"/>
      <c r="Z14" s="83"/>
      <c r="AA14" s="83"/>
      <c r="AB14" s="83"/>
      <c r="AC14" s="82"/>
      <c r="AD14" s="82"/>
      <c r="AE14" s="82"/>
      <c r="AF14" s="82"/>
      <c r="AG14" s="82"/>
      <c r="AH14" s="82"/>
      <c r="AI14" s="82"/>
      <c r="AJ14" s="82"/>
      <c r="AK14" s="82"/>
      <c r="AL14" s="82"/>
      <c r="AM14" s="82"/>
      <c r="AN14" s="82"/>
      <c r="AO14" s="82"/>
      <c r="AP14" s="82"/>
    </row>
    <row r="15" spans="2:42" ht="5.4" customHeight="1" x14ac:dyDescent="0.3">
      <c r="B15" s="82"/>
      <c r="C15" s="82"/>
      <c r="D15" s="82"/>
      <c r="E15" s="82"/>
      <c r="F15" s="82"/>
      <c r="G15" s="82"/>
      <c r="H15" s="82"/>
      <c r="I15" s="82"/>
      <c r="J15" s="82"/>
      <c r="K15" s="82"/>
      <c r="L15" s="82"/>
      <c r="M15" s="82"/>
      <c r="N15" s="82"/>
      <c r="O15" s="82"/>
      <c r="P15" s="82"/>
      <c r="Q15" s="82"/>
      <c r="R15" s="82"/>
      <c r="S15" s="82"/>
      <c r="T15" s="82"/>
      <c r="U15" s="82"/>
      <c r="V15" s="82"/>
      <c r="W15" s="82"/>
      <c r="X15" s="82"/>
      <c r="Y15" s="82"/>
      <c r="Z15" s="82"/>
      <c r="AA15" s="82"/>
      <c r="AB15" s="82"/>
      <c r="AC15" s="82"/>
      <c r="AD15" s="82"/>
      <c r="AE15" s="82"/>
      <c r="AF15" s="82"/>
      <c r="AG15" s="82"/>
      <c r="AH15" s="82"/>
      <c r="AI15" s="82"/>
      <c r="AJ15" s="82"/>
      <c r="AK15" s="82"/>
      <c r="AL15" s="82"/>
      <c r="AM15" s="82"/>
      <c r="AN15" s="82"/>
      <c r="AO15" s="82"/>
      <c r="AP15" s="82"/>
    </row>
    <row r="16" spans="2:42" ht="5.4" customHeight="1" x14ac:dyDescent="0.3"/>
    <row r="17" spans="2:42" ht="5.4" customHeight="1" x14ac:dyDescent="0.3"/>
    <row r="18" spans="2:42" ht="5.4" customHeight="1" x14ac:dyDescent="0.3"/>
    <row r="19" spans="2:42" ht="5.4" customHeight="1" x14ac:dyDescent="0.3"/>
    <row r="20" spans="2:42" ht="6" customHeight="1" x14ac:dyDescent="0.3"/>
    <row r="21" spans="2:42" x14ac:dyDescent="0.3">
      <c r="C21" s="81"/>
      <c r="D21" s="81"/>
      <c r="E21" s="81"/>
      <c r="F21" s="81"/>
      <c r="G21" s="81"/>
      <c r="H21" s="81"/>
      <c r="I21" s="81"/>
      <c r="J21" s="81"/>
      <c r="K21" s="81"/>
      <c r="L21" s="81"/>
      <c r="M21" s="81"/>
      <c r="N21" s="81"/>
      <c r="O21" s="81"/>
      <c r="P21" s="81"/>
      <c r="Q21" s="81"/>
      <c r="R21" s="81"/>
      <c r="S21" s="81"/>
      <c r="T21" s="81"/>
      <c r="U21" s="81"/>
      <c r="V21" s="81"/>
    </row>
    <row r="22" spans="2:42" x14ac:dyDescent="0.3">
      <c r="B22" s="78"/>
      <c r="C22" s="77"/>
      <c r="D22" s="77"/>
      <c r="E22" s="77"/>
      <c r="F22" s="77"/>
      <c r="G22" s="77"/>
      <c r="H22" s="77"/>
      <c r="I22" s="77"/>
      <c r="J22" s="77"/>
      <c r="K22" s="77"/>
      <c r="L22" s="77"/>
      <c r="M22" s="77"/>
      <c r="N22" s="77"/>
      <c r="O22" s="77"/>
      <c r="P22" s="77"/>
      <c r="Q22" s="77"/>
      <c r="R22" s="77"/>
      <c r="S22" s="77"/>
      <c r="T22" s="77"/>
      <c r="U22" s="77"/>
      <c r="V22" s="77"/>
      <c r="W22" s="79"/>
      <c r="X22" s="79"/>
      <c r="Y22" s="79"/>
      <c r="Z22" s="79"/>
      <c r="AA22" s="79"/>
      <c r="AB22" s="79"/>
      <c r="AC22" s="79"/>
      <c r="AD22" s="79"/>
      <c r="AE22" s="79"/>
      <c r="AF22" s="79"/>
      <c r="AG22" s="79"/>
      <c r="AH22" s="79"/>
      <c r="AI22" s="79"/>
      <c r="AJ22" s="79"/>
      <c r="AK22" s="79"/>
      <c r="AL22" s="79"/>
      <c r="AM22" s="79"/>
      <c r="AN22" s="79"/>
      <c r="AO22" s="79"/>
      <c r="AP22" s="79"/>
    </row>
    <row r="23" spans="2:42" x14ac:dyDescent="0.3">
      <c r="B23" s="78"/>
      <c r="C23" s="77"/>
      <c r="D23" s="77"/>
      <c r="E23" s="77"/>
      <c r="F23" s="77"/>
      <c r="G23" s="77"/>
      <c r="H23" s="77"/>
      <c r="I23" s="77"/>
      <c r="J23" s="77"/>
      <c r="K23" s="77"/>
      <c r="L23" s="77"/>
      <c r="M23" s="77"/>
      <c r="N23" s="77"/>
      <c r="O23" s="77"/>
      <c r="P23" s="77"/>
      <c r="Q23" s="77"/>
      <c r="R23" s="77"/>
      <c r="S23" s="77"/>
      <c r="T23" s="77"/>
      <c r="U23" s="77"/>
      <c r="V23" s="77"/>
      <c r="W23" s="79"/>
      <c r="X23" s="79"/>
      <c r="Y23" s="79"/>
      <c r="Z23" s="79"/>
      <c r="AA23" s="79"/>
      <c r="AB23" s="79"/>
      <c r="AC23" s="79"/>
      <c r="AD23" s="79"/>
      <c r="AE23" s="79"/>
      <c r="AF23" s="79"/>
      <c r="AG23" s="79"/>
      <c r="AH23" s="79"/>
      <c r="AI23" s="79"/>
      <c r="AJ23" s="79"/>
      <c r="AK23" s="79"/>
      <c r="AL23" s="79"/>
      <c r="AM23" s="79"/>
      <c r="AN23" s="79"/>
      <c r="AO23" s="79"/>
      <c r="AP23" s="79"/>
    </row>
    <row r="24" spans="2:42" x14ac:dyDescent="0.3">
      <c r="B24" s="78"/>
      <c r="C24" s="77"/>
      <c r="D24" s="77"/>
      <c r="E24" s="77"/>
      <c r="F24" s="77"/>
      <c r="G24" s="77"/>
      <c r="H24" s="77"/>
      <c r="I24" s="77"/>
      <c r="J24" s="77"/>
      <c r="K24" s="77"/>
      <c r="L24" s="77"/>
      <c r="M24" s="77"/>
      <c r="N24" s="77"/>
      <c r="O24" s="77"/>
      <c r="P24" s="77"/>
      <c r="Q24" s="77"/>
      <c r="R24" s="77"/>
      <c r="S24" s="77"/>
      <c r="T24" s="77"/>
      <c r="U24" s="77"/>
      <c r="V24" s="77"/>
      <c r="W24" s="79"/>
      <c r="X24" s="79"/>
      <c r="Y24" s="79"/>
      <c r="Z24" s="79"/>
      <c r="AA24" s="79"/>
      <c r="AB24" s="79"/>
      <c r="AC24" s="79"/>
      <c r="AD24" s="79"/>
      <c r="AE24" s="79"/>
      <c r="AF24" s="79"/>
      <c r="AG24" s="79"/>
      <c r="AH24" s="79"/>
      <c r="AI24" s="79"/>
      <c r="AJ24" s="79"/>
      <c r="AK24" s="79"/>
      <c r="AL24" s="79"/>
      <c r="AM24" s="79"/>
      <c r="AN24" s="79"/>
      <c r="AO24" s="79"/>
      <c r="AP24" s="79"/>
    </row>
    <row r="25" spans="2:42" x14ac:dyDescent="0.3">
      <c r="B25" s="78"/>
      <c r="C25" s="77"/>
      <c r="D25" s="77"/>
      <c r="E25" s="77"/>
      <c r="F25" s="77"/>
      <c r="G25" s="77"/>
      <c r="H25" s="77"/>
      <c r="I25" s="77"/>
      <c r="J25" s="77"/>
      <c r="K25" s="77"/>
      <c r="L25" s="77"/>
      <c r="M25" s="77"/>
      <c r="N25" s="77"/>
      <c r="O25" s="77"/>
      <c r="P25" s="77"/>
      <c r="Q25" s="77"/>
      <c r="R25" s="77"/>
      <c r="S25" s="77"/>
      <c r="T25" s="77"/>
      <c r="U25" s="77"/>
      <c r="V25" s="77"/>
      <c r="W25" s="79"/>
      <c r="X25" s="79"/>
      <c r="Y25" s="79"/>
      <c r="Z25" s="79"/>
      <c r="AA25" s="79"/>
      <c r="AB25" s="79"/>
      <c r="AC25" s="79"/>
      <c r="AD25" s="79"/>
      <c r="AE25" s="79"/>
      <c r="AF25" s="79"/>
      <c r="AG25" s="79"/>
      <c r="AH25" s="79"/>
      <c r="AI25" s="79"/>
      <c r="AJ25" s="79"/>
      <c r="AK25" s="79"/>
      <c r="AL25" s="79"/>
      <c r="AM25" s="79"/>
      <c r="AN25" s="79"/>
      <c r="AO25" s="79"/>
      <c r="AP25" s="79"/>
    </row>
    <row r="26" spans="2:42" x14ac:dyDescent="0.3">
      <c r="B26" s="78"/>
      <c r="C26" s="77"/>
      <c r="D26" s="77"/>
      <c r="E26" s="77"/>
      <c r="F26" s="77"/>
      <c r="G26" s="77"/>
      <c r="H26" s="77"/>
      <c r="I26" s="77"/>
      <c r="J26" s="77"/>
      <c r="K26" s="77"/>
      <c r="L26" s="77"/>
      <c r="M26" s="77"/>
      <c r="N26" s="77"/>
      <c r="O26" s="77"/>
      <c r="P26" s="77"/>
      <c r="Q26" s="77"/>
      <c r="R26" s="77"/>
      <c r="S26" s="77"/>
      <c r="T26" s="77"/>
      <c r="U26" s="77"/>
      <c r="V26" s="77"/>
      <c r="W26" s="79"/>
      <c r="X26" s="79"/>
      <c r="Y26" s="79"/>
      <c r="Z26" s="79"/>
      <c r="AA26" s="79"/>
      <c r="AB26" s="79"/>
      <c r="AC26" s="79"/>
      <c r="AD26" s="79"/>
      <c r="AE26" s="79"/>
      <c r="AF26" s="79"/>
      <c r="AG26" s="79"/>
      <c r="AH26" s="79"/>
      <c r="AI26" s="79"/>
      <c r="AJ26" s="79"/>
      <c r="AK26" s="79"/>
      <c r="AL26" s="79"/>
      <c r="AM26" s="79"/>
      <c r="AN26" s="79"/>
      <c r="AO26" s="79"/>
      <c r="AP26" s="79"/>
    </row>
    <row r="27" spans="2:42" x14ac:dyDescent="0.3">
      <c r="B27" s="78"/>
      <c r="C27" s="77"/>
      <c r="D27" s="77"/>
      <c r="E27" s="77"/>
      <c r="F27" s="77"/>
      <c r="G27" s="77"/>
      <c r="H27" s="77"/>
      <c r="I27" s="77"/>
      <c r="J27" s="77"/>
      <c r="K27" s="77"/>
      <c r="L27" s="77"/>
      <c r="M27" s="77"/>
      <c r="N27" s="77"/>
      <c r="O27" s="77"/>
      <c r="P27" s="77"/>
      <c r="Q27" s="77"/>
      <c r="R27" s="77"/>
      <c r="S27" s="77"/>
      <c r="T27" s="77"/>
      <c r="U27" s="77"/>
      <c r="V27" s="77"/>
      <c r="W27" s="79"/>
      <c r="X27" s="79"/>
      <c r="Y27" s="79"/>
      <c r="Z27" s="79"/>
      <c r="AA27" s="79"/>
      <c r="AB27" s="79"/>
      <c r="AC27" s="79"/>
      <c r="AD27" s="79"/>
      <c r="AE27" s="79"/>
      <c r="AF27" s="79"/>
      <c r="AG27" s="79"/>
      <c r="AH27" s="79"/>
      <c r="AI27" s="79"/>
      <c r="AJ27" s="79"/>
      <c r="AK27" s="79"/>
      <c r="AL27" s="79"/>
      <c r="AM27" s="79"/>
      <c r="AN27" s="79"/>
      <c r="AO27" s="79"/>
      <c r="AP27" s="79"/>
    </row>
    <row r="28" spans="2:42" x14ac:dyDescent="0.3">
      <c r="B28" s="78"/>
      <c r="C28" s="77"/>
      <c r="D28" s="77"/>
      <c r="E28" s="77"/>
      <c r="F28" s="77"/>
      <c r="G28" s="77"/>
      <c r="H28" s="77"/>
      <c r="I28" s="77"/>
      <c r="J28" s="77"/>
      <c r="K28" s="77"/>
      <c r="L28" s="77"/>
      <c r="M28" s="77"/>
      <c r="N28" s="77"/>
      <c r="O28" s="77"/>
      <c r="P28" s="77"/>
      <c r="Q28" s="77"/>
      <c r="R28" s="77"/>
      <c r="S28" s="77"/>
      <c r="T28" s="77"/>
      <c r="U28" s="77"/>
      <c r="V28" s="77"/>
      <c r="W28" s="79"/>
      <c r="X28" s="79"/>
      <c r="Y28" s="79"/>
      <c r="Z28" s="79"/>
      <c r="AA28" s="79"/>
      <c r="AB28" s="79"/>
      <c r="AC28" s="79"/>
      <c r="AD28" s="79"/>
      <c r="AE28" s="79"/>
      <c r="AF28" s="79"/>
      <c r="AG28" s="79"/>
      <c r="AH28" s="79"/>
      <c r="AI28" s="79"/>
      <c r="AJ28" s="79"/>
      <c r="AK28" s="79"/>
      <c r="AL28" s="79"/>
      <c r="AM28" s="79"/>
      <c r="AN28" s="79"/>
      <c r="AO28" s="79"/>
      <c r="AP28" s="79"/>
    </row>
    <row r="29" spans="2:42" x14ac:dyDescent="0.3">
      <c r="B29" s="78"/>
      <c r="C29" s="77"/>
      <c r="D29" s="77"/>
      <c r="E29" s="77"/>
      <c r="F29" s="77"/>
      <c r="G29" s="77"/>
      <c r="H29" s="77"/>
      <c r="I29" s="77"/>
      <c r="J29" s="77"/>
      <c r="K29" s="77"/>
      <c r="L29" s="77"/>
      <c r="M29" s="77"/>
      <c r="N29" s="77"/>
      <c r="O29" s="77"/>
      <c r="P29" s="77"/>
      <c r="Q29" s="77"/>
      <c r="R29" s="77"/>
      <c r="S29" s="77"/>
      <c r="T29" s="77"/>
      <c r="U29" s="77"/>
      <c r="V29" s="77"/>
      <c r="W29" s="79"/>
      <c r="X29" s="79"/>
      <c r="Y29" s="79"/>
      <c r="Z29" s="79"/>
      <c r="AA29" s="79"/>
      <c r="AB29" s="79"/>
      <c r="AC29" s="79"/>
      <c r="AD29" s="79"/>
      <c r="AE29" s="79"/>
      <c r="AF29" s="79"/>
      <c r="AG29" s="79"/>
      <c r="AH29" s="79"/>
      <c r="AI29" s="79"/>
      <c r="AJ29" s="79"/>
      <c r="AK29" s="79"/>
      <c r="AL29" s="79"/>
      <c r="AM29" s="79"/>
      <c r="AN29" s="79"/>
      <c r="AO29" s="79"/>
      <c r="AP29" s="79"/>
    </row>
    <row r="30" spans="2:42" x14ac:dyDescent="0.3">
      <c r="B30" s="78"/>
      <c r="C30" s="77"/>
      <c r="D30" s="77"/>
      <c r="E30" s="77"/>
      <c r="F30" s="77"/>
      <c r="G30" s="77"/>
      <c r="H30" s="77"/>
      <c r="I30" s="77"/>
      <c r="J30" s="77"/>
      <c r="K30" s="77"/>
      <c r="L30" s="77"/>
      <c r="M30" s="77"/>
      <c r="N30" s="77"/>
      <c r="O30" s="77"/>
      <c r="P30" s="77"/>
      <c r="Q30" s="77"/>
      <c r="R30" s="77"/>
      <c r="S30" s="77"/>
      <c r="T30" s="77"/>
      <c r="U30" s="77"/>
      <c r="V30" s="77"/>
      <c r="W30" s="79"/>
      <c r="X30" s="79"/>
      <c r="Y30" s="79"/>
      <c r="Z30" s="79"/>
      <c r="AA30" s="79"/>
      <c r="AB30" s="79"/>
      <c r="AC30" s="79"/>
      <c r="AD30" s="79"/>
      <c r="AE30" s="79"/>
      <c r="AF30" s="79"/>
      <c r="AG30" s="79"/>
      <c r="AH30" s="79"/>
      <c r="AI30" s="79"/>
      <c r="AJ30" s="79"/>
      <c r="AK30" s="79"/>
      <c r="AL30" s="79"/>
      <c r="AM30" s="79"/>
      <c r="AN30" s="79"/>
      <c r="AO30" s="79"/>
      <c r="AP30" s="79"/>
    </row>
    <row r="31" spans="2:42" x14ac:dyDescent="0.3">
      <c r="B31" s="78"/>
      <c r="C31" s="77"/>
      <c r="D31" s="77"/>
      <c r="E31" s="77"/>
      <c r="F31" s="77"/>
      <c r="G31" s="77"/>
      <c r="H31" s="77"/>
      <c r="I31" s="77"/>
      <c r="J31" s="77"/>
      <c r="K31" s="77"/>
      <c r="L31" s="77"/>
      <c r="M31" s="77"/>
      <c r="N31" s="77"/>
      <c r="O31" s="77"/>
      <c r="P31" s="77"/>
      <c r="Q31" s="77"/>
      <c r="R31" s="77"/>
      <c r="S31" s="77"/>
      <c r="T31" s="77"/>
      <c r="U31" s="77"/>
      <c r="V31" s="77"/>
      <c r="W31" s="79"/>
      <c r="X31" s="79"/>
      <c r="Y31" s="79"/>
      <c r="Z31" s="79"/>
      <c r="AA31" s="79"/>
      <c r="AB31" s="79"/>
      <c r="AC31" s="79"/>
      <c r="AD31" s="79"/>
      <c r="AE31" s="79"/>
      <c r="AF31" s="79"/>
      <c r="AG31" s="79"/>
      <c r="AH31" s="79"/>
      <c r="AI31" s="79"/>
      <c r="AJ31" s="79"/>
      <c r="AK31" s="79"/>
      <c r="AL31" s="79"/>
      <c r="AM31" s="79"/>
      <c r="AN31" s="79"/>
      <c r="AO31" s="79"/>
      <c r="AP31" s="79"/>
    </row>
    <row r="32" spans="2:42" ht="25.2" x14ac:dyDescent="0.6">
      <c r="B32" s="80" t="s">
        <v>166</v>
      </c>
      <c r="C32" s="77"/>
      <c r="D32" s="77"/>
      <c r="E32" s="77"/>
      <c r="F32" s="77"/>
      <c r="G32" s="77"/>
      <c r="H32" s="77"/>
      <c r="I32" s="77"/>
      <c r="J32" s="77"/>
      <c r="K32" s="77"/>
      <c r="L32" s="77"/>
      <c r="M32" s="77"/>
      <c r="N32" s="77"/>
      <c r="O32" s="77"/>
      <c r="P32" s="77"/>
      <c r="Q32" s="77"/>
      <c r="R32" s="77"/>
      <c r="S32" s="77"/>
      <c r="T32" s="77"/>
      <c r="U32" s="77"/>
      <c r="V32" s="77"/>
      <c r="W32" s="79"/>
      <c r="X32" s="79"/>
      <c r="Y32" s="79"/>
      <c r="Z32" s="79"/>
      <c r="AA32" s="79"/>
      <c r="AB32" s="79"/>
      <c r="AC32" s="79"/>
      <c r="AD32" s="79"/>
      <c r="AE32" s="79"/>
      <c r="AF32" s="79"/>
      <c r="AG32" s="79"/>
      <c r="AH32" s="79"/>
      <c r="AI32" s="79"/>
      <c r="AJ32" s="79"/>
      <c r="AK32" s="79"/>
      <c r="AL32" s="79"/>
      <c r="AM32" s="79"/>
      <c r="AN32" s="79"/>
      <c r="AO32" s="79"/>
      <c r="AP32" s="79"/>
    </row>
    <row r="33" spans="2:42" x14ac:dyDescent="0.3">
      <c r="B33" s="78"/>
      <c r="C33" s="77"/>
      <c r="D33" s="77"/>
      <c r="E33" s="77"/>
      <c r="F33" s="77"/>
      <c r="G33" s="77"/>
      <c r="H33" s="77"/>
      <c r="I33" s="77"/>
      <c r="J33" s="77"/>
      <c r="K33" s="77"/>
      <c r="L33" s="77"/>
      <c r="M33" s="77"/>
      <c r="N33" s="77"/>
      <c r="O33" s="77"/>
      <c r="P33" s="77"/>
      <c r="Q33" s="77"/>
      <c r="R33" s="77"/>
      <c r="S33" s="77"/>
      <c r="T33" s="77"/>
      <c r="U33" s="77"/>
      <c r="V33" s="77"/>
      <c r="W33" s="79"/>
      <c r="X33" s="79"/>
      <c r="Y33" s="79"/>
      <c r="Z33" s="79"/>
      <c r="AA33" s="79"/>
      <c r="AB33" s="79"/>
      <c r="AC33" s="79"/>
      <c r="AD33" s="79"/>
      <c r="AE33" s="79"/>
      <c r="AF33" s="79"/>
      <c r="AG33" s="79"/>
      <c r="AH33" s="79"/>
      <c r="AI33" s="79"/>
      <c r="AJ33" s="79"/>
      <c r="AK33" s="79"/>
      <c r="AL33" s="79"/>
      <c r="AM33" s="79"/>
      <c r="AN33" s="79"/>
      <c r="AO33" s="79"/>
      <c r="AP33" s="79"/>
    </row>
    <row r="34" spans="2:42" x14ac:dyDescent="0.3">
      <c r="B34" s="78"/>
      <c r="C34" s="77"/>
      <c r="D34" s="77"/>
      <c r="E34" s="77"/>
      <c r="F34" s="77"/>
      <c r="G34" s="77"/>
      <c r="H34" s="77"/>
      <c r="I34" s="77"/>
      <c r="J34" s="77"/>
      <c r="K34" s="77"/>
      <c r="L34" s="77"/>
      <c r="M34" s="77"/>
      <c r="N34" s="77"/>
      <c r="O34" s="77"/>
      <c r="P34" s="77"/>
      <c r="Q34" s="77"/>
      <c r="R34" s="77"/>
      <c r="S34" s="77"/>
      <c r="T34" s="77"/>
      <c r="U34" s="77"/>
      <c r="V34" s="77"/>
      <c r="W34" s="79"/>
      <c r="X34" s="79"/>
      <c r="Y34" s="79"/>
      <c r="Z34" s="79"/>
      <c r="AA34" s="79"/>
      <c r="AB34" s="79"/>
      <c r="AC34" s="79"/>
      <c r="AD34" s="79"/>
      <c r="AE34" s="79"/>
      <c r="AF34" s="79"/>
      <c r="AG34" s="79"/>
      <c r="AH34" s="79"/>
      <c r="AI34" s="79"/>
      <c r="AJ34" s="79"/>
      <c r="AK34" s="79"/>
      <c r="AL34" s="79"/>
      <c r="AM34" s="79"/>
      <c r="AN34" s="79"/>
      <c r="AO34" s="79"/>
      <c r="AP34" s="79"/>
    </row>
    <row r="35" spans="2:42" ht="25.2" x14ac:dyDescent="0.6">
      <c r="B35" s="80" t="s">
        <v>167</v>
      </c>
      <c r="C35" s="77"/>
      <c r="D35" s="77"/>
      <c r="E35" s="77"/>
      <c r="F35" s="77"/>
      <c r="G35" s="77"/>
      <c r="H35" s="77"/>
      <c r="I35" s="77"/>
      <c r="J35" s="77"/>
      <c r="K35" s="77"/>
      <c r="L35" s="77"/>
      <c r="M35" s="77"/>
      <c r="N35" s="77"/>
      <c r="O35" s="77"/>
      <c r="P35" s="77"/>
      <c r="Q35" s="77"/>
      <c r="R35" s="77"/>
      <c r="S35" s="77"/>
      <c r="T35" s="77"/>
      <c r="U35" s="77"/>
      <c r="V35" s="77"/>
      <c r="W35" s="79"/>
      <c r="X35" s="79"/>
      <c r="Y35" s="79"/>
      <c r="Z35" s="79"/>
      <c r="AA35" s="79"/>
      <c r="AB35" s="79"/>
      <c r="AC35" s="79"/>
      <c r="AD35" s="79"/>
      <c r="AE35" s="79"/>
      <c r="AF35" s="79"/>
      <c r="AG35" s="79"/>
      <c r="AH35" s="79"/>
      <c r="AI35" s="79"/>
      <c r="AJ35" s="79"/>
      <c r="AK35" s="79"/>
      <c r="AL35" s="79"/>
      <c r="AM35" s="79"/>
      <c r="AN35" s="79"/>
      <c r="AO35" s="79"/>
      <c r="AP35" s="79"/>
    </row>
    <row r="36" spans="2:42" x14ac:dyDescent="0.3">
      <c r="B36" s="78"/>
      <c r="C36" s="77"/>
      <c r="D36" s="77"/>
      <c r="E36" s="77"/>
      <c r="F36" s="77"/>
      <c r="G36" s="77"/>
      <c r="H36" s="77"/>
      <c r="I36" s="77"/>
      <c r="J36" s="77"/>
      <c r="K36" s="77"/>
      <c r="L36" s="77"/>
      <c r="M36" s="77"/>
      <c r="N36" s="77"/>
      <c r="O36" s="77"/>
      <c r="P36" s="77"/>
      <c r="Q36" s="77"/>
      <c r="R36" s="77"/>
      <c r="S36" s="77"/>
      <c r="T36" s="77"/>
      <c r="U36" s="77"/>
      <c r="V36" s="77"/>
      <c r="W36" s="79"/>
      <c r="X36" s="79"/>
      <c r="Y36" s="79"/>
      <c r="Z36" s="79"/>
      <c r="AA36" s="79"/>
      <c r="AB36" s="79"/>
      <c r="AC36" s="79"/>
      <c r="AD36" s="79"/>
      <c r="AE36" s="79"/>
      <c r="AF36" s="79"/>
      <c r="AG36" s="79"/>
      <c r="AH36" s="79"/>
      <c r="AI36" s="79"/>
      <c r="AJ36" s="79"/>
      <c r="AK36" s="79"/>
      <c r="AL36" s="79"/>
      <c r="AM36" s="79"/>
      <c r="AN36" s="79"/>
      <c r="AO36" s="79"/>
      <c r="AP36" s="79"/>
    </row>
    <row r="37" spans="2:42" x14ac:dyDescent="0.3">
      <c r="B37" s="78"/>
      <c r="C37" s="77"/>
      <c r="D37" s="77"/>
      <c r="E37" s="77"/>
      <c r="F37" s="77"/>
      <c r="G37" s="77"/>
      <c r="H37" s="77"/>
      <c r="I37" s="77"/>
      <c r="J37" s="77"/>
      <c r="K37" s="77"/>
      <c r="L37" s="77"/>
      <c r="M37" s="77"/>
      <c r="N37" s="77"/>
      <c r="O37" s="77"/>
      <c r="P37" s="77"/>
      <c r="Q37" s="77"/>
      <c r="R37" s="77"/>
      <c r="S37" s="77"/>
      <c r="T37" s="77"/>
      <c r="U37" s="77"/>
      <c r="V37" s="77"/>
      <c r="W37" s="79"/>
      <c r="X37" s="79"/>
      <c r="Y37" s="79"/>
      <c r="Z37" s="79"/>
      <c r="AA37" s="79"/>
      <c r="AB37" s="79"/>
      <c r="AC37" s="79"/>
      <c r="AD37" s="79"/>
      <c r="AE37" s="79"/>
      <c r="AF37" s="79"/>
      <c r="AG37" s="79"/>
      <c r="AH37" s="79"/>
      <c r="AI37" s="79"/>
      <c r="AJ37" s="79"/>
      <c r="AK37" s="79"/>
      <c r="AL37" s="79"/>
      <c r="AM37" s="79"/>
      <c r="AN37" s="79"/>
      <c r="AO37" s="79"/>
      <c r="AP37" s="79"/>
    </row>
    <row r="38" spans="2:42" ht="25.2" x14ac:dyDescent="0.6">
      <c r="B38" s="80" t="s">
        <v>168</v>
      </c>
      <c r="C38" s="77"/>
      <c r="D38" s="77"/>
      <c r="E38" s="77"/>
      <c r="F38" s="77"/>
      <c r="G38" s="77"/>
      <c r="H38" s="77"/>
      <c r="I38" s="77"/>
      <c r="J38" s="77"/>
      <c r="K38" s="77"/>
      <c r="L38" s="77"/>
      <c r="M38" s="77"/>
      <c r="N38" s="77"/>
      <c r="O38" s="77"/>
      <c r="Q38" s="77"/>
      <c r="R38" s="77"/>
      <c r="S38" s="77"/>
      <c r="T38" s="77"/>
      <c r="U38" s="77"/>
      <c r="V38" s="77"/>
      <c r="W38" s="79"/>
      <c r="X38" s="79"/>
      <c r="Y38" s="79"/>
      <c r="Z38" s="79"/>
      <c r="AA38" s="79"/>
      <c r="AB38" s="79"/>
      <c r="AC38" s="79"/>
      <c r="AD38" s="79"/>
      <c r="AE38" s="79"/>
      <c r="AF38" s="79"/>
      <c r="AG38" s="79"/>
      <c r="AH38" s="79"/>
      <c r="AI38" s="79"/>
      <c r="AJ38" s="79"/>
      <c r="AK38" s="79"/>
      <c r="AL38" s="79"/>
      <c r="AM38" s="79"/>
      <c r="AN38" s="79"/>
      <c r="AO38" s="79"/>
      <c r="AP38" s="79"/>
    </row>
    <row r="39" spans="2:42" x14ac:dyDescent="0.3">
      <c r="B39" s="78"/>
      <c r="C39" s="77"/>
      <c r="D39" s="77"/>
      <c r="E39" s="77"/>
      <c r="F39" s="77"/>
      <c r="G39" s="77"/>
      <c r="H39" s="77"/>
      <c r="I39" s="77"/>
      <c r="J39" s="77"/>
      <c r="K39" s="77"/>
      <c r="L39" s="77"/>
      <c r="M39" s="77"/>
      <c r="N39" s="77"/>
      <c r="O39" s="77"/>
      <c r="P39" s="77"/>
      <c r="Q39" s="77"/>
      <c r="R39" s="77"/>
      <c r="S39" s="77"/>
      <c r="T39" s="77"/>
      <c r="U39" s="77"/>
      <c r="V39" s="77"/>
      <c r="W39" s="79"/>
      <c r="X39" s="79"/>
      <c r="Y39" s="79"/>
      <c r="Z39" s="79"/>
      <c r="AA39" s="79"/>
      <c r="AB39" s="79"/>
      <c r="AC39" s="79"/>
      <c r="AD39" s="79"/>
      <c r="AE39" s="79"/>
      <c r="AF39" s="79"/>
      <c r="AG39" s="79"/>
      <c r="AH39" s="79"/>
      <c r="AI39" s="79"/>
      <c r="AJ39" s="79"/>
      <c r="AK39" s="79"/>
      <c r="AL39" s="79"/>
      <c r="AM39" s="79"/>
      <c r="AN39" s="79"/>
      <c r="AO39" s="79"/>
      <c r="AP39" s="79"/>
    </row>
    <row r="40" spans="2:42" x14ac:dyDescent="0.3">
      <c r="B40" s="78"/>
      <c r="C40" s="77"/>
      <c r="D40" s="77"/>
      <c r="E40" s="77"/>
      <c r="F40" s="77"/>
      <c r="G40" s="77"/>
      <c r="H40" s="77"/>
      <c r="I40" s="77"/>
      <c r="J40" s="77"/>
      <c r="K40" s="77"/>
      <c r="L40" s="77"/>
      <c r="M40" s="77"/>
      <c r="N40" s="77"/>
      <c r="O40" s="77"/>
      <c r="P40" s="77"/>
      <c r="Q40" s="77"/>
      <c r="R40" s="77"/>
      <c r="S40" s="77"/>
      <c r="T40" s="77"/>
      <c r="U40" s="77"/>
      <c r="V40" s="77"/>
      <c r="W40" s="79"/>
      <c r="X40" s="79"/>
      <c r="Y40" s="79"/>
      <c r="Z40" s="79"/>
      <c r="AA40" s="79"/>
      <c r="AB40" s="79"/>
      <c r="AC40" s="79"/>
      <c r="AD40" s="79"/>
      <c r="AE40" s="79"/>
      <c r="AF40" s="79"/>
      <c r="AG40" s="79"/>
      <c r="AH40" s="79"/>
      <c r="AI40" s="79"/>
      <c r="AJ40" s="79"/>
      <c r="AK40" s="79"/>
      <c r="AL40" s="79"/>
      <c r="AM40" s="79"/>
      <c r="AN40" s="79"/>
      <c r="AO40" s="79"/>
      <c r="AP40" s="79"/>
    </row>
    <row r="41" spans="2:42" x14ac:dyDescent="0.3">
      <c r="B41" s="78"/>
      <c r="C41" s="77"/>
      <c r="D41" s="77"/>
      <c r="E41" s="77"/>
      <c r="F41" s="77"/>
      <c r="G41" s="77"/>
      <c r="H41" s="77"/>
      <c r="I41" s="77"/>
      <c r="J41" s="77"/>
      <c r="K41" s="77"/>
      <c r="L41" s="77"/>
      <c r="M41" s="77"/>
      <c r="N41" s="77"/>
      <c r="O41" s="77"/>
      <c r="P41" s="77"/>
      <c r="Q41" s="77"/>
      <c r="R41" s="77"/>
      <c r="S41" s="77"/>
      <c r="T41" s="77"/>
      <c r="U41" s="77"/>
      <c r="V41" s="77"/>
      <c r="W41" s="79"/>
      <c r="X41" s="79"/>
      <c r="Y41" s="79"/>
      <c r="Z41" s="79"/>
      <c r="AA41" s="79"/>
      <c r="AB41" s="79"/>
      <c r="AC41" s="79"/>
      <c r="AD41" s="79"/>
      <c r="AE41" s="79"/>
      <c r="AF41" s="79"/>
      <c r="AG41" s="79"/>
      <c r="AH41" s="79"/>
      <c r="AI41" s="79"/>
      <c r="AJ41" s="79"/>
      <c r="AK41" s="79"/>
      <c r="AL41" s="79"/>
      <c r="AM41" s="79"/>
      <c r="AN41" s="79"/>
      <c r="AO41" s="79"/>
      <c r="AP41" s="79"/>
    </row>
    <row r="42" spans="2:42" x14ac:dyDescent="0.3">
      <c r="B42" s="78"/>
      <c r="C42" s="77"/>
      <c r="D42" s="77"/>
      <c r="E42" s="77"/>
      <c r="F42" s="77"/>
      <c r="G42" s="77"/>
      <c r="H42" s="77"/>
      <c r="I42" s="77"/>
      <c r="J42" s="77"/>
      <c r="K42" s="77"/>
      <c r="L42" s="77"/>
      <c r="M42" s="77"/>
      <c r="N42" s="77"/>
      <c r="O42" s="77"/>
      <c r="P42" s="77"/>
      <c r="Q42" s="77"/>
      <c r="R42" s="77"/>
      <c r="S42" s="77"/>
      <c r="T42" s="77"/>
      <c r="U42" s="77"/>
      <c r="V42" s="77"/>
      <c r="W42" s="79"/>
      <c r="X42" s="79"/>
      <c r="Y42" s="79"/>
      <c r="Z42" s="79"/>
      <c r="AA42" s="79"/>
      <c r="AB42" s="79"/>
      <c r="AC42" s="79"/>
      <c r="AD42" s="79"/>
      <c r="AE42" s="79"/>
      <c r="AF42" s="79"/>
      <c r="AG42" s="79"/>
      <c r="AH42" s="79"/>
      <c r="AI42" s="79"/>
      <c r="AJ42" s="79"/>
      <c r="AK42" s="79"/>
      <c r="AL42" s="79"/>
      <c r="AM42" s="79"/>
      <c r="AN42" s="79"/>
      <c r="AO42" s="79"/>
      <c r="AP42" s="79"/>
    </row>
    <row r="43" spans="2:42" x14ac:dyDescent="0.3">
      <c r="B43" s="78"/>
      <c r="C43" s="77"/>
      <c r="D43" s="77"/>
      <c r="E43" s="77"/>
      <c r="F43" s="77"/>
      <c r="G43" s="77"/>
      <c r="H43" s="77"/>
      <c r="I43" s="77"/>
      <c r="J43" s="77"/>
      <c r="K43" s="77"/>
      <c r="L43" s="77"/>
      <c r="M43" s="77"/>
      <c r="N43" s="77"/>
      <c r="O43" s="77"/>
      <c r="P43" s="77"/>
      <c r="Q43" s="77"/>
      <c r="R43" s="77"/>
      <c r="S43" s="77"/>
      <c r="T43" s="77"/>
      <c r="U43" s="77"/>
      <c r="V43" s="77"/>
      <c r="W43" s="79"/>
      <c r="X43" s="79"/>
      <c r="Y43" s="79"/>
      <c r="Z43" s="79"/>
      <c r="AA43" s="79"/>
      <c r="AB43" s="79"/>
      <c r="AC43" s="79"/>
      <c r="AD43" s="79"/>
      <c r="AE43" s="79"/>
      <c r="AF43" s="79"/>
      <c r="AG43" s="79"/>
      <c r="AH43" s="79"/>
      <c r="AI43" s="79"/>
      <c r="AJ43" s="79"/>
      <c r="AK43" s="79"/>
      <c r="AL43" s="79"/>
      <c r="AM43" s="79"/>
      <c r="AN43" s="79"/>
      <c r="AO43" s="79"/>
      <c r="AP43" s="79"/>
    </row>
    <row r="44" spans="2:42" x14ac:dyDescent="0.3">
      <c r="B44" s="78"/>
      <c r="C44" s="77"/>
      <c r="D44" s="77"/>
      <c r="E44" s="77"/>
      <c r="F44" s="77"/>
      <c r="G44" s="77"/>
      <c r="H44" s="77"/>
      <c r="I44" s="77"/>
      <c r="J44" s="77"/>
      <c r="K44" s="77"/>
      <c r="L44" s="77"/>
      <c r="M44" s="77"/>
      <c r="N44" s="77"/>
      <c r="O44" s="77"/>
      <c r="P44" s="77"/>
      <c r="Q44" s="77"/>
      <c r="R44" s="77"/>
      <c r="S44" s="77"/>
      <c r="T44" s="77"/>
      <c r="U44" s="77"/>
      <c r="V44" s="77"/>
      <c r="W44" s="79"/>
      <c r="X44" s="79"/>
      <c r="Y44" s="79"/>
      <c r="Z44" s="79"/>
      <c r="AA44" s="79"/>
      <c r="AB44" s="79"/>
      <c r="AC44" s="79"/>
      <c r="AD44" s="79"/>
      <c r="AE44" s="79"/>
      <c r="AF44" s="79"/>
      <c r="AG44" s="79"/>
      <c r="AH44" s="79"/>
      <c r="AI44" s="79"/>
      <c r="AJ44" s="79"/>
      <c r="AK44" s="79"/>
      <c r="AL44" s="79"/>
      <c r="AM44" s="79"/>
      <c r="AN44" s="79"/>
      <c r="AO44" s="79"/>
      <c r="AP44" s="79"/>
    </row>
    <row r="45" spans="2:42" x14ac:dyDescent="0.3">
      <c r="B45" s="78"/>
      <c r="C45" s="77"/>
      <c r="D45" s="77"/>
      <c r="E45" s="77"/>
      <c r="F45" s="77"/>
      <c r="G45" s="77"/>
      <c r="H45" s="77"/>
      <c r="I45" s="77"/>
      <c r="J45" s="77"/>
      <c r="K45" s="77"/>
      <c r="L45" s="77"/>
      <c r="M45" s="77"/>
      <c r="N45" s="77"/>
      <c r="O45" s="77"/>
      <c r="P45" s="77"/>
      <c r="Q45" s="77"/>
      <c r="R45" s="77"/>
      <c r="S45" s="77"/>
      <c r="T45" s="77"/>
      <c r="U45" s="77"/>
      <c r="V45" s="77"/>
      <c r="W45" s="79"/>
      <c r="X45" s="79"/>
      <c r="Y45" s="79"/>
      <c r="Z45" s="79"/>
      <c r="AA45" s="79"/>
      <c r="AB45" s="79"/>
      <c r="AC45" s="79"/>
      <c r="AD45" s="79"/>
      <c r="AE45" s="79"/>
      <c r="AF45" s="79"/>
      <c r="AG45" s="79"/>
      <c r="AH45" s="79"/>
      <c r="AI45" s="79"/>
      <c r="AJ45" s="79"/>
      <c r="AK45" s="79"/>
      <c r="AL45" s="79"/>
      <c r="AM45" s="79"/>
      <c r="AN45" s="79"/>
      <c r="AO45" s="79"/>
      <c r="AP45" s="79"/>
    </row>
    <row r="46" spans="2:42" x14ac:dyDescent="0.3">
      <c r="B46" s="78"/>
      <c r="C46" s="77"/>
      <c r="D46" s="77"/>
      <c r="E46" s="77"/>
      <c r="F46" s="77"/>
      <c r="G46" s="77"/>
      <c r="H46" s="77"/>
      <c r="I46" s="77"/>
      <c r="J46" s="77"/>
      <c r="K46" s="77"/>
      <c r="L46" s="77"/>
      <c r="M46" s="77"/>
      <c r="N46" s="77"/>
      <c r="O46" s="77"/>
      <c r="P46" s="77"/>
      <c r="Q46" s="77"/>
      <c r="R46" s="77"/>
      <c r="S46" s="77"/>
      <c r="T46" s="77"/>
      <c r="U46" s="77"/>
      <c r="V46" s="77"/>
      <c r="W46" s="79"/>
      <c r="X46" s="79"/>
      <c r="Y46" s="79"/>
      <c r="Z46" s="79"/>
      <c r="AA46" s="79"/>
      <c r="AB46" s="79"/>
      <c r="AC46" s="79"/>
      <c r="AD46" s="79"/>
      <c r="AE46" s="79"/>
      <c r="AF46" s="79"/>
      <c r="AG46" s="79"/>
      <c r="AH46" s="79"/>
      <c r="AI46" s="79"/>
      <c r="AJ46" s="79"/>
      <c r="AK46" s="79"/>
      <c r="AL46" s="79"/>
      <c r="AM46" s="79"/>
      <c r="AN46" s="79"/>
      <c r="AO46" s="79"/>
      <c r="AP46" s="79"/>
    </row>
    <row r="47" spans="2:42" x14ac:dyDescent="0.3">
      <c r="B47" s="78"/>
      <c r="C47" s="77"/>
      <c r="D47" s="77"/>
      <c r="E47" s="77"/>
      <c r="F47" s="77"/>
      <c r="G47" s="77"/>
      <c r="H47" s="77"/>
      <c r="I47" s="77"/>
      <c r="J47" s="77"/>
      <c r="K47" s="77"/>
      <c r="L47" s="77"/>
      <c r="M47" s="77"/>
      <c r="N47" s="77"/>
      <c r="O47" s="77"/>
      <c r="P47" s="77"/>
      <c r="Q47" s="77"/>
      <c r="R47" s="77"/>
      <c r="S47" s="77"/>
      <c r="T47" s="77"/>
      <c r="U47" s="77"/>
      <c r="V47" s="77"/>
      <c r="W47" s="79"/>
      <c r="X47" s="79"/>
      <c r="Y47" s="79"/>
      <c r="Z47" s="79"/>
      <c r="AA47" s="79"/>
      <c r="AB47" s="79"/>
      <c r="AC47" s="79"/>
      <c r="AD47" s="79"/>
      <c r="AE47" s="79"/>
      <c r="AF47" s="79"/>
      <c r="AG47" s="79"/>
      <c r="AH47" s="79"/>
      <c r="AI47" s="79"/>
      <c r="AJ47" s="79"/>
      <c r="AK47" s="79"/>
      <c r="AL47" s="79"/>
      <c r="AM47" s="79"/>
      <c r="AN47" s="79"/>
      <c r="AO47" s="79"/>
      <c r="AP47" s="79"/>
    </row>
    <row r="48" spans="2:42" x14ac:dyDescent="0.3">
      <c r="B48" s="78"/>
      <c r="C48" s="77"/>
      <c r="D48" s="77"/>
      <c r="E48" s="77"/>
      <c r="F48" s="77"/>
      <c r="G48" s="77"/>
      <c r="H48" s="77"/>
      <c r="I48" s="77"/>
      <c r="J48" s="77"/>
      <c r="K48" s="77"/>
      <c r="L48" s="77"/>
      <c r="M48" s="77"/>
      <c r="N48" s="77"/>
      <c r="O48" s="77"/>
      <c r="P48" s="77"/>
      <c r="Q48" s="77"/>
      <c r="R48" s="77"/>
      <c r="S48" s="77"/>
      <c r="T48" s="77"/>
      <c r="U48" s="77"/>
      <c r="V48" s="77"/>
      <c r="W48" s="79"/>
      <c r="X48" s="79"/>
      <c r="Y48" s="79"/>
      <c r="Z48" s="79"/>
      <c r="AA48" s="79"/>
      <c r="AB48" s="79"/>
      <c r="AC48" s="79"/>
      <c r="AD48" s="79"/>
      <c r="AE48" s="79"/>
      <c r="AF48" s="79"/>
      <c r="AG48" s="79"/>
      <c r="AH48" s="79"/>
      <c r="AI48" s="79"/>
      <c r="AJ48" s="79"/>
      <c r="AK48" s="79"/>
      <c r="AL48" s="79"/>
      <c r="AM48" s="79"/>
      <c r="AN48" s="79"/>
      <c r="AO48" s="79"/>
      <c r="AP48" s="79"/>
    </row>
    <row r="49" spans="2:42" x14ac:dyDescent="0.3">
      <c r="B49" s="78"/>
      <c r="C49" s="77"/>
      <c r="D49" s="77"/>
      <c r="E49" s="77"/>
      <c r="F49" s="77"/>
      <c r="G49" s="77"/>
      <c r="H49" s="77"/>
      <c r="I49" s="77"/>
      <c r="J49" s="77"/>
      <c r="K49" s="77"/>
      <c r="L49" s="77"/>
      <c r="M49" s="77"/>
      <c r="N49" s="77"/>
      <c r="O49" s="77"/>
      <c r="P49" s="77"/>
      <c r="Q49" s="77"/>
      <c r="R49" s="77"/>
      <c r="S49" s="77"/>
      <c r="T49" s="77"/>
      <c r="U49" s="77"/>
      <c r="V49" s="77"/>
      <c r="W49" s="79"/>
      <c r="X49" s="79"/>
      <c r="Y49" s="79"/>
      <c r="Z49" s="79"/>
      <c r="AA49" s="79"/>
      <c r="AB49" s="79"/>
      <c r="AC49" s="79"/>
      <c r="AD49" s="79"/>
      <c r="AE49" s="79"/>
      <c r="AF49" s="79"/>
      <c r="AG49" s="79"/>
      <c r="AH49" s="79"/>
      <c r="AI49" s="79"/>
      <c r="AJ49" s="79"/>
      <c r="AK49" s="79"/>
      <c r="AL49" s="79"/>
      <c r="AM49" s="79"/>
      <c r="AN49" s="79"/>
      <c r="AO49" s="79"/>
      <c r="AP49" s="79"/>
    </row>
    <row r="50" spans="2:42" x14ac:dyDescent="0.3">
      <c r="B50" s="78"/>
      <c r="C50" s="77"/>
      <c r="D50" s="77"/>
      <c r="E50" s="77"/>
      <c r="F50" s="77"/>
      <c r="G50" s="77"/>
      <c r="H50" s="77"/>
      <c r="I50" s="77"/>
      <c r="J50" s="77"/>
      <c r="K50" s="77"/>
      <c r="L50" s="77"/>
      <c r="M50" s="77"/>
      <c r="N50" s="77"/>
      <c r="O50" s="77"/>
      <c r="P50" s="77"/>
      <c r="Q50" s="77"/>
      <c r="R50" s="77"/>
      <c r="S50" s="77"/>
      <c r="T50" s="77"/>
      <c r="U50" s="77"/>
      <c r="V50" s="77"/>
      <c r="W50" s="79"/>
      <c r="X50" s="79"/>
      <c r="Y50" s="79"/>
      <c r="Z50" s="79"/>
      <c r="AA50" s="79"/>
      <c r="AB50" s="79"/>
      <c r="AC50" s="79"/>
      <c r="AD50" s="79"/>
      <c r="AE50" s="79"/>
      <c r="AF50" s="79"/>
      <c r="AG50" s="79"/>
      <c r="AH50" s="79"/>
      <c r="AI50" s="79"/>
      <c r="AJ50" s="79"/>
      <c r="AK50" s="79"/>
      <c r="AL50" s="79"/>
      <c r="AM50" s="79"/>
      <c r="AN50" s="79"/>
      <c r="AO50" s="79"/>
      <c r="AP50" s="79"/>
    </row>
    <row r="51" spans="2:42" x14ac:dyDescent="0.3">
      <c r="B51" s="78"/>
      <c r="C51" s="77"/>
      <c r="D51" s="77"/>
      <c r="E51" s="77"/>
      <c r="F51" s="77"/>
      <c r="G51" s="77"/>
      <c r="H51" s="77"/>
      <c r="I51" s="77"/>
      <c r="J51" s="77"/>
      <c r="K51" s="77"/>
      <c r="L51" s="77"/>
      <c r="M51" s="77"/>
      <c r="N51" s="77"/>
      <c r="O51" s="77"/>
      <c r="P51" s="77"/>
      <c r="Q51" s="77"/>
      <c r="R51" s="77"/>
      <c r="S51" s="77"/>
      <c r="T51" s="77"/>
      <c r="U51" s="77"/>
      <c r="V51" s="77"/>
      <c r="W51" s="79"/>
      <c r="X51" s="79"/>
      <c r="Y51" s="79"/>
      <c r="Z51" s="79"/>
      <c r="AA51" s="79"/>
      <c r="AB51" s="79"/>
      <c r="AC51" s="79"/>
      <c r="AD51" s="79"/>
      <c r="AE51" s="79"/>
      <c r="AF51" s="79"/>
      <c r="AG51" s="79"/>
      <c r="AH51" s="79"/>
      <c r="AI51" s="79"/>
      <c r="AJ51" s="79"/>
      <c r="AK51" s="79"/>
      <c r="AL51" s="79"/>
      <c r="AM51" s="79"/>
      <c r="AN51" s="79"/>
      <c r="AO51" s="79"/>
      <c r="AP51" s="79"/>
    </row>
    <row r="52" spans="2:42" x14ac:dyDescent="0.3">
      <c r="B52" s="78"/>
      <c r="C52" s="77"/>
      <c r="D52" s="77"/>
      <c r="E52" s="77"/>
      <c r="F52" s="77"/>
      <c r="G52" s="77"/>
      <c r="H52" s="77"/>
      <c r="I52" s="77"/>
      <c r="J52" s="77"/>
      <c r="K52" s="77"/>
      <c r="L52" s="77"/>
      <c r="M52" s="77"/>
      <c r="N52" s="77"/>
      <c r="O52" s="77"/>
      <c r="P52" s="77"/>
      <c r="Q52" s="77"/>
      <c r="R52" s="77"/>
      <c r="S52" s="77"/>
      <c r="T52" s="77"/>
      <c r="U52" s="77"/>
      <c r="V52" s="77"/>
      <c r="W52" s="79"/>
      <c r="X52" s="79"/>
      <c r="Y52" s="79"/>
      <c r="Z52" s="79"/>
      <c r="AA52" s="79"/>
      <c r="AB52" s="79"/>
      <c r="AC52" s="79"/>
      <c r="AD52" s="79"/>
      <c r="AE52" s="79"/>
      <c r="AF52" s="79"/>
      <c r="AG52" s="79"/>
      <c r="AH52" s="79"/>
      <c r="AI52" s="79"/>
      <c r="AJ52" s="79"/>
      <c r="AK52" s="79"/>
      <c r="AL52" s="79"/>
      <c r="AM52" s="79"/>
      <c r="AN52" s="79"/>
      <c r="AO52" s="79"/>
      <c r="AP52" s="79"/>
    </row>
    <row r="53" spans="2:42" x14ac:dyDescent="0.3">
      <c r="B53" s="78"/>
      <c r="C53" s="77"/>
      <c r="D53" s="77"/>
      <c r="E53" s="77"/>
      <c r="F53" s="77"/>
      <c r="G53" s="77"/>
      <c r="H53" s="77"/>
      <c r="I53" s="77"/>
      <c r="J53" s="77"/>
      <c r="K53" s="77"/>
      <c r="L53" s="77"/>
      <c r="M53" s="77"/>
      <c r="N53" s="77"/>
      <c r="O53" s="77"/>
      <c r="P53" s="77"/>
      <c r="Q53" s="77"/>
      <c r="R53" s="77"/>
      <c r="S53" s="77"/>
      <c r="T53" s="77"/>
      <c r="U53" s="77"/>
      <c r="V53" s="77"/>
      <c r="W53" s="79"/>
      <c r="X53" s="79"/>
      <c r="Y53" s="79"/>
      <c r="Z53" s="79"/>
      <c r="AA53" s="79"/>
      <c r="AB53" s="79"/>
      <c r="AC53" s="79"/>
      <c r="AD53" s="79"/>
      <c r="AE53" s="79"/>
      <c r="AF53" s="79"/>
      <c r="AG53" s="79"/>
      <c r="AH53" s="79"/>
      <c r="AI53" s="79"/>
      <c r="AJ53" s="79"/>
      <c r="AK53" s="79"/>
      <c r="AL53" s="79"/>
      <c r="AM53" s="79"/>
      <c r="AN53" s="79"/>
      <c r="AO53" s="79"/>
      <c r="AP53" s="79"/>
    </row>
    <row r="54" spans="2:42" x14ac:dyDescent="0.3">
      <c r="B54" s="78"/>
      <c r="C54" s="77"/>
      <c r="D54" s="77"/>
      <c r="E54" s="77"/>
      <c r="F54" s="77"/>
      <c r="G54" s="77"/>
      <c r="H54" s="77"/>
      <c r="I54" s="77"/>
      <c r="J54" s="77"/>
      <c r="K54" s="77"/>
      <c r="L54" s="77"/>
      <c r="M54" s="77"/>
      <c r="N54" s="77"/>
      <c r="O54" s="77"/>
      <c r="P54" s="77"/>
      <c r="Q54" s="77"/>
      <c r="R54" s="77"/>
      <c r="S54" s="77"/>
      <c r="T54" s="77"/>
      <c r="U54" s="77"/>
      <c r="V54" s="77"/>
      <c r="W54" s="79"/>
      <c r="X54" s="79"/>
      <c r="Y54" s="79"/>
      <c r="Z54" s="79"/>
      <c r="AA54" s="79"/>
      <c r="AB54" s="79"/>
      <c r="AC54" s="79"/>
      <c r="AD54" s="79"/>
      <c r="AE54" s="79"/>
      <c r="AF54" s="79"/>
      <c r="AG54" s="79"/>
      <c r="AH54" s="79"/>
      <c r="AI54" s="79"/>
      <c r="AJ54" s="79"/>
      <c r="AK54" s="79"/>
      <c r="AL54" s="79"/>
      <c r="AM54" s="79"/>
      <c r="AN54" s="79"/>
      <c r="AO54" s="79"/>
      <c r="AP54" s="79"/>
    </row>
    <row r="55" spans="2:42" x14ac:dyDescent="0.3">
      <c r="B55" s="78"/>
      <c r="C55" s="77"/>
      <c r="D55" s="77"/>
      <c r="E55" s="77"/>
      <c r="F55" s="77"/>
      <c r="G55" s="77"/>
      <c r="H55" s="77"/>
      <c r="I55" s="77"/>
      <c r="J55" s="77"/>
      <c r="K55" s="77"/>
      <c r="L55" s="77"/>
      <c r="M55" s="77"/>
      <c r="N55" s="77"/>
      <c r="O55" s="77"/>
      <c r="P55" s="77"/>
      <c r="Q55" s="77"/>
      <c r="R55" s="77"/>
      <c r="S55" s="77"/>
      <c r="T55" s="77"/>
      <c r="U55" s="77"/>
      <c r="V55" s="77"/>
      <c r="W55" s="79"/>
      <c r="X55" s="79"/>
      <c r="Y55" s="79"/>
      <c r="Z55" s="79"/>
      <c r="AA55" s="79"/>
      <c r="AB55" s="79"/>
      <c r="AC55" s="79"/>
      <c r="AD55" s="79"/>
      <c r="AE55" s="79"/>
      <c r="AF55" s="79"/>
      <c r="AG55" s="79"/>
      <c r="AH55" s="79"/>
      <c r="AI55" s="79"/>
      <c r="AJ55" s="79"/>
      <c r="AK55" s="79"/>
      <c r="AL55" s="79"/>
      <c r="AM55" s="79"/>
      <c r="AN55" s="79"/>
      <c r="AO55" s="79"/>
      <c r="AP55" s="79"/>
    </row>
    <row r="56" spans="2:42" x14ac:dyDescent="0.3">
      <c r="B56" s="78"/>
      <c r="C56" s="77"/>
      <c r="D56" s="77"/>
      <c r="E56" s="77"/>
      <c r="F56" s="77"/>
      <c r="G56" s="77"/>
      <c r="H56" s="77"/>
      <c r="I56" s="77"/>
      <c r="J56" s="77"/>
      <c r="K56" s="77"/>
      <c r="L56" s="77"/>
      <c r="M56" s="77"/>
      <c r="N56" s="77"/>
      <c r="O56" s="77"/>
      <c r="P56" s="77"/>
      <c r="Q56" s="77"/>
      <c r="R56" s="77"/>
      <c r="S56" s="77"/>
      <c r="T56" s="77"/>
      <c r="U56" s="77"/>
      <c r="V56" s="77"/>
      <c r="W56" s="79"/>
      <c r="X56" s="79"/>
      <c r="Y56" s="79"/>
      <c r="Z56" s="79"/>
      <c r="AA56" s="79"/>
      <c r="AB56" s="79"/>
      <c r="AC56" s="79"/>
      <c r="AD56" s="79"/>
      <c r="AE56" s="79"/>
      <c r="AF56" s="79"/>
      <c r="AG56" s="79"/>
      <c r="AH56" s="79"/>
      <c r="AI56" s="79"/>
      <c r="AJ56" s="79"/>
      <c r="AK56" s="79"/>
      <c r="AL56" s="79"/>
      <c r="AM56" s="79"/>
      <c r="AN56" s="79"/>
      <c r="AO56" s="79"/>
      <c r="AP56" s="79"/>
    </row>
    <row r="57" spans="2:42" x14ac:dyDescent="0.3">
      <c r="B57" s="78"/>
      <c r="C57" s="77"/>
      <c r="D57" s="77"/>
      <c r="E57" s="77"/>
      <c r="F57" s="77"/>
      <c r="G57" s="77"/>
      <c r="H57" s="77"/>
      <c r="I57" s="77"/>
      <c r="J57" s="77"/>
      <c r="K57" s="77"/>
      <c r="L57" s="77"/>
      <c r="M57" s="77"/>
      <c r="N57" s="77"/>
      <c r="O57" s="77"/>
      <c r="P57" s="77"/>
      <c r="Q57" s="77"/>
      <c r="R57" s="77"/>
      <c r="S57" s="77"/>
      <c r="T57" s="77"/>
      <c r="U57" s="77"/>
      <c r="V57" s="77"/>
      <c r="W57" s="79"/>
      <c r="X57" s="79"/>
      <c r="Y57" s="79"/>
      <c r="Z57" s="79"/>
      <c r="AA57" s="79"/>
      <c r="AB57" s="79"/>
      <c r="AC57" s="79"/>
      <c r="AD57" s="79"/>
      <c r="AE57" s="79"/>
      <c r="AF57" s="79"/>
      <c r="AG57" s="79"/>
      <c r="AH57" s="79"/>
      <c r="AI57" s="79"/>
      <c r="AJ57" s="79"/>
      <c r="AK57" s="79"/>
      <c r="AL57" s="79"/>
      <c r="AM57" s="79"/>
      <c r="AN57" s="79"/>
      <c r="AO57" s="79"/>
      <c r="AP57" s="79"/>
    </row>
  </sheetData>
  <mergeCells count="1">
    <mergeCell ref="B5:N1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9A3BE-ED40-4D06-A39B-01E081AB83E1}">
  <dimension ref="A3:B19"/>
  <sheetViews>
    <sheetView workbookViewId="0">
      <selection activeCell="A4" sqref="A4:B4"/>
    </sheetView>
  </sheetViews>
  <sheetFormatPr defaultRowHeight="14.4" x14ac:dyDescent="0.3"/>
  <cols>
    <col min="1" max="1" width="12.5546875" bestFit="1" customWidth="1"/>
    <col min="2" max="3" width="20.109375" bestFit="1" customWidth="1"/>
  </cols>
  <sheetData>
    <row r="3" spans="1:2" x14ac:dyDescent="0.3">
      <c r="A3" s="65" t="s">
        <v>154</v>
      </c>
      <c r="B3" t="s">
        <v>156</v>
      </c>
    </row>
    <row r="4" spans="1:2" x14ac:dyDescent="0.3">
      <c r="A4" s="66">
        <v>2016</v>
      </c>
      <c r="B4" s="39">
        <v>278545</v>
      </c>
    </row>
    <row r="5" spans="1:2" x14ac:dyDescent="0.3">
      <c r="A5" s="66">
        <v>2017</v>
      </c>
      <c r="B5" s="39">
        <v>275246</v>
      </c>
    </row>
    <row r="6" spans="1:2" x14ac:dyDescent="0.3">
      <c r="A6" s="66">
        <v>2018</v>
      </c>
      <c r="B6" s="39">
        <v>296297.89</v>
      </c>
    </row>
    <row r="7" spans="1:2" x14ac:dyDescent="0.3">
      <c r="A7" s="66">
        <v>2019</v>
      </c>
      <c r="B7" s="39">
        <v>304948</v>
      </c>
    </row>
    <row r="8" spans="1:2" x14ac:dyDescent="0.3">
      <c r="A8" s="66">
        <v>2020</v>
      </c>
      <c r="B8" s="39">
        <v>264040</v>
      </c>
    </row>
    <row r="9" spans="1:2" x14ac:dyDescent="0.3">
      <c r="A9" s="66">
        <v>2021</v>
      </c>
      <c r="B9" s="39">
        <v>252437</v>
      </c>
    </row>
    <row r="10" spans="1:2" x14ac:dyDescent="0.3">
      <c r="A10" s="66">
        <v>2022</v>
      </c>
      <c r="B10" s="39">
        <v>281506</v>
      </c>
    </row>
    <row r="11" spans="1:2" x14ac:dyDescent="0.3">
      <c r="A11" s="66">
        <v>2023</v>
      </c>
      <c r="B11" s="39">
        <v>350599</v>
      </c>
    </row>
    <row r="12" spans="1:2" x14ac:dyDescent="0.3">
      <c r="A12" s="66">
        <v>2024</v>
      </c>
      <c r="B12" s="39">
        <v>443876</v>
      </c>
    </row>
    <row r="13" spans="1:2" x14ac:dyDescent="0.3">
      <c r="A13" s="66">
        <v>2025</v>
      </c>
      <c r="B13" s="39">
        <v>445939</v>
      </c>
    </row>
    <row r="14" spans="1:2" x14ac:dyDescent="0.3">
      <c r="A14" s="66">
        <v>2026</v>
      </c>
      <c r="B14" s="39">
        <v>514842.75562302349</v>
      </c>
    </row>
    <row r="15" spans="1:2" x14ac:dyDescent="0.3">
      <c r="A15" s="66">
        <v>2027</v>
      </c>
      <c r="B15" s="39">
        <v>570053.72369773779</v>
      </c>
    </row>
    <row r="16" spans="1:2" x14ac:dyDescent="0.3">
      <c r="A16" s="66">
        <v>2028</v>
      </c>
      <c r="B16" s="39">
        <v>637074.93090361729</v>
      </c>
    </row>
    <row r="17" spans="1:2" x14ac:dyDescent="0.3">
      <c r="A17" s="66">
        <v>2029</v>
      </c>
      <c r="B17" s="39">
        <v>717697.66861632967</v>
      </c>
    </row>
    <row r="18" spans="1:2" x14ac:dyDescent="0.3">
      <c r="A18" s="66">
        <v>2030</v>
      </c>
      <c r="B18" s="39">
        <v>814031.82275113591</v>
      </c>
    </row>
    <row r="19" spans="1:2" x14ac:dyDescent="0.3">
      <c r="A19" s="66" t="s">
        <v>155</v>
      </c>
      <c r="B19" s="39">
        <v>6447134.7915918436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EE15A1-8AF3-4D9C-8554-27F83590DE6D}">
  <dimension ref="B3:H24"/>
  <sheetViews>
    <sheetView workbookViewId="0">
      <selection activeCell="C25" sqref="C25"/>
    </sheetView>
  </sheetViews>
  <sheetFormatPr defaultRowHeight="14.4" x14ac:dyDescent="0.3"/>
  <cols>
    <col min="2" max="2" width="15.88671875" bestFit="1" customWidth="1"/>
    <col min="3" max="3" width="19.6640625" bestFit="1" customWidth="1"/>
    <col min="4" max="4" width="12.5546875" bestFit="1" customWidth="1"/>
    <col min="5" max="5" width="15.6640625" bestFit="1" customWidth="1"/>
    <col min="6" max="6" width="10.6640625" bestFit="1" customWidth="1"/>
    <col min="7" max="7" width="12.5546875" bestFit="1" customWidth="1"/>
    <col min="8" max="8" width="15.88671875" bestFit="1" customWidth="1"/>
    <col min="9" max="17" width="10.6640625" bestFit="1" customWidth="1"/>
    <col min="18" max="18" width="11.6640625" bestFit="1" customWidth="1"/>
  </cols>
  <sheetData>
    <row r="3" spans="2:8" x14ac:dyDescent="0.3">
      <c r="B3" t="s">
        <v>157</v>
      </c>
    </row>
    <row r="4" spans="2:8" x14ac:dyDescent="0.3">
      <c r="B4" s="76">
        <v>3699639.9015918444</v>
      </c>
      <c r="D4" s="65" t="s">
        <v>154</v>
      </c>
      <c r="E4" t="s">
        <v>159</v>
      </c>
      <c r="G4" s="65" t="s">
        <v>154</v>
      </c>
      <c r="H4" t="s">
        <v>158</v>
      </c>
    </row>
    <row r="5" spans="2:8" x14ac:dyDescent="0.3">
      <c r="D5" s="66">
        <v>2025</v>
      </c>
      <c r="E5" s="61">
        <v>22991</v>
      </c>
      <c r="G5" s="66">
        <v>2025</v>
      </c>
      <c r="H5" s="61">
        <v>383557</v>
      </c>
    </row>
    <row r="6" spans="2:8" x14ac:dyDescent="0.3">
      <c r="B6" t="s">
        <v>158</v>
      </c>
      <c r="D6" s="66">
        <v>2026</v>
      </c>
      <c r="E6" s="61">
        <v>19549.747830606648</v>
      </c>
      <c r="G6" s="66">
        <v>2026</v>
      </c>
      <c r="H6" s="61">
        <v>455902.00779241684</v>
      </c>
    </row>
    <row r="7" spans="2:8" x14ac:dyDescent="0.3">
      <c r="B7" s="76">
        <v>3337101.7974007111</v>
      </c>
      <c r="D7" s="66">
        <v>2027</v>
      </c>
      <c r="E7" s="61">
        <v>550.16736608542192</v>
      </c>
      <c r="G7" s="66">
        <v>2027</v>
      </c>
      <c r="H7" s="61">
        <v>519079.07031761575</v>
      </c>
    </row>
    <row r="8" spans="2:8" x14ac:dyDescent="0.3">
      <c r="D8" s="66">
        <v>2028</v>
      </c>
      <c r="E8" s="61">
        <v>3094.2954509976744</v>
      </c>
      <c r="G8" s="66">
        <v>2028</v>
      </c>
      <c r="H8" s="61">
        <v>580647.20883076347</v>
      </c>
    </row>
    <row r="9" spans="2:8" x14ac:dyDescent="0.3">
      <c r="B9" t="s">
        <v>163</v>
      </c>
      <c r="D9" s="66">
        <v>2029</v>
      </c>
      <c r="E9" s="61">
        <v>6413.0896198338633</v>
      </c>
      <c r="G9" s="66">
        <v>2029</v>
      </c>
      <c r="H9" s="61">
        <v>654710.21201656701</v>
      </c>
    </row>
    <row r="10" spans="2:8" x14ac:dyDescent="0.3">
      <c r="B10" s="57">
        <v>1.7089505726157733E-2</v>
      </c>
      <c r="D10" s="66">
        <v>2030</v>
      </c>
      <c r="E10" s="61">
        <v>10626.717015451846</v>
      </c>
      <c r="G10" s="66">
        <v>2030</v>
      </c>
      <c r="H10" s="61">
        <v>743206.29844334756</v>
      </c>
    </row>
    <row r="11" spans="2:8" x14ac:dyDescent="0.3">
      <c r="D11" s="66" t="s">
        <v>155</v>
      </c>
      <c r="E11" s="61">
        <v>63225.017282975452</v>
      </c>
      <c r="G11" s="66" t="s">
        <v>155</v>
      </c>
      <c r="H11" s="61">
        <v>3337101.7974007111</v>
      </c>
    </row>
    <row r="13" spans="2:8" x14ac:dyDescent="0.3">
      <c r="B13" t="s">
        <v>165</v>
      </c>
    </row>
    <row r="14" spans="2:8" x14ac:dyDescent="0.3">
      <c r="B14" s="57">
        <v>7.7790252637890731E-2</v>
      </c>
    </row>
    <row r="16" spans="2:8" x14ac:dyDescent="0.3">
      <c r="B16" t="s">
        <v>164</v>
      </c>
    </row>
    <row r="17" spans="2:2" x14ac:dyDescent="0.3">
      <c r="B17" s="57">
        <v>2.6649302613337242E-2</v>
      </c>
    </row>
    <row r="20" spans="2:2" x14ac:dyDescent="0.3">
      <c r="B20" t="s">
        <v>162</v>
      </c>
    </row>
    <row r="21" spans="2:2" x14ac:dyDescent="0.3">
      <c r="B21" s="57">
        <v>4.1606565739108634E-2</v>
      </c>
    </row>
    <row r="23" spans="2:2" x14ac:dyDescent="0.3">
      <c r="B23" t="s">
        <v>170</v>
      </c>
    </row>
    <row r="24" spans="2:2" x14ac:dyDescent="0.3">
      <c r="B24" s="57">
        <v>1.0105972163638042E-2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3D9EB-CCA5-4A30-A286-95037B8145B9}">
  <dimension ref="B3:C10"/>
  <sheetViews>
    <sheetView workbookViewId="0">
      <selection activeCell="D28" sqref="D28"/>
    </sheetView>
  </sheetViews>
  <sheetFormatPr defaultRowHeight="14.4" x14ac:dyDescent="0.3"/>
  <cols>
    <col min="2" max="2" width="12.5546875" bestFit="1" customWidth="1"/>
    <col min="3" max="3" width="15.21875" bestFit="1" customWidth="1"/>
    <col min="4" max="4" width="13.109375" bestFit="1" customWidth="1"/>
    <col min="5" max="17" width="10.6640625" bestFit="1" customWidth="1"/>
    <col min="18" max="18" width="11.6640625" bestFit="1" customWidth="1"/>
  </cols>
  <sheetData>
    <row r="3" spans="2:3" x14ac:dyDescent="0.3">
      <c r="B3" s="65" t="s">
        <v>154</v>
      </c>
      <c r="C3" t="s">
        <v>165</v>
      </c>
    </row>
    <row r="4" spans="2:3" x14ac:dyDescent="0.3">
      <c r="B4" s="66">
        <v>2025</v>
      </c>
      <c r="C4" s="57">
        <v>0.1872932857585089</v>
      </c>
    </row>
    <row r="5" spans="2:3" x14ac:dyDescent="0.3">
      <c r="B5" s="66">
        <v>2026</v>
      </c>
      <c r="C5" s="57">
        <v>0.14987488397064355</v>
      </c>
    </row>
    <row r="6" spans="2:3" x14ac:dyDescent="0.3">
      <c r="B6" s="66">
        <v>2027</v>
      </c>
      <c r="C6" s="57">
        <v>4.1908694150123828E-3</v>
      </c>
    </row>
    <row r="7" spans="2:3" x14ac:dyDescent="0.3">
      <c r="B7" s="66">
        <v>2028</v>
      </c>
      <c r="C7" s="57">
        <v>2.2978763947114615E-2</v>
      </c>
    </row>
    <row r="8" spans="2:3" x14ac:dyDescent="0.3">
      <c r="B8" s="66">
        <v>2029</v>
      </c>
      <c r="C8" s="57">
        <v>4.5367393313012483E-2</v>
      </c>
    </row>
    <row r="9" spans="2:3" x14ac:dyDescent="0.3">
      <c r="B9" s="66">
        <v>2030</v>
      </c>
      <c r="C9" s="57">
        <v>6.9787397313911759E-2</v>
      </c>
    </row>
    <row r="10" spans="2:3" x14ac:dyDescent="0.3">
      <c r="B10" s="66" t="s">
        <v>155</v>
      </c>
      <c r="C10">
        <v>7.7790252637890731E-2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867C8-8C7D-4F3F-80BC-508E92061269}">
  <dimension ref="B3:C10"/>
  <sheetViews>
    <sheetView workbookViewId="0">
      <selection activeCell="I19" sqref="I19"/>
    </sheetView>
  </sheetViews>
  <sheetFormatPr defaultRowHeight="14.4" x14ac:dyDescent="0.3"/>
  <cols>
    <col min="2" max="2" width="12.5546875" bestFit="1" customWidth="1"/>
    <col min="3" max="4" width="13.109375" bestFit="1" customWidth="1"/>
    <col min="5" max="17" width="10.6640625" bestFit="1" customWidth="1"/>
    <col min="18" max="18" width="11.6640625" bestFit="1" customWidth="1"/>
  </cols>
  <sheetData>
    <row r="3" spans="2:3" x14ac:dyDescent="0.3">
      <c r="B3" s="65" t="s">
        <v>154</v>
      </c>
      <c r="C3" t="s">
        <v>164</v>
      </c>
    </row>
    <row r="4" spans="2:3" x14ac:dyDescent="0.3">
      <c r="B4" s="66">
        <v>2025</v>
      </c>
      <c r="C4" s="57">
        <v>2.0845593626276946E-2</v>
      </c>
    </row>
    <row r="5" spans="2:3" x14ac:dyDescent="0.3">
      <c r="B5" s="66">
        <v>2026</v>
      </c>
      <c r="C5" s="57">
        <v>2.4562255749699155E-2</v>
      </c>
    </row>
    <row r="6" spans="2:3" x14ac:dyDescent="0.3">
      <c r="B6" s="66">
        <v>2027</v>
      </c>
      <c r="C6" s="57">
        <v>2.6312670710610577E-2</v>
      </c>
    </row>
    <row r="7" spans="2:3" x14ac:dyDescent="0.3">
      <c r="B7" s="66">
        <v>2028</v>
      </c>
      <c r="C7" s="57">
        <v>2.7908817596250635E-2</v>
      </c>
    </row>
    <row r="8" spans="2:3" x14ac:dyDescent="0.3">
      <c r="B8" s="66">
        <v>2029</v>
      </c>
      <c r="C8" s="57">
        <v>2.9172200933342232E-2</v>
      </c>
    </row>
    <row r="9" spans="2:3" x14ac:dyDescent="0.3">
      <c r="B9" s="66">
        <v>2030</v>
      </c>
      <c r="C9" s="57">
        <v>2.9950069400226476E-2</v>
      </c>
    </row>
    <row r="10" spans="2:3" x14ac:dyDescent="0.3">
      <c r="B10" s="66" t="s">
        <v>155</v>
      </c>
      <c r="C10">
        <v>2.6649302613337242E-2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7A5DE-9091-4560-B1EA-05C93FD590A6}">
  <dimension ref="B3:C10"/>
  <sheetViews>
    <sheetView workbookViewId="0">
      <selection activeCell="C6" sqref="C6"/>
    </sheetView>
  </sheetViews>
  <sheetFormatPr defaultRowHeight="14.4" x14ac:dyDescent="0.3"/>
  <cols>
    <col min="2" max="2" width="12.5546875" bestFit="1" customWidth="1"/>
    <col min="3" max="4" width="15.6640625" bestFit="1" customWidth="1"/>
    <col min="5" max="17" width="10.6640625" bestFit="1" customWidth="1"/>
    <col min="18" max="18" width="11.6640625" bestFit="1" customWidth="1"/>
  </cols>
  <sheetData>
    <row r="3" spans="2:3" x14ac:dyDescent="0.3">
      <c r="B3" s="65" t="s">
        <v>154</v>
      </c>
      <c r="C3" t="s">
        <v>163</v>
      </c>
    </row>
    <row r="4" spans="2:3" x14ac:dyDescent="0.3">
      <c r="B4" s="66">
        <v>2025</v>
      </c>
      <c r="C4" s="57">
        <v>5.155637878723323E-2</v>
      </c>
    </row>
    <row r="5" spans="2:3" x14ac:dyDescent="0.3">
      <c r="B5" s="66">
        <v>2026</v>
      </c>
      <c r="C5" s="57">
        <v>3.7972269430010787E-2</v>
      </c>
    </row>
    <row r="6" spans="2:3" x14ac:dyDescent="0.3">
      <c r="B6" s="66">
        <v>2027</v>
      </c>
      <c r="C6" s="57">
        <v>9.6511494130181264E-4</v>
      </c>
    </row>
    <row r="7" spans="2:3" x14ac:dyDescent="0.3">
      <c r="B7" s="66">
        <v>2028</v>
      </c>
      <c r="C7" s="57">
        <v>4.8570353358729302E-3</v>
      </c>
    </row>
    <row r="8" spans="2:3" x14ac:dyDescent="0.3">
      <c r="B8" s="66">
        <v>2029</v>
      </c>
      <c r="C8" s="57">
        <v>8.9356422631243129E-3</v>
      </c>
    </row>
    <row r="9" spans="2:3" x14ac:dyDescent="0.3">
      <c r="B9" s="66">
        <v>2030</v>
      </c>
      <c r="C9" s="57">
        <v>1.3054424554972986E-2</v>
      </c>
    </row>
    <row r="10" spans="2:3" x14ac:dyDescent="0.3">
      <c r="B10" s="66" t="s">
        <v>155</v>
      </c>
      <c r="C10">
        <v>1.7089505726157733E-2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8A703-2CB2-411A-91E1-5ACC9577D8A3}">
  <dimension ref="B3:C10"/>
  <sheetViews>
    <sheetView workbookViewId="0">
      <selection activeCell="H16" sqref="H16"/>
    </sheetView>
  </sheetViews>
  <sheetFormatPr defaultRowHeight="14.4" x14ac:dyDescent="0.3"/>
  <cols>
    <col min="2" max="2" width="12.5546875" bestFit="1" customWidth="1"/>
    <col min="3" max="3" width="20.109375" bestFit="1" customWidth="1"/>
    <col min="4" max="4" width="19.6640625" bestFit="1" customWidth="1"/>
    <col min="5" max="17" width="10.6640625" bestFit="1" customWidth="1"/>
    <col min="18" max="18" width="11.6640625" bestFit="1" customWidth="1"/>
  </cols>
  <sheetData>
    <row r="3" spans="2:3" x14ac:dyDescent="0.3">
      <c r="B3" s="65" t="s">
        <v>154</v>
      </c>
      <c r="C3" t="s">
        <v>162</v>
      </c>
    </row>
    <row r="4" spans="2:3" x14ac:dyDescent="0.3">
      <c r="B4" s="66">
        <v>2025</v>
      </c>
      <c r="C4" s="57">
        <v>7.6974227818217583E-2</v>
      </c>
    </row>
    <row r="5" spans="2:3" x14ac:dyDescent="0.3">
      <c r="B5" s="66">
        <v>2026</v>
      </c>
      <c r="C5" s="57">
        <v>7.0204107477093547E-2</v>
      </c>
    </row>
    <row r="6" spans="2:3" x14ac:dyDescent="0.3">
      <c r="B6" s="66">
        <v>2027</v>
      </c>
      <c r="C6" s="57">
        <v>1.2628277356132266E-2</v>
      </c>
    </row>
    <row r="7" spans="2:3" x14ac:dyDescent="0.3">
      <c r="B7" s="66">
        <v>2028</v>
      </c>
      <c r="C7" s="57">
        <v>1.9778520702053552E-2</v>
      </c>
    </row>
    <row r="8" spans="2:3" x14ac:dyDescent="0.3">
      <c r="B8" s="66">
        <v>2029</v>
      </c>
      <c r="C8" s="57">
        <v>2.9105954357195873E-2</v>
      </c>
    </row>
    <row r="9" spans="2:3" x14ac:dyDescent="0.3">
      <c r="B9" s="66">
        <v>2030</v>
      </c>
      <c r="C9" s="57">
        <v>4.094830672395898E-2</v>
      </c>
    </row>
    <row r="10" spans="2:3" x14ac:dyDescent="0.3">
      <c r="B10" s="66" t="s">
        <v>155</v>
      </c>
      <c r="C10">
        <v>4.1606565739108634E-2</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2C582-CE7C-4DD0-8686-08638D995AF3}">
  <dimension ref="B3:C10"/>
  <sheetViews>
    <sheetView topLeftCell="A2" workbookViewId="0">
      <selection activeCell="I23" sqref="I23"/>
    </sheetView>
  </sheetViews>
  <sheetFormatPr defaultRowHeight="14.4" x14ac:dyDescent="0.3"/>
  <cols>
    <col min="2" max="2" width="12.5546875" bestFit="1" customWidth="1"/>
    <col min="3" max="3" width="15.6640625" bestFit="1" customWidth="1"/>
    <col min="4" max="4" width="19.6640625" bestFit="1" customWidth="1"/>
    <col min="5" max="17" width="10.6640625" bestFit="1" customWidth="1"/>
    <col min="18" max="18" width="11.6640625" bestFit="1" customWidth="1"/>
  </cols>
  <sheetData>
    <row r="3" spans="2:3" x14ac:dyDescent="0.3">
      <c r="B3" s="65" t="s">
        <v>154</v>
      </c>
      <c r="C3" t="s">
        <v>161</v>
      </c>
    </row>
    <row r="4" spans="2:3" x14ac:dyDescent="0.3">
      <c r="B4" s="66">
        <v>2025</v>
      </c>
      <c r="C4" s="76">
        <v>40834</v>
      </c>
    </row>
    <row r="5" spans="2:3" x14ac:dyDescent="0.3">
      <c r="B5" s="66">
        <v>2026</v>
      </c>
      <c r="C5" s="76">
        <v>37961.752704343664</v>
      </c>
    </row>
    <row r="6" spans="2:3" x14ac:dyDescent="0.3">
      <c r="B6" s="66">
        <v>2027</v>
      </c>
      <c r="C6" s="76">
        <v>34366.725929779648</v>
      </c>
    </row>
    <row r="7" spans="2:3" x14ac:dyDescent="0.3">
      <c r="B7" s="66">
        <v>2028</v>
      </c>
      <c r="C7" s="76">
        <v>33923.806633162596</v>
      </c>
    </row>
    <row r="8" spans="2:3" x14ac:dyDescent="0.3">
      <c r="B8" s="66">
        <v>2029</v>
      </c>
      <c r="C8" s="76">
        <v>37499.874801220161</v>
      </c>
    </row>
    <row r="9" spans="2:3" x14ac:dyDescent="0.3">
      <c r="B9" s="66">
        <v>2030</v>
      </c>
      <c r="C9" s="76">
        <v>46098.378494344433</v>
      </c>
    </row>
    <row r="10" spans="2:3" x14ac:dyDescent="0.3">
      <c r="B10" s="66" t="s">
        <v>155</v>
      </c>
      <c r="C10" s="76">
        <v>230684.5385628505</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C8625-561C-467A-AC15-CC7BFA4D8D07}">
  <dimension ref="B3:C10"/>
  <sheetViews>
    <sheetView workbookViewId="0">
      <selection activeCell="E23" sqref="E23"/>
    </sheetView>
  </sheetViews>
  <sheetFormatPr defaultRowHeight="14.4" x14ac:dyDescent="0.3"/>
  <cols>
    <col min="2" max="2" width="12.5546875" bestFit="1" customWidth="1"/>
    <col min="3" max="3" width="21.109375" bestFit="1" customWidth="1"/>
    <col min="4" max="4" width="19.6640625" bestFit="1" customWidth="1"/>
    <col min="5" max="17" width="10.6640625" bestFit="1" customWidth="1"/>
    <col min="18" max="18" width="11.6640625" bestFit="1" customWidth="1"/>
  </cols>
  <sheetData>
    <row r="3" spans="2:3" x14ac:dyDescent="0.3">
      <c r="B3" s="65" t="s">
        <v>154</v>
      </c>
      <c r="C3" t="s">
        <v>160</v>
      </c>
    </row>
    <row r="4" spans="2:3" x14ac:dyDescent="0.3">
      <c r="B4" s="66">
        <v>2025</v>
      </c>
      <c r="C4" s="84">
        <v>62382</v>
      </c>
    </row>
    <row r="5" spans="2:3" x14ac:dyDescent="0.3">
      <c r="B5" s="66">
        <v>2026</v>
      </c>
      <c r="C5" s="84">
        <v>58940.747830606648</v>
      </c>
    </row>
    <row r="6" spans="2:3" x14ac:dyDescent="0.3">
      <c r="B6" s="66">
        <v>2027</v>
      </c>
      <c r="C6" s="84">
        <v>50974.653380122036</v>
      </c>
    </row>
    <row r="7" spans="2:3" x14ac:dyDescent="0.3">
      <c r="B7" s="66">
        <v>2028</v>
      </c>
      <c r="C7" s="84">
        <v>56427.722072853823</v>
      </c>
    </row>
    <row r="8" spans="2:3" x14ac:dyDescent="0.3">
      <c r="B8" s="66">
        <v>2029</v>
      </c>
      <c r="C8" s="84">
        <v>62987.456599762663</v>
      </c>
    </row>
    <row r="9" spans="2:3" x14ac:dyDescent="0.3">
      <c r="B9" s="66">
        <v>2030</v>
      </c>
      <c r="C9" s="84">
        <v>70825.52430778835</v>
      </c>
    </row>
    <row r="10" spans="2:3" x14ac:dyDescent="0.3">
      <c r="B10" s="66" t="s">
        <v>155</v>
      </c>
      <c r="C10" s="84">
        <v>362538.10419113352</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29610-4CB6-41C5-BE18-A7DD2BE2BD3F}">
  <dimension ref="B3:C10"/>
  <sheetViews>
    <sheetView topLeftCell="C3" workbookViewId="0">
      <selection activeCell="B3" sqref="B3"/>
    </sheetView>
  </sheetViews>
  <sheetFormatPr defaultRowHeight="14.4" x14ac:dyDescent="0.3"/>
  <cols>
    <col min="2" max="2" width="12.5546875" bestFit="1" customWidth="1"/>
    <col min="3" max="4" width="15.6640625" bestFit="1" customWidth="1"/>
    <col min="5" max="17" width="10.6640625" bestFit="1" customWidth="1"/>
    <col min="18" max="18" width="11.6640625" bestFit="1" customWidth="1"/>
  </cols>
  <sheetData>
    <row r="3" spans="2:3" x14ac:dyDescent="0.3">
      <c r="B3" s="65" t="s">
        <v>154</v>
      </c>
      <c r="C3" t="s">
        <v>159</v>
      </c>
    </row>
    <row r="4" spans="2:3" x14ac:dyDescent="0.3">
      <c r="B4" s="66">
        <v>2025</v>
      </c>
      <c r="C4" s="76">
        <v>22991</v>
      </c>
    </row>
    <row r="5" spans="2:3" x14ac:dyDescent="0.3">
      <c r="B5" s="66">
        <v>2026</v>
      </c>
      <c r="C5" s="76">
        <v>19549.747830606648</v>
      </c>
    </row>
    <row r="6" spans="2:3" x14ac:dyDescent="0.3">
      <c r="B6" s="66">
        <v>2027</v>
      </c>
      <c r="C6" s="76">
        <v>550.16736608542192</v>
      </c>
    </row>
    <row r="7" spans="2:3" x14ac:dyDescent="0.3">
      <c r="B7" s="66">
        <v>2028</v>
      </c>
      <c r="C7" s="76">
        <v>3094.2954509976744</v>
      </c>
    </row>
    <row r="8" spans="2:3" x14ac:dyDescent="0.3">
      <c r="B8" s="66">
        <v>2029</v>
      </c>
      <c r="C8" s="76">
        <v>6413.0896198338633</v>
      </c>
    </row>
    <row r="9" spans="2:3" x14ac:dyDescent="0.3">
      <c r="B9" s="66">
        <v>2030</v>
      </c>
      <c r="C9" s="76">
        <v>10626.717015451846</v>
      </c>
    </row>
    <row r="10" spans="2:3" x14ac:dyDescent="0.3">
      <c r="B10" s="66" t="s">
        <v>155</v>
      </c>
      <c r="C10" s="76">
        <v>63225.017282975452</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9345D-BA42-4074-B35F-D6CC352E4F92}">
  <dimension ref="B3:C10"/>
  <sheetViews>
    <sheetView workbookViewId="0">
      <selection activeCell="J25" sqref="J25"/>
    </sheetView>
  </sheetViews>
  <sheetFormatPr defaultRowHeight="14.4" x14ac:dyDescent="0.3"/>
  <cols>
    <col min="2" max="2" width="12.5546875" bestFit="1" customWidth="1"/>
    <col min="3" max="4" width="15.88671875" bestFit="1" customWidth="1"/>
    <col min="5" max="17" width="10.6640625" bestFit="1" customWidth="1"/>
    <col min="18" max="18" width="11.6640625" bestFit="1" customWidth="1"/>
  </cols>
  <sheetData>
    <row r="3" spans="2:3" x14ac:dyDescent="0.3">
      <c r="B3" s="65" t="s">
        <v>154</v>
      </c>
      <c r="C3" t="s">
        <v>158</v>
      </c>
    </row>
    <row r="4" spans="2:3" x14ac:dyDescent="0.3">
      <c r="B4" s="66">
        <v>2025</v>
      </c>
      <c r="C4" s="76">
        <v>383557</v>
      </c>
    </row>
    <row r="5" spans="2:3" x14ac:dyDescent="0.3">
      <c r="B5" s="66">
        <v>2026</v>
      </c>
      <c r="C5" s="76">
        <v>455902.00779241684</v>
      </c>
    </row>
    <row r="6" spans="2:3" x14ac:dyDescent="0.3">
      <c r="B6" s="66">
        <v>2027</v>
      </c>
      <c r="C6" s="76">
        <v>519079.07031761575</v>
      </c>
    </row>
    <row r="7" spans="2:3" x14ac:dyDescent="0.3">
      <c r="B7" s="66">
        <v>2028</v>
      </c>
      <c r="C7" s="76">
        <v>580647.20883076347</v>
      </c>
    </row>
    <row r="8" spans="2:3" x14ac:dyDescent="0.3">
      <c r="B8" s="66">
        <v>2029</v>
      </c>
      <c r="C8" s="76">
        <v>654710.21201656701</v>
      </c>
    </row>
    <row r="9" spans="2:3" x14ac:dyDescent="0.3">
      <c r="B9" s="66">
        <v>2030</v>
      </c>
      <c r="C9" s="76">
        <v>743206.29844334756</v>
      </c>
    </row>
    <row r="10" spans="2:3" x14ac:dyDescent="0.3">
      <c r="B10" s="66" t="s">
        <v>155</v>
      </c>
      <c r="C10" s="76">
        <v>3337101.7974007111</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9B289-DC66-466A-A94D-A7C4C34B65E0}">
  <dimension ref="B3:C10"/>
  <sheetViews>
    <sheetView workbookViewId="0">
      <selection activeCell="AH14" sqref="AH14"/>
    </sheetView>
  </sheetViews>
  <sheetFormatPr defaultRowHeight="14.4" x14ac:dyDescent="0.3"/>
  <cols>
    <col min="2" max="2" width="12.5546875" bestFit="1" customWidth="1"/>
    <col min="3" max="3" width="19.6640625" bestFit="1" customWidth="1"/>
    <col min="4" max="17" width="10.6640625" bestFit="1" customWidth="1"/>
    <col min="18" max="18" width="11.6640625" bestFit="1" customWidth="1"/>
  </cols>
  <sheetData>
    <row r="3" spans="2:3" x14ac:dyDescent="0.3">
      <c r="B3" s="65" t="s">
        <v>154</v>
      </c>
      <c r="C3" t="s">
        <v>157</v>
      </c>
    </row>
    <row r="4" spans="2:3" x14ac:dyDescent="0.3">
      <c r="B4" s="66">
        <v>2025</v>
      </c>
      <c r="C4" s="76">
        <v>445939</v>
      </c>
    </row>
    <row r="5" spans="2:3" x14ac:dyDescent="0.3">
      <c r="B5" s="66">
        <v>2026</v>
      </c>
      <c r="C5" s="76">
        <v>514842.75562302349</v>
      </c>
    </row>
    <row r="6" spans="2:3" x14ac:dyDescent="0.3">
      <c r="B6" s="66">
        <v>2027</v>
      </c>
      <c r="C6" s="76">
        <v>570053.72369773779</v>
      </c>
    </row>
    <row r="7" spans="2:3" x14ac:dyDescent="0.3">
      <c r="B7" s="66">
        <v>2028</v>
      </c>
      <c r="C7" s="76">
        <v>637074.93090361729</v>
      </c>
    </row>
    <row r="8" spans="2:3" x14ac:dyDescent="0.3">
      <c r="B8" s="66">
        <v>2029</v>
      </c>
      <c r="C8" s="76">
        <v>717697.66861632967</v>
      </c>
    </row>
    <row r="9" spans="2:3" x14ac:dyDescent="0.3">
      <c r="B9" s="66">
        <v>2030</v>
      </c>
      <c r="C9" s="76">
        <v>814031.82275113591</v>
      </c>
    </row>
    <row r="10" spans="2:3" x14ac:dyDescent="0.3">
      <c r="B10" s="66" t="s">
        <v>155</v>
      </c>
      <c r="C10" s="76">
        <v>3699639.9015918444</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1598D-5024-4AE9-B22C-59F66C5081FF}">
  <dimension ref="A1:AD15"/>
  <sheetViews>
    <sheetView zoomScale="102" workbookViewId="0">
      <pane xSplit="1" topLeftCell="B1" activePane="topRight" state="frozen"/>
      <selection pane="topRight" sqref="A1:AD7"/>
    </sheetView>
  </sheetViews>
  <sheetFormatPr defaultRowHeight="14.4" x14ac:dyDescent="0.3"/>
  <cols>
    <col min="1" max="1" width="13.21875" bestFit="1" customWidth="1"/>
    <col min="2" max="2" width="15.6640625" customWidth="1"/>
    <col min="3" max="3" width="11.88671875" customWidth="1"/>
    <col min="4" max="4" width="17.33203125" customWidth="1"/>
    <col min="5" max="5" width="26.21875" customWidth="1"/>
    <col min="6" max="6" width="9" bestFit="1" customWidth="1"/>
    <col min="7" max="7" width="10.21875" customWidth="1"/>
    <col min="8" max="8" width="29.44140625" customWidth="1"/>
    <col min="9" max="9" width="26.88671875" customWidth="1"/>
    <col min="10" max="10" width="7.5546875" bestFit="1" customWidth="1"/>
    <col min="11" max="11" width="11.88671875" customWidth="1"/>
    <col min="12" max="12" width="13.5546875" customWidth="1"/>
    <col min="13" max="13" width="23.109375" customWidth="1"/>
    <col min="14" max="14" width="25.21875" customWidth="1"/>
    <col min="15" max="15" width="15.44140625" customWidth="1"/>
    <col min="16" max="16" width="22.21875" customWidth="1"/>
    <col min="17" max="17" width="20" customWidth="1"/>
    <col min="18" max="18" width="23" customWidth="1"/>
    <col min="19" max="19" width="12.5546875" customWidth="1"/>
    <col min="20" max="20" width="9.6640625" bestFit="1" customWidth="1"/>
    <col min="21" max="21" width="11.33203125" bestFit="1" customWidth="1"/>
    <col min="22" max="22" width="15" customWidth="1"/>
    <col min="23" max="23" width="10.21875" bestFit="1" customWidth="1"/>
    <col min="24" max="24" width="11.44140625" customWidth="1"/>
    <col min="25" max="25" width="11.33203125" bestFit="1" customWidth="1"/>
    <col min="26" max="26" width="20" customWidth="1"/>
    <col min="27" max="28" width="16.77734375" customWidth="1"/>
    <col min="29" max="29" width="15.6640625" customWidth="1"/>
    <col min="30" max="30" width="11.109375" customWidth="1"/>
  </cols>
  <sheetData>
    <row r="1" spans="1:30" x14ac:dyDescent="0.3">
      <c r="A1" s="69" t="s">
        <v>133</v>
      </c>
      <c r="B1" s="70" t="s">
        <v>135</v>
      </c>
      <c r="C1" s="70" t="s">
        <v>134</v>
      </c>
      <c r="D1" s="70" t="s">
        <v>132</v>
      </c>
      <c r="E1" s="70" t="s">
        <v>136</v>
      </c>
      <c r="F1" s="70" t="s">
        <v>15</v>
      </c>
      <c r="G1" s="70" t="s">
        <v>16</v>
      </c>
      <c r="H1" s="70" t="s">
        <v>152</v>
      </c>
      <c r="I1" s="70" t="s">
        <v>153</v>
      </c>
      <c r="J1" s="70" t="s">
        <v>137</v>
      </c>
      <c r="K1" s="70" t="s">
        <v>131</v>
      </c>
      <c r="L1" s="70" t="s">
        <v>138</v>
      </c>
      <c r="M1" s="70" t="s">
        <v>139</v>
      </c>
      <c r="N1" s="70" t="s">
        <v>145</v>
      </c>
      <c r="O1" s="70" t="s">
        <v>140</v>
      </c>
      <c r="P1" s="70" t="s">
        <v>151</v>
      </c>
      <c r="Q1" s="70" t="s">
        <v>141</v>
      </c>
      <c r="R1" s="70" t="s">
        <v>144</v>
      </c>
      <c r="S1" s="70" t="s">
        <v>142</v>
      </c>
      <c r="T1" s="70" t="s">
        <v>143</v>
      </c>
      <c r="U1" s="70" t="s">
        <v>61</v>
      </c>
      <c r="V1" s="70" t="s">
        <v>62</v>
      </c>
      <c r="W1" s="70" t="s">
        <v>146</v>
      </c>
      <c r="X1" s="70" t="s">
        <v>63</v>
      </c>
      <c r="Y1" s="70" t="s">
        <v>38</v>
      </c>
      <c r="Z1" s="70" t="s">
        <v>65</v>
      </c>
      <c r="AA1" s="70" t="s">
        <v>147</v>
      </c>
      <c r="AB1" s="70" t="s">
        <v>148</v>
      </c>
      <c r="AC1" s="70" t="s">
        <v>149</v>
      </c>
      <c r="AD1" s="71" t="s">
        <v>150</v>
      </c>
    </row>
    <row r="2" spans="1:30" x14ac:dyDescent="0.3">
      <c r="A2" s="67">
        <v>2025</v>
      </c>
      <c r="B2" s="64">
        <f>'Financial Statement '!K10</f>
        <v>445939</v>
      </c>
      <c r="C2" s="64">
        <f>'Financial Statement '!K20</f>
        <v>383557</v>
      </c>
      <c r="D2" s="64">
        <f t="shared" ref="D2:D7" si="0">B2-C2</f>
        <v>62382</v>
      </c>
      <c r="E2" s="64">
        <f>'Financial Statement '!K24</f>
        <v>23256</v>
      </c>
      <c r="F2" s="64">
        <f t="shared" ref="F2:F6" si="1">D2-E2</f>
        <v>39126</v>
      </c>
      <c r="G2" s="64">
        <f>'Financial Statement '!K28</f>
        <v>5083</v>
      </c>
      <c r="H2" s="64">
        <f t="shared" ref="H2:H7" si="2">F2-G2</f>
        <v>34043</v>
      </c>
      <c r="I2" s="64">
        <f>'Financial Statement '!K31</f>
        <v>550</v>
      </c>
      <c r="J2" s="64">
        <f>'Financial Statement '!K34</f>
        <v>10502</v>
      </c>
      <c r="K2" s="64">
        <f t="shared" ref="K2:K7" si="3">H2-I2-J2</f>
        <v>22991</v>
      </c>
      <c r="L2" s="64">
        <f>'Financial Statement '!K44</f>
        <v>122754</v>
      </c>
      <c r="M2" s="64">
        <f>'Financial Statement '!K58</f>
        <v>166684</v>
      </c>
      <c r="N2" s="64">
        <f>'Financial Statement '!K52</f>
        <v>89204</v>
      </c>
      <c r="O2" s="64">
        <f t="shared" ref="O2:O7" si="4">M2+N2</f>
        <v>255888</v>
      </c>
      <c r="P2" s="64">
        <f t="shared" ref="P2:P7" si="5">O2+L2</f>
        <v>378642</v>
      </c>
      <c r="Q2" s="64">
        <f>'Financial Statement '!K86</f>
        <v>160325</v>
      </c>
      <c r="R2" s="64">
        <f>'Financial Statement '!K72</f>
        <v>218317</v>
      </c>
      <c r="S2" s="64">
        <f t="shared" ref="S2:S7" si="6">Q2+R2</f>
        <v>378642</v>
      </c>
      <c r="T2" s="63">
        <f t="shared" ref="T2:T7" si="7">S2-P2</f>
        <v>0</v>
      </c>
      <c r="U2" s="64">
        <f>'Financial Statement '!K102</f>
        <v>2700000</v>
      </c>
      <c r="V2" s="64" t="e">
        <f>U2-#REF!</f>
        <v>#REF!</v>
      </c>
      <c r="W2" s="64">
        <f>'Financial Statement '!K106</f>
        <v>340000</v>
      </c>
      <c r="X2" s="64">
        <f>'Financial Statement '!K105</f>
        <v>1530000</v>
      </c>
      <c r="Y2" s="64">
        <f t="shared" ref="Y2:Y7" si="8">W2+X2</f>
        <v>1870000</v>
      </c>
      <c r="Z2" s="59">
        <f t="shared" ref="Z2:Z7" si="9">Y2/U2</f>
        <v>0.69259259259259254</v>
      </c>
      <c r="AA2" s="64">
        <f t="shared" ref="AA2:AA7" si="10">Q2-M2</f>
        <v>-6359</v>
      </c>
      <c r="AB2" s="64">
        <f>'Financial Statement '!K197</f>
        <v>176064</v>
      </c>
      <c r="AC2" s="64">
        <f t="shared" ref="AC2:AC7" si="11">AB2/U2*10^6</f>
        <v>65208.888888888883</v>
      </c>
      <c r="AD2" s="68">
        <f>'Financial Statement '!K90</f>
        <v>40834</v>
      </c>
    </row>
    <row r="3" spans="1:30" x14ac:dyDescent="0.3">
      <c r="A3" s="67">
        <v>2026</v>
      </c>
      <c r="B3" s="64">
        <f>'Financial Statement '!L10</f>
        <v>514842.75562302349</v>
      </c>
      <c r="C3" s="64">
        <f>'Financial Statement '!L20</f>
        <v>455902.00779241684</v>
      </c>
      <c r="D3" s="64">
        <f t="shared" si="0"/>
        <v>58940.747830606648</v>
      </c>
      <c r="E3" s="64">
        <f>'Financial Statement '!K24</f>
        <v>23256</v>
      </c>
      <c r="F3" s="64">
        <f t="shared" si="1"/>
        <v>35684.747830606648</v>
      </c>
      <c r="G3" s="64">
        <f>'Financial Statement '!L28</f>
        <v>5083</v>
      </c>
      <c r="H3" s="64">
        <f t="shared" si="2"/>
        <v>30601.747830606648</v>
      </c>
      <c r="I3" s="64">
        <f>'Financial Statement '!K31</f>
        <v>550</v>
      </c>
      <c r="J3" s="64">
        <f>'Financial Statement '!K34</f>
        <v>10502</v>
      </c>
      <c r="K3" s="64">
        <f t="shared" si="3"/>
        <v>19549.747830606648</v>
      </c>
      <c r="L3" s="64">
        <f>'Financial Statement '!L44</f>
        <v>130440.45348142464</v>
      </c>
      <c r="M3" s="64">
        <f>'Financial Statement '!L58</f>
        <v>231187.17785174877</v>
      </c>
      <c r="N3" s="64">
        <f>'Financial Statement '!L52</f>
        <v>89204</v>
      </c>
      <c r="O3" s="64">
        <f t="shared" si="4"/>
        <v>320391.17785174877</v>
      </c>
      <c r="P3" s="64">
        <f t="shared" si="5"/>
        <v>450831.63133317343</v>
      </c>
      <c r="Q3" s="64">
        <f>'Financial Statement '!L86</f>
        <v>242902.73133317343</v>
      </c>
      <c r="R3" s="64">
        <f>'Financial Statement '!L72</f>
        <v>207928.9</v>
      </c>
      <c r="S3" s="64">
        <f t="shared" si="6"/>
        <v>450831.63133317343</v>
      </c>
      <c r="T3" s="63">
        <f t="shared" si="7"/>
        <v>0</v>
      </c>
      <c r="U3" s="64">
        <f>'Financial Statement '!L102</f>
        <v>2820000</v>
      </c>
      <c r="V3" s="64">
        <f t="shared" ref="V3:V7" si="12">U3-U2</f>
        <v>120000</v>
      </c>
      <c r="W3" s="64">
        <f>'Financial Statement '!L106</f>
        <v>538197.91666666663</v>
      </c>
      <c r="X3" s="64">
        <f>'Financial Statement '!L105</f>
        <v>1598983.6546521373</v>
      </c>
      <c r="Y3" s="64">
        <f t="shared" si="8"/>
        <v>2137181.5713188038</v>
      </c>
      <c r="Z3" s="59">
        <f t="shared" si="9"/>
        <v>0.75786580543219995</v>
      </c>
      <c r="AA3" s="64">
        <f t="shared" si="10"/>
        <v>11715.553481424664</v>
      </c>
      <c r="AB3" s="64">
        <f>'Financial Statement '!L197</f>
        <v>213685.5</v>
      </c>
      <c r="AC3" s="64">
        <f t="shared" si="11"/>
        <v>75775</v>
      </c>
      <c r="AD3" s="68">
        <f>'Financial Statement '!L90</f>
        <v>37961.752704343664</v>
      </c>
    </row>
    <row r="4" spans="1:30" x14ac:dyDescent="0.3">
      <c r="A4" s="67">
        <v>2027</v>
      </c>
      <c r="B4" s="64">
        <f>'Financial Statement '!M10</f>
        <v>570053.72369773779</v>
      </c>
      <c r="C4" s="64">
        <f>'Financial Statement '!M20</f>
        <v>519079.07031761575</v>
      </c>
      <c r="D4" s="64">
        <f t="shared" si="0"/>
        <v>50974.653380122036</v>
      </c>
      <c r="E4" s="64">
        <f>'Financial Statement '!M24</f>
        <v>44555.700000000004</v>
      </c>
      <c r="F4" s="64">
        <f t="shared" si="1"/>
        <v>6418.9533801220314</v>
      </c>
      <c r="G4" s="64">
        <f>'Financial Statement '!M28</f>
        <v>5083</v>
      </c>
      <c r="H4" s="64">
        <f t="shared" si="2"/>
        <v>1335.9533801220314</v>
      </c>
      <c r="I4" s="64">
        <f>'Financial Statement '!M31</f>
        <v>550</v>
      </c>
      <c r="J4" s="64">
        <f>'Financial Statement '!M34</f>
        <v>235.7860140366094</v>
      </c>
      <c r="K4" s="64">
        <f>H4-I4-J4</f>
        <v>550.16736608542192</v>
      </c>
      <c r="L4" s="64">
        <f>'Financial Statement '!M44</f>
        <v>131277.62084751006</v>
      </c>
      <c r="M4" s="64">
        <f>'Financial Statement '!M58</f>
        <v>256222.48090329181</v>
      </c>
      <c r="N4" s="64">
        <f>'Financial Statement '!M52</f>
        <v>89204</v>
      </c>
      <c r="O4" s="64">
        <f t="shared" si="4"/>
        <v>345426.48090329184</v>
      </c>
      <c r="P4" s="64">
        <f t="shared" si="5"/>
        <v>476704.1017508019</v>
      </c>
      <c r="Q4" s="64">
        <f>'Financial Statement '!M86</f>
        <v>261500.80175080188</v>
      </c>
      <c r="R4" s="64">
        <f>'Financial Statement '!M72</f>
        <v>215203.3</v>
      </c>
      <c r="S4" s="64">
        <f t="shared" si="6"/>
        <v>476704.1017508019</v>
      </c>
      <c r="T4" s="63">
        <f t="shared" si="7"/>
        <v>0</v>
      </c>
      <c r="U4" s="64">
        <f>'Financial Statement '!M102</f>
        <v>2940000</v>
      </c>
      <c r="V4" s="64">
        <f t="shared" si="12"/>
        <v>120000</v>
      </c>
      <c r="W4" s="64">
        <f>'Financial Statement '!M106</f>
        <v>616685.11284722213</v>
      </c>
      <c r="X4" s="64">
        <f>'Financial Statement '!M105</f>
        <v>1719086.0589558936</v>
      </c>
      <c r="Y4" s="64">
        <f t="shared" si="8"/>
        <v>2335771.1718031159</v>
      </c>
      <c r="Z4" s="59">
        <f t="shared" si="9"/>
        <v>0.79447999040922312</v>
      </c>
      <c r="AA4" s="64">
        <f t="shared" si="10"/>
        <v>5278.3208475100691</v>
      </c>
      <c r="AB4" s="64">
        <f>'Financial Statement '!M197</f>
        <v>222778.5</v>
      </c>
      <c r="AC4" s="64">
        <f t="shared" si="11"/>
        <v>75775</v>
      </c>
      <c r="AD4" s="68">
        <f>'Financial Statement '!M90</f>
        <v>34366.725929779648</v>
      </c>
    </row>
    <row r="5" spans="1:30" x14ac:dyDescent="0.3">
      <c r="A5" s="67">
        <v>2028</v>
      </c>
      <c r="B5" s="64">
        <f>'Financial Statement '!N10</f>
        <v>637074.93090361729</v>
      </c>
      <c r="C5" s="64">
        <f>'Financial Statement '!N20</f>
        <v>580647.20883076347</v>
      </c>
      <c r="D5" s="64">
        <f t="shared" si="0"/>
        <v>56427.722072853823</v>
      </c>
      <c r="E5" s="64">
        <f>'Financial Statement '!N24</f>
        <v>46374.3</v>
      </c>
      <c r="F5" s="64">
        <f t="shared" si="1"/>
        <v>10053.42207285382</v>
      </c>
      <c r="G5" s="64">
        <f>'Financial Statement '!N28</f>
        <v>5083</v>
      </c>
      <c r="H5" s="64">
        <f t="shared" si="2"/>
        <v>4970.4220728538203</v>
      </c>
      <c r="I5" s="64">
        <f>'Financial Statement '!N31</f>
        <v>550</v>
      </c>
      <c r="J5" s="64">
        <f>'Financial Statement '!N34</f>
        <v>1326.1266218561461</v>
      </c>
      <c r="K5" s="64">
        <f t="shared" si="3"/>
        <v>3094.2954509976744</v>
      </c>
      <c r="L5" s="64">
        <f>'Financial Statement '!N44</f>
        <v>134658.91629850774</v>
      </c>
      <c r="M5" s="64">
        <f>'Financial Statement '!N58</f>
        <v>286613.11326838343</v>
      </c>
      <c r="N5" s="64">
        <f>'Financial Statement '!N52</f>
        <v>89204</v>
      </c>
      <c r="O5" s="64">
        <f t="shared" si="4"/>
        <v>375817.11326838343</v>
      </c>
      <c r="P5" s="64">
        <f t="shared" si="5"/>
        <v>510476.02956689114</v>
      </c>
      <c r="Q5" s="64">
        <f>'Financial Statement '!N86</f>
        <v>287998.32956689125</v>
      </c>
      <c r="R5" s="64">
        <f>'Financial Statement '!N72</f>
        <v>222477.7</v>
      </c>
      <c r="S5" s="64">
        <f t="shared" si="6"/>
        <v>510476.02956689126</v>
      </c>
      <c r="T5" s="63">
        <f t="shared" si="7"/>
        <v>0</v>
      </c>
      <c r="U5" s="64">
        <f>'Financial Statement '!N102</f>
        <v>3060000</v>
      </c>
      <c r="V5" s="64">
        <f t="shared" si="12"/>
        <v>120000</v>
      </c>
      <c r="W5" s="64">
        <f>'Financial Statement '!N106</f>
        <v>706618.3584707753</v>
      </c>
      <c r="X5" s="64">
        <f>'Financial Statement '!N105</f>
        <v>1867888.4433362577</v>
      </c>
      <c r="Y5" s="64">
        <f t="shared" si="8"/>
        <v>2574506.8018070329</v>
      </c>
      <c r="Z5" s="59">
        <f t="shared" si="9"/>
        <v>0.84134209209380162</v>
      </c>
      <c r="AA5" s="64">
        <f t="shared" si="10"/>
        <v>1385.2162985078176</v>
      </c>
      <c r="AB5" s="64">
        <f>'Financial Statement '!N197</f>
        <v>231871.5</v>
      </c>
      <c r="AC5" s="64">
        <f t="shared" si="11"/>
        <v>75775</v>
      </c>
      <c r="AD5" s="68">
        <f>'Financial Statement '!N90</f>
        <v>33923.806633162596</v>
      </c>
    </row>
    <row r="6" spans="1:30" x14ac:dyDescent="0.3">
      <c r="A6" s="67">
        <v>2029</v>
      </c>
      <c r="B6" s="64">
        <f>'Financial Statement '!O10</f>
        <v>717697.66861632967</v>
      </c>
      <c r="C6" s="64">
        <f>'Financial Statement '!O20</f>
        <v>654710.21201656701</v>
      </c>
      <c r="D6" s="64">
        <f t="shared" si="0"/>
        <v>62987.456599762663</v>
      </c>
      <c r="E6" s="64">
        <f>'Financial Statement '!O24</f>
        <v>48192.9</v>
      </c>
      <c r="F6" s="64">
        <f t="shared" si="1"/>
        <v>14794.556599762662</v>
      </c>
      <c r="G6" s="64">
        <f>'Financial Statement '!O28</f>
        <v>5083</v>
      </c>
      <c r="H6" s="64">
        <f t="shared" si="2"/>
        <v>9711.5565997626618</v>
      </c>
      <c r="I6" s="64">
        <f>'Financial Statement '!O31</f>
        <v>550</v>
      </c>
      <c r="J6" s="64">
        <f>'Financial Statement '!O34</f>
        <v>2748.4669799287985</v>
      </c>
      <c r="K6" s="64">
        <f t="shared" si="3"/>
        <v>6413.0896198338633</v>
      </c>
      <c r="L6" s="64">
        <f>'Financial Statement '!O44</f>
        <v>141359.0059183416</v>
      </c>
      <c r="M6" s="64">
        <f>'Financial Statement '!O58</f>
        <v>323171.3324387375</v>
      </c>
      <c r="N6" s="64">
        <f>'Financial Statement '!O52</f>
        <v>89204</v>
      </c>
      <c r="O6" s="64">
        <f t="shared" si="4"/>
        <v>412375.3324387375</v>
      </c>
      <c r="P6" s="64">
        <f t="shared" si="5"/>
        <v>553734.33835707908</v>
      </c>
      <c r="Q6" s="64">
        <f>'Financial Statement '!O86</f>
        <v>323982.23835707916</v>
      </c>
      <c r="R6" s="64">
        <f>'Financial Statement '!O72</f>
        <v>229752.1</v>
      </c>
      <c r="S6" s="64">
        <f t="shared" si="6"/>
        <v>553734.33835707919</v>
      </c>
      <c r="T6" s="63">
        <f t="shared" si="7"/>
        <v>0</v>
      </c>
      <c r="U6" s="64">
        <f>'Financial Statement '!O102</f>
        <v>3180000</v>
      </c>
      <c r="V6" s="64">
        <f t="shared" si="12"/>
        <v>120000</v>
      </c>
      <c r="W6" s="64">
        <f>'Financial Statement '!O106</f>
        <v>809666.86908109661</v>
      </c>
      <c r="X6" s="64">
        <f>'Financial Statement '!O105</f>
        <v>2048469.9051741445</v>
      </c>
      <c r="Y6" s="64">
        <f t="shared" si="8"/>
        <v>2858136.7742552413</v>
      </c>
      <c r="Z6" s="59">
        <f t="shared" si="9"/>
        <v>0.89878514913686836</v>
      </c>
      <c r="AA6" s="64">
        <f t="shared" si="10"/>
        <v>810.90591834165389</v>
      </c>
      <c r="AB6" s="64">
        <f>'Financial Statement '!O197</f>
        <v>240964.5</v>
      </c>
      <c r="AC6" s="64">
        <f t="shared" si="11"/>
        <v>75775</v>
      </c>
      <c r="AD6" s="68">
        <f>'Financial Statement '!O90</f>
        <v>37499.874801220161</v>
      </c>
    </row>
    <row r="7" spans="1:30" x14ac:dyDescent="0.3">
      <c r="A7" s="67">
        <v>2030</v>
      </c>
      <c r="B7" s="64">
        <f>'Financial Statement '!P10</f>
        <v>814031.82275113591</v>
      </c>
      <c r="C7" s="64">
        <f>'Financial Statement '!P20</f>
        <v>743206.29844334756</v>
      </c>
      <c r="D7" s="64">
        <f t="shared" si="0"/>
        <v>70825.52430778835</v>
      </c>
      <c r="E7" s="64">
        <f>'Financial Statement '!P24</f>
        <v>50011.5</v>
      </c>
      <c r="F7" s="64">
        <f>D7-E7</f>
        <v>20814.02430778835</v>
      </c>
      <c r="G7" s="64">
        <f>'Financial Statement '!P28</f>
        <v>5083</v>
      </c>
      <c r="H7" s="64">
        <f t="shared" si="2"/>
        <v>15731.02430778835</v>
      </c>
      <c r="I7" s="64">
        <f>'Financial Statement '!P31</f>
        <v>550</v>
      </c>
      <c r="J7" s="64">
        <f>'Financial Statement '!P34</f>
        <v>4554.3072923365044</v>
      </c>
      <c r="K7" s="64">
        <f t="shared" si="3"/>
        <v>10626.717015451846</v>
      </c>
      <c r="L7" s="64">
        <f>'Financial Statement '!P44</f>
        <v>152272.72293379344</v>
      </c>
      <c r="M7" s="64">
        <f>'Financial Statement '!P58</f>
        <v>366853.86196285713</v>
      </c>
      <c r="N7" s="64">
        <f>'Financial Statement '!P52</f>
        <v>89204</v>
      </c>
      <c r="O7" s="64">
        <f t="shared" si="4"/>
        <v>456057.86196285713</v>
      </c>
      <c r="P7" s="64">
        <f t="shared" si="5"/>
        <v>608330.58489665063</v>
      </c>
      <c r="Q7" s="64">
        <f>'Financial Statement '!P86</f>
        <v>371304.08489665051</v>
      </c>
      <c r="R7" s="64">
        <f>'Financial Statement '!P72</f>
        <v>237026.5</v>
      </c>
      <c r="S7" s="64">
        <f t="shared" si="6"/>
        <v>608330.58489665051</v>
      </c>
      <c r="T7" s="63">
        <f t="shared" si="7"/>
        <v>0</v>
      </c>
      <c r="U7" s="64">
        <f>'Financial Statement '!P102</f>
        <v>3300000</v>
      </c>
      <c r="V7" s="64">
        <f t="shared" si="12"/>
        <v>120000</v>
      </c>
      <c r="W7" s="64">
        <f>'Financial Statement '!P106</f>
        <v>927743.28748875647</v>
      </c>
      <c r="X7" s="64">
        <f>'Financial Statement '!P105</f>
        <v>2264468.0029814737</v>
      </c>
      <c r="Y7" s="64">
        <f t="shared" si="8"/>
        <v>3192211.2904702304</v>
      </c>
      <c r="Z7" s="59">
        <f t="shared" si="9"/>
        <v>0.96733675468794855</v>
      </c>
      <c r="AA7" s="64">
        <f t="shared" si="10"/>
        <v>4450.2229337933823</v>
      </c>
      <c r="AB7" s="64">
        <f>'Financial Statement '!P197</f>
        <v>250057.5</v>
      </c>
      <c r="AC7" s="64">
        <f t="shared" si="11"/>
        <v>75775</v>
      </c>
      <c r="AD7" s="68">
        <f>'Financial Statement '!P90</f>
        <v>46098.378494344433</v>
      </c>
    </row>
    <row r="9" spans="1:30" x14ac:dyDescent="0.3">
      <c r="A9" s="74" t="s">
        <v>133</v>
      </c>
    </row>
    <row r="10" spans="1:30" x14ac:dyDescent="0.3">
      <c r="A10" s="73">
        <v>2025</v>
      </c>
    </row>
    <row r="11" spans="1:30" x14ac:dyDescent="0.3">
      <c r="A11" s="72">
        <v>2026</v>
      </c>
    </row>
    <row r="12" spans="1:30" x14ac:dyDescent="0.3">
      <c r="A12" s="73">
        <v>2027</v>
      </c>
    </row>
    <row r="13" spans="1:30" x14ac:dyDescent="0.3">
      <c r="A13" s="72">
        <v>2028</v>
      </c>
    </row>
    <row r="14" spans="1:30" x14ac:dyDescent="0.3">
      <c r="A14" s="73">
        <v>2029</v>
      </c>
    </row>
    <row r="15" spans="1:30" x14ac:dyDescent="0.3">
      <c r="A15" s="75">
        <v>2030</v>
      </c>
    </row>
  </sheetData>
  <dataValidations count="1">
    <dataValidation type="list" allowBlank="1" showInputMessage="1" showErrorMessage="1" sqref="A9:A15 A1:B7" xr:uid="{CAE4D9C1-5A4B-494E-9932-52B3E86B31D0}">
      <formula1>$B$1:$B$7</formula1>
    </dataValidation>
  </dataValidations>
  <pageMargins left="0.7" right="0.7" top="0.75" bottom="0.75" header="0.3" footer="0.3"/>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Props1.xml><?xml version="1.0" encoding="utf-8"?>
<ds:datastoreItem xmlns:ds="http://schemas.openxmlformats.org/officeDocument/2006/customXml" ds:itemID="{B5B13FE3-B9A5-4314-BA83-613A2869646F}">
  <ds:schemaRefs/>
</ds:datastoreItem>
</file>

<file path=customXml/itemProps2.xml><?xml version="1.0" encoding="utf-8"?>
<ds:datastoreItem xmlns:ds="http://schemas.openxmlformats.org/officeDocument/2006/customXml" ds:itemID="{9DD1BFBA-8A1B-47C1-A69F-250BD3C8A138}">
  <ds:schemaRefs/>
</ds:datastoreItem>
</file>

<file path=customXml/itemProps3.xml><?xml version="1.0" encoding="utf-8"?>
<ds:datastoreItem xmlns:ds="http://schemas.openxmlformats.org/officeDocument/2006/customXml" ds:itemID="{BE107DF5-7931-4BB2-B5E6-338A8B66FC90}">
  <ds:schemaRefs/>
</ds:datastoreItem>
</file>

<file path=customXml/itemProps4.xml><?xml version="1.0" encoding="utf-8"?>
<ds:datastoreItem xmlns:ds="http://schemas.openxmlformats.org/officeDocument/2006/customXml" ds:itemID="{CF8048E5-EB7B-429D-B491-C47201E6F763}">
  <ds:schemaRefs/>
</ds:datastoreItem>
</file>

<file path=customXml/itemProps5.xml><?xml version="1.0" encoding="utf-8"?>
<ds:datastoreItem xmlns:ds="http://schemas.openxmlformats.org/officeDocument/2006/customXml" ds:itemID="{4CA3F3F2-2911-49B3-8C09-F5148E09EF93}">
  <ds:schemaRefs/>
</ds:datastoreItem>
</file>

<file path=customXml/itemProps6.xml><?xml version="1.0" encoding="utf-8"?>
<ds:datastoreItem xmlns:ds="http://schemas.openxmlformats.org/officeDocument/2006/customXml" ds:itemID="{F148E942-C2FD-4E9F-9455-99296E8E84EF}">
  <ds:schemaRefs/>
</ds:datastoreItem>
</file>

<file path=customXml/itemProps7.xml><?xml version="1.0" encoding="utf-8"?>
<ds:datastoreItem xmlns:ds="http://schemas.openxmlformats.org/officeDocument/2006/customXml" ds:itemID="{B0783087-4085-4C8D-BB2D-349507900F06}">
  <ds:schemaRefs/>
</ds:datastoreItem>
</file>

<file path=customXml/itemProps8.xml><?xml version="1.0" encoding="utf-8"?>
<ds:datastoreItem xmlns:ds="http://schemas.openxmlformats.org/officeDocument/2006/customXml" ds:itemID="{71E1CCFD-AD61-4970-BC64-CFB0B6023A53}">
  <ds:schemaRefs/>
</ds:datastoreItem>
</file>

<file path=customXml/itemProps9.xml><?xml version="1.0" encoding="utf-8"?>
<ds:datastoreItem xmlns:ds="http://schemas.openxmlformats.org/officeDocument/2006/customXml" ds:itemID="{746C1BB9-ABB5-47E6-AE25-AFFBB653BC46}">
  <ds:schemaRefs/>
</ds:datastoreItem>
</file>

<file path=customXml/itemProps10.xml><?xml version="1.0" encoding="utf-8"?>
<ds:datastoreItem xmlns:ds="http://schemas.openxmlformats.org/officeDocument/2006/customXml" ds:itemID="{65526827-CE83-4B08-9FD2-C33965E581D1}">
  <ds:schemaRefs/>
</ds:datastoreItem>
</file>

<file path=customXml/itemProps11.xml><?xml version="1.0" encoding="utf-8"?>
<ds:datastoreItem xmlns:ds="http://schemas.openxmlformats.org/officeDocument/2006/customXml" ds:itemID="{D74CA2F5-3596-40BF-9C22-4530162F0A6D}">
  <ds:schemaRefs/>
</ds:datastoreItem>
</file>

<file path=customXml/itemProps12.xml><?xml version="1.0" encoding="utf-8"?>
<ds:datastoreItem xmlns:ds="http://schemas.openxmlformats.org/officeDocument/2006/customXml" ds:itemID="{6D17C5AF-FFD5-4725-9FB3-43D7B72B14BD}">
  <ds:schemaRefs/>
</ds:datastoreItem>
</file>

<file path=customXml/itemProps13.xml><?xml version="1.0" encoding="utf-8"?>
<ds:datastoreItem xmlns:ds="http://schemas.openxmlformats.org/officeDocument/2006/customXml" ds:itemID="{4B43079E-A49F-4AA7-8403-FA141EA7BDB0}">
  <ds:schemaRefs/>
</ds:datastoreItem>
</file>

<file path=customXml/itemProps14.xml><?xml version="1.0" encoding="utf-8"?>
<ds:datastoreItem xmlns:ds="http://schemas.openxmlformats.org/officeDocument/2006/customXml" ds:itemID="{97266423-DF54-4429-9B72-1BF53A32B903}">
  <ds:schemaRefs/>
</ds:datastoreItem>
</file>

<file path=customXml/itemProps15.xml><?xml version="1.0" encoding="utf-8"?>
<ds:datastoreItem xmlns:ds="http://schemas.openxmlformats.org/officeDocument/2006/customXml" ds:itemID="{F34F3EF5-1F40-4204-A5A7-3D784430C3E4}">
  <ds:schemaRefs/>
</ds:datastoreItem>
</file>

<file path=customXml/itemProps16.xml><?xml version="1.0" encoding="utf-8"?>
<ds:datastoreItem xmlns:ds="http://schemas.openxmlformats.org/officeDocument/2006/customXml" ds:itemID="{80626C16-3398-4EDC-84EB-BC5C4C38A45C}">
  <ds:schemaRefs/>
</ds:datastoreItem>
</file>

<file path=customXml/itemProps17.xml><?xml version="1.0" encoding="utf-8"?>
<ds:datastoreItem xmlns:ds="http://schemas.openxmlformats.org/officeDocument/2006/customXml" ds:itemID="{B2346636-7C4E-4A59-9642-54BC62E4B8B8}">
  <ds:schemaRefs/>
</ds:datastoreItem>
</file>

<file path=customXml/itemProps18.xml><?xml version="1.0" encoding="utf-8"?>
<ds:datastoreItem xmlns:ds="http://schemas.openxmlformats.org/officeDocument/2006/customXml" ds:itemID="{8B04699D-D8FF-4320-B8BF-36AFC78AB9BB}">
  <ds:schemaRefs/>
</ds:datastoreItem>
</file>

<file path=customXml/itemProps19.xml><?xml version="1.0" encoding="utf-8"?>
<ds:datastoreItem xmlns:ds="http://schemas.openxmlformats.org/officeDocument/2006/customXml" ds:itemID="{36F9F99D-4240-465A-98D9-E52AE4E83B5E}">
  <ds:schemaRefs/>
</ds:datastoreItem>
</file>

<file path=customXml/itemProps20.xml><?xml version="1.0" encoding="utf-8"?>
<ds:datastoreItem xmlns:ds="http://schemas.openxmlformats.org/officeDocument/2006/customXml" ds:itemID="{CC5A4C22-9C6F-45B2-93E3-FB6BADC4BE92}">
  <ds:schemaRefs/>
</ds:datastoreItem>
</file>

<file path=customXml/itemProps21.xml><?xml version="1.0" encoding="utf-8"?>
<ds:datastoreItem xmlns:ds="http://schemas.openxmlformats.org/officeDocument/2006/customXml" ds:itemID="{62FBCF11-8AC8-4340-9F75-339D944B7B72}">
  <ds:schemaRefs/>
</ds:datastoreItem>
</file>

<file path=customXml/itemProps22.xml><?xml version="1.0" encoding="utf-8"?>
<ds:datastoreItem xmlns:ds="http://schemas.openxmlformats.org/officeDocument/2006/customXml" ds:itemID="{71980C1A-A351-4C06-8357-24664268E74E}">
  <ds:schemaRefs/>
</ds:datastoreItem>
</file>

<file path=customXml/itemProps23.xml><?xml version="1.0" encoding="utf-8"?>
<ds:datastoreItem xmlns:ds="http://schemas.openxmlformats.org/officeDocument/2006/customXml" ds:itemID="{7F23D5DA-2403-4627-8FD7-4929D1408A78}">
  <ds:schemaRefs/>
</ds:datastoreItem>
</file>

<file path=customXml/itemProps24.xml><?xml version="1.0" encoding="utf-8"?>
<ds:datastoreItem xmlns:ds="http://schemas.openxmlformats.org/officeDocument/2006/customXml" ds:itemID="{8A1E4260-84B4-4563-AEEA-3825E28DB68A}">
  <ds:schemaRefs/>
</ds:datastoreItem>
</file>

<file path=customXml/itemProps25.xml><?xml version="1.0" encoding="utf-8"?>
<ds:datastoreItem xmlns:ds="http://schemas.openxmlformats.org/officeDocument/2006/customXml" ds:itemID="{087B0BD0-1D62-4A81-A7BB-BAD0BC865CDD}">
  <ds:schemaRefs/>
</ds:datastoreItem>
</file>

<file path=customXml/itemProps26.xml><?xml version="1.0" encoding="utf-8"?>
<ds:datastoreItem xmlns:ds="http://schemas.openxmlformats.org/officeDocument/2006/customXml" ds:itemID="{A4A89B16-CA43-427E-BD3C-E085A5902E14}">
  <ds:schemaRefs/>
</ds:datastoreItem>
</file>

<file path=customXml/itemProps27.xml><?xml version="1.0" encoding="utf-8"?>
<ds:datastoreItem xmlns:ds="http://schemas.openxmlformats.org/officeDocument/2006/customXml" ds:itemID="{F82AB214-6764-4760-92F8-87924778A51F}">
  <ds:schemaRefs/>
</ds:datastoreItem>
</file>

<file path=customXml/itemProps28.xml><?xml version="1.0" encoding="utf-8"?>
<ds:datastoreItem xmlns:ds="http://schemas.openxmlformats.org/officeDocument/2006/customXml" ds:itemID="{1B04663B-731C-4BF6-9821-80E1F11495C7}">
  <ds:schemaRefs/>
</ds:datastoreItem>
</file>

<file path=customXml/itemProps29.xml><?xml version="1.0" encoding="utf-8"?>
<ds:datastoreItem xmlns:ds="http://schemas.openxmlformats.org/officeDocument/2006/customXml" ds:itemID="{A01B9D11-45CC-4A3A-816F-62993164B0E7}">
  <ds:schemaRefs/>
</ds:datastoreItem>
</file>

<file path=customXml/itemProps30.xml><?xml version="1.0" encoding="utf-8"?>
<ds:datastoreItem xmlns:ds="http://schemas.openxmlformats.org/officeDocument/2006/customXml" ds:itemID="{9AE763DD-A09C-45A5-A358-B1E7DF38D0CA}">
  <ds:schemaRefs/>
</ds:datastoreItem>
</file>

<file path=customXml/itemProps31.xml><?xml version="1.0" encoding="utf-8"?>
<ds:datastoreItem xmlns:ds="http://schemas.openxmlformats.org/officeDocument/2006/customXml" ds:itemID="{F50A831E-6EB7-4F1B-9800-6CB62BBAD066}">
  <ds:schemaRefs/>
</ds:datastoreItem>
</file>

<file path=customXml/itemProps32.xml><?xml version="1.0" encoding="utf-8"?>
<ds:datastoreItem xmlns:ds="http://schemas.openxmlformats.org/officeDocument/2006/customXml" ds:itemID="{5E282B61-CCA0-4F6E-8694-E5B0A385CC61}">
  <ds:schemaRefs/>
</ds:datastoreItem>
</file>

<file path=customXml/itemProps33.xml><?xml version="1.0" encoding="utf-8"?>
<ds:datastoreItem xmlns:ds="http://schemas.openxmlformats.org/officeDocument/2006/customXml" ds:itemID="{3A379D8B-4DBB-41A5-9E65-47FCD6C3EB86}">
  <ds:schemaRefs/>
</ds:datastoreItem>
</file>

<file path=customXml/itemProps34.xml><?xml version="1.0" encoding="utf-8"?>
<ds:datastoreItem xmlns:ds="http://schemas.openxmlformats.org/officeDocument/2006/customXml" ds:itemID="{101FD05A-068E-4891-ADC1-190F487C5D5B}">
  <ds:schemaRefs/>
</ds:datastoreItem>
</file>

<file path=customXml/itemProps35.xml><?xml version="1.0" encoding="utf-8"?>
<ds:datastoreItem xmlns:ds="http://schemas.openxmlformats.org/officeDocument/2006/customXml" ds:itemID="{4A6E995C-E1BC-4222-ABC2-9EFBC8DF33D8}">
  <ds:schemaRefs/>
</ds:datastoreItem>
</file>

<file path=customXml/itemProps36.xml><?xml version="1.0" encoding="utf-8"?>
<ds:datastoreItem xmlns:ds="http://schemas.openxmlformats.org/officeDocument/2006/customXml" ds:itemID="{25924D91-0C39-4AFA-9DCE-C673B034FA3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Financial Statement </vt:lpstr>
      <vt:lpstr>Dashboard</vt:lpstr>
      <vt:lpstr>Sheet2</vt:lpstr>
      <vt:lpstr>KPI Cards</vt:lpstr>
      <vt:lpstr>Return on equity </vt:lpstr>
      <vt:lpstr>Debt to Equity </vt:lpstr>
      <vt:lpstr>Net Profit Margin</vt:lpstr>
      <vt:lpstr>Interest coverage ratio</vt:lpstr>
      <vt:lpstr>Cash Flow For the year</vt:lpstr>
      <vt:lpstr>EBITDA per Year </vt:lpstr>
      <vt:lpstr>Profit for the Year</vt:lpstr>
      <vt:lpstr>Expense By Tata Motors (2)</vt:lpstr>
      <vt:lpstr>Revenue By Tata Motors</vt:lpstr>
      <vt:lpstr>Supporting schedule for Dashboa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sakshibari963@gmail.com</cp:lastModifiedBy>
  <dcterms:created xsi:type="dcterms:W3CDTF">2026-04-27T14:06:56Z</dcterms:created>
  <dcterms:modified xsi:type="dcterms:W3CDTF">2026-05-30T13:53:52Z</dcterms:modified>
</cp:coreProperties>
</file>