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3.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4.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saksh\AppData\Local\Packages\5319275A.WhatsAppDesktop_cv1g1gvanyjgm\LocalState\sessions\BBB2E977C5F2C1A1770B1FF90F284C78D295121D\transfers\2026-21\"/>
    </mc:Choice>
  </mc:AlternateContent>
  <xr:revisionPtr revIDLastSave="0" documentId="13_ncr:1_{1E9D60CF-573D-476B-9525-B4B2D081132A}" xr6:coauthVersionLast="47" xr6:coauthVersionMax="47" xr10:uidLastSave="{00000000-0000-0000-0000-000000000000}"/>
  <bookViews>
    <workbookView xWindow="-108" yWindow="-108" windowWidth="23256" windowHeight="12456" activeTab="1" xr2:uid="{6EDBE600-46D1-470A-9E74-8EF8D7702778}"/>
  </bookViews>
  <sheets>
    <sheet name="Financial Statement " sheetId="1" r:id="rId1"/>
    <sheet name="Dashboard" sheetId="11" r:id="rId2"/>
    <sheet name="KPI'S" sheetId="9" state="hidden" r:id="rId3"/>
    <sheet name="Free Cash Flow " sheetId="8" state="hidden" r:id="rId4"/>
    <sheet name="Revenue &amp; EBITDA" sheetId="7" state="hidden" r:id="rId5"/>
    <sheet name="Ratio's" sheetId="6" state="hidden" r:id="rId6"/>
    <sheet name="ROE Trend" sheetId="5" state="hidden" r:id="rId7"/>
    <sheet name="Debt vs EBITDA" sheetId="4" state="hidden" r:id="rId8"/>
    <sheet name="Revenue By Category" sheetId="3" state="hidden" r:id="rId9"/>
    <sheet name="Sheet2" sheetId="2" state="hidden" r:id="rId10"/>
  </sheets>
  <definedNames>
    <definedName name="_xlcn.WorksheetConnection_VijayBari3StatementmodalMarutiSuzuki.xlsxTable11" hidden="1">Table1[]</definedName>
    <definedName name="_xlcn.WorksheetConnection_VijayBari3StatementmodalMarutiSuzuki.xlsxTable21" hidden="1">Table2[]</definedName>
    <definedName name="Slicer_Year">#N/A</definedName>
  </definedNames>
  <calcPr calcId="191029"/>
  <pivotCaches>
    <pivotCache cacheId="1018" r:id="rId11"/>
    <pivotCache cacheId="1021" r:id="rId12"/>
    <pivotCache cacheId="1024" r:id="rId13"/>
    <pivotCache cacheId="1027" r:id="rId14"/>
    <pivotCache cacheId="1030" r:id="rId15"/>
    <pivotCache cacheId="1033" r:id="rId16"/>
    <pivotCache cacheId="1036" r:id="rId17"/>
    <pivotCache cacheId="1039" r:id="rId18"/>
    <pivotCache cacheId="1042" r:id="rId19"/>
    <pivotCache cacheId="1045" r:id="rId20"/>
    <pivotCache cacheId="1048" r:id="rId21"/>
    <pivotCache cacheId="1051" r:id="rId22"/>
    <pivotCache cacheId="1054" r:id="rId23"/>
    <pivotCache cacheId="1057" r:id="rId24"/>
  </pivotCaches>
  <extLst>
    <ext xmlns:x14="http://schemas.microsoft.com/office/spreadsheetml/2009/9/main" uri="{876F7934-8845-4945-9796-88D515C7AA90}">
      <x14:pivotCaches>
        <pivotCache cacheId="424" r:id="rId25"/>
      </x14:pivotCaches>
    </ext>
    <ext xmlns:x14="http://schemas.microsoft.com/office/spreadsheetml/2009/9/main" uri="{BBE1A952-AA13-448e-AADC-164F8A28A991}">
      <x14:slicerCaches>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Vijay Bari 3 Statement modal (Maruti Suzuki).xlsx!Table2"/>
          <x15:modelTable id="Table1" name="Table1" connection="WorksheetConnection_Vijay Bari 3 Statement modal (Maruti Suzuki).xlsx!Table1"/>
        </x15:modelTables>
        <x15:modelRelationships>
          <x15:modelRelationship fromTable="Table2" fromColumn="Total Revenue" toTable="Table1" toColumn="Year"/>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47" i="11" l="1"/>
  <c r="S46" i="11"/>
  <c r="S45" i="11"/>
  <c r="S44" i="11"/>
  <c r="S43" i="11"/>
  <c r="S42" i="11"/>
  <c r="P47" i="11"/>
  <c r="P46" i="11"/>
  <c r="P45" i="11"/>
  <c r="P44" i="11"/>
  <c r="P43" i="11"/>
  <c r="P42" i="11"/>
  <c r="Y7" i="2" l="1"/>
  <c r="Y6" i="2"/>
  <c r="Y5" i="2"/>
  <c r="Y4" i="2"/>
  <c r="Y3" i="2"/>
  <c r="Y2" i="2"/>
  <c r="X7" i="2"/>
  <c r="X6" i="2"/>
  <c r="X5" i="2"/>
  <c r="X4" i="2"/>
  <c r="X3" i="2"/>
  <c r="X2" i="2"/>
  <c r="W7" i="2"/>
  <c r="W6" i="2"/>
  <c r="W5" i="2"/>
  <c r="W4" i="2"/>
  <c r="W3" i="2"/>
  <c r="W2" i="2"/>
  <c r="V3" i="2"/>
  <c r="V4" i="2"/>
  <c r="V5" i="2"/>
  <c r="V6" i="2"/>
  <c r="V7" i="2"/>
  <c r="V2" i="2"/>
  <c r="U2" i="2"/>
  <c r="T7" i="2"/>
  <c r="T6" i="2"/>
  <c r="T5" i="2"/>
  <c r="T4" i="2"/>
  <c r="T3" i="2"/>
  <c r="T2" i="2"/>
  <c r="Q7" i="2"/>
  <c r="R7" i="2" s="1"/>
  <c r="Q6" i="2"/>
  <c r="R6" i="2" s="1"/>
  <c r="Q5" i="2"/>
  <c r="Q4" i="2"/>
  <c r="Q3" i="2"/>
  <c r="Q2" i="2"/>
  <c r="P7" i="2"/>
  <c r="P6" i="2"/>
  <c r="P5" i="2"/>
  <c r="P4" i="2"/>
  <c r="R4" i="2" s="1"/>
  <c r="P3" i="2"/>
  <c r="R3" i="2" s="1"/>
  <c r="P2" i="2"/>
  <c r="R2" i="2" s="1"/>
  <c r="N6" i="2"/>
  <c r="O6" i="2" s="1"/>
  <c r="M7" i="2"/>
  <c r="N7" i="2" s="1"/>
  <c r="O7" i="2" s="1"/>
  <c r="M6" i="2"/>
  <c r="M5" i="2"/>
  <c r="M4" i="2"/>
  <c r="M3" i="2"/>
  <c r="M2" i="2"/>
  <c r="L7" i="2"/>
  <c r="L6" i="2"/>
  <c r="L5" i="2"/>
  <c r="N5" i="2" s="1"/>
  <c r="O5" i="2" s="1"/>
  <c r="L4" i="2"/>
  <c r="N4" i="2" s="1"/>
  <c r="O4" i="2" s="1"/>
  <c r="L3" i="2"/>
  <c r="N3" i="2" s="1"/>
  <c r="O3" i="2" s="1"/>
  <c r="L2" i="2"/>
  <c r="N2" i="2" s="1"/>
  <c r="O2" i="2" s="1"/>
  <c r="K7" i="2"/>
  <c r="K6" i="2"/>
  <c r="K5" i="2"/>
  <c r="K4" i="2"/>
  <c r="K3" i="2"/>
  <c r="K2" i="2"/>
  <c r="B7" i="2"/>
  <c r="B6" i="2"/>
  <c r="B5" i="2"/>
  <c r="B4" i="2"/>
  <c r="B3" i="2"/>
  <c r="B2" i="2"/>
  <c r="D2" i="2" s="1"/>
  <c r="I7" i="2"/>
  <c r="I6" i="2"/>
  <c r="I5" i="2"/>
  <c r="I4" i="2"/>
  <c r="I3" i="2"/>
  <c r="I2" i="2"/>
  <c r="G7" i="2"/>
  <c r="G6" i="2"/>
  <c r="G5" i="2"/>
  <c r="G4" i="2"/>
  <c r="G3" i="2"/>
  <c r="G2" i="2"/>
  <c r="E7" i="2"/>
  <c r="E6" i="2"/>
  <c r="E5" i="2"/>
  <c r="E4" i="2"/>
  <c r="E3" i="2"/>
  <c r="E2" i="2"/>
  <c r="C7" i="2"/>
  <c r="C6" i="2"/>
  <c r="C5" i="2"/>
  <c r="C4" i="2"/>
  <c r="C3" i="2"/>
  <c r="C2" i="2"/>
  <c r="D4" i="2"/>
  <c r="S4" i="2" l="1"/>
  <c r="R5" i="2"/>
  <c r="U5" i="2"/>
  <c r="U6" i="2"/>
  <c r="U7" i="2"/>
  <c r="U3" i="2"/>
  <c r="U4" i="2"/>
  <c r="S2" i="2"/>
  <c r="S7" i="2"/>
  <c r="S3" i="2"/>
  <c r="S6" i="2"/>
  <c r="S5" i="2"/>
  <c r="D3" i="2"/>
  <c r="F3" i="2" s="1"/>
  <c r="H3" i="2" s="1"/>
  <c r="J3" i="2" s="1"/>
  <c r="F2" i="2"/>
  <c r="H2" i="2" s="1"/>
  <c r="J2" i="2" s="1"/>
  <c r="F4" i="2"/>
  <c r="H4" i="2" s="1"/>
  <c r="J4" i="2" s="1"/>
  <c r="D5" i="2"/>
  <c r="F5" i="2" s="1"/>
  <c r="H5" i="2" s="1"/>
  <c r="J5" i="2" s="1"/>
  <c r="D6" i="2"/>
  <c r="F6" i="2" s="1"/>
  <c r="H6" i="2" s="1"/>
  <c r="J6" i="2" s="1"/>
  <c r="D7" i="2"/>
  <c r="F7" i="2" s="1"/>
  <c r="H7" i="2" s="1"/>
  <c r="J7" i="2" s="1"/>
  <c r="P73" i="1" l="1"/>
  <c r="P78" i="1"/>
  <c r="P132" i="1"/>
  <c r="P135" i="1"/>
  <c r="P163" i="1"/>
  <c r="P181" i="1"/>
  <c r="P187" i="1"/>
  <c r="B218" i="1"/>
  <c r="B216" i="1"/>
  <c r="B213" i="1"/>
  <c r="B214" i="1" s="1"/>
  <c r="J151" i="1"/>
  <c r="I151" i="1"/>
  <c r="I170" i="1" s="1"/>
  <c r="B200" i="1"/>
  <c r="C200" i="1"/>
  <c r="D200" i="1"/>
  <c r="E200" i="1"/>
  <c r="F200" i="1"/>
  <c r="G200" i="1"/>
  <c r="H200" i="1"/>
  <c r="I200" i="1"/>
  <c r="C146" i="1"/>
  <c r="D146" i="1"/>
  <c r="E146" i="1"/>
  <c r="F146" i="1"/>
  <c r="G146" i="1"/>
  <c r="H146" i="1"/>
  <c r="H165" i="1" s="1"/>
  <c r="I146" i="1"/>
  <c r="J146" i="1"/>
  <c r="J165" i="1" s="1"/>
  <c r="B146" i="1"/>
  <c r="K78" i="1"/>
  <c r="L78" i="1" s="1"/>
  <c r="M78" i="1" s="1"/>
  <c r="N78" i="1" s="1"/>
  <c r="O78" i="1" s="1"/>
  <c r="K77" i="1"/>
  <c r="L77" i="1" s="1"/>
  <c r="M77" i="1" s="1"/>
  <c r="N77" i="1" s="1"/>
  <c r="O77" i="1" s="1"/>
  <c r="P77" i="1" s="1"/>
  <c r="K76" i="1"/>
  <c r="L76" i="1" s="1"/>
  <c r="M76" i="1" s="1"/>
  <c r="N76" i="1" s="1"/>
  <c r="O76" i="1" s="1"/>
  <c r="P76" i="1" s="1"/>
  <c r="K75" i="1"/>
  <c r="L75" i="1" s="1"/>
  <c r="M75" i="1" s="1"/>
  <c r="N75" i="1" s="1"/>
  <c r="O75" i="1" s="1"/>
  <c r="P75" i="1" s="1"/>
  <c r="K74" i="1"/>
  <c r="L74" i="1" s="1"/>
  <c r="M74" i="1" s="1"/>
  <c r="N74" i="1" s="1"/>
  <c r="O74" i="1" s="1"/>
  <c r="P74" i="1" s="1"/>
  <c r="K73" i="1"/>
  <c r="L73" i="1" s="1"/>
  <c r="M73" i="1" s="1"/>
  <c r="N73" i="1" s="1"/>
  <c r="O73" i="1" s="1"/>
  <c r="L53" i="1"/>
  <c r="M53" i="1"/>
  <c r="N53" i="1" s="1"/>
  <c r="O53" i="1" s="1"/>
  <c r="P53" i="1" s="1"/>
  <c r="K53" i="1"/>
  <c r="K52" i="1"/>
  <c r="L52" i="1" s="1"/>
  <c r="M52" i="1" s="1"/>
  <c r="N52" i="1" s="1"/>
  <c r="O52" i="1" s="1"/>
  <c r="P52" i="1" s="1"/>
  <c r="K51" i="1"/>
  <c r="L51" i="1" s="1"/>
  <c r="M51" i="1" s="1"/>
  <c r="N51" i="1" s="1"/>
  <c r="O51" i="1" s="1"/>
  <c r="P51" i="1" s="1"/>
  <c r="L50" i="1"/>
  <c r="M50" i="1" s="1"/>
  <c r="N50" i="1" s="1"/>
  <c r="O50" i="1" s="1"/>
  <c r="P50" i="1" s="1"/>
  <c r="P49" i="1" s="1"/>
  <c r="K50" i="1"/>
  <c r="K47" i="1"/>
  <c r="L47" i="1" s="1"/>
  <c r="M47" i="1" s="1"/>
  <c r="N47" i="1" s="1"/>
  <c r="O47" i="1" s="1"/>
  <c r="P47" i="1" s="1"/>
  <c r="K46" i="1"/>
  <c r="L46" i="1" s="1"/>
  <c r="M46" i="1" s="1"/>
  <c r="N46" i="1" s="1"/>
  <c r="O46" i="1" s="1"/>
  <c r="P46" i="1" s="1"/>
  <c r="K44" i="1"/>
  <c r="L44" i="1" s="1"/>
  <c r="M44" i="1" s="1"/>
  <c r="N44" i="1" s="1"/>
  <c r="O44" i="1" s="1"/>
  <c r="P44" i="1" s="1"/>
  <c r="K42" i="1"/>
  <c r="L42" i="1" s="1"/>
  <c r="M42" i="1" s="1"/>
  <c r="N42" i="1" s="1"/>
  <c r="O42" i="1" s="1"/>
  <c r="P42" i="1" s="1"/>
  <c r="K35" i="1"/>
  <c r="L35" i="1" s="1"/>
  <c r="M35" i="1" s="1"/>
  <c r="N35" i="1" s="1"/>
  <c r="O35" i="1" s="1"/>
  <c r="P35" i="1" s="1"/>
  <c r="K26" i="1"/>
  <c r="L26" i="1" s="1"/>
  <c r="M26" i="1" s="1"/>
  <c r="N26" i="1" s="1"/>
  <c r="O26" i="1" s="1"/>
  <c r="P26" i="1" s="1"/>
  <c r="K135" i="1"/>
  <c r="L135" i="1" s="1"/>
  <c r="M135" i="1" s="1"/>
  <c r="N135" i="1" s="1"/>
  <c r="O135" i="1" s="1"/>
  <c r="K132" i="1"/>
  <c r="L132" i="1" s="1"/>
  <c r="M132" i="1" s="1"/>
  <c r="N132" i="1" s="1"/>
  <c r="O132" i="1" s="1"/>
  <c r="L6" i="1"/>
  <c r="M6" i="1" s="1"/>
  <c r="N6" i="1" s="1"/>
  <c r="O6" i="1" s="1"/>
  <c r="P6" i="1" s="1"/>
  <c r="K113" i="1"/>
  <c r="L113" i="1" s="1"/>
  <c r="M113" i="1" s="1"/>
  <c r="N113" i="1" s="1"/>
  <c r="O113" i="1" s="1"/>
  <c r="P113" i="1" s="1"/>
  <c r="K112" i="1"/>
  <c r="L112" i="1" s="1"/>
  <c r="M112" i="1" s="1"/>
  <c r="N112" i="1" s="1"/>
  <c r="O112" i="1" s="1"/>
  <c r="P112" i="1" s="1"/>
  <c r="P114" i="1" s="1"/>
  <c r="P101" i="1" s="1"/>
  <c r="K114" i="1"/>
  <c r="K101" i="1" s="1"/>
  <c r="K96" i="1"/>
  <c r="K182" i="1" s="1"/>
  <c r="K202" i="1"/>
  <c r="J204" i="1"/>
  <c r="J188" i="1"/>
  <c r="C191" i="1"/>
  <c r="D188" i="1" s="1"/>
  <c r="D191" i="1"/>
  <c r="E188" i="1" s="1"/>
  <c r="E191" i="1"/>
  <c r="F191" i="1"/>
  <c r="G188" i="1" s="1"/>
  <c r="G191" i="1"/>
  <c r="H188" i="1" s="1"/>
  <c r="H191" i="1"/>
  <c r="I188" i="1" s="1"/>
  <c r="I191" i="1"/>
  <c r="J191" i="1"/>
  <c r="K188" i="1" s="1"/>
  <c r="B191" i="1"/>
  <c r="C188" i="1" s="1"/>
  <c r="C181" i="1"/>
  <c r="D181" i="1"/>
  <c r="E181" i="1"/>
  <c r="F181" i="1"/>
  <c r="G181" i="1"/>
  <c r="H181" i="1"/>
  <c r="I181" i="1"/>
  <c r="I182" i="1" s="1"/>
  <c r="I185" i="1" s="1"/>
  <c r="I187" i="1" s="1"/>
  <c r="J181" i="1"/>
  <c r="K181" i="1"/>
  <c r="L181" i="1"/>
  <c r="M181" i="1"/>
  <c r="N181" i="1"/>
  <c r="O181" i="1"/>
  <c r="B181" i="1"/>
  <c r="C180" i="1"/>
  <c r="D180" i="1"/>
  <c r="D182" i="1" s="1"/>
  <c r="D192" i="1" s="1"/>
  <c r="E180" i="1"/>
  <c r="F180" i="1"/>
  <c r="G180" i="1"/>
  <c r="H180" i="1"/>
  <c r="H182" i="1" s="1"/>
  <c r="H185" i="1" s="1"/>
  <c r="I180" i="1"/>
  <c r="J180" i="1"/>
  <c r="B180" i="1"/>
  <c r="H172" i="1"/>
  <c r="H171" i="1"/>
  <c r="H169" i="1"/>
  <c r="B168" i="1"/>
  <c r="I164" i="1"/>
  <c r="B165" i="1"/>
  <c r="C156" i="1"/>
  <c r="D156" i="1"/>
  <c r="D165" i="1" s="1"/>
  <c r="E156" i="1"/>
  <c r="F156" i="1"/>
  <c r="G156" i="1"/>
  <c r="H156" i="1"/>
  <c r="I156" i="1"/>
  <c r="J156" i="1"/>
  <c r="B156" i="1"/>
  <c r="C154" i="1"/>
  <c r="D154" i="1"/>
  <c r="E154" i="1"/>
  <c r="F154" i="1"/>
  <c r="G154" i="1"/>
  <c r="H154" i="1"/>
  <c r="H173" i="1" s="1"/>
  <c r="I154" i="1"/>
  <c r="I173" i="1" s="1"/>
  <c r="J154" i="1"/>
  <c r="J173" i="1" s="1"/>
  <c r="C153" i="1"/>
  <c r="D153" i="1"/>
  <c r="E153" i="1"/>
  <c r="F153" i="1"/>
  <c r="G153" i="1"/>
  <c r="H153" i="1"/>
  <c r="I153" i="1"/>
  <c r="I172" i="1" s="1"/>
  <c r="J153" i="1"/>
  <c r="J172" i="1" s="1"/>
  <c r="C152" i="1"/>
  <c r="D152" i="1"/>
  <c r="D171" i="1" s="1"/>
  <c r="E152" i="1"/>
  <c r="E171" i="1" s="1"/>
  <c r="F152" i="1"/>
  <c r="F171" i="1" s="1"/>
  <c r="G152" i="1"/>
  <c r="H152" i="1"/>
  <c r="I152" i="1"/>
  <c r="I171" i="1" s="1"/>
  <c r="J152" i="1"/>
  <c r="J171" i="1" s="1"/>
  <c r="C151" i="1"/>
  <c r="D151" i="1"/>
  <c r="E151" i="1"/>
  <c r="F151" i="1"/>
  <c r="G151" i="1"/>
  <c r="H151" i="1"/>
  <c r="H170" i="1" s="1"/>
  <c r="C150" i="1"/>
  <c r="D150" i="1"/>
  <c r="D169" i="1" s="1"/>
  <c r="E150" i="1"/>
  <c r="F150" i="1"/>
  <c r="G150" i="1"/>
  <c r="H150" i="1"/>
  <c r="I150" i="1"/>
  <c r="I169" i="1" s="1"/>
  <c r="J150" i="1"/>
  <c r="J169" i="1" s="1"/>
  <c r="C149" i="1"/>
  <c r="D149" i="1"/>
  <c r="E149" i="1"/>
  <c r="E168" i="1" s="1"/>
  <c r="F149" i="1"/>
  <c r="G149" i="1"/>
  <c r="H149" i="1"/>
  <c r="H148" i="1" s="1"/>
  <c r="I149" i="1"/>
  <c r="I168" i="1" s="1"/>
  <c r="J149" i="1"/>
  <c r="J168" i="1" s="1"/>
  <c r="K168" i="1" s="1"/>
  <c r="L168" i="1" s="1"/>
  <c r="M168" i="1" s="1"/>
  <c r="N168" i="1" s="1"/>
  <c r="O168" i="1" s="1"/>
  <c r="P168" i="1" s="1"/>
  <c r="B154" i="1"/>
  <c r="B153" i="1"/>
  <c r="B172" i="1" s="1"/>
  <c r="B152" i="1"/>
  <c r="B171" i="1" s="1"/>
  <c r="B151" i="1"/>
  <c r="B150" i="1"/>
  <c r="B169" i="1" s="1"/>
  <c r="B149" i="1"/>
  <c r="C145" i="1"/>
  <c r="D145" i="1"/>
  <c r="D164" i="1" s="1"/>
  <c r="E145" i="1"/>
  <c r="E164" i="1" s="1"/>
  <c r="F145" i="1"/>
  <c r="G145" i="1"/>
  <c r="H145" i="1"/>
  <c r="H164" i="1" s="1"/>
  <c r="I145" i="1"/>
  <c r="J145" i="1"/>
  <c r="J164" i="1" s="1"/>
  <c r="K164" i="1" s="1"/>
  <c r="L164" i="1" s="1"/>
  <c r="M164" i="1" s="1"/>
  <c r="N164" i="1" s="1"/>
  <c r="O164" i="1" s="1"/>
  <c r="P164" i="1" s="1"/>
  <c r="C144" i="1"/>
  <c r="D144" i="1"/>
  <c r="E144" i="1"/>
  <c r="E163" i="1" s="1"/>
  <c r="F144" i="1"/>
  <c r="G144" i="1"/>
  <c r="H144" i="1"/>
  <c r="H163" i="1" s="1"/>
  <c r="I144" i="1"/>
  <c r="I163" i="1" s="1"/>
  <c r="J144" i="1"/>
  <c r="J163" i="1" s="1"/>
  <c r="K163" i="1" s="1"/>
  <c r="L163" i="1" s="1"/>
  <c r="M163" i="1" s="1"/>
  <c r="N163" i="1" s="1"/>
  <c r="O163" i="1" s="1"/>
  <c r="C143" i="1"/>
  <c r="D143" i="1"/>
  <c r="E143" i="1"/>
  <c r="E162" i="1" s="1"/>
  <c r="F143" i="1"/>
  <c r="G143" i="1"/>
  <c r="H143" i="1"/>
  <c r="H162" i="1" s="1"/>
  <c r="I143" i="1"/>
  <c r="I162" i="1" s="1"/>
  <c r="J143" i="1"/>
  <c r="J162" i="1" s="1"/>
  <c r="K162" i="1" s="1"/>
  <c r="L162" i="1" s="1"/>
  <c r="M162" i="1" s="1"/>
  <c r="N162" i="1" s="1"/>
  <c r="O162" i="1" s="1"/>
  <c r="P162" i="1" s="1"/>
  <c r="C142" i="1"/>
  <c r="D142" i="1"/>
  <c r="D161" i="1" s="1"/>
  <c r="E142" i="1"/>
  <c r="E161" i="1" s="1"/>
  <c r="F142" i="1"/>
  <c r="G142" i="1"/>
  <c r="H142" i="1"/>
  <c r="H161" i="1" s="1"/>
  <c r="I142" i="1"/>
  <c r="I161" i="1" s="1"/>
  <c r="J142" i="1"/>
  <c r="C141" i="1"/>
  <c r="D141" i="1"/>
  <c r="E141" i="1"/>
  <c r="F141" i="1"/>
  <c r="G141" i="1"/>
  <c r="H141" i="1"/>
  <c r="I141" i="1"/>
  <c r="I140" i="1" s="1"/>
  <c r="J141" i="1"/>
  <c r="J160" i="1" s="1"/>
  <c r="K160" i="1" s="1"/>
  <c r="L160" i="1" s="1"/>
  <c r="M160" i="1" s="1"/>
  <c r="N160" i="1" s="1"/>
  <c r="O160" i="1" s="1"/>
  <c r="P160" i="1" s="1"/>
  <c r="B145" i="1"/>
  <c r="B144" i="1"/>
  <c r="B143" i="1"/>
  <c r="B162" i="1" s="1"/>
  <c r="B142" i="1"/>
  <c r="B161" i="1" s="1"/>
  <c r="B141" i="1"/>
  <c r="C135" i="1"/>
  <c r="D135" i="1"/>
  <c r="E135" i="1"/>
  <c r="F135" i="1"/>
  <c r="G135" i="1"/>
  <c r="H135" i="1"/>
  <c r="I135" i="1"/>
  <c r="J135" i="1"/>
  <c r="C134" i="1"/>
  <c r="D134" i="1"/>
  <c r="E134" i="1"/>
  <c r="F134" i="1"/>
  <c r="G134" i="1"/>
  <c r="H134" i="1"/>
  <c r="I134" i="1"/>
  <c r="J134" i="1"/>
  <c r="C133" i="1"/>
  <c r="D133" i="1"/>
  <c r="E133" i="1"/>
  <c r="F133" i="1"/>
  <c r="G133" i="1"/>
  <c r="H133" i="1"/>
  <c r="I133" i="1"/>
  <c r="J133" i="1"/>
  <c r="C132" i="1"/>
  <c r="D132" i="1"/>
  <c r="E132" i="1"/>
  <c r="F132" i="1"/>
  <c r="G132" i="1"/>
  <c r="H132" i="1"/>
  <c r="I132" i="1"/>
  <c r="J132" i="1"/>
  <c r="B135" i="1"/>
  <c r="B134" i="1"/>
  <c r="B133" i="1"/>
  <c r="B132" i="1"/>
  <c r="C131" i="1"/>
  <c r="D131" i="1"/>
  <c r="E131" i="1"/>
  <c r="F131" i="1"/>
  <c r="G131" i="1"/>
  <c r="H131" i="1"/>
  <c r="I131" i="1"/>
  <c r="J131" i="1"/>
  <c r="B131" i="1"/>
  <c r="C130" i="1"/>
  <c r="D130" i="1"/>
  <c r="E130" i="1"/>
  <c r="F130" i="1"/>
  <c r="G130" i="1"/>
  <c r="H130" i="1"/>
  <c r="I130" i="1"/>
  <c r="J130" i="1"/>
  <c r="B130" i="1"/>
  <c r="C121" i="1"/>
  <c r="D121" i="1"/>
  <c r="E121" i="1"/>
  <c r="F121" i="1"/>
  <c r="G121" i="1"/>
  <c r="H121" i="1"/>
  <c r="I121" i="1"/>
  <c r="J121" i="1"/>
  <c r="B121" i="1"/>
  <c r="C120" i="1"/>
  <c r="D120" i="1"/>
  <c r="E120" i="1"/>
  <c r="F120" i="1"/>
  <c r="G120" i="1"/>
  <c r="H120" i="1"/>
  <c r="I120" i="1"/>
  <c r="J120" i="1"/>
  <c r="B120" i="1"/>
  <c r="D116" i="1"/>
  <c r="E116" i="1"/>
  <c r="F116" i="1"/>
  <c r="G116" i="1"/>
  <c r="H116" i="1"/>
  <c r="I116" i="1"/>
  <c r="J116" i="1"/>
  <c r="C116" i="1"/>
  <c r="D115" i="1"/>
  <c r="E115" i="1"/>
  <c r="F115" i="1"/>
  <c r="G115" i="1"/>
  <c r="H115" i="1"/>
  <c r="I115" i="1"/>
  <c r="J115" i="1"/>
  <c r="C115" i="1"/>
  <c r="C114" i="1"/>
  <c r="D114" i="1"/>
  <c r="E114" i="1"/>
  <c r="F114" i="1"/>
  <c r="G114" i="1"/>
  <c r="H114" i="1"/>
  <c r="I114" i="1"/>
  <c r="J114" i="1"/>
  <c r="B114" i="1"/>
  <c r="D107" i="1"/>
  <c r="E107" i="1"/>
  <c r="F107" i="1"/>
  <c r="G107" i="1"/>
  <c r="H107" i="1"/>
  <c r="I107" i="1"/>
  <c r="J107" i="1"/>
  <c r="C107" i="1"/>
  <c r="D106" i="1"/>
  <c r="E106" i="1"/>
  <c r="F106" i="1"/>
  <c r="G106" i="1"/>
  <c r="H106" i="1"/>
  <c r="I106" i="1"/>
  <c r="J106" i="1"/>
  <c r="C106" i="1"/>
  <c r="G103" i="1"/>
  <c r="C101" i="1"/>
  <c r="D101" i="1"/>
  <c r="D103" i="1" s="1"/>
  <c r="E101" i="1"/>
  <c r="E125" i="1" s="1"/>
  <c r="F101" i="1"/>
  <c r="F125" i="1" s="1"/>
  <c r="F126" i="1" s="1"/>
  <c r="G101" i="1"/>
  <c r="H101" i="1"/>
  <c r="H103" i="1" s="1"/>
  <c r="I101" i="1"/>
  <c r="I125" i="1" s="1"/>
  <c r="J101" i="1"/>
  <c r="J125" i="1" s="1"/>
  <c r="B101" i="1"/>
  <c r="B125" i="1" s="1"/>
  <c r="D97" i="1"/>
  <c r="E97" i="1"/>
  <c r="F97" i="1"/>
  <c r="G97" i="1"/>
  <c r="H97" i="1"/>
  <c r="I97" i="1"/>
  <c r="J97" i="1"/>
  <c r="C97" i="1"/>
  <c r="G160" i="1" l="1"/>
  <c r="F163" i="1"/>
  <c r="E182" i="1"/>
  <c r="E185" i="1" s="1"/>
  <c r="E187" i="1" s="1"/>
  <c r="B160" i="1"/>
  <c r="C160" i="1"/>
  <c r="B170" i="1"/>
  <c r="D170" i="1"/>
  <c r="D173" i="1"/>
  <c r="H192" i="1"/>
  <c r="H168" i="1"/>
  <c r="G170" i="1"/>
  <c r="G168" i="1"/>
  <c r="F168" i="1"/>
  <c r="F160" i="1"/>
  <c r="G173" i="1"/>
  <c r="E140" i="1"/>
  <c r="D168" i="1"/>
  <c r="F170" i="1"/>
  <c r="F173" i="1"/>
  <c r="F165" i="1"/>
  <c r="D163" i="1"/>
  <c r="E170" i="1"/>
  <c r="E173" i="1"/>
  <c r="G172" i="1"/>
  <c r="F172" i="1"/>
  <c r="B163" i="1"/>
  <c r="D162" i="1"/>
  <c r="B173" i="1"/>
  <c r="G169" i="1"/>
  <c r="E172" i="1"/>
  <c r="J170" i="1"/>
  <c r="C168" i="1"/>
  <c r="F162" i="1"/>
  <c r="C170" i="1"/>
  <c r="D185" i="1"/>
  <c r="D187" i="1" s="1"/>
  <c r="B164" i="1"/>
  <c r="G164" i="1"/>
  <c r="F169" i="1"/>
  <c r="D172" i="1"/>
  <c r="I165" i="1"/>
  <c r="F164" i="1"/>
  <c r="E169" i="1"/>
  <c r="G171" i="1"/>
  <c r="C172" i="1"/>
  <c r="D140" i="1"/>
  <c r="D160" i="1"/>
  <c r="C148" i="1"/>
  <c r="C169" i="1"/>
  <c r="G163" i="1"/>
  <c r="G162" i="1"/>
  <c r="G161" i="1"/>
  <c r="G165" i="1"/>
  <c r="C165" i="1"/>
  <c r="C173" i="1"/>
  <c r="C171" i="1"/>
  <c r="C164" i="1"/>
  <c r="C163" i="1"/>
  <c r="C162" i="1"/>
  <c r="C161" i="1"/>
  <c r="H187" i="1"/>
  <c r="H140" i="1"/>
  <c r="H176" i="1" s="1"/>
  <c r="H160" i="1"/>
  <c r="G122" i="1"/>
  <c r="C122" i="1"/>
  <c r="E165" i="1"/>
  <c r="J140" i="1"/>
  <c r="J126" i="1"/>
  <c r="K126" i="1" s="1"/>
  <c r="L126" i="1" s="1"/>
  <c r="M126" i="1" s="1"/>
  <c r="N126" i="1" s="1"/>
  <c r="O126" i="1" s="1"/>
  <c r="P126" i="1" s="1"/>
  <c r="K125" i="1"/>
  <c r="L125" i="1" s="1"/>
  <c r="M125" i="1" s="1"/>
  <c r="N125" i="1" s="1"/>
  <c r="O125" i="1" s="1"/>
  <c r="P125" i="1" s="1"/>
  <c r="P5" i="1" s="1"/>
  <c r="F140" i="1"/>
  <c r="E148" i="1"/>
  <c r="C103" i="1"/>
  <c r="E176" i="1"/>
  <c r="I160" i="1"/>
  <c r="E160" i="1"/>
  <c r="J161" i="1"/>
  <c r="K161" i="1" s="1"/>
  <c r="L161" i="1" s="1"/>
  <c r="M161" i="1" s="1"/>
  <c r="N161" i="1" s="1"/>
  <c r="O161" i="1" s="1"/>
  <c r="P161" i="1" s="1"/>
  <c r="F161" i="1"/>
  <c r="B182" i="1"/>
  <c r="I192" i="1"/>
  <c r="E192" i="1"/>
  <c r="J192" i="1"/>
  <c r="K192" i="1" s="1"/>
  <c r="L192" i="1" s="1"/>
  <c r="M192" i="1" s="1"/>
  <c r="N192" i="1" s="1"/>
  <c r="O192" i="1" s="1"/>
  <c r="P192" i="1" s="1"/>
  <c r="F188" i="1"/>
  <c r="G182" i="1"/>
  <c r="G185" i="1" s="1"/>
  <c r="G187" i="1" s="1"/>
  <c r="C182" i="1"/>
  <c r="L114" i="1"/>
  <c r="L101" i="1" s="1"/>
  <c r="M114" i="1"/>
  <c r="M101" i="1" s="1"/>
  <c r="J182" i="1"/>
  <c r="J185" i="1" s="1"/>
  <c r="J187" i="1" s="1"/>
  <c r="F182" i="1"/>
  <c r="F185" i="1" s="1"/>
  <c r="F187" i="1" s="1"/>
  <c r="F108" i="1"/>
  <c r="B148" i="1"/>
  <c r="I148" i="1"/>
  <c r="I176" i="1" s="1"/>
  <c r="B140" i="1"/>
  <c r="F122" i="1"/>
  <c r="F103" i="1"/>
  <c r="J108" i="1"/>
  <c r="G140" i="1"/>
  <c r="C140" i="1"/>
  <c r="C176" i="1" s="1"/>
  <c r="J103" i="1"/>
  <c r="G108" i="1"/>
  <c r="J122" i="1"/>
  <c r="D148" i="1"/>
  <c r="B122" i="1"/>
  <c r="I122" i="1"/>
  <c r="E122" i="1"/>
  <c r="H125" i="1"/>
  <c r="D125" i="1"/>
  <c r="C108" i="1"/>
  <c r="I108" i="1"/>
  <c r="E108" i="1"/>
  <c r="H122" i="1"/>
  <c r="D122" i="1"/>
  <c r="G125" i="1"/>
  <c r="G126" i="1" s="1"/>
  <c r="C125" i="1"/>
  <c r="C126" i="1" s="1"/>
  <c r="B103" i="1"/>
  <c r="I103" i="1"/>
  <c r="E103" i="1"/>
  <c r="H108" i="1"/>
  <c r="D108" i="1"/>
  <c r="G148" i="1"/>
  <c r="F148" i="1"/>
  <c r="J148" i="1"/>
  <c r="C81" i="1"/>
  <c r="D81" i="1"/>
  <c r="E81" i="1"/>
  <c r="F81" i="1"/>
  <c r="G81" i="1"/>
  <c r="H81" i="1"/>
  <c r="I81" i="1"/>
  <c r="J81" i="1"/>
  <c r="B81" i="1"/>
  <c r="C67" i="1"/>
  <c r="D67" i="1"/>
  <c r="E67" i="1"/>
  <c r="F67" i="1"/>
  <c r="G67" i="1"/>
  <c r="H67" i="1"/>
  <c r="I67" i="1"/>
  <c r="J67" i="1"/>
  <c r="B67" i="1"/>
  <c r="I41" i="1"/>
  <c r="C55" i="1"/>
  <c r="D55" i="1"/>
  <c r="E55" i="1"/>
  <c r="F55" i="1"/>
  <c r="G55" i="1"/>
  <c r="H55" i="1"/>
  <c r="I55" i="1"/>
  <c r="J55" i="1"/>
  <c r="B55" i="1"/>
  <c r="C49" i="1"/>
  <c r="D49" i="1"/>
  <c r="E49" i="1"/>
  <c r="F49" i="1"/>
  <c r="G49" i="1"/>
  <c r="H49" i="1"/>
  <c r="I49" i="1"/>
  <c r="J49" i="1"/>
  <c r="K49" i="1"/>
  <c r="L49" i="1"/>
  <c r="M49" i="1"/>
  <c r="N49" i="1"/>
  <c r="O49" i="1"/>
  <c r="B49" i="1"/>
  <c r="C41" i="1"/>
  <c r="D41" i="1"/>
  <c r="E41" i="1"/>
  <c r="G41" i="1"/>
  <c r="H41" i="1"/>
  <c r="J41" i="1"/>
  <c r="B41" i="1"/>
  <c r="J92" i="1" l="1"/>
  <c r="M5" i="1"/>
  <c r="M8" i="1" s="1"/>
  <c r="E92" i="1"/>
  <c r="J176" i="1"/>
  <c r="F92" i="1"/>
  <c r="D92" i="1"/>
  <c r="I92" i="1"/>
  <c r="H92" i="1"/>
  <c r="P12" i="1"/>
  <c r="P16" i="1"/>
  <c r="P13" i="1"/>
  <c r="P156" i="1"/>
  <c r="P8" i="1"/>
  <c r="P14" i="1"/>
  <c r="P11" i="1"/>
  <c r="P15" i="1"/>
  <c r="L5" i="1"/>
  <c r="L8" i="1" s="1"/>
  <c r="C185" i="1"/>
  <c r="C187" i="1" s="1"/>
  <c r="C192" i="1"/>
  <c r="G176" i="1"/>
  <c r="H177" i="1" s="1"/>
  <c r="B176" i="1"/>
  <c r="F192" i="1"/>
  <c r="B185" i="1"/>
  <c r="B192" i="1"/>
  <c r="F176" i="1"/>
  <c r="F177" i="1" s="1"/>
  <c r="G192" i="1"/>
  <c r="K5" i="1"/>
  <c r="D176" i="1"/>
  <c r="E177" i="1" s="1"/>
  <c r="J177" i="1"/>
  <c r="J200" i="1" s="1"/>
  <c r="I177" i="1"/>
  <c r="C177" i="1"/>
  <c r="B92" i="1"/>
  <c r="N114" i="1"/>
  <c r="N101" i="1" s="1"/>
  <c r="N5" i="1" s="1"/>
  <c r="N8" i="1" s="1"/>
  <c r="G92" i="1"/>
  <c r="C92" i="1"/>
  <c r="D126" i="1"/>
  <c r="E126" i="1"/>
  <c r="H126" i="1"/>
  <c r="I126" i="1"/>
  <c r="F63" i="1"/>
  <c r="F93" i="1" s="1"/>
  <c r="F1" i="1" s="1"/>
  <c r="J63" i="1"/>
  <c r="I63" i="1"/>
  <c r="H63" i="1"/>
  <c r="G63" i="1"/>
  <c r="E63" i="1"/>
  <c r="D63" i="1"/>
  <c r="D93" i="1" s="1"/>
  <c r="D1" i="1" s="1"/>
  <c r="C63" i="1"/>
  <c r="C93" i="1" s="1"/>
  <c r="C1" i="1" s="1"/>
  <c r="B63" i="1"/>
  <c r="C18" i="1"/>
  <c r="D18" i="1"/>
  <c r="E18" i="1"/>
  <c r="F18" i="1"/>
  <c r="G18" i="1"/>
  <c r="H18" i="1"/>
  <c r="I18" i="1"/>
  <c r="J18" i="1"/>
  <c r="B18" i="1"/>
  <c r="C8" i="1"/>
  <c r="D8" i="1"/>
  <c r="E8" i="1"/>
  <c r="F8" i="1"/>
  <c r="G8" i="1"/>
  <c r="H8" i="1"/>
  <c r="I8" i="1"/>
  <c r="J8" i="1"/>
  <c r="B8" i="1"/>
  <c r="D177" i="1" l="1"/>
  <c r="M11" i="1"/>
  <c r="M15" i="1"/>
  <c r="M13" i="1"/>
  <c r="M12" i="1"/>
  <c r="E93" i="1"/>
  <c r="E1" i="1" s="1"/>
  <c r="M156" i="1"/>
  <c r="M152" i="1" s="1"/>
  <c r="M60" i="1" s="1"/>
  <c r="M14" i="1"/>
  <c r="M16" i="1"/>
  <c r="H93" i="1"/>
  <c r="H1" i="1" s="1"/>
  <c r="I93" i="1"/>
  <c r="I1" i="1" s="1"/>
  <c r="G177" i="1"/>
  <c r="J93" i="1"/>
  <c r="J1" i="1" s="1"/>
  <c r="P141" i="1"/>
  <c r="P145" i="1"/>
  <c r="P88" i="1" s="1"/>
  <c r="P150" i="1"/>
  <c r="P57" i="1" s="1"/>
  <c r="P154" i="1"/>
  <c r="P62" i="1" s="1"/>
  <c r="P144" i="1"/>
  <c r="P87" i="1" s="1"/>
  <c r="P142" i="1"/>
  <c r="P84" i="1" s="1"/>
  <c r="P146" i="1"/>
  <c r="P90" i="1" s="1"/>
  <c r="P151" i="1"/>
  <c r="P59" i="1" s="1"/>
  <c r="P149" i="1"/>
  <c r="P143" i="1"/>
  <c r="P86" i="1" s="1"/>
  <c r="P152" i="1"/>
  <c r="P60" i="1" s="1"/>
  <c r="P153" i="1"/>
  <c r="P61" i="1" s="1"/>
  <c r="P18" i="1"/>
  <c r="P20" i="1" s="1"/>
  <c r="K16" i="1"/>
  <c r="K14" i="1"/>
  <c r="K13" i="1"/>
  <c r="K11" i="1"/>
  <c r="K12" i="1"/>
  <c r="K15" i="1"/>
  <c r="N15" i="1"/>
  <c r="N13" i="1"/>
  <c r="N11" i="1"/>
  <c r="N16" i="1"/>
  <c r="N12" i="1"/>
  <c r="N14" i="1"/>
  <c r="N156" i="1"/>
  <c r="M141" i="1"/>
  <c r="M83" i="1" s="1"/>
  <c r="M146" i="1"/>
  <c r="M150" i="1"/>
  <c r="M57" i="1" s="1"/>
  <c r="M144" i="1"/>
  <c r="M87" i="1" s="1"/>
  <c r="M151" i="1"/>
  <c r="M154" i="1"/>
  <c r="M62" i="1" s="1"/>
  <c r="L16" i="1"/>
  <c r="L14" i="1"/>
  <c r="L12" i="1"/>
  <c r="L11" i="1"/>
  <c r="L13" i="1"/>
  <c r="L15" i="1"/>
  <c r="L156" i="1"/>
  <c r="B93" i="1"/>
  <c r="B1" i="1" s="1"/>
  <c r="O114" i="1"/>
  <c r="O101" i="1" s="1"/>
  <c r="O5" i="1" s="1"/>
  <c r="G93" i="1"/>
  <c r="G1" i="1" s="1"/>
  <c r="I20" i="1"/>
  <c r="I24" i="1" s="1"/>
  <c r="I28" i="1" s="1"/>
  <c r="I30" i="1" s="1"/>
  <c r="I34" i="1" s="1"/>
  <c r="I37" i="1" s="1"/>
  <c r="J20" i="1"/>
  <c r="J24" i="1" s="1"/>
  <c r="J28" i="1" s="1"/>
  <c r="J30" i="1" s="1"/>
  <c r="J34" i="1" s="1"/>
  <c r="J37" i="1" s="1"/>
  <c r="H20" i="1"/>
  <c r="H24" i="1" s="1"/>
  <c r="H28" i="1" s="1"/>
  <c r="H30" i="1" s="1"/>
  <c r="H34" i="1" s="1"/>
  <c r="H37" i="1" s="1"/>
  <c r="G20" i="1"/>
  <c r="G24" i="1" s="1"/>
  <c r="G28" i="1" s="1"/>
  <c r="G30" i="1" s="1"/>
  <c r="G34" i="1" s="1"/>
  <c r="G37" i="1" s="1"/>
  <c r="F20" i="1"/>
  <c r="F24" i="1" s="1"/>
  <c r="F28" i="1" s="1"/>
  <c r="F30" i="1" s="1"/>
  <c r="F34" i="1" s="1"/>
  <c r="F37" i="1" s="1"/>
  <c r="E20" i="1"/>
  <c r="E24" i="1" s="1"/>
  <c r="E28" i="1" s="1"/>
  <c r="E30" i="1" s="1"/>
  <c r="E34" i="1" s="1"/>
  <c r="E37" i="1" s="1"/>
  <c r="D20" i="1"/>
  <c r="D24" i="1" s="1"/>
  <c r="D28" i="1" s="1"/>
  <c r="D30" i="1" s="1"/>
  <c r="D34" i="1" s="1"/>
  <c r="D37" i="1" s="1"/>
  <c r="C20" i="1"/>
  <c r="C24" i="1" s="1"/>
  <c r="C28" i="1" s="1"/>
  <c r="C30" i="1" s="1"/>
  <c r="C34" i="1" s="1"/>
  <c r="C37" i="1" s="1"/>
  <c r="B20" i="1"/>
  <c r="B24" i="1" s="1"/>
  <c r="B28" i="1" s="1"/>
  <c r="B30" i="1" s="1"/>
  <c r="B34" i="1" s="1"/>
  <c r="B37" i="1" s="1"/>
  <c r="K156" i="1"/>
  <c r="K8" i="1"/>
  <c r="M145" i="1" l="1"/>
  <c r="M88" i="1" s="1"/>
  <c r="M149" i="1"/>
  <c r="M56" i="1" s="1"/>
  <c r="M18" i="1"/>
  <c r="M20" i="1" s="1"/>
  <c r="M142" i="1"/>
  <c r="M84" i="1" s="1"/>
  <c r="M153" i="1"/>
  <c r="M61" i="1" s="1"/>
  <c r="M143" i="1"/>
  <c r="M86" i="1" s="1"/>
  <c r="K18" i="1"/>
  <c r="P56" i="1"/>
  <c r="P55" i="1" s="1"/>
  <c r="P148" i="1"/>
  <c r="P83" i="1"/>
  <c r="P140" i="1"/>
  <c r="L145" i="1"/>
  <c r="L88" i="1" s="1"/>
  <c r="L141" i="1"/>
  <c r="L83" i="1" s="1"/>
  <c r="L146" i="1"/>
  <c r="L152" i="1"/>
  <c r="L60" i="1" s="1"/>
  <c r="L150" i="1"/>
  <c r="L57" i="1" s="1"/>
  <c r="L144" i="1"/>
  <c r="L87" i="1" s="1"/>
  <c r="L151" i="1"/>
  <c r="L154" i="1"/>
  <c r="L62" i="1" s="1"/>
  <c r="L149" i="1"/>
  <c r="L56" i="1" s="1"/>
  <c r="L143" i="1"/>
  <c r="L86" i="1" s="1"/>
  <c r="L142" i="1"/>
  <c r="L84" i="1" s="1"/>
  <c r="L153" i="1"/>
  <c r="L61" i="1" s="1"/>
  <c r="O156" i="1"/>
  <c r="O15" i="1"/>
  <c r="O13" i="1"/>
  <c r="O14" i="1"/>
  <c r="O16" i="1"/>
  <c r="O12" i="1"/>
  <c r="O11" i="1"/>
  <c r="O8" i="1"/>
  <c r="K146" i="1"/>
  <c r="K154" i="1"/>
  <c r="K62" i="1" s="1"/>
  <c r="K149" i="1"/>
  <c r="K56" i="1" s="1"/>
  <c r="K151" i="1"/>
  <c r="K153" i="1"/>
  <c r="K61" i="1" s="1"/>
  <c r="K145" i="1"/>
  <c r="K88" i="1" s="1"/>
  <c r="K141" i="1"/>
  <c r="K83" i="1" s="1"/>
  <c r="K152" i="1"/>
  <c r="K60" i="1" s="1"/>
  <c r="K143" i="1"/>
  <c r="K86" i="1" s="1"/>
  <c r="K150" i="1"/>
  <c r="K57" i="1" s="1"/>
  <c r="K144" i="1"/>
  <c r="K87" i="1" s="1"/>
  <c r="K142" i="1"/>
  <c r="K84" i="1" s="1"/>
  <c r="K20" i="1"/>
  <c r="L18" i="1"/>
  <c r="L20" i="1" s="1"/>
  <c r="N151" i="1"/>
  <c r="N154" i="1"/>
  <c r="N62" i="1" s="1"/>
  <c r="N143" i="1"/>
  <c r="N86" i="1" s="1"/>
  <c r="N142" i="1"/>
  <c r="N84" i="1" s="1"/>
  <c r="N153" i="1"/>
  <c r="N61" i="1" s="1"/>
  <c r="N149" i="1"/>
  <c r="N56" i="1" s="1"/>
  <c r="N141" i="1"/>
  <c r="N83" i="1" s="1"/>
  <c r="N146" i="1"/>
  <c r="N150" i="1"/>
  <c r="N57" i="1" s="1"/>
  <c r="N144" i="1"/>
  <c r="N87" i="1" s="1"/>
  <c r="N145" i="1"/>
  <c r="N88" i="1" s="1"/>
  <c r="N152" i="1"/>
  <c r="N60" i="1" s="1"/>
  <c r="N18" i="1"/>
  <c r="N20" i="1" s="1"/>
  <c r="K103" i="1"/>
  <c r="L96" i="1"/>
  <c r="P176" i="1" l="1"/>
  <c r="O18" i="1"/>
  <c r="O20" i="1" s="1"/>
  <c r="O146" i="1"/>
  <c r="O152" i="1"/>
  <c r="O60" i="1" s="1"/>
  <c r="O150" i="1"/>
  <c r="O57" i="1" s="1"/>
  <c r="O144" i="1"/>
  <c r="O87" i="1" s="1"/>
  <c r="O151" i="1"/>
  <c r="O154" i="1"/>
  <c r="O62" i="1" s="1"/>
  <c r="O143" i="1"/>
  <c r="O86" i="1" s="1"/>
  <c r="O142" i="1"/>
  <c r="O84" i="1" s="1"/>
  <c r="O153" i="1"/>
  <c r="O61" i="1" s="1"/>
  <c r="O141" i="1"/>
  <c r="O83" i="1" s="1"/>
  <c r="O149" i="1"/>
  <c r="O56" i="1" s="1"/>
  <c r="O145" i="1"/>
  <c r="O88" i="1" s="1"/>
  <c r="M96" i="1"/>
  <c r="M182" i="1" s="1"/>
  <c r="M191" i="1" s="1"/>
  <c r="L182" i="1"/>
  <c r="L191" i="1" s="1"/>
  <c r="L187" i="1"/>
  <c r="M103" i="1"/>
  <c r="M187" i="1"/>
  <c r="N96" i="1"/>
  <c r="N182" i="1" s="1"/>
  <c r="N191" i="1" s="1"/>
  <c r="L103" i="1"/>
  <c r="O188" i="1" l="1"/>
  <c r="N22" i="1"/>
  <c r="M188" i="1"/>
  <c r="L22" i="1"/>
  <c r="M189" i="1"/>
  <c r="M200" i="1" s="1"/>
  <c r="M22" i="1"/>
  <c r="N188" i="1"/>
  <c r="O96" i="1"/>
  <c r="N187" i="1"/>
  <c r="N189" i="1" s="1"/>
  <c r="N200" i="1" s="1"/>
  <c r="N103" i="1"/>
  <c r="O182" i="1" l="1"/>
  <c r="O191" i="1" s="1"/>
  <c r="P188" i="1" s="1"/>
  <c r="P189" i="1" s="1"/>
  <c r="P96" i="1"/>
  <c r="L197" i="1"/>
  <c r="L24" i="1"/>
  <c r="L28" i="1" s="1"/>
  <c r="L30" i="1" s="1"/>
  <c r="L32" i="1" s="1"/>
  <c r="L34" i="1" s="1"/>
  <c r="L37" i="1" s="1"/>
  <c r="L196" i="1" s="1"/>
  <c r="N197" i="1"/>
  <c r="N24" i="1"/>
  <c r="N28" i="1" s="1"/>
  <c r="N30" i="1" s="1"/>
  <c r="N32" i="1" s="1"/>
  <c r="N34" i="1" s="1"/>
  <c r="N37" i="1" s="1"/>
  <c r="N196" i="1" s="1"/>
  <c r="M197" i="1"/>
  <c r="M24" i="1"/>
  <c r="M28" i="1" s="1"/>
  <c r="M30" i="1" s="1"/>
  <c r="M32" i="1" s="1"/>
  <c r="M34" i="1" s="1"/>
  <c r="M37" i="1" s="1"/>
  <c r="M196" i="1" s="1"/>
  <c r="O103" i="1"/>
  <c r="O187" i="1"/>
  <c r="O189" i="1" s="1"/>
  <c r="O200" i="1" s="1"/>
  <c r="P182" i="1" l="1"/>
  <c r="P191" i="1" s="1"/>
  <c r="P103" i="1"/>
  <c r="O22" i="1"/>
  <c r="O197" i="1"/>
  <c r="O24" i="1"/>
  <c r="O28" i="1" s="1"/>
  <c r="O30" i="1" s="1"/>
  <c r="O32" i="1" s="1"/>
  <c r="O34" i="1" s="1"/>
  <c r="O37" i="1" s="1"/>
  <c r="O196" i="1" s="1"/>
  <c r="P200" i="1"/>
  <c r="P22" i="1" l="1"/>
  <c r="K187" i="1"/>
  <c r="K189" i="1" s="1"/>
  <c r="K191" i="1"/>
  <c r="P24" i="1" l="1"/>
  <c r="P28" i="1" s="1"/>
  <c r="P30" i="1" s="1"/>
  <c r="P197" i="1"/>
  <c r="K200" i="1"/>
  <c r="K68" i="1"/>
  <c r="L188" i="1"/>
  <c r="L189" i="1" s="1"/>
  <c r="L200" i="1" s="1"/>
  <c r="K22" i="1"/>
  <c r="P32" i="1" l="1"/>
  <c r="P34" i="1"/>
  <c r="P37" i="1" s="1"/>
  <c r="L68" i="1"/>
  <c r="K67" i="1"/>
  <c r="K180" i="1"/>
  <c r="K197" i="1"/>
  <c r="K24" i="1"/>
  <c r="K28" i="1" s="1"/>
  <c r="K30" i="1" s="1"/>
  <c r="P196" i="1" l="1"/>
  <c r="M68" i="1"/>
  <c r="L180" i="1"/>
  <c r="L67" i="1"/>
  <c r="K32" i="1"/>
  <c r="K34" i="1" s="1"/>
  <c r="K37" i="1" s="1"/>
  <c r="M180" i="1" l="1"/>
  <c r="M67" i="1"/>
  <c r="N68" i="1"/>
  <c r="K196" i="1"/>
  <c r="K43" i="1"/>
  <c r="N67" i="1" l="1"/>
  <c r="O68" i="1"/>
  <c r="P68" i="1" s="1"/>
  <c r="N180" i="1"/>
  <c r="K41" i="1"/>
  <c r="L43" i="1"/>
  <c r="P67" i="1" l="1"/>
  <c r="P180" i="1"/>
  <c r="O67" i="1"/>
  <c r="O180" i="1"/>
  <c r="M43" i="1"/>
  <c r="L41" i="1"/>
  <c r="M41" i="1" l="1"/>
  <c r="N43" i="1"/>
  <c r="N41" i="1" l="1"/>
  <c r="O43" i="1"/>
  <c r="P43" i="1" s="1"/>
  <c r="P41" i="1" s="1"/>
  <c r="P63" i="1" s="1"/>
  <c r="O41" i="1" l="1"/>
  <c r="K140" i="1" l="1"/>
  <c r="N90" i="1"/>
  <c r="N140" i="1"/>
  <c r="K90" i="1"/>
  <c r="L90" i="1"/>
  <c r="L140" i="1"/>
  <c r="O90" i="1"/>
  <c r="O140" i="1"/>
  <c r="O176" i="1" s="1"/>
  <c r="M90" i="1"/>
  <c r="M140" i="1"/>
  <c r="M59" i="1"/>
  <c r="M55" i="1" s="1"/>
  <c r="M63" i="1" s="1"/>
  <c r="M148" i="1"/>
  <c r="M176" i="1" s="1"/>
  <c r="N59" i="1"/>
  <c r="N55" i="1" s="1"/>
  <c r="N63" i="1" s="1"/>
  <c r="N148" i="1"/>
  <c r="N176" i="1"/>
  <c r="L59" i="1"/>
  <c r="L55" i="1" s="1"/>
  <c r="L63" i="1" s="1"/>
  <c r="L148" i="1"/>
  <c r="O59" i="1"/>
  <c r="O55" i="1" s="1"/>
  <c r="O63" i="1" s="1"/>
  <c r="O148" i="1"/>
  <c r="K59" i="1"/>
  <c r="K55" i="1" s="1"/>
  <c r="K63" i="1" s="1"/>
  <c r="K148" i="1"/>
  <c r="K176" i="1" l="1"/>
  <c r="K177" i="1" s="1"/>
  <c r="K199" i="1" s="1"/>
  <c r="K203" i="1" s="1"/>
  <c r="O177" i="1"/>
  <c r="O199" i="1" s="1"/>
  <c r="O203" i="1" s="1"/>
  <c r="P177" i="1"/>
  <c r="L176" i="1"/>
  <c r="M177" i="1"/>
  <c r="M199" i="1" s="1"/>
  <c r="M203" i="1" s="1"/>
  <c r="N177" i="1"/>
  <c r="N199" i="1" s="1"/>
  <c r="N203" i="1" s="1"/>
  <c r="P199" i="1"/>
  <c r="P203" i="1" s="1"/>
  <c r="K204" i="1" l="1"/>
  <c r="K215" i="1"/>
  <c r="N205" i="1"/>
  <c r="N215" i="1"/>
  <c r="M215" i="1"/>
  <c r="L177" i="1"/>
  <c r="L199" i="1" s="1"/>
  <c r="L203" i="1" s="1"/>
  <c r="O205" i="1"/>
  <c r="O215" i="1"/>
  <c r="P205" i="1"/>
  <c r="Q205" i="1" s="1"/>
  <c r="R205" i="1" s="1"/>
  <c r="S205" i="1" s="1"/>
  <c r="T205" i="1" s="1"/>
  <c r="U205" i="1" s="1"/>
  <c r="V205" i="1" s="1"/>
  <c r="W205" i="1" s="1"/>
  <c r="P215" i="1"/>
  <c r="L202" i="1" l="1"/>
  <c r="L204" i="1" s="1"/>
  <c r="K85" i="1"/>
  <c r="K81" i="1" s="1"/>
  <c r="K92" i="1" s="1"/>
  <c r="K93" i="1" s="1"/>
  <c r="K1" i="1" s="1"/>
  <c r="L205" i="1"/>
  <c r="L215" i="1"/>
  <c r="M205" i="1"/>
  <c r="Q203" i="1"/>
  <c r="L85" i="1" l="1"/>
  <c r="L81" i="1" s="1"/>
  <c r="L92" i="1" s="1"/>
  <c r="L93" i="1" s="1"/>
  <c r="L1" i="1" s="1"/>
  <c r="M202" i="1"/>
  <c r="M204" i="1" s="1"/>
  <c r="Q215" i="1"/>
  <c r="R203" i="1"/>
  <c r="R215" i="1" s="1"/>
  <c r="N202" i="1" l="1"/>
  <c r="N204" i="1" s="1"/>
  <c r="M85" i="1"/>
  <c r="M81" i="1" s="1"/>
  <c r="M92" i="1" s="1"/>
  <c r="M93" i="1" s="1"/>
  <c r="M1" i="1" s="1"/>
  <c r="S203" i="1"/>
  <c r="S215" i="1" s="1"/>
  <c r="O202" i="1" l="1"/>
  <c r="O204" i="1" s="1"/>
  <c r="N85" i="1"/>
  <c r="N81" i="1" s="1"/>
  <c r="N92" i="1" s="1"/>
  <c r="N93" i="1" s="1"/>
  <c r="N1" i="1" s="1"/>
  <c r="T203" i="1"/>
  <c r="T215" i="1" s="1"/>
  <c r="O85" i="1" l="1"/>
  <c r="O81" i="1" s="1"/>
  <c r="O92" i="1" s="1"/>
  <c r="O93" i="1" s="1"/>
  <c r="O1" i="1" s="1"/>
  <c r="P202" i="1"/>
  <c r="P204" i="1" s="1"/>
  <c r="P85" i="1" s="1"/>
  <c r="P81" i="1" s="1"/>
  <c r="P92" i="1" s="1"/>
  <c r="P93" i="1" s="1"/>
  <c r="P1" i="1" s="1"/>
  <c r="U203" i="1"/>
  <c r="U215" i="1" s="1"/>
  <c r="V203" i="1" l="1"/>
  <c r="W203" i="1" l="1"/>
  <c r="W215" i="1" s="1"/>
  <c r="V215" i="1"/>
  <c r="B215" i="1" l="1"/>
  <c r="B217" i="1" s="1"/>
  <c r="B219"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582ECBF-55B2-499D-B51B-843F47BC0DB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6DC52512-7AE9-4FD2-AB41-78CABC9AF3D2}" name="WorksheetConnection_Vijay Bari 3 Statement modal (Maruti Suzuki).xlsx!Table1" type="102" refreshedVersion="8" minRefreshableVersion="5">
    <extLst>
      <ext xmlns:x15="http://schemas.microsoft.com/office/spreadsheetml/2010/11/main" uri="{DE250136-89BD-433C-8126-D09CA5730AF9}">
        <x15:connection id="Table1">
          <x15:rangePr sourceName="_xlcn.WorksheetConnection_VijayBari3StatementmodalMarutiSuzuki.xlsxTable11"/>
        </x15:connection>
      </ext>
    </extLst>
  </connection>
  <connection id="3" xr16:uid="{7B9E221B-2C2D-475B-9269-F21B1AB12C14}" name="WorksheetConnection_Vijay Bari 3 Statement modal (Maruti Suzuki).xlsx!Table2" type="102" refreshedVersion="8" minRefreshableVersion="5">
    <extLst>
      <ext xmlns:x15="http://schemas.microsoft.com/office/spreadsheetml/2010/11/main" uri="{DE250136-89BD-433C-8126-D09CA5730AF9}">
        <x15:connection id="Table2">
          <x15:rangePr sourceName="_xlcn.WorksheetConnection_VijayBari3StatementmodalMarutiSuzuki.xlsxTable21"/>
        </x15:connection>
      </ext>
    </extLst>
  </connection>
</connections>
</file>

<file path=xl/sharedStrings.xml><?xml version="1.0" encoding="utf-8"?>
<sst xmlns="http://schemas.openxmlformats.org/spreadsheetml/2006/main" count="235" uniqueCount="175">
  <si>
    <t xml:space="preserve">All Values are in MI </t>
  </si>
  <si>
    <t xml:space="preserve">Revenue </t>
  </si>
  <si>
    <t xml:space="preserve">Gross Revenue From Operation </t>
  </si>
  <si>
    <t>Other Income</t>
  </si>
  <si>
    <t xml:space="preserve">Total Revenue </t>
  </si>
  <si>
    <t xml:space="preserve">Cost </t>
  </si>
  <si>
    <t>Raw Materials</t>
  </si>
  <si>
    <t xml:space="preserve">Purchases </t>
  </si>
  <si>
    <t xml:space="preserve">Changes in Stock in trade </t>
  </si>
  <si>
    <t xml:space="preserve">Employee Cost </t>
  </si>
  <si>
    <t xml:space="preserve">Others expenses </t>
  </si>
  <si>
    <t xml:space="preserve">Vehicles or Dies for Own Usage </t>
  </si>
  <si>
    <t xml:space="preserve">Total Costs </t>
  </si>
  <si>
    <t xml:space="preserve">Operating Profit </t>
  </si>
  <si>
    <t xml:space="preserve">Depriciation &amp; Amortization </t>
  </si>
  <si>
    <t>EBIT</t>
  </si>
  <si>
    <t xml:space="preserve">Interest </t>
  </si>
  <si>
    <t xml:space="preserve">Profit Before Exceptional Items and taxes </t>
  </si>
  <si>
    <t xml:space="preserve">Others / Exceptional Items </t>
  </si>
  <si>
    <t xml:space="preserve">Profit Before Taxes </t>
  </si>
  <si>
    <t xml:space="preserve">Taxes </t>
  </si>
  <si>
    <t xml:space="preserve">Profit Before Minoriy Interest and Share in Associates </t>
  </si>
  <si>
    <t xml:space="preserve">Shares in Associates + JV </t>
  </si>
  <si>
    <t>Profit For the Year</t>
  </si>
  <si>
    <t>Source of Funds</t>
  </si>
  <si>
    <t xml:space="preserve">Shareholders Funds </t>
  </si>
  <si>
    <t xml:space="preserve">Share Capital </t>
  </si>
  <si>
    <t xml:space="preserve">Reserves &amp; Surplus </t>
  </si>
  <si>
    <t xml:space="preserve">Money Received Against Warrants </t>
  </si>
  <si>
    <t xml:space="preserve">Minority Interest </t>
  </si>
  <si>
    <t>Share Application Money Pending Allotment</t>
  </si>
  <si>
    <t>Long Term Liabilities</t>
  </si>
  <si>
    <t xml:space="preserve">Loans </t>
  </si>
  <si>
    <t>Other Long term Liabilities</t>
  </si>
  <si>
    <t xml:space="preserve">Long term Provision </t>
  </si>
  <si>
    <t xml:space="preserve">Deffered Taxes Liabilities </t>
  </si>
  <si>
    <t>Current Liabilties</t>
  </si>
  <si>
    <t xml:space="preserve">Tax Liabilities </t>
  </si>
  <si>
    <t xml:space="preserve">Short Term Borrowings + Lease Lib </t>
  </si>
  <si>
    <t xml:space="preserve">Trade Payable Macro </t>
  </si>
  <si>
    <t>Others Current Liabilities</t>
  </si>
  <si>
    <t xml:space="preserve">Short Term provision </t>
  </si>
  <si>
    <t xml:space="preserve">Other Financial Liabilities </t>
  </si>
  <si>
    <t xml:space="preserve">Total </t>
  </si>
  <si>
    <t xml:space="preserve">Application of Funds </t>
  </si>
  <si>
    <t xml:space="preserve">Long-term Assets </t>
  </si>
  <si>
    <t xml:space="preserve">Tangible Assets </t>
  </si>
  <si>
    <t>Intangible Assets</t>
  </si>
  <si>
    <t xml:space="preserve">Capital Work in progress </t>
  </si>
  <si>
    <t xml:space="preserve">Intangible Assets Under Develo[ment </t>
  </si>
  <si>
    <t xml:space="preserve">Right to use of Assets </t>
  </si>
  <si>
    <t xml:space="preserve">Non-Currrent Investment </t>
  </si>
  <si>
    <t xml:space="preserve">Other Financial Assets </t>
  </si>
  <si>
    <t xml:space="preserve">Long-term Loans and Advances </t>
  </si>
  <si>
    <t xml:space="preserve">Other Non Current Assets </t>
  </si>
  <si>
    <t xml:space="preserve">Non-current Tax </t>
  </si>
  <si>
    <t xml:space="preserve">Deffered Tax </t>
  </si>
  <si>
    <t xml:space="preserve">Current Liabilities </t>
  </si>
  <si>
    <t xml:space="preserve">Current Assets </t>
  </si>
  <si>
    <t xml:space="preserve">Inventories </t>
  </si>
  <si>
    <t>Receivables</t>
  </si>
  <si>
    <t xml:space="preserve">Cash &amp; Bank Balances </t>
  </si>
  <si>
    <t xml:space="preserve">Loans &amp; Advances </t>
  </si>
  <si>
    <t xml:space="preserve">Other Current Assets </t>
  </si>
  <si>
    <t xml:space="preserve">Current Tax Assets </t>
  </si>
  <si>
    <t xml:space="preserve">Investment </t>
  </si>
  <si>
    <t xml:space="preserve">Assets Held for sale </t>
  </si>
  <si>
    <t>Balance sheet check &gt;&gt;</t>
  </si>
  <si>
    <t xml:space="preserve">Capacity </t>
  </si>
  <si>
    <t xml:space="preserve">New Capacity </t>
  </si>
  <si>
    <t xml:space="preserve">Domestic </t>
  </si>
  <si>
    <t xml:space="preserve">Exports </t>
  </si>
  <si>
    <t>Capacity Utilization</t>
  </si>
  <si>
    <t xml:space="preserve">Growth in Domestic Sales </t>
  </si>
  <si>
    <t xml:space="preserve">Growth in Export Sales </t>
  </si>
  <si>
    <t xml:space="preserve">Growth in total Sales </t>
  </si>
  <si>
    <t xml:space="preserve">Industry Data </t>
  </si>
  <si>
    <t xml:space="preserve">Domestic Sales </t>
  </si>
  <si>
    <t xml:space="preserve">Growth in Domestic Market </t>
  </si>
  <si>
    <t xml:space="preserve">Growth on Export </t>
  </si>
  <si>
    <t xml:space="preserve">Market Share </t>
  </si>
  <si>
    <t>Overall</t>
  </si>
  <si>
    <t xml:space="preserve">Revenue Per Car </t>
  </si>
  <si>
    <t xml:space="preserve">Growth </t>
  </si>
  <si>
    <t xml:space="preserve">Cost Drivers </t>
  </si>
  <si>
    <t xml:space="preserve">Changes in stock in trade </t>
  </si>
  <si>
    <t>Employee Cost</t>
  </si>
  <si>
    <t xml:space="preserve">Other Expenses </t>
  </si>
  <si>
    <t xml:space="preserve">Own Uses Vehicles </t>
  </si>
  <si>
    <t>Working Capital Assumptions</t>
  </si>
  <si>
    <t>Inventories</t>
  </si>
  <si>
    <t>Loans &amp; Advances</t>
  </si>
  <si>
    <t>Other Current Assets</t>
  </si>
  <si>
    <t>Current Tax Asset</t>
  </si>
  <si>
    <t>Other Financial Assets</t>
  </si>
  <si>
    <t>Tax Liabilities</t>
  </si>
  <si>
    <t>Short Term Borrowings</t>
  </si>
  <si>
    <t>Trade Payables</t>
  </si>
  <si>
    <t>Other Current Liabilities</t>
  </si>
  <si>
    <t>Short Term Provisions</t>
  </si>
  <si>
    <t>Other Finance Liabilities</t>
  </si>
  <si>
    <t xml:space="preserve">Revenue for operation </t>
  </si>
  <si>
    <t>Working Capital as % of Sales</t>
  </si>
  <si>
    <t xml:space="preserve">Total Working Capital </t>
  </si>
  <si>
    <t>Change in Net Working Capital</t>
  </si>
  <si>
    <t xml:space="preserve">Capex Schedule </t>
  </si>
  <si>
    <t xml:space="preserve">Tangible </t>
  </si>
  <si>
    <t xml:space="preserve">Intangible </t>
  </si>
  <si>
    <t xml:space="preserve">Assets per Car Capacity </t>
  </si>
  <si>
    <t xml:space="preserve">Capex on Account of New Capacity </t>
  </si>
  <si>
    <t xml:space="preserve">Capex on Account of Wear and tear </t>
  </si>
  <si>
    <t>Total Capex</t>
  </si>
  <si>
    <t xml:space="preserve">Depriciation </t>
  </si>
  <si>
    <t xml:space="preserve">Depriciation as % of LY Net Fixed Assets </t>
  </si>
  <si>
    <t>Free Cash Flow (FCF)</t>
  </si>
  <si>
    <t>PAT (Net Profit)</t>
  </si>
  <si>
    <t>Add : Depreciation</t>
  </si>
  <si>
    <t>Add : Change in Debt</t>
  </si>
  <si>
    <t>Less : Change in working Capital</t>
  </si>
  <si>
    <t>Less : CAPEX</t>
  </si>
  <si>
    <t xml:space="preserve">Opening Cash </t>
  </si>
  <si>
    <t xml:space="preserve">Cash Flow For the Year </t>
  </si>
  <si>
    <t xml:space="preserve">Closing Cash </t>
  </si>
  <si>
    <t>Growth %</t>
  </si>
  <si>
    <t xml:space="preserve">Valuation </t>
  </si>
  <si>
    <t>Terminal Value</t>
  </si>
  <si>
    <t>Cash Growth %</t>
  </si>
  <si>
    <t>Risk free rate</t>
  </si>
  <si>
    <t>flag</t>
  </si>
  <si>
    <t>Market Premium</t>
  </si>
  <si>
    <t>Disc Rate</t>
  </si>
  <si>
    <t>PV of future cash</t>
  </si>
  <si>
    <t>Cash as of today (2024)</t>
  </si>
  <si>
    <t>Total Equity value</t>
  </si>
  <si>
    <t>No for shares</t>
  </si>
  <si>
    <t>Share price (calc)</t>
  </si>
  <si>
    <t>Share price (market)</t>
  </si>
  <si>
    <t xml:space="preserve">Terminal Value </t>
  </si>
  <si>
    <t xml:space="preserve">EBIT </t>
  </si>
  <si>
    <t>Year</t>
  </si>
  <si>
    <t xml:space="preserve"> Total Revenue</t>
  </si>
  <si>
    <t xml:space="preserve">Total Cost </t>
  </si>
  <si>
    <t>Depricition &amp; Amortization</t>
  </si>
  <si>
    <t xml:space="preserve">Profit Before Exceptional item </t>
  </si>
  <si>
    <t>Tax</t>
  </si>
  <si>
    <t xml:space="preserve">Net Profit </t>
  </si>
  <si>
    <t xml:space="preserve">Total Equity </t>
  </si>
  <si>
    <t>Total Current Liabilities</t>
  </si>
  <si>
    <t xml:space="preserve">Total Long term liabilities </t>
  </si>
  <si>
    <t>Total Liabilites</t>
  </si>
  <si>
    <t>Total Liability &amp; Equity</t>
  </si>
  <si>
    <t xml:space="preserve">Total Current Asset </t>
  </si>
  <si>
    <t xml:space="preserve">Total Long term Assets </t>
  </si>
  <si>
    <t>Total Asset</t>
  </si>
  <si>
    <t xml:space="preserve">Check </t>
  </si>
  <si>
    <t xml:space="preserve">Working capital </t>
  </si>
  <si>
    <t xml:space="preserve">Assets per Car </t>
  </si>
  <si>
    <t>Cash flow</t>
  </si>
  <si>
    <t>Grand Total</t>
  </si>
  <si>
    <t>Row Labels</t>
  </si>
  <si>
    <t>Sum of Total Revenue</t>
  </si>
  <si>
    <t>Sum of Total Liabilites</t>
  </si>
  <si>
    <t>Sum of Operating Profit</t>
  </si>
  <si>
    <t>Return on Equity</t>
  </si>
  <si>
    <t>EBITDA Margin</t>
  </si>
  <si>
    <t>Cash Ratio</t>
  </si>
  <si>
    <t>Current Ratio</t>
  </si>
  <si>
    <t>Debt to EBITDA</t>
  </si>
  <si>
    <t>Interest Coverage Ratio</t>
  </si>
  <si>
    <t>Return on Assets</t>
  </si>
  <si>
    <t>Net profit margin</t>
  </si>
  <si>
    <t>Sum of Cash flow</t>
  </si>
  <si>
    <r>
      <rPr>
        <b/>
        <sz val="36"/>
        <color rgb="FFFF0000"/>
        <rFont val="Baskerville Old Face"/>
        <family val="1"/>
      </rPr>
      <t>Maruti</t>
    </r>
    <r>
      <rPr>
        <b/>
        <sz val="36"/>
        <color theme="1"/>
        <rFont val="Baskerville Old Face"/>
        <family val="1"/>
      </rPr>
      <t xml:space="preserve"> </t>
    </r>
    <r>
      <rPr>
        <b/>
        <sz val="36"/>
        <color theme="0"/>
        <rFont val="Baskerville Old Face"/>
        <family val="1"/>
      </rPr>
      <t>Suzuki</t>
    </r>
    <r>
      <rPr>
        <b/>
        <sz val="36"/>
        <color theme="1"/>
        <rFont val="Baskerville Old Face"/>
        <family val="1"/>
      </rPr>
      <t xml:space="preserve">- Financial Ratio Dashboard </t>
    </r>
    <r>
      <rPr>
        <b/>
        <sz val="11"/>
        <color theme="1"/>
        <rFont val="Baskerville Old Face"/>
        <family val="1"/>
      </rPr>
      <t>(All Figures in ₹)</t>
    </r>
  </si>
  <si>
    <t xml:space="preserve">Return on Equity </t>
  </si>
  <si>
    <t>Return on Asset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</si>
</sst>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quot;$&quot;#,##0.00_);[Red]\(&quot;$&quot;#,##0.00\)"/>
    <numFmt numFmtId="165" formatCode="_(* #,##0.00_);_(* \(#,##0.00\);_(* &quot;-&quot;??_);_(@_)"/>
    <numFmt numFmtId="166" formatCode="0.0%"/>
    <numFmt numFmtId="167" formatCode="0.0"/>
    <numFmt numFmtId="168" formatCode="0.00%;\-0.00%;0.00%"/>
    <numFmt numFmtId="169" formatCode="_(* #,##0_);_(* \(#,##0\);_(* &quot;-&quot;??_);_(@_)"/>
  </numFmts>
  <fonts count="17"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b/>
      <sz val="11"/>
      <color theme="1"/>
      <name val="Arial"/>
      <family val="2"/>
    </font>
    <font>
      <b/>
      <sz val="12"/>
      <color theme="1"/>
      <name val="Arial"/>
      <family val="2"/>
    </font>
    <font>
      <sz val="11"/>
      <color theme="1"/>
      <name val="Arial"/>
      <family val="2"/>
    </font>
    <font>
      <b/>
      <sz val="11"/>
      <color theme="0"/>
      <name val="Arial"/>
      <family val="2"/>
    </font>
    <font>
      <b/>
      <sz val="14"/>
      <color theme="1"/>
      <name val="Calibri"/>
      <family val="2"/>
      <scheme val="minor"/>
    </font>
    <font>
      <b/>
      <sz val="11"/>
      <color theme="0"/>
      <name val="Calibri"/>
      <family val="2"/>
      <scheme val="minor"/>
    </font>
    <font>
      <b/>
      <sz val="36"/>
      <color theme="1"/>
      <name val="Baskerville Old Face"/>
      <family val="1"/>
    </font>
    <font>
      <b/>
      <sz val="11"/>
      <color theme="1"/>
      <name val="Baskerville Old Face"/>
      <family val="1"/>
    </font>
    <font>
      <b/>
      <sz val="36"/>
      <color theme="0"/>
      <name val="Baskerville Old Face"/>
      <family val="1"/>
    </font>
    <font>
      <b/>
      <sz val="36"/>
      <color rgb="FFFF0000"/>
      <name val="Baskerville Old Face"/>
      <family val="1"/>
    </font>
    <font>
      <b/>
      <sz val="14"/>
      <color theme="0"/>
      <name val="Calibri"/>
      <family val="2"/>
      <scheme val="minor"/>
    </font>
    <font>
      <b/>
      <sz val="16"/>
      <color theme="0"/>
      <name val="Calibri"/>
      <family val="2"/>
      <scheme val="minor"/>
    </font>
    <font>
      <b/>
      <sz val="18"/>
      <color theme="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2" tint="-0.249977111117893"/>
        <bgColor indexed="64"/>
      </patternFill>
    </fill>
    <fill>
      <patternFill patternType="solid">
        <fgColor rgb="FFFF0000"/>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2" tint="-0.499984740745262"/>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002060"/>
        <bgColor indexed="64"/>
      </patternFill>
    </fill>
    <fill>
      <patternFill patternType="solid">
        <fgColor theme="3"/>
        <bgColor indexed="64"/>
      </patternFill>
    </fill>
    <fill>
      <patternFill patternType="solid">
        <fgColor theme="1"/>
        <bgColor indexed="64"/>
      </patternFill>
    </fill>
    <fill>
      <patternFill patternType="solid">
        <fgColor theme="7"/>
        <bgColor indexed="64"/>
      </patternFill>
    </fill>
  </fills>
  <borders count="1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theme="4" tint="0.39997558519241921"/>
      </left>
      <right/>
      <top style="thin">
        <color theme="4" tint="0.39997558519241921"/>
      </top>
      <bottom style="thin">
        <color theme="4" tint="0.39997558519241921"/>
      </bottom>
      <diagonal/>
    </border>
    <border>
      <left style="thin">
        <color indexed="64"/>
      </left>
      <right/>
      <top/>
      <bottom style="thin">
        <color theme="4" tint="0.39997558519241921"/>
      </bottom>
      <diagonal/>
    </border>
    <border>
      <left style="thin">
        <color theme="4" tint="0.39997558519241921"/>
      </left>
      <right/>
      <top style="thin">
        <color theme="4" tint="0.39997558519241921"/>
      </top>
      <bottom/>
      <diagonal/>
    </border>
    <border>
      <left style="medium">
        <color indexed="64"/>
      </left>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3">
    <xf numFmtId="0" fontId="0" fillId="0" borderId="0"/>
    <xf numFmtId="165" fontId="1" fillId="0" borderId="0" applyFont="0" applyFill="0" applyBorder="0" applyAlignment="0" applyProtection="0"/>
    <xf numFmtId="9" fontId="1" fillId="0" borderId="0" applyFont="0" applyFill="0" applyBorder="0" applyAlignment="0" applyProtection="0"/>
  </cellStyleXfs>
  <cellXfs count="91">
    <xf numFmtId="0" fontId="0" fillId="0" borderId="0" xfId="0"/>
    <xf numFmtId="0" fontId="2" fillId="0" borderId="0" xfId="0" applyFont="1"/>
    <xf numFmtId="0" fontId="4" fillId="0" borderId="0" xfId="0" applyFont="1"/>
    <xf numFmtId="0" fontId="4" fillId="0" borderId="1" xfId="0" applyFont="1" applyBorder="1"/>
    <xf numFmtId="165" fontId="0" fillId="0" borderId="0" xfId="1" applyFont="1"/>
    <xf numFmtId="0" fontId="5" fillId="0" borderId="0" xfId="0" applyFont="1"/>
    <xf numFmtId="0" fontId="6" fillId="0" borderId="0" xfId="0" applyFont="1"/>
    <xf numFmtId="165" fontId="6" fillId="0" borderId="0" xfId="1" applyFont="1"/>
    <xf numFmtId="165" fontId="4" fillId="0" borderId="2" xfId="1" applyFont="1" applyBorder="1"/>
    <xf numFmtId="0" fontId="4" fillId="0" borderId="2" xfId="0" applyFont="1" applyBorder="1"/>
    <xf numFmtId="0" fontId="4" fillId="0" borderId="3" xfId="0" applyFont="1" applyBorder="1"/>
    <xf numFmtId="165" fontId="4" fillId="0" borderId="0" xfId="1" applyFont="1"/>
    <xf numFmtId="165" fontId="6" fillId="0" borderId="2" xfId="1" applyFont="1" applyBorder="1"/>
    <xf numFmtId="0" fontId="6" fillId="0" borderId="2" xfId="0" applyFont="1" applyBorder="1"/>
    <xf numFmtId="0" fontId="6" fillId="0" borderId="3" xfId="0" applyFont="1" applyBorder="1"/>
    <xf numFmtId="165" fontId="4" fillId="0" borderId="1" xfId="1" applyFont="1" applyBorder="1"/>
    <xf numFmtId="165" fontId="6" fillId="0" borderId="3" xfId="1" applyFont="1" applyBorder="1"/>
    <xf numFmtId="165" fontId="4" fillId="0" borderId="3" xfId="1" applyFont="1" applyBorder="1"/>
    <xf numFmtId="0" fontId="5" fillId="3" borderId="4" xfId="0" applyFont="1" applyFill="1" applyBorder="1"/>
    <xf numFmtId="0" fontId="5" fillId="2" borderId="4" xfId="0" applyFont="1" applyFill="1" applyBorder="1"/>
    <xf numFmtId="165" fontId="7" fillId="4" borderId="0" xfId="1" applyFont="1" applyFill="1"/>
    <xf numFmtId="165" fontId="6" fillId="5" borderId="0" xfId="1" applyFont="1" applyFill="1"/>
    <xf numFmtId="9" fontId="6" fillId="0" borderId="0" xfId="2" applyFont="1"/>
    <xf numFmtId="9" fontId="4" fillId="0" borderId="2" xfId="2" applyFont="1" applyBorder="1"/>
    <xf numFmtId="0" fontId="6" fillId="0" borderId="0" xfId="0" applyFont="1" applyAlignment="1">
      <alignment wrapText="1"/>
    </xf>
    <xf numFmtId="9" fontId="6" fillId="5" borderId="0" xfId="2" applyFont="1" applyFill="1"/>
    <xf numFmtId="9" fontId="4" fillId="5" borderId="2" xfId="2" applyFont="1" applyFill="1" applyBorder="1"/>
    <xf numFmtId="9" fontId="4" fillId="5" borderId="3" xfId="2" applyFont="1" applyFill="1" applyBorder="1"/>
    <xf numFmtId="166" fontId="6" fillId="0" borderId="0" xfId="2" applyNumberFormat="1" applyFont="1"/>
    <xf numFmtId="1" fontId="6" fillId="0" borderId="0" xfId="0" applyNumberFormat="1" applyFont="1"/>
    <xf numFmtId="165" fontId="6" fillId="0" borderId="0" xfId="0" applyNumberFormat="1" applyFont="1"/>
    <xf numFmtId="9" fontId="6" fillId="0" borderId="0" xfId="0" applyNumberFormat="1" applyFont="1"/>
    <xf numFmtId="9" fontId="6" fillId="0" borderId="0" xfId="1" applyNumberFormat="1" applyFont="1"/>
    <xf numFmtId="2" fontId="6" fillId="0" borderId="0" xfId="1" applyNumberFormat="1" applyFont="1"/>
    <xf numFmtId="165" fontId="4" fillId="6" borderId="0" xfId="1" applyFont="1" applyFill="1"/>
    <xf numFmtId="10" fontId="6" fillId="0" borderId="0" xfId="1" applyNumberFormat="1" applyFont="1"/>
    <xf numFmtId="9" fontId="0" fillId="0" borderId="0" xfId="2" applyFont="1"/>
    <xf numFmtId="0" fontId="3" fillId="2" borderId="4" xfId="0" applyFont="1" applyFill="1" applyBorder="1"/>
    <xf numFmtId="166" fontId="0" fillId="0" borderId="0" xfId="0" applyNumberFormat="1"/>
    <xf numFmtId="166" fontId="0" fillId="0" borderId="0" xfId="0" applyNumberFormat="1" applyAlignment="1">
      <alignment horizontal="center"/>
    </xf>
    <xf numFmtId="164" fontId="0" fillId="0" borderId="0" xfId="1" applyNumberFormat="1" applyFont="1"/>
    <xf numFmtId="0" fontId="8" fillId="2" borderId="4" xfId="0" applyFont="1" applyFill="1" applyBorder="1"/>
    <xf numFmtId="165" fontId="6" fillId="7" borderId="0" xfId="1" applyFont="1" applyFill="1"/>
    <xf numFmtId="167" fontId="0" fillId="0" borderId="0" xfId="0" applyNumberFormat="1"/>
    <xf numFmtId="1" fontId="0" fillId="0" borderId="0" xfId="0" applyNumberFormat="1"/>
    <xf numFmtId="0" fontId="9" fillId="8" borderId="5" xfId="0" applyFont="1" applyFill="1" applyBorder="1"/>
    <xf numFmtId="0" fontId="9" fillId="8" borderId="6" xfId="0" applyFont="1" applyFill="1" applyBorder="1"/>
    <xf numFmtId="0" fontId="0" fillId="9" borderId="7" xfId="0" applyFill="1" applyBorder="1"/>
    <xf numFmtId="0" fontId="0" fillId="0" borderId="7" xfId="0" applyBorder="1"/>
    <xf numFmtId="0" fontId="9" fillId="8" borderId="8" xfId="0" applyFont="1" applyFill="1" applyBorder="1"/>
    <xf numFmtId="0" fontId="0" fillId="0" borderId="9" xfId="0" applyBorder="1"/>
    <xf numFmtId="0" fontId="0" fillId="0" borderId="0" xfId="0" pivotButton="1"/>
    <xf numFmtId="0" fontId="0" fillId="0" borderId="0" xfId="0" applyAlignment="1">
      <alignment horizontal="left"/>
    </xf>
    <xf numFmtId="168" fontId="0" fillId="0" borderId="0" xfId="0" applyNumberFormat="1"/>
    <xf numFmtId="0" fontId="2" fillId="0" borderId="0" xfId="0" applyFont="1" applyAlignment="1">
      <alignment horizontal="center"/>
    </xf>
    <xf numFmtId="0" fontId="0" fillId="0" borderId="4" xfId="0" pivotButton="1" applyBorder="1"/>
    <xf numFmtId="0" fontId="0" fillId="0" borderId="4" xfId="0" applyBorder="1"/>
    <xf numFmtId="0" fontId="0" fillId="0" borderId="4" xfId="0" applyBorder="1" applyAlignment="1">
      <alignment horizontal="left"/>
    </xf>
    <xf numFmtId="9" fontId="0" fillId="0" borderId="4" xfId="0" applyNumberFormat="1" applyBorder="1"/>
    <xf numFmtId="168" fontId="0" fillId="0" borderId="4" xfId="0" applyNumberFormat="1" applyBorder="1"/>
    <xf numFmtId="0" fontId="9" fillId="10" borderId="4" xfId="0" applyFont="1" applyFill="1" applyBorder="1"/>
    <xf numFmtId="165" fontId="0" fillId="0" borderId="4" xfId="0" applyNumberFormat="1" applyBorder="1"/>
    <xf numFmtId="0" fontId="0" fillId="0" borderId="4" xfId="0" applyBorder="1" applyAlignment="1">
      <alignment horizontal="center"/>
    </xf>
    <xf numFmtId="168" fontId="0" fillId="0" borderId="4" xfId="0" applyNumberFormat="1" applyBorder="1" applyAlignment="1">
      <alignment horizontal="left"/>
    </xf>
    <xf numFmtId="165" fontId="0" fillId="0" borderId="4" xfId="0" applyNumberFormat="1" applyBorder="1" applyAlignment="1">
      <alignment horizontal="left"/>
    </xf>
    <xf numFmtId="1" fontId="0" fillId="0" borderId="4" xfId="0" applyNumberFormat="1" applyBorder="1"/>
    <xf numFmtId="169" fontId="0" fillId="0" borderId="4" xfId="0" applyNumberFormat="1" applyBorder="1"/>
    <xf numFmtId="0" fontId="0" fillId="11" borderId="0" xfId="0" applyFill="1"/>
    <xf numFmtId="0" fontId="0" fillId="12" borderId="0" xfId="0" applyFill="1"/>
    <xf numFmtId="0" fontId="0" fillId="13" borderId="0" xfId="0" applyFill="1"/>
    <xf numFmtId="0" fontId="10" fillId="8" borderId="10" xfId="0" applyFont="1" applyFill="1" applyBorder="1" applyAlignment="1">
      <alignment horizontal="center"/>
    </xf>
    <xf numFmtId="0" fontId="10" fillId="8" borderId="0" xfId="0" applyFont="1" applyFill="1" applyAlignment="1">
      <alignment horizontal="center"/>
    </xf>
    <xf numFmtId="0" fontId="0" fillId="12" borderId="11" xfId="0" applyFill="1" applyBorder="1"/>
    <xf numFmtId="0" fontId="14" fillId="12" borderId="0" xfId="0" applyFont="1" applyFill="1" applyBorder="1" applyAlignment="1">
      <alignment horizontal="center"/>
    </xf>
    <xf numFmtId="0" fontId="14" fillId="12" borderId="0" xfId="0" applyFont="1" applyFill="1" applyBorder="1" applyAlignment="1">
      <alignment horizontal="left"/>
    </xf>
    <xf numFmtId="0" fontId="15" fillId="12" borderId="0" xfId="0" applyFont="1" applyFill="1" applyBorder="1" applyAlignment="1">
      <alignment horizontal="center"/>
    </xf>
    <xf numFmtId="165" fontId="15" fillId="12" borderId="0" xfId="1" applyFont="1" applyFill="1" applyBorder="1" applyAlignment="1">
      <alignment horizontal="center" vertical="center"/>
    </xf>
    <xf numFmtId="165" fontId="15" fillId="12" borderId="0" xfId="1" applyFont="1" applyFill="1" applyBorder="1" applyAlignment="1">
      <alignment horizontal="right" vertical="center"/>
    </xf>
    <xf numFmtId="0" fontId="0" fillId="0" borderId="0" xfId="0" applyAlignment="1">
      <alignment horizontal="center"/>
    </xf>
    <xf numFmtId="0" fontId="16" fillId="8" borderId="12" xfId="0" applyFont="1" applyFill="1" applyBorder="1" applyAlignment="1">
      <alignment horizontal="center" vertical="center"/>
    </xf>
    <xf numFmtId="0" fontId="16" fillId="8" borderId="16" xfId="0" applyFont="1" applyFill="1" applyBorder="1" applyAlignment="1">
      <alignment horizontal="center" vertical="center"/>
    </xf>
    <xf numFmtId="0" fontId="16" fillId="8" borderId="13" xfId="0" applyFont="1" applyFill="1" applyBorder="1" applyAlignment="1">
      <alignment horizontal="center" vertical="center"/>
    </xf>
    <xf numFmtId="0" fontId="16" fillId="8" borderId="14" xfId="0" applyFont="1" applyFill="1" applyBorder="1" applyAlignment="1">
      <alignment horizontal="center" vertical="center"/>
    </xf>
    <xf numFmtId="0" fontId="16" fillId="8" borderId="17" xfId="0" applyFont="1" applyFill="1" applyBorder="1" applyAlignment="1">
      <alignment horizontal="center" vertical="center"/>
    </xf>
    <xf numFmtId="0" fontId="16" fillId="8" borderId="15" xfId="0" applyFont="1" applyFill="1" applyBorder="1" applyAlignment="1">
      <alignment horizontal="center" vertical="center"/>
    </xf>
    <xf numFmtId="0" fontId="0" fillId="0" borderId="5" xfId="0" applyBorder="1" applyAlignment="1">
      <alignment horizontal="center"/>
    </xf>
    <xf numFmtId="0" fontId="0" fillId="8" borderId="0" xfId="0" applyFill="1"/>
    <xf numFmtId="0" fontId="15" fillId="10" borderId="1" xfId="0" applyFont="1" applyFill="1" applyBorder="1" applyAlignment="1">
      <alignment horizontal="center"/>
    </xf>
    <xf numFmtId="0" fontId="15" fillId="10" borderId="3" xfId="0" applyFont="1" applyFill="1" applyBorder="1" applyAlignment="1">
      <alignment horizontal="center"/>
    </xf>
    <xf numFmtId="9" fontId="15" fillId="10" borderId="1" xfId="0" applyNumberFormat="1" applyFont="1" applyFill="1" applyBorder="1" applyAlignment="1">
      <alignment horizontal="center"/>
    </xf>
    <xf numFmtId="0" fontId="15" fillId="10" borderId="2" xfId="0" applyFont="1" applyFill="1" applyBorder="1" applyAlignment="1">
      <alignment horizontal="center"/>
    </xf>
  </cellXfs>
  <cellStyles count="3">
    <cellStyle name="Comma" xfId="1" builtinId="3"/>
    <cellStyle name="Normal" xfId="0" builtinId="0"/>
    <cellStyle name="Percent" xfId="2" builtinId="5"/>
  </cellStyles>
  <dxfs count="100">
    <dxf>
      <numFmt numFmtId="165" formatCode="_(* #,##0.00_);_(* \(#,##0.0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9" formatCode="_(* #,##0_);_(* \(#,##0\);_(* &quot;-&quot;??_);_(@_)"/>
    </dxf>
    <dxf>
      <numFmt numFmtId="165" formatCode="_(* #,##0.00_);_(* \(#,##0.00\);_(* &quot;-&quot;??_);_(@_)"/>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0.00_);_(* \(#,##0.00\);_(* &quot;-&quot;??_);_(@_)"/>
    </dxf>
    <dxf>
      <numFmt numFmtId="165" formatCode="_(* #,##0.00_);_(* \(#,##0.00\);_(* &quot;-&quot;??_);_(@_)"/>
    </dxf>
    <dxf>
      <numFmt numFmtId="165" formatCode="_(* #,##0.00_);_(* \(#,##0.00\);_(* &quot;-&quot;??_);_(@_)"/>
    </dxf>
    <dxf>
      <numFmt numFmtId="165" formatCode="_(* #,##0.00_);_(* \(#,##0.00\);_(* &quot;-&quot;??_);_(@_)"/>
    </dxf>
    <dxf>
      <numFmt numFmtId="165" formatCode="_(* #,##0.00_);_(* \(#,##0.00\);_(* &quot;-&quot;??_);_(@_)"/>
    </dxf>
    <dxf>
      <numFmt numFmtId="165" formatCode="_(* #,##0.00_);_(* \(#,##0.00\);_(* &quot;-&quot;??_);_(@_)"/>
    </dxf>
    <dxf>
      <numFmt numFmtId="165" formatCode="_(* #,##0.00_);_(* \(#,##0.00\);_(* &quot;-&quot;??_);_(@_)"/>
    </dxf>
    <dxf>
      <alignment horizontal="left"/>
    </dxf>
    <dxf>
      <alignment horizontal="center"/>
    </dxf>
    <dxf>
      <numFmt numFmtId="165" formatCode="_(* #,##0.00_);_(* \(#,##0.00\);_(* &quot;-&quot;??_);_(@_)"/>
    </dxf>
    <dxf>
      <numFmt numFmtId="165" formatCode="_(* #,##0.00_);_(* \(#,##0.00\);_(* &quot;-&quot;??_);_(@_)"/>
    </dxf>
    <dxf>
      <numFmt numFmtId="165" formatCode="_(* #,##0.00_);_(* \(#,##0.0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2060"/>
        </patternFill>
      </fill>
    </dxf>
    <dxf>
      <font>
        <color theme="0"/>
      </font>
    </dxf>
    <dxf>
      <font>
        <b/>
      </font>
    </dxf>
    <dxf>
      <numFmt numFmtId="165" formatCode="_(* #,##0.00_);_(* \(#,##0.00\);_(* &quot;-&quot;??_);_(@_)"/>
    </dxf>
    <dxf>
      <numFmt numFmtId="165" formatCode="_(* #,##0.00_);_(* \(#,##0.00\);_(* &quot;-&quot;??_);_(@_)"/>
    </dxf>
    <dxf>
      <numFmt numFmtId="165" formatCode="_(* #,##0.00_);_(* \(#,##0.0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0.00_);_(* \(#,##0.0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_(* #,##0_);_(* \(#,##0\);_(* &quot;-&quot;??_);_(@_)"/>
    </dxf>
    <dxf>
      <font>
        <b val="0"/>
        <i val="0"/>
        <strike val="0"/>
        <condense val="0"/>
        <extend val="0"/>
        <outline val="0"/>
        <shadow val="0"/>
        <u val="none"/>
        <vertAlign val="baseline"/>
        <sz val="11"/>
        <color theme="1"/>
        <name val="Calibri"/>
        <family val="2"/>
        <scheme val="minor"/>
      </font>
      <border diagonalUp="0" diagonalDown="0">
        <left style="thin">
          <color theme="4" tint="0.39997558519241921"/>
        </left>
        <right/>
        <top style="thin">
          <color theme="4" tint="0.39997558519241921"/>
        </top>
        <bottom style="thin">
          <color theme="4" tint="0.39997558519241921"/>
        </bottom>
        <vertical/>
        <horizontal/>
      </border>
    </dxf>
    <dxf>
      <border outline="0">
        <top style="thin">
          <color theme="4" tint="0.39997558519241921"/>
        </top>
      </border>
    </dxf>
    <dxf>
      <border outline="0">
        <top style="thin">
          <color indexed="64"/>
        </top>
        <bottom style="thin">
          <color theme="4" tint="0.39997558519241921"/>
        </bottom>
      </border>
    </dxf>
    <dxf>
      <font>
        <b val="0"/>
        <i val="0"/>
        <strike val="0"/>
        <condense val="0"/>
        <extend val="0"/>
        <outline val="0"/>
        <shadow val="0"/>
        <u val="none"/>
        <vertAlign val="baseline"/>
        <sz val="11"/>
        <color theme="1"/>
        <name val="Calibri"/>
        <family val="2"/>
        <scheme val="minor"/>
      </font>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4"/>
        </patternFill>
      </fil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0.0"/>
    </dxf>
    <dxf>
      <numFmt numFmtId="1" formatCode="0"/>
    </dxf>
    <dxf>
      <numFmt numFmtId="1" formatCode="0"/>
    </dxf>
    <dxf>
      <numFmt numFmtId="1" formatCode="0"/>
    </dxf>
    <dxf>
      <numFmt numFmtId="1" formatCode="0"/>
    </dxf>
    <dxf>
      <numFmt numFmtId="1" formatCode="0"/>
    </dxf>
    <dxf>
      <border outline="0">
        <top style="thin">
          <color indexed="64"/>
        </top>
      </border>
    </dxf>
    <dxf>
      <font>
        <b/>
        <i val="0"/>
        <strike val="0"/>
        <condense val="0"/>
        <extend val="0"/>
        <outline val="0"/>
        <shadow val="0"/>
        <u val="none"/>
        <vertAlign val="baseline"/>
        <sz val="11"/>
        <color theme="0"/>
        <name val="Calibri"/>
        <family val="2"/>
        <scheme val="minor"/>
      </font>
      <fill>
        <patternFill patternType="solid">
          <fgColor indexed="64"/>
          <bgColor theme="4"/>
        </patternFill>
      </fill>
      <border diagonalUp="0" diagonalDown="0" outline="0">
        <left style="thin">
          <color indexed="64"/>
        </left>
        <right style="thin">
          <color indexed="64"/>
        </right>
        <top/>
        <bottom/>
      </border>
    </dxf>
  </dxfs>
  <tableStyles count="0" defaultTableStyle="TableStyleMedium2" defaultPivotStyle="PivotStyleLight16"/>
  <colors>
    <mruColors>
      <color rgb="FFCCFF33"/>
      <color rgb="FFFF5050"/>
      <color rgb="FFFF9966"/>
      <color rgb="FFFF33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1.xml"/><Relationship Id="rId21" Type="http://schemas.openxmlformats.org/officeDocument/2006/relationships/pivotCacheDefinition" Target="pivotCache/pivotCacheDefinition11.xml"/><Relationship Id="rId42" Type="http://schemas.openxmlformats.org/officeDocument/2006/relationships/customXml" Target="../customXml/item10.xml"/><Relationship Id="rId47" Type="http://schemas.openxmlformats.org/officeDocument/2006/relationships/customXml" Target="../customXml/item15.xml"/><Relationship Id="rId63" Type="http://schemas.openxmlformats.org/officeDocument/2006/relationships/customXml" Target="../customXml/item31.xml"/><Relationship Id="rId68" Type="http://schemas.openxmlformats.org/officeDocument/2006/relationships/customXml" Target="../customXml/item36.xml"/><Relationship Id="rId7" Type="http://schemas.openxmlformats.org/officeDocument/2006/relationships/worksheet" Target="worksheets/sheet7.xml"/><Relationship Id="rId71" Type="http://schemas.openxmlformats.org/officeDocument/2006/relationships/customXml" Target="../customXml/item39.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styles" Target="styles.xml"/><Relationship Id="rId11" Type="http://schemas.openxmlformats.org/officeDocument/2006/relationships/pivotCacheDefinition" Target="pivotCache/pivotCacheDefinition1.xml"/><Relationship Id="rId24" Type="http://schemas.openxmlformats.org/officeDocument/2006/relationships/pivotCacheDefinition" Target="pivotCache/pivotCacheDefinition14.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8" Type="http://schemas.openxmlformats.org/officeDocument/2006/relationships/customXml" Target="../customXml/item26.xml"/><Relationship Id="rId66" Type="http://schemas.openxmlformats.org/officeDocument/2006/relationships/customXml" Target="../customXml/item34.xml"/><Relationship Id="rId5" Type="http://schemas.openxmlformats.org/officeDocument/2006/relationships/worksheet" Target="worksheets/sheet5.xml"/><Relationship Id="rId61" Type="http://schemas.openxmlformats.org/officeDocument/2006/relationships/customXml" Target="../customXml/item29.xml"/><Relationship Id="rId19" Type="http://schemas.openxmlformats.org/officeDocument/2006/relationships/pivotCacheDefinition" Target="pivotCache/pivotCacheDefinition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56" Type="http://schemas.openxmlformats.org/officeDocument/2006/relationships/customXml" Target="../customXml/item24.xml"/><Relationship Id="rId64" Type="http://schemas.openxmlformats.org/officeDocument/2006/relationships/customXml" Target="../customXml/item32.xml"/><Relationship Id="rId69" Type="http://schemas.openxmlformats.org/officeDocument/2006/relationships/customXml" Target="../customXml/item37.xml"/><Relationship Id="rId8" Type="http://schemas.openxmlformats.org/officeDocument/2006/relationships/worksheet" Target="worksheets/sheet8.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ivotCacheDefinition" Target="pivotCache/pivotCacheDefinition15.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59" Type="http://schemas.openxmlformats.org/officeDocument/2006/relationships/customXml" Target="../customXml/item27.xml"/><Relationship Id="rId67" Type="http://schemas.openxmlformats.org/officeDocument/2006/relationships/customXml" Target="../customXml/item35.xml"/><Relationship Id="rId20" Type="http://schemas.openxmlformats.org/officeDocument/2006/relationships/pivotCacheDefinition" Target="pivotCache/pivotCacheDefinition10.xml"/><Relationship Id="rId41" Type="http://schemas.openxmlformats.org/officeDocument/2006/relationships/customXml" Target="../customXml/item9.xml"/><Relationship Id="rId54" Type="http://schemas.openxmlformats.org/officeDocument/2006/relationships/customXml" Target="../customXml/item22.xml"/><Relationship Id="rId62" Type="http://schemas.openxmlformats.org/officeDocument/2006/relationships/customXml" Target="../customXml/item30.xml"/><Relationship Id="rId70" Type="http://schemas.openxmlformats.org/officeDocument/2006/relationships/customXml" Target="../customXml/item3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openxmlformats.org/officeDocument/2006/relationships/connections" Target="connections.xml"/><Relationship Id="rId36" Type="http://schemas.openxmlformats.org/officeDocument/2006/relationships/customXml" Target="../customXml/item4.xml"/><Relationship Id="rId49" Type="http://schemas.openxmlformats.org/officeDocument/2006/relationships/customXml" Target="../customXml/item17.xml"/><Relationship Id="rId57" Type="http://schemas.openxmlformats.org/officeDocument/2006/relationships/customXml" Target="../customXml/item25.xml"/><Relationship Id="rId10" Type="http://schemas.openxmlformats.org/officeDocument/2006/relationships/worksheet" Target="worksheets/sheet10.xml"/><Relationship Id="rId31" Type="http://schemas.openxmlformats.org/officeDocument/2006/relationships/powerPivotData" Target="model/item.data"/><Relationship Id="rId44" Type="http://schemas.openxmlformats.org/officeDocument/2006/relationships/customXml" Target="../customXml/item12.xml"/><Relationship Id="rId52" Type="http://schemas.openxmlformats.org/officeDocument/2006/relationships/customXml" Target="../customXml/item20.xml"/><Relationship Id="rId60" Type="http://schemas.openxmlformats.org/officeDocument/2006/relationships/customXml" Target="../customXml/item28.xml"/><Relationship Id="rId65" Type="http://schemas.openxmlformats.org/officeDocument/2006/relationships/customXml" Target="../customXml/item3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39" Type="http://schemas.openxmlformats.org/officeDocument/2006/relationships/customXml" Target="../customXml/item7.xml"/><Relationship Id="rId34" Type="http://schemas.openxmlformats.org/officeDocument/2006/relationships/customXml" Target="../customXml/item2.xml"/><Relationship Id="rId50" Type="http://schemas.openxmlformats.org/officeDocument/2006/relationships/customXml" Target="../customXml/item18.xml"/><Relationship Id="rId55"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[Vijay Bari 3 Statement modal (Maruti Suzuki).xlsx]Debt vs EBITDA!PivotTable1</c:name>
    <c:fmtId val="17"/>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b="1">
                <a:solidFill>
                  <a:schemeClr val="bg1"/>
                </a:solidFill>
              </a:rPr>
              <a:t>Debt</a:t>
            </a:r>
            <a:r>
              <a:rPr lang="en-IN" b="1" baseline="0">
                <a:solidFill>
                  <a:schemeClr val="bg1"/>
                </a:solidFill>
              </a:rPr>
              <a:t> vs EBITDA</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'Debt vs EBITDA'!$C$3</c:f>
              <c:strCache>
                <c:ptCount val="1"/>
                <c:pt idx="0">
                  <c:v>Sum of Total Liabilites</c:v>
                </c:pt>
              </c:strCache>
            </c:strRef>
          </c:tx>
          <c:spPr>
            <a:solidFill>
              <a:schemeClr val="accent1"/>
            </a:solidFill>
            <a:ln>
              <a:noFill/>
            </a:ln>
            <a:effectLst/>
          </c:spPr>
          <c:invertIfNegative val="0"/>
          <c:cat>
            <c:strRef>
              <c:f>'Debt vs EBITDA'!$B$4:$B$9</c:f>
              <c:strCache>
                <c:ptCount val="5"/>
                <c:pt idx="0">
                  <c:v>2025</c:v>
                </c:pt>
                <c:pt idx="1">
                  <c:v>2026</c:v>
                </c:pt>
                <c:pt idx="2">
                  <c:v>2028</c:v>
                </c:pt>
                <c:pt idx="3">
                  <c:v>2029</c:v>
                </c:pt>
                <c:pt idx="4">
                  <c:v>2030</c:v>
                </c:pt>
              </c:strCache>
            </c:strRef>
          </c:cat>
          <c:val>
            <c:numRef>
              <c:f>'Debt vs EBITDA'!$C$4:$C$9</c:f>
              <c:numCache>
                <c:formatCode>0</c:formatCode>
                <c:ptCount val="5"/>
                <c:pt idx="0">
                  <c:v>369328.87403413106</c:v>
                </c:pt>
                <c:pt idx="1">
                  <c:v>426276.86246796767</c:v>
                </c:pt>
                <c:pt idx="2">
                  <c:v>571755.25820416352</c:v>
                </c:pt>
                <c:pt idx="3">
                  <c:v>664109.14267705148</c:v>
                </c:pt>
                <c:pt idx="4">
                  <c:v>772664.8535289017</c:v>
                </c:pt>
              </c:numCache>
            </c:numRef>
          </c:val>
          <c:extLst>
            <c:ext xmlns:c16="http://schemas.microsoft.com/office/drawing/2014/chart" uri="{C3380CC4-5D6E-409C-BE32-E72D297353CC}">
              <c16:uniqueId val="{00000000-E1C0-4BB7-A410-FECC28956EC0}"/>
            </c:ext>
          </c:extLst>
        </c:ser>
        <c:ser>
          <c:idx val="1"/>
          <c:order val="1"/>
          <c:tx>
            <c:strRef>
              <c:f>'Debt vs EBITDA'!$D$3</c:f>
              <c:strCache>
                <c:ptCount val="1"/>
                <c:pt idx="0">
                  <c:v>Sum of Operating Profit</c:v>
                </c:pt>
              </c:strCache>
            </c:strRef>
          </c:tx>
          <c:spPr>
            <a:solidFill>
              <a:schemeClr val="accent2"/>
            </a:solidFill>
            <a:ln>
              <a:noFill/>
            </a:ln>
            <a:effectLst/>
          </c:spPr>
          <c:invertIfNegative val="0"/>
          <c:cat>
            <c:strRef>
              <c:f>'Debt vs EBITDA'!$B$4:$B$9</c:f>
              <c:strCache>
                <c:ptCount val="5"/>
                <c:pt idx="0">
                  <c:v>2025</c:v>
                </c:pt>
                <c:pt idx="1">
                  <c:v>2026</c:v>
                </c:pt>
                <c:pt idx="2">
                  <c:v>2028</c:v>
                </c:pt>
                <c:pt idx="3">
                  <c:v>2029</c:v>
                </c:pt>
                <c:pt idx="4">
                  <c:v>2030</c:v>
                </c:pt>
              </c:strCache>
            </c:strRef>
          </c:cat>
          <c:val>
            <c:numRef>
              <c:f>'Debt vs EBITDA'!$D$4:$D$9</c:f>
              <c:numCache>
                <c:formatCode>0</c:formatCode>
                <c:ptCount val="5"/>
                <c:pt idx="0">
                  <c:v>300978.3548627242</c:v>
                </c:pt>
                <c:pt idx="1">
                  <c:v>349218.35009778291</c:v>
                </c:pt>
                <c:pt idx="2">
                  <c:v>472451.4494595211</c:v>
                </c:pt>
                <c:pt idx="3">
                  <c:v>550683.37774066441</c:v>
                </c:pt>
                <c:pt idx="4">
                  <c:v>642639.68942524306</c:v>
                </c:pt>
              </c:numCache>
            </c:numRef>
          </c:val>
          <c:extLst>
            <c:ext xmlns:c16="http://schemas.microsoft.com/office/drawing/2014/chart" uri="{C3380CC4-5D6E-409C-BE32-E72D297353CC}">
              <c16:uniqueId val="{00000001-E1C0-4BB7-A410-FECC28956EC0}"/>
            </c:ext>
          </c:extLst>
        </c:ser>
        <c:dLbls>
          <c:showLegendKey val="0"/>
          <c:showVal val="0"/>
          <c:showCatName val="0"/>
          <c:showSerName val="0"/>
          <c:showPercent val="0"/>
          <c:showBubbleSize val="0"/>
        </c:dLbls>
        <c:gapWidth val="219"/>
        <c:axId val="1198137983"/>
        <c:axId val="1198128383"/>
      </c:barChart>
      <c:catAx>
        <c:axId val="1198137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98128383"/>
        <c:crosses val="autoZero"/>
        <c:auto val="1"/>
        <c:lblAlgn val="ctr"/>
        <c:lblOffset val="100"/>
        <c:noMultiLvlLbl val="0"/>
      </c:catAx>
      <c:valAx>
        <c:axId val="119812838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9813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[Vijay Bari 3 Statement modal (Maruti Suzuki).xlsx]Free Cash Flow !PivotTable1</c:name>
    <c:fmtId val="5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Free Cash Flow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'Free Cash Flow '!$C$3</c:f>
              <c:strCache>
                <c:ptCount val="1"/>
                <c:pt idx="0">
                  <c:v>Total</c:v>
                </c:pt>
              </c:strCache>
            </c:strRef>
          </c:tx>
          <c:spPr>
            <a:solidFill>
              <a:schemeClr val="accent1"/>
            </a:solidFill>
            <a:ln>
              <a:noFill/>
            </a:ln>
            <a:effectLst/>
            <a:sp3d/>
          </c:spPr>
          <c:invertIfNegative val="0"/>
          <c:cat>
            <c:strRef>
              <c:f>'Free Cash Flow '!$B$4:$B$9</c:f>
              <c:strCache>
                <c:ptCount val="5"/>
                <c:pt idx="0">
                  <c:v>2025</c:v>
                </c:pt>
                <c:pt idx="1">
                  <c:v>2026</c:v>
                </c:pt>
                <c:pt idx="2">
                  <c:v>2028</c:v>
                </c:pt>
                <c:pt idx="3">
                  <c:v>2029</c:v>
                </c:pt>
                <c:pt idx="4">
                  <c:v>2030</c:v>
                </c:pt>
              </c:strCache>
            </c:strRef>
          </c:cat>
          <c:val>
            <c:numRef>
              <c:f>'Free Cash Flow '!$C$4:$C$9</c:f>
              <c:numCache>
                <c:formatCode>_(* #,##0_);_(* \(#,##0\);_(* "-"??_);_(@_)</c:formatCode>
                <c:ptCount val="5"/>
                <c:pt idx="0">
                  <c:v>205349.34928660374</c:v>
                </c:pt>
                <c:pt idx="1">
                  <c:v>193140.71114405888</c:v>
                </c:pt>
                <c:pt idx="2">
                  <c:v>283122.04038575117</c:v>
                </c:pt>
                <c:pt idx="3">
                  <c:v>341688.57546720508</c:v>
                </c:pt>
                <c:pt idx="4">
                  <c:v>411469.94768969121</c:v>
                </c:pt>
              </c:numCache>
            </c:numRef>
          </c:val>
          <c:extLst>
            <c:ext xmlns:c16="http://schemas.microsoft.com/office/drawing/2014/chart" uri="{C3380CC4-5D6E-409C-BE32-E72D297353CC}">
              <c16:uniqueId val="{00000001-20B5-455C-B20A-6E2614187F2A}"/>
            </c:ext>
          </c:extLst>
        </c:ser>
        <c:dLbls>
          <c:showLegendKey val="0"/>
          <c:showVal val="0"/>
          <c:showCatName val="0"/>
          <c:showSerName val="0"/>
          <c:showPercent val="0"/>
          <c:showBubbleSize val="0"/>
        </c:dLbls>
        <c:gapWidth val="150"/>
        <c:shape val="box"/>
        <c:axId val="1198173023"/>
        <c:axId val="1198176383"/>
        <c:axId val="0"/>
      </c:bar3DChart>
      <c:catAx>
        <c:axId val="1198173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98176383"/>
        <c:crosses val="autoZero"/>
        <c:auto val="1"/>
        <c:lblAlgn val="ctr"/>
        <c:lblOffset val="100"/>
        <c:noMultiLvlLbl val="0"/>
      </c:catAx>
      <c:valAx>
        <c:axId val="1198176383"/>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98173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[Vijay Bari 3 Statement modal (Maruti Suzuki).xlsx]Revenue &amp; EBITDA!PivotTable1</c:name>
    <c:fmtId val="46"/>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a:t>Revenue &amp; EBITDA</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pivotFmt>
      <c:pivotFmt>
        <c:idx val="3"/>
        <c:spPr>
          <a:solidFill>
            <a:srgbClr val="FF0000"/>
          </a:solidFill>
          <a:ln>
            <a:noFill/>
          </a:ln>
          <a:effectLst/>
        </c:spPr>
      </c:pivotFmt>
      <c:pivotFmt>
        <c:idx val="4"/>
        <c:spPr>
          <a:solidFill>
            <a:srgbClr val="FF5050"/>
          </a:solidFill>
          <a:ln>
            <a:noFill/>
          </a:ln>
          <a:effectLst/>
        </c:spPr>
      </c:pivotFmt>
      <c:pivotFmt>
        <c:idx val="5"/>
        <c:spPr>
          <a:solidFill>
            <a:srgbClr val="FF5050"/>
          </a:solidFill>
          <a:ln>
            <a:noFill/>
          </a:ln>
          <a:effectLst/>
        </c:spPr>
      </c:pivotFmt>
      <c:pivotFmt>
        <c:idx val="6"/>
        <c:spPr>
          <a:solidFill>
            <a:srgbClr val="CCFF33"/>
          </a:solidFill>
          <a:ln>
            <a:noFill/>
          </a:ln>
          <a:effectLst/>
        </c:spPr>
      </c:pivotFmt>
      <c:pivotFmt>
        <c:idx val="7"/>
        <c:spPr>
          <a:solidFill>
            <a:srgbClr val="00B050"/>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c:spPr>
      </c:pivotFmt>
      <c:pivotFmt>
        <c:idx val="10"/>
        <c:spPr>
          <a:solidFill>
            <a:srgbClr val="FF0000"/>
          </a:solidFill>
          <a:ln>
            <a:noFill/>
          </a:ln>
          <a:effectLst/>
        </c:spPr>
      </c:pivotFmt>
      <c:pivotFmt>
        <c:idx val="11"/>
        <c:spPr>
          <a:solidFill>
            <a:srgbClr val="FF5050"/>
          </a:solidFill>
          <a:ln>
            <a:noFill/>
          </a:ln>
          <a:effectLst/>
        </c:spPr>
      </c:pivotFmt>
      <c:pivotFmt>
        <c:idx val="12"/>
        <c:spPr>
          <a:solidFill>
            <a:srgbClr val="FF5050"/>
          </a:solidFill>
          <a:ln>
            <a:noFill/>
          </a:ln>
          <a:effectLst/>
        </c:spPr>
      </c:pivotFmt>
      <c:pivotFmt>
        <c:idx val="13"/>
        <c:spPr>
          <a:solidFill>
            <a:srgbClr val="CCFF33"/>
          </a:solidFill>
          <a:ln>
            <a:noFill/>
          </a:ln>
          <a:effectLst/>
        </c:spPr>
      </c:pivotFmt>
      <c:pivotFmt>
        <c:idx val="14"/>
        <c:spPr>
          <a:solidFill>
            <a:srgbClr val="00B050"/>
          </a:solidFill>
          <a:ln>
            <a:noFill/>
          </a:ln>
          <a:effectLst/>
        </c:spPr>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FF0000"/>
          </a:solidFill>
          <a:ln>
            <a:noFill/>
          </a:ln>
          <a:effectLst/>
        </c:spPr>
      </c:pivotFmt>
      <c:pivotFmt>
        <c:idx val="18"/>
        <c:spPr>
          <a:solidFill>
            <a:srgbClr val="FF0000"/>
          </a:solidFill>
          <a:ln>
            <a:noFill/>
          </a:ln>
          <a:effectLst/>
        </c:spPr>
      </c:pivotFmt>
      <c:pivotFmt>
        <c:idx val="19"/>
        <c:spPr>
          <a:solidFill>
            <a:srgbClr val="FF5050"/>
          </a:solidFill>
          <a:ln>
            <a:noFill/>
          </a:ln>
          <a:effectLst/>
        </c:spPr>
      </c:pivotFmt>
      <c:pivotFmt>
        <c:idx val="20"/>
        <c:spPr>
          <a:solidFill>
            <a:srgbClr val="FF5050"/>
          </a:solidFill>
          <a:ln>
            <a:noFill/>
          </a:ln>
          <a:effectLst/>
        </c:spPr>
      </c:pivotFmt>
      <c:pivotFmt>
        <c:idx val="21"/>
        <c:spPr>
          <a:solidFill>
            <a:srgbClr val="CCFF33"/>
          </a:solidFill>
          <a:ln>
            <a:noFill/>
          </a:ln>
          <a:effectLst/>
        </c:spPr>
      </c:pivotFmt>
      <c:pivotFmt>
        <c:idx val="22"/>
        <c:spPr>
          <a:solidFill>
            <a:srgbClr val="00B050"/>
          </a:solidFill>
          <a:ln>
            <a:noFill/>
          </a:ln>
          <a:effectLst/>
        </c:spPr>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&amp; EBITDA'!$C$3</c:f>
              <c:strCache>
                <c:ptCount val="1"/>
                <c:pt idx="0">
                  <c:v>Sum of Total Revenue</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F3C8-4371-81FD-94B8FCEC784B}"/>
              </c:ext>
            </c:extLst>
          </c:dPt>
          <c:dPt>
            <c:idx val="1"/>
            <c:invertIfNegative val="0"/>
            <c:bubble3D val="0"/>
            <c:spPr>
              <a:solidFill>
                <a:srgbClr val="FF0000"/>
              </a:solidFill>
              <a:ln>
                <a:noFill/>
              </a:ln>
              <a:effectLst/>
            </c:spPr>
            <c:extLst>
              <c:ext xmlns:c16="http://schemas.microsoft.com/office/drawing/2014/chart" uri="{C3380CC4-5D6E-409C-BE32-E72D297353CC}">
                <c16:uniqueId val="{00000003-F3C8-4371-81FD-94B8FCEC784B}"/>
              </c:ext>
            </c:extLst>
          </c:dPt>
          <c:dPt>
            <c:idx val="2"/>
            <c:invertIfNegative val="0"/>
            <c:bubble3D val="0"/>
            <c:spPr>
              <a:solidFill>
                <a:srgbClr val="FF5050"/>
              </a:solidFill>
              <a:ln>
                <a:noFill/>
              </a:ln>
              <a:effectLst/>
            </c:spPr>
            <c:extLst>
              <c:ext xmlns:c16="http://schemas.microsoft.com/office/drawing/2014/chart" uri="{C3380CC4-5D6E-409C-BE32-E72D297353CC}">
                <c16:uniqueId val="{00000005-F3C8-4371-81FD-94B8FCEC784B}"/>
              </c:ext>
            </c:extLst>
          </c:dPt>
          <c:dPt>
            <c:idx val="3"/>
            <c:invertIfNegative val="0"/>
            <c:bubble3D val="0"/>
            <c:spPr>
              <a:solidFill>
                <a:srgbClr val="CCFF33"/>
              </a:solidFill>
              <a:ln>
                <a:noFill/>
              </a:ln>
              <a:effectLst/>
            </c:spPr>
            <c:extLst>
              <c:ext xmlns:c16="http://schemas.microsoft.com/office/drawing/2014/chart" uri="{C3380CC4-5D6E-409C-BE32-E72D297353CC}">
                <c16:uniqueId val="{00000007-F3C8-4371-81FD-94B8FCEC784B}"/>
              </c:ext>
            </c:extLst>
          </c:dPt>
          <c:dPt>
            <c:idx val="4"/>
            <c:invertIfNegative val="0"/>
            <c:bubble3D val="0"/>
            <c:spPr>
              <a:solidFill>
                <a:srgbClr val="00B050"/>
              </a:solidFill>
              <a:ln>
                <a:noFill/>
              </a:ln>
              <a:effectLst/>
            </c:spPr>
            <c:extLst>
              <c:ext xmlns:c16="http://schemas.microsoft.com/office/drawing/2014/chart" uri="{C3380CC4-5D6E-409C-BE32-E72D297353CC}">
                <c16:uniqueId val="{00000009-F3C8-4371-81FD-94B8FCEC784B}"/>
              </c:ext>
            </c:extLst>
          </c:dPt>
          <c:dPt>
            <c:idx val="5"/>
            <c:invertIfNegative val="0"/>
            <c:bubble3D val="0"/>
            <c:extLst>
              <c:ext xmlns:c16="http://schemas.microsoft.com/office/drawing/2014/chart" uri="{C3380CC4-5D6E-409C-BE32-E72D297353CC}">
                <c16:uniqueId val="{0000000B-F3C8-4371-81FD-94B8FCEC784B}"/>
              </c:ext>
            </c:extLst>
          </c:dPt>
          <c:cat>
            <c:strRef>
              <c:f>'Revenue &amp; EBITDA'!$B$4:$B$9</c:f>
              <c:strCache>
                <c:ptCount val="5"/>
                <c:pt idx="0">
                  <c:v>2025</c:v>
                </c:pt>
                <c:pt idx="1">
                  <c:v>2026</c:v>
                </c:pt>
                <c:pt idx="2">
                  <c:v>2028</c:v>
                </c:pt>
                <c:pt idx="3">
                  <c:v>2029</c:v>
                </c:pt>
                <c:pt idx="4">
                  <c:v>2030</c:v>
                </c:pt>
              </c:strCache>
            </c:strRef>
          </c:cat>
          <c:val>
            <c:numRef>
              <c:f>'Revenue &amp; EBITDA'!$C$4:$C$9</c:f>
              <c:numCache>
                <c:formatCode>_(* #,##0_);_(* \(#,##0\);_(* "-"??_);_(@_)</c:formatCode>
                <c:ptCount val="5"/>
                <c:pt idx="0">
                  <c:v>1770571.8282452312</c:v>
                </c:pt>
                <c:pt idx="1">
                  <c:v>2071120.1629895079</c:v>
                </c:pt>
                <c:pt idx="2">
                  <c:v>2838896.001649396</c:v>
                </c:pt>
                <c:pt idx="3">
                  <c:v>3326302.2639046512</c:v>
                </c:pt>
                <c:pt idx="4">
                  <c:v>3899215.180072193</c:v>
                </c:pt>
              </c:numCache>
            </c:numRef>
          </c:val>
          <c:extLst>
            <c:ext xmlns:c16="http://schemas.microsoft.com/office/drawing/2014/chart" uri="{C3380CC4-5D6E-409C-BE32-E72D297353CC}">
              <c16:uniqueId val="{0000000C-F3C8-4371-81FD-94B8FCEC784B}"/>
            </c:ext>
          </c:extLst>
        </c:ser>
        <c:dLbls>
          <c:showLegendKey val="0"/>
          <c:showVal val="0"/>
          <c:showCatName val="0"/>
          <c:showSerName val="0"/>
          <c:showPercent val="0"/>
          <c:showBubbleSize val="0"/>
        </c:dLbls>
        <c:gapWidth val="219"/>
        <c:overlap val="-27"/>
        <c:axId val="1277188655"/>
        <c:axId val="1277187215"/>
      </c:barChart>
      <c:lineChart>
        <c:grouping val="standard"/>
        <c:varyColors val="0"/>
        <c:ser>
          <c:idx val="1"/>
          <c:order val="1"/>
          <c:tx>
            <c:strRef>
              <c:f>'Revenue &amp; EBITDA'!$D$3</c:f>
              <c:strCache>
                <c:ptCount val="1"/>
                <c:pt idx="0">
                  <c:v>EBITDA Margin</c:v>
                </c:pt>
              </c:strCache>
            </c:strRef>
          </c:tx>
          <c:spPr>
            <a:ln w="28575" cap="rnd">
              <a:solidFill>
                <a:schemeClr val="accent2"/>
              </a:solidFill>
              <a:round/>
            </a:ln>
            <a:effectLst/>
          </c:spPr>
          <c:marker>
            <c:symbol val="none"/>
          </c:marker>
          <c:trendline>
            <c:spPr>
              <a:ln w="19050" cap="rnd">
                <a:solidFill>
                  <a:schemeClr val="accent2"/>
                </a:solidFill>
                <a:prstDash val="sysDot"/>
              </a:ln>
              <a:effectLst/>
            </c:spPr>
            <c:trendlineType val="linear"/>
            <c:dispRSqr val="0"/>
            <c:dispEq val="0"/>
          </c:trendline>
          <c:cat>
            <c:strRef>
              <c:f>'Revenue &amp; EBITDA'!$B$4:$B$9</c:f>
              <c:strCache>
                <c:ptCount val="5"/>
                <c:pt idx="0">
                  <c:v>2025</c:v>
                </c:pt>
                <c:pt idx="1">
                  <c:v>2026</c:v>
                </c:pt>
                <c:pt idx="2">
                  <c:v>2028</c:v>
                </c:pt>
                <c:pt idx="3">
                  <c:v>2029</c:v>
                </c:pt>
                <c:pt idx="4">
                  <c:v>2030</c:v>
                </c:pt>
              </c:strCache>
            </c:strRef>
          </c:cat>
          <c:val>
            <c:numRef>
              <c:f>'Revenue &amp; EBITDA'!$D$4:$D$9</c:f>
              <c:numCache>
                <c:formatCode>0%</c:formatCode>
                <c:ptCount val="5"/>
                <c:pt idx="0">
                  <c:v>0.16998935036768106</c:v>
                </c:pt>
                <c:pt idx="1">
                  <c:v>0.16861327330892872</c:v>
                </c:pt>
                <c:pt idx="2">
                  <c:v>0.16642083724977147</c:v>
                </c:pt>
                <c:pt idx="3">
                  <c:v>0.16555422028731476</c:v>
                </c:pt>
                <c:pt idx="4">
                  <c:v>0.16481257374807018</c:v>
                </c:pt>
              </c:numCache>
            </c:numRef>
          </c:val>
          <c:smooth val="0"/>
          <c:extLst>
            <c:ext xmlns:c16="http://schemas.microsoft.com/office/drawing/2014/chart" uri="{C3380CC4-5D6E-409C-BE32-E72D297353CC}">
              <c16:uniqueId val="{0000000E-F3C8-4371-81FD-94B8FCEC784B}"/>
            </c:ext>
          </c:extLst>
        </c:ser>
        <c:dLbls>
          <c:showLegendKey val="0"/>
          <c:showVal val="0"/>
          <c:showCatName val="0"/>
          <c:showSerName val="0"/>
          <c:showPercent val="0"/>
          <c:showBubbleSize val="0"/>
        </c:dLbls>
        <c:marker val="1"/>
        <c:smooth val="0"/>
        <c:axId val="1277195855"/>
        <c:axId val="1277195375"/>
      </c:lineChart>
      <c:catAx>
        <c:axId val="1277188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77187215"/>
        <c:crosses val="autoZero"/>
        <c:auto val="1"/>
        <c:lblAlgn val="ctr"/>
        <c:lblOffset val="100"/>
        <c:noMultiLvlLbl val="0"/>
      </c:catAx>
      <c:valAx>
        <c:axId val="1277187215"/>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77188655"/>
        <c:crosses val="autoZero"/>
        <c:crossBetween val="between"/>
      </c:valAx>
      <c:valAx>
        <c:axId val="127719537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77195855"/>
        <c:crosses val="max"/>
        <c:crossBetween val="between"/>
      </c:valAx>
      <c:catAx>
        <c:axId val="1277195855"/>
        <c:scaling>
          <c:orientation val="minMax"/>
        </c:scaling>
        <c:delete val="1"/>
        <c:axPos val="b"/>
        <c:numFmt formatCode="General" sourceLinked="1"/>
        <c:majorTickMark val="out"/>
        <c:minorTickMark val="none"/>
        <c:tickLblPos val="nextTo"/>
        <c:crossAx val="127719537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tx1">
          <a:lumMod val="15000"/>
          <a:lumOff val="85000"/>
        </a:schemeClr>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[Vijay Bari 3 Statement modal (Maruti Suzuki).xlsx]ROE Trend!PivotTable1</c:name>
    <c:fmtId val="2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ROE Trend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'ROE Trend'!$C$3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'ROE Trend'!$B$4:$B$9</c:f>
              <c:strCache>
                <c:ptCount val="5"/>
                <c:pt idx="0">
                  <c:v>2025</c:v>
                </c:pt>
                <c:pt idx="1">
                  <c:v>2026</c:v>
                </c:pt>
                <c:pt idx="2">
                  <c:v>2028</c:v>
                </c:pt>
                <c:pt idx="3">
                  <c:v>2029</c:v>
                </c:pt>
                <c:pt idx="4">
                  <c:v>2030</c:v>
                </c:pt>
              </c:strCache>
            </c:strRef>
          </c:cat>
          <c:val>
            <c:numRef>
              <c:f>'ROE Trend'!$C$4:$C$9</c:f>
              <c:numCache>
                <c:formatCode>0.00%;\-0.00%;0.00%</c:formatCode>
                <c:ptCount val="5"/>
                <c:pt idx="0">
                  <c:v>0.17254717226678351</c:v>
                </c:pt>
                <c:pt idx="1">
                  <c:v>0.16790660898974902</c:v>
                </c:pt>
                <c:pt idx="2">
                  <c:v>0.16258707567880393</c:v>
                </c:pt>
                <c:pt idx="3">
                  <c:v>0.16110875917892184</c:v>
                </c:pt>
                <c:pt idx="4">
                  <c:v>0.16008486147727691</c:v>
                </c:pt>
              </c:numCache>
            </c:numRef>
          </c:val>
          <c:smooth val="0"/>
          <c:extLst>
            <c:ext xmlns:c16="http://schemas.microsoft.com/office/drawing/2014/chart" uri="{C3380CC4-5D6E-409C-BE32-E72D297353CC}">
              <c16:uniqueId val="{00000000-64C4-4078-9811-B847C9950E87}"/>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198185023"/>
        <c:axId val="1198185503"/>
      </c:lineChart>
      <c:catAx>
        <c:axId val="1198185023"/>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198185503"/>
        <c:crosses val="autoZero"/>
        <c:auto val="1"/>
        <c:lblAlgn val="ctr"/>
        <c:lblOffset val="100"/>
        <c:noMultiLvlLbl val="0"/>
      </c:catAx>
      <c:valAx>
        <c:axId val="1198185503"/>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98185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[Vijay Bari 3 Statement modal (Maruti Suzuki).xlsx]Revenue By Category!PivotTable1</c:name>
    <c:fmtId val="4"/>
  </c:pivotSource>
  <c:chart>
    <c:title>
      <c:tx>
        <c:rich>
          <a:bodyPr rot="0" spcFirstLastPara="1" vertOverflow="ellipsis" vert="horz" wrap="square" anchor="ctr" anchorCtr="1"/>
          <a:lstStyle/>
          <a:p>
            <a:pPr>
              <a:defRPr sz="1400" b="0" i="0" u="none" strike="noStrike" kern="1200" spc="0" baseline="0">
                <a:solidFill>
                  <a:schemeClr val="accent4"/>
                </a:solidFill>
                <a:latin typeface="Berlin Sans FB Demi" panose="020E0802020502020306" pitchFamily="34" charset="0"/>
                <a:ea typeface="+mn-ea"/>
                <a:cs typeface="+mn-cs"/>
              </a:defRPr>
            </a:pPr>
            <a:r>
              <a:rPr lang="en-US" b="1">
                <a:solidFill>
                  <a:schemeClr val="accent4"/>
                </a:solidFill>
                <a:latin typeface="Berlin Sans FB Demi" panose="020E0802020502020306" pitchFamily="34" charset="0"/>
              </a:rPr>
              <a:t>Revenue</a:t>
            </a:r>
            <a:r>
              <a:rPr lang="en-US" b="1" baseline="0">
                <a:solidFill>
                  <a:schemeClr val="accent4"/>
                </a:solidFill>
                <a:latin typeface="Berlin Sans FB Demi" panose="020E0802020502020306" pitchFamily="34" charset="0"/>
              </a:rPr>
              <a:t> For the year</a:t>
            </a:r>
            <a:endParaRPr lang="en-US" b="1">
              <a:solidFill>
                <a:schemeClr val="accent4"/>
              </a:solidFill>
              <a:latin typeface="Berlin Sans FB Demi" panose="020E0802020502020306" pitchFamily="34" charset="0"/>
            </a:endParaRPr>
          </a:p>
        </c:rich>
      </c:tx>
      <c:layout>
        <c:manualLayout>
          <c:xMode val="edge"/>
          <c:yMode val="edge"/>
          <c:x val="0.30498092891897288"/>
          <c:y val="4.65861883158644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4"/>
              </a:solidFill>
              <a:latin typeface="Berlin Sans FB Demi" panose="020E0802020502020306" pitchFamily="34" charset="0"/>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layout>
            <c:manualLayout>
              <c:x val="0.13940979417046553"/>
              <c:y val="-2.0584554414141924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2ABEAF8C-320D-4034-B6F1-4B9B4CD2A307}" type="VALUE">
                  <a:rPr lang="en-US">
                    <a:solidFill>
                      <a:schemeClr val="bg1"/>
                    </a:solidFill>
                  </a:rPr>
                  <a:pPr>
                    <a:defRPr sz="900" b="1" i="0" u="none" strike="noStrike" kern="1200" baseline="0">
                      <a:solidFill>
                        <a:schemeClr val="bg1"/>
                      </a:solidFill>
                      <a:latin typeface="+mn-lt"/>
                      <a:ea typeface="+mn-ea"/>
                      <a:cs typeface="+mn-cs"/>
                    </a:defRPr>
                  </a:pPr>
                  <a:t>[VALUE]</a:t>
                </a:fld>
                <a:r>
                  <a:rPr lang="en-US">
                    <a:solidFill>
                      <a:schemeClr val="bg1"/>
                    </a:solidFill>
                  </a:rPr>
                  <a:t> </a:t>
                </a:r>
                <a:r>
                  <a:rPr lang="en-US" b="1">
                    <a:solidFill>
                      <a:schemeClr val="bg1"/>
                    </a:solidFill>
                  </a:rPr>
                  <a:t>(2025)</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2"/>
          </a:solidFill>
          <a:ln w="25400">
            <a:solidFill>
              <a:schemeClr val="lt1"/>
            </a:solidFill>
          </a:ln>
          <a:effectLst/>
          <a:sp3d contourW="25400">
            <a:contourClr>
              <a:schemeClr val="lt1"/>
            </a:contourClr>
          </a:sp3d>
        </c:spPr>
        <c:dLbl>
          <c:idx val="0"/>
          <c:layout>
            <c:manualLayout>
              <c:x val="8.1151027996500438E-2"/>
              <c:y val="-4.8701151939340916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D013DFF2-E99B-4DD0-9D01-509BB280216F}" type="VALUE">
                  <a:rPr lang="en-US">
                    <a:solidFill>
                      <a:schemeClr val="bg1"/>
                    </a:solidFill>
                  </a:rPr>
                  <a:pPr>
                    <a:defRPr sz="900" b="1" i="0" u="none" strike="noStrike" kern="1200" baseline="0">
                      <a:solidFill>
                        <a:schemeClr val="bg1"/>
                      </a:solidFill>
                      <a:latin typeface="+mn-lt"/>
                      <a:ea typeface="+mn-ea"/>
                      <a:cs typeface="+mn-cs"/>
                    </a:defRPr>
                  </a:pPr>
                  <a:t>[VALUE]</a:t>
                </a:fld>
                <a:r>
                  <a:rPr lang="en-US">
                    <a:solidFill>
                      <a:schemeClr val="bg1"/>
                    </a:solidFill>
                  </a:rPr>
                  <a:t> </a:t>
                </a:r>
                <a:r>
                  <a:rPr lang="en-US" b="1">
                    <a:solidFill>
                      <a:schemeClr val="bg1"/>
                    </a:solidFill>
                  </a:rPr>
                  <a:t>(2026)</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3"/>
          </a:solidFill>
          <a:ln w="25400">
            <a:solidFill>
              <a:schemeClr val="lt1"/>
            </a:solidFill>
          </a:ln>
          <a:effectLst/>
          <a:sp3d contourW="25400">
            <a:contourClr>
              <a:schemeClr val="lt1"/>
            </a:contourClr>
          </a:sp3d>
        </c:spPr>
        <c:dLbl>
          <c:idx val="0"/>
          <c:layout>
            <c:manualLayout>
              <c:x val="-9.6085542702037682E-17"/>
              <c:y val="0.12597256570365528"/>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6342F944-F580-4570-9E41-FCBE77B1C2A8}" type="VALUE">
                  <a:rPr lang="en-US">
                    <a:solidFill>
                      <a:schemeClr val="bg1"/>
                    </a:solidFill>
                  </a:rPr>
                  <a:pPr>
                    <a:defRPr sz="900" b="1" i="0" u="none" strike="noStrike" kern="1200" baseline="0">
                      <a:solidFill>
                        <a:schemeClr val="bg1"/>
                      </a:solidFill>
                      <a:latin typeface="+mn-lt"/>
                      <a:ea typeface="+mn-ea"/>
                      <a:cs typeface="+mn-cs"/>
                    </a:defRPr>
                  </a:pPr>
                  <a:t>[VALUE]</a:t>
                </a:fld>
                <a:r>
                  <a:rPr lang="en-US">
                    <a:solidFill>
                      <a:schemeClr val="bg1"/>
                    </a:solidFill>
                  </a:rPr>
                  <a:t> </a:t>
                </a:r>
                <a:r>
                  <a:rPr lang="en-US" b="1">
                    <a:solidFill>
                      <a:schemeClr val="bg1"/>
                    </a:solidFill>
                  </a:rPr>
                  <a:t>(2027)</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4"/>
          </a:solidFill>
          <a:ln w="25400">
            <a:solidFill>
              <a:schemeClr val="lt1"/>
            </a:solidFill>
          </a:ln>
          <a:effectLst/>
          <a:sp3d contourW="25400">
            <a:contourClr>
              <a:schemeClr val="lt1"/>
            </a:contourClr>
          </a:sp3d>
        </c:spPr>
        <c:dLbl>
          <c:idx val="0"/>
          <c:layout>
            <c:manualLayout>
              <c:x val="-0.14068592251440279"/>
              <c:y val="4.2420509710654399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C257CFF9-A40F-4583-A202-7A11C7C673B8}" type="VALUE">
                  <a:rPr lang="en-US">
                    <a:solidFill>
                      <a:schemeClr val="bg1"/>
                    </a:solidFill>
                  </a:rPr>
                  <a:pPr>
                    <a:defRPr sz="900" b="1" i="0" u="none" strike="noStrike" kern="1200" baseline="0">
                      <a:solidFill>
                        <a:schemeClr val="bg1"/>
                      </a:solidFill>
                      <a:latin typeface="+mn-lt"/>
                      <a:ea typeface="+mn-ea"/>
                      <a:cs typeface="+mn-cs"/>
                    </a:defRPr>
                  </a:pPr>
                  <a:t>[VALUE]</a:t>
                </a:fld>
                <a:r>
                  <a:rPr lang="en-US">
                    <a:solidFill>
                      <a:schemeClr val="bg1"/>
                    </a:solidFill>
                  </a:rPr>
                  <a:t> (2028)</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5"/>
          </a:solidFill>
          <a:ln w="25400">
            <a:solidFill>
              <a:schemeClr val="lt1"/>
            </a:solidFill>
          </a:ln>
          <a:effectLst/>
          <a:sp3d contourW="25400">
            <a:contourClr>
              <a:schemeClr val="lt1"/>
            </a:contourClr>
          </a:sp3d>
        </c:spPr>
        <c:dLbl>
          <c:idx val="0"/>
          <c:layout>
            <c:manualLayout>
              <c:x val="1.4619883040935672E-2"/>
              <c:y val="0.1493093578534471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0FF75D34-413A-480C-B9DC-8449FD401F7F}" type="VALUE">
                  <a:rPr lang="en-US">
                    <a:solidFill>
                      <a:schemeClr val="bg1"/>
                    </a:solidFill>
                  </a:rPr>
                  <a:pPr>
                    <a:defRPr sz="900" b="1" i="0" u="none" strike="noStrike" kern="1200" baseline="0">
                      <a:solidFill>
                        <a:schemeClr val="bg1"/>
                      </a:solidFill>
                      <a:latin typeface="+mn-lt"/>
                      <a:ea typeface="+mn-ea"/>
                      <a:cs typeface="+mn-cs"/>
                    </a:defRPr>
                  </a:pPr>
                  <a:t>[VALUE]</a:t>
                </a:fld>
                <a:r>
                  <a:rPr lang="en-US">
                    <a:solidFill>
                      <a:schemeClr val="bg1"/>
                    </a:solidFill>
                  </a:rPr>
                  <a:t> </a:t>
                </a:r>
                <a:r>
                  <a:rPr lang="en-US" b="1">
                    <a:solidFill>
                      <a:schemeClr val="bg1"/>
                    </a:solidFill>
                  </a:rPr>
                  <a:t>(2029)</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6"/>
          </a:solidFill>
          <a:ln w="25400">
            <a:solidFill>
              <a:schemeClr val="lt1"/>
            </a:solidFill>
          </a:ln>
          <a:effectLst/>
          <a:sp3d contourW="25400">
            <a:contourClr>
              <a:schemeClr val="lt1"/>
            </a:contourClr>
          </a:sp3d>
        </c:spPr>
        <c:dLbl>
          <c:idx val="0"/>
          <c:layout>
            <c:manualLayout>
              <c:x val="-4.0060973737931882E-2"/>
              <c:y val="6.025736849119026E-4"/>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E59D2F6F-F3A4-4F4C-86D3-386BE2BA8E42}" type="VALUE">
                  <a:rPr lang="en-US" b="0">
                    <a:solidFill>
                      <a:schemeClr val="bg1"/>
                    </a:solidFill>
                  </a:rPr>
                  <a:pPr>
                    <a:defRPr sz="900" b="1" i="0" u="none" strike="noStrike" kern="1200" baseline="0">
                      <a:solidFill>
                        <a:schemeClr val="bg1"/>
                      </a:solidFill>
                      <a:latin typeface="+mn-lt"/>
                      <a:ea typeface="+mn-ea"/>
                      <a:cs typeface="+mn-cs"/>
                    </a:defRPr>
                  </a:pPr>
                  <a:t>[VALUE]</a:t>
                </a:fld>
                <a:r>
                  <a:rPr lang="en-US" b="0">
                    <a:solidFill>
                      <a:schemeClr val="bg1"/>
                    </a:solidFill>
                  </a:rPr>
                  <a:t> </a:t>
                </a:r>
                <a:r>
                  <a:rPr lang="en-US" b="1">
                    <a:solidFill>
                      <a:schemeClr val="bg1"/>
                    </a:solidFill>
                  </a:rPr>
                  <a:t>(2030)</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dLbl>
          <c:idx val="0"/>
          <c:layout>
            <c:manualLayout>
              <c:x val="0.13940979417046553"/>
              <c:y val="-2.0584554414141924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2ABEAF8C-320D-4034-B6F1-4B9B4CD2A307}" type="VALUE">
                  <a:rPr lang="en-US">
                    <a:solidFill>
                      <a:schemeClr val="bg1"/>
                    </a:solidFill>
                  </a:rPr>
                  <a:pPr>
                    <a:defRPr sz="900" b="1" i="0" u="none" strike="noStrike" kern="1200" baseline="0">
                      <a:solidFill>
                        <a:schemeClr val="bg1"/>
                      </a:solidFill>
                      <a:latin typeface="+mn-lt"/>
                      <a:ea typeface="+mn-ea"/>
                      <a:cs typeface="+mn-cs"/>
                    </a:defRPr>
                  </a:pPr>
                  <a:t>[VALUE]</a:t>
                </a:fld>
                <a:r>
                  <a:rPr lang="en-US">
                    <a:solidFill>
                      <a:schemeClr val="bg1"/>
                    </a:solidFill>
                  </a:rPr>
                  <a:t> </a:t>
                </a:r>
                <a:r>
                  <a:rPr lang="en-US" b="1">
                    <a:solidFill>
                      <a:schemeClr val="bg1"/>
                    </a:solidFill>
                  </a:rPr>
                  <a:t>(2025)</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solidFill>
          <a:ln w="25400">
            <a:solidFill>
              <a:schemeClr val="lt1"/>
            </a:solidFill>
          </a:ln>
          <a:effectLst/>
          <a:sp3d contourW="25400">
            <a:contourClr>
              <a:schemeClr val="lt1"/>
            </a:contourClr>
          </a:sp3d>
        </c:spPr>
        <c:dLbl>
          <c:idx val="0"/>
          <c:layout>
            <c:manualLayout>
              <c:x val="8.1151027996500438E-2"/>
              <c:y val="-4.8701151939340916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D013DFF2-E99B-4DD0-9D01-509BB280216F}" type="VALUE">
                  <a:rPr lang="en-US">
                    <a:solidFill>
                      <a:schemeClr val="bg1"/>
                    </a:solidFill>
                  </a:rPr>
                  <a:pPr>
                    <a:defRPr sz="900" b="1" i="0" u="none" strike="noStrike" kern="1200" baseline="0">
                      <a:solidFill>
                        <a:schemeClr val="bg1"/>
                      </a:solidFill>
                      <a:latin typeface="+mn-lt"/>
                      <a:ea typeface="+mn-ea"/>
                      <a:cs typeface="+mn-cs"/>
                    </a:defRPr>
                  </a:pPr>
                  <a:t>[VALUE]</a:t>
                </a:fld>
                <a:r>
                  <a:rPr lang="en-US">
                    <a:solidFill>
                      <a:schemeClr val="bg1"/>
                    </a:solidFill>
                  </a:rPr>
                  <a:t> </a:t>
                </a:r>
                <a:r>
                  <a:rPr lang="en-US" b="1">
                    <a:solidFill>
                      <a:schemeClr val="bg1"/>
                    </a:solidFill>
                  </a:rPr>
                  <a:t>(2026)</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solidFill>
          <a:ln w="25400">
            <a:solidFill>
              <a:schemeClr val="lt1"/>
            </a:solidFill>
          </a:ln>
          <a:effectLst/>
          <a:sp3d contourW="25400">
            <a:contourClr>
              <a:schemeClr val="lt1"/>
            </a:contourClr>
          </a:sp3d>
        </c:spPr>
        <c:dLbl>
          <c:idx val="0"/>
          <c:layout>
            <c:manualLayout>
              <c:x val="-9.6085542702037682E-17"/>
              <c:y val="0.12597256570365528"/>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6342F944-F580-4570-9E41-FCBE77B1C2A8}" type="VALUE">
                  <a:rPr lang="en-US">
                    <a:solidFill>
                      <a:schemeClr val="bg1"/>
                    </a:solidFill>
                  </a:rPr>
                  <a:pPr>
                    <a:defRPr sz="900" b="1" i="0" u="none" strike="noStrike" kern="1200" baseline="0">
                      <a:solidFill>
                        <a:schemeClr val="bg1"/>
                      </a:solidFill>
                      <a:latin typeface="+mn-lt"/>
                      <a:ea typeface="+mn-ea"/>
                      <a:cs typeface="+mn-cs"/>
                    </a:defRPr>
                  </a:pPr>
                  <a:t>[VALUE]</a:t>
                </a:fld>
                <a:r>
                  <a:rPr lang="en-US">
                    <a:solidFill>
                      <a:schemeClr val="bg1"/>
                    </a:solidFill>
                  </a:rPr>
                  <a:t> </a:t>
                </a:r>
                <a:r>
                  <a:rPr lang="en-US" b="1">
                    <a:solidFill>
                      <a:schemeClr val="bg1"/>
                    </a:solidFill>
                  </a:rPr>
                  <a:t>(2027)</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1"/>
          </a:solidFill>
          <a:ln w="25400">
            <a:solidFill>
              <a:schemeClr val="lt1"/>
            </a:solidFill>
          </a:ln>
          <a:effectLst/>
          <a:sp3d contourW="25400">
            <a:contourClr>
              <a:schemeClr val="lt1"/>
            </a:contourClr>
          </a:sp3d>
        </c:spPr>
        <c:dLbl>
          <c:idx val="0"/>
          <c:layout>
            <c:manualLayout>
              <c:x val="-0.14068592251440279"/>
              <c:y val="4.2420509710654399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C257CFF9-A40F-4583-A202-7A11C7C673B8}" type="VALUE">
                  <a:rPr lang="en-US">
                    <a:solidFill>
                      <a:schemeClr val="bg1"/>
                    </a:solidFill>
                  </a:rPr>
                  <a:pPr>
                    <a:defRPr sz="900" b="1" i="0" u="none" strike="noStrike" kern="1200" baseline="0">
                      <a:solidFill>
                        <a:schemeClr val="bg1"/>
                      </a:solidFill>
                      <a:latin typeface="+mn-lt"/>
                      <a:ea typeface="+mn-ea"/>
                      <a:cs typeface="+mn-cs"/>
                    </a:defRPr>
                  </a:pPr>
                  <a:t>[VALUE]</a:t>
                </a:fld>
                <a:r>
                  <a:rPr lang="en-US">
                    <a:solidFill>
                      <a:schemeClr val="bg1"/>
                    </a:solidFill>
                  </a:rPr>
                  <a:t> (2028)</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1"/>
          </a:solidFill>
          <a:ln w="25400">
            <a:solidFill>
              <a:schemeClr val="lt1"/>
            </a:solidFill>
          </a:ln>
          <a:effectLst/>
          <a:sp3d contourW="25400">
            <a:contourClr>
              <a:schemeClr val="lt1"/>
            </a:contourClr>
          </a:sp3d>
        </c:spPr>
        <c:dLbl>
          <c:idx val="0"/>
          <c:layout>
            <c:manualLayout>
              <c:x val="1.4619883040935672E-2"/>
              <c:y val="0.1493093578534471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0FF75D34-413A-480C-B9DC-8449FD401F7F}" type="VALUE">
                  <a:rPr lang="en-US">
                    <a:solidFill>
                      <a:schemeClr val="bg1"/>
                    </a:solidFill>
                  </a:rPr>
                  <a:pPr>
                    <a:defRPr sz="900" b="1" i="0" u="none" strike="noStrike" kern="1200" baseline="0">
                      <a:solidFill>
                        <a:schemeClr val="bg1"/>
                      </a:solidFill>
                      <a:latin typeface="+mn-lt"/>
                      <a:ea typeface="+mn-ea"/>
                      <a:cs typeface="+mn-cs"/>
                    </a:defRPr>
                  </a:pPr>
                  <a:t>[VALUE]</a:t>
                </a:fld>
                <a:r>
                  <a:rPr lang="en-US">
                    <a:solidFill>
                      <a:schemeClr val="bg1"/>
                    </a:solidFill>
                  </a:rPr>
                  <a:t> </a:t>
                </a:r>
                <a:r>
                  <a:rPr lang="en-US" b="1">
                    <a:solidFill>
                      <a:schemeClr val="bg1"/>
                    </a:solidFill>
                  </a:rPr>
                  <a:t>(2029)</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accent1"/>
          </a:solidFill>
          <a:ln w="25400">
            <a:solidFill>
              <a:schemeClr val="lt1"/>
            </a:solidFill>
          </a:ln>
          <a:effectLst/>
          <a:sp3d contourW="25400">
            <a:contourClr>
              <a:schemeClr val="lt1"/>
            </a:contourClr>
          </a:sp3d>
        </c:spPr>
        <c:dLbl>
          <c:idx val="0"/>
          <c:layout>
            <c:manualLayout>
              <c:x val="-4.0060973737931882E-2"/>
              <c:y val="6.025736849119026E-4"/>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E59D2F6F-F3A4-4F4C-86D3-386BE2BA8E42}" type="VALUE">
                  <a:rPr lang="en-US" b="0">
                    <a:solidFill>
                      <a:schemeClr val="bg1"/>
                    </a:solidFill>
                  </a:rPr>
                  <a:pPr>
                    <a:defRPr sz="900" b="1" i="0" u="none" strike="noStrike" kern="1200" baseline="0">
                      <a:solidFill>
                        <a:schemeClr val="bg1"/>
                      </a:solidFill>
                      <a:latin typeface="+mn-lt"/>
                      <a:ea typeface="+mn-ea"/>
                      <a:cs typeface="+mn-cs"/>
                    </a:defRPr>
                  </a:pPr>
                  <a:t>[VALUE]</a:t>
                </a:fld>
                <a:r>
                  <a:rPr lang="en-US" b="0">
                    <a:solidFill>
                      <a:schemeClr val="bg1"/>
                    </a:solidFill>
                  </a:rPr>
                  <a:t> </a:t>
                </a:r>
                <a:r>
                  <a:rPr lang="en-US" b="1">
                    <a:solidFill>
                      <a:schemeClr val="bg1"/>
                    </a:solidFill>
                  </a:rPr>
                  <a:t>(2030)</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dLbl>
          <c:idx val="0"/>
          <c:layout>
            <c:manualLayout>
              <c:x val="0.13940979417046553"/>
              <c:y val="-2.0584554414141924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2ABEAF8C-320D-4034-B6F1-4B9B4CD2A307}" type="VALUE">
                  <a:rPr lang="en-US">
                    <a:solidFill>
                      <a:schemeClr val="bg1"/>
                    </a:solidFill>
                  </a:rPr>
                  <a:pPr>
                    <a:defRPr b="1">
                      <a:solidFill>
                        <a:schemeClr val="bg1"/>
                      </a:solidFill>
                    </a:defRPr>
                  </a:pPr>
                  <a:t>[VALUE]</a:t>
                </a:fld>
                <a:r>
                  <a:rPr lang="en-US">
                    <a:solidFill>
                      <a:schemeClr val="bg1"/>
                    </a:solidFill>
                  </a:rPr>
                  <a:t> </a:t>
                </a:r>
                <a:r>
                  <a:rPr lang="en-US" b="1">
                    <a:solidFill>
                      <a:schemeClr val="bg1"/>
                    </a:solidFill>
                  </a:rPr>
                  <a:t>(2025)</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chemeClr val="accent1"/>
          </a:solidFill>
          <a:ln w="25400">
            <a:solidFill>
              <a:schemeClr val="lt1"/>
            </a:solidFill>
          </a:ln>
          <a:effectLst/>
          <a:sp3d contourW="25400">
            <a:contourClr>
              <a:schemeClr val="lt1"/>
            </a:contourClr>
          </a:sp3d>
        </c:spPr>
        <c:dLbl>
          <c:idx val="0"/>
          <c:layout>
            <c:manualLayout>
              <c:x val="8.1151027996500438E-2"/>
              <c:y val="-4.8701151939340916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D013DFF2-E99B-4DD0-9D01-509BB280216F}" type="VALUE">
                  <a:rPr lang="en-US">
                    <a:solidFill>
                      <a:schemeClr val="bg1"/>
                    </a:solidFill>
                  </a:rPr>
                  <a:pPr>
                    <a:defRPr b="1">
                      <a:solidFill>
                        <a:schemeClr val="bg1"/>
                      </a:solidFill>
                    </a:defRPr>
                  </a:pPr>
                  <a:t>[VALUE]</a:t>
                </a:fld>
                <a:r>
                  <a:rPr lang="en-US">
                    <a:solidFill>
                      <a:schemeClr val="bg1"/>
                    </a:solidFill>
                  </a:rPr>
                  <a:t> </a:t>
                </a:r>
                <a:r>
                  <a:rPr lang="en-US" b="1">
                    <a:solidFill>
                      <a:schemeClr val="bg1"/>
                    </a:solidFill>
                  </a:rPr>
                  <a:t>(2026)</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solidFill>
            <a:schemeClr val="accent1"/>
          </a:solidFill>
          <a:ln w="25400">
            <a:solidFill>
              <a:schemeClr val="lt1"/>
            </a:solidFill>
          </a:ln>
          <a:effectLst/>
          <a:sp3d contourW="25400">
            <a:contourClr>
              <a:schemeClr val="lt1"/>
            </a:contourClr>
          </a:sp3d>
        </c:spPr>
        <c:dLbl>
          <c:idx val="0"/>
          <c:layout>
            <c:manualLayout>
              <c:x val="0.11497937933502617"/>
              <c:y val="4.3947506561679787E-3"/>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6342F944-F580-4570-9E41-FCBE77B1C2A8}" type="VALUE">
                  <a:rPr lang="en-US">
                    <a:solidFill>
                      <a:schemeClr val="bg1"/>
                    </a:solidFill>
                  </a:rPr>
                  <a:pPr>
                    <a:defRPr b="1">
                      <a:solidFill>
                        <a:schemeClr val="bg1"/>
                      </a:solidFill>
                    </a:defRPr>
                  </a:pPr>
                  <a:t>[VALUE]</a:t>
                </a:fld>
                <a:r>
                  <a:rPr lang="en-US">
                    <a:solidFill>
                      <a:schemeClr val="bg1"/>
                    </a:solidFill>
                  </a:rPr>
                  <a:t> </a:t>
                </a:r>
                <a:r>
                  <a:rPr lang="en-US" b="1">
                    <a:solidFill>
                      <a:schemeClr val="bg1"/>
                    </a:solidFill>
                  </a:rPr>
                  <a:t>(2027)</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solidFill>
            <a:schemeClr val="accent1"/>
          </a:solidFill>
          <a:ln w="25400">
            <a:solidFill>
              <a:schemeClr val="lt1"/>
            </a:solidFill>
          </a:ln>
          <a:effectLst/>
          <a:sp3d contourW="25400">
            <a:contourClr>
              <a:schemeClr val="lt1"/>
            </a:contourClr>
          </a:sp3d>
        </c:spPr>
        <c:dLbl>
          <c:idx val="0"/>
          <c:layout>
            <c:manualLayout>
              <c:x val="-0.14068592251440279"/>
              <c:y val="4.2420509710654399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C257CFF9-A40F-4583-A202-7A11C7C673B8}" type="VALUE">
                  <a:rPr lang="en-US">
                    <a:solidFill>
                      <a:schemeClr val="bg1"/>
                    </a:solidFill>
                  </a:rPr>
                  <a:pPr>
                    <a:defRPr b="1">
                      <a:solidFill>
                        <a:schemeClr val="bg1"/>
                      </a:solidFill>
                    </a:defRPr>
                  </a:pPr>
                  <a:t>[VALUE]</a:t>
                </a:fld>
                <a:r>
                  <a:rPr lang="en-US">
                    <a:solidFill>
                      <a:schemeClr val="bg1"/>
                    </a:solidFill>
                  </a:rPr>
                  <a:t> (2028)</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9"/>
        <c:spPr>
          <a:solidFill>
            <a:schemeClr val="accent1"/>
          </a:solidFill>
          <a:ln w="25400">
            <a:solidFill>
              <a:schemeClr val="lt1"/>
            </a:solidFill>
          </a:ln>
          <a:effectLst/>
          <a:sp3d contourW="25400">
            <a:contourClr>
              <a:schemeClr val="lt1"/>
            </a:contourClr>
          </a:sp3d>
        </c:spPr>
        <c:dLbl>
          <c:idx val="0"/>
          <c:layout>
            <c:manualLayout>
              <c:x val="-5.7524128450268976E-2"/>
              <c:y val="-4.1801924759405078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0FF75D34-413A-480C-B9DC-8449FD401F7F}" type="VALUE">
                  <a:rPr lang="en-US">
                    <a:solidFill>
                      <a:schemeClr val="bg1"/>
                    </a:solidFill>
                  </a:rPr>
                  <a:pPr>
                    <a:defRPr b="1">
                      <a:solidFill>
                        <a:schemeClr val="bg1"/>
                      </a:solidFill>
                    </a:defRPr>
                  </a:pPr>
                  <a:t>[VALUE]</a:t>
                </a:fld>
                <a:r>
                  <a:rPr lang="en-US">
                    <a:solidFill>
                      <a:schemeClr val="bg1"/>
                    </a:solidFill>
                  </a:rPr>
                  <a:t> </a:t>
                </a:r>
                <a:r>
                  <a:rPr lang="en-US" b="1">
                    <a:solidFill>
                      <a:schemeClr val="bg1"/>
                    </a:solidFill>
                  </a:rPr>
                  <a:t>(2029)</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solidFill>
            <a:schemeClr val="accent1"/>
          </a:solidFill>
          <a:ln w="25400">
            <a:solidFill>
              <a:schemeClr val="lt1"/>
            </a:solidFill>
          </a:ln>
          <a:effectLst/>
          <a:sp3d contourW="25400">
            <a:contourClr>
              <a:schemeClr val="lt1"/>
            </a:contourClr>
          </a:sp3d>
        </c:spPr>
        <c:dLbl>
          <c:idx val="0"/>
          <c:layout>
            <c:manualLayout>
              <c:x val="-4.0060973737931882E-2"/>
              <c:y val="6.025736849119026E-4"/>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E59D2F6F-F3A4-4F4C-86D3-386BE2BA8E42}" type="VALUE">
                  <a:rPr lang="en-US" b="0">
                    <a:solidFill>
                      <a:schemeClr val="bg1"/>
                    </a:solidFill>
                  </a:rPr>
                  <a:pPr>
                    <a:defRPr b="1">
                      <a:solidFill>
                        <a:schemeClr val="bg1"/>
                      </a:solidFill>
                    </a:defRPr>
                  </a:pPr>
                  <a:t>[VALUE]</a:t>
                </a:fld>
                <a:r>
                  <a:rPr lang="en-US" b="0">
                    <a:solidFill>
                      <a:schemeClr val="bg1"/>
                    </a:solidFill>
                  </a:rPr>
                  <a:t> </a:t>
                </a:r>
                <a:r>
                  <a:rPr lang="en-US" b="1">
                    <a:solidFill>
                      <a:schemeClr val="bg1"/>
                    </a:solidFill>
                  </a:rPr>
                  <a:t>(2030)</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'Revenue By Category'!$C$3</c:f>
              <c:strCache>
                <c:ptCount val="1"/>
                <c:pt idx="0">
                  <c:v>Total</c:v>
                </c:pt>
              </c:strCache>
            </c:strRef>
          </c:tx>
          <c:explosion val="8"/>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438-44E0-94CE-2F4C1C41E73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438-44E0-94CE-2F4C1C41E73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438-44E0-94CE-2F4C1C41E73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438-44E0-94CE-2F4C1C41E73E}"/>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D438-44E0-94CE-2F4C1C41E73E}"/>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D438-44E0-94CE-2F4C1C41E73E}"/>
              </c:ext>
            </c:extLst>
          </c:dPt>
          <c:dLbls>
            <c:dLbl>
              <c:idx val="0"/>
              <c:layout>
                <c:manualLayout>
                  <c:x val="0.13940979417046553"/>
                  <c:y val="-2.0584554414141924E-2"/>
                </c:manualLayout>
              </c:layout>
              <c:tx>
                <c:rich>
                  <a:bodyPr/>
                  <a:lstStyle/>
                  <a:p>
                    <a:fld id="{2ABEAF8C-320D-4034-B6F1-4B9B4CD2A307}" type="VALUE">
                      <a:rPr lang="en-US">
                        <a:solidFill>
                          <a:schemeClr val="bg1"/>
                        </a:solidFill>
                      </a:rPr>
                      <a:pPr/>
                      <a:t>[VALUE]</a:t>
                    </a:fld>
                    <a:r>
                      <a:rPr lang="en-US">
                        <a:solidFill>
                          <a:schemeClr val="bg1"/>
                        </a:solidFill>
                      </a:rPr>
                      <a:t> </a:t>
                    </a:r>
                    <a:r>
                      <a:rPr lang="en-US" b="1">
                        <a:solidFill>
                          <a:schemeClr val="bg1"/>
                        </a:solidFill>
                      </a:rPr>
                      <a:t>(2025)</a:t>
                    </a:r>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438-44E0-94CE-2F4C1C41E73E}"/>
                </c:ext>
              </c:extLst>
            </c:dLbl>
            <c:dLbl>
              <c:idx val="1"/>
              <c:layout>
                <c:manualLayout>
                  <c:x val="8.1151027996500438E-2"/>
                  <c:y val="-4.8701151939340916E-2"/>
                </c:manualLayout>
              </c:layout>
              <c:tx>
                <c:rich>
                  <a:bodyPr/>
                  <a:lstStyle/>
                  <a:p>
                    <a:fld id="{D013DFF2-E99B-4DD0-9D01-509BB280216F}" type="VALUE">
                      <a:rPr lang="en-US">
                        <a:solidFill>
                          <a:schemeClr val="bg1"/>
                        </a:solidFill>
                      </a:rPr>
                      <a:pPr/>
                      <a:t>[VALUE]</a:t>
                    </a:fld>
                    <a:r>
                      <a:rPr lang="en-US">
                        <a:solidFill>
                          <a:schemeClr val="bg1"/>
                        </a:solidFill>
                      </a:rPr>
                      <a:t> </a:t>
                    </a:r>
                    <a:r>
                      <a:rPr lang="en-US" b="1">
                        <a:solidFill>
                          <a:schemeClr val="bg1"/>
                        </a:solidFill>
                      </a:rPr>
                      <a:t>(2026)</a:t>
                    </a:r>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438-44E0-94CE-2F4C1C41E73E}"/>
                </c:ext>
              </c:extLst>
            </c:dLbl>
            <c:dLbl>
              <c:idx val="2"/>
              <c:layout>
                <c:manualLayout>
                  <c:x val="-0.14068592251440279"/>
                  <c:y val="4.2420509710654399E-2"/>
                </c:manualLayout>
              </c:layout>
              <c:tx>
                <c:rich>
                  <a:bodyPr/>
                  <a:lstStyle/>
                  <a:p>
                    <a:fld id="{C257CFF9-A40F-4583-A202-7A11C7C673B8}" type="VALUE">
                      <a:rPr lang="en-US">
                        <a:solidFill>
                          <a:schemeClr val="bg1"/>
                        </a:solidFill>
                      </a:rPr>
                      <a:pPr/>
                      <a:t>[VALUE]</a:t>
                    </a:fld>
                    <a:r>
                      <a:rPr lang="en-US">
                        <a:solidFill>
                          <a:schemeClr val="bg1"/>
                        </a:solidFill>
                      </a:rPr>
                      <a:t> (2028)</a:t>
                    </a:r>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D438-44E0-94CE-2F4C1C41E73E}"/>
                </c:ext>
              </c:extLst>
            </c:dLbl>
            <c:dLbl>
              <c:idx val="3"/>
              <c:layout>
                <c:manualLayout>
                  <c:x val="-5.7524128450268976E-2"/>
                  <c:y val="-4.1801924759405078E-2"/>
                </c:manualLayout>
              </c:layout>
              <c:tx>
                <c:rich>
                  <a:bodyPr/>
                  <a:lstStyle/>
                  <a:p>
                    <a:fld id="{0FF75D34-413A-480C-B9DC-8449FD401F7F}" type="VALUE">
                      <a:rPr lang="en-US">
                        <a:solidFill>
                          <a:schemeClr val="bg1"/>
                        </a:solidFill>
                      </a:rPr>
                      <a:pPr/>
                      <a:t>[VALUE]</a:t>
                    </a:fld>
                    <a:r>
                      <a:rPr lang="en-US">
                        <a:solidFill>
                          <a:schemeClr val="bg1"/>
                        </a:solidFill>
                      </a:rPr>
                      <a:t> </a:t>
                    </a:r>
                    <a:r>
                      <a:rPr lang="en-US" b="1">
                        <a:solidFill>
                          <a:schemeClr val="bg1"/>
                        </a:solidFill>
                      </a:rPr>
                      <a:t>(2029)</a:t>
                    </a:r>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D438-44E0-94CE-2F4C1C41E73E}"/>
                </c:ext>
              </c:extLst>
            </c:dLbl>
            <c:dLbl>
              <c:idx val="4"/>
              <c:layout>
                <c:manualLayout>
                  <c:x val="-4.0060973737931882E-2"/>
                  <c:y val="6.025736849119026E-4"/>
                </c:manualLayout>
              </c:layout>
              <c:tx>
                <c:rich>
                  <a:bodyPr/>
                  <a:lstStyle/>
                  <a:p>
                    <a:fld id="{E59D2F6F-F3A4-4F4C-86D3-386BE2BA8E42}" type="VALUE">
                      <a:rPr lang="en-US" b="0">
                        <a:solidFill>
                          <a:schemeClr val="bg1"/>
                        </a:solidFill>
                      </a:rPr>
                      <a:pPr/>
                      <a:t>[VALUE]</a:t>
                    </a:fld>
                    <a:r>
                      <a:rPr lang="en-US" b="0">
                        <a:solidFill>
                          <a:schemeClr val="bg1"/>
                        </a:solidFill>
                      </a:rPr>
                      <a:t> </a:t>
                    </a:r>
                    <a:r>
                      <a:rPr lang="en-US" b="1">
                        <a:solidFill>
                          <a:schemeClr val="bg1"/>
                        </a:solidFill>
                      </a:rPr>
                      <a:t>(2030)</a:t>
                    </a:r>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D438-44E0-94CE-2F4C1C41E73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Category'!$B$4:$B$9</c:f>
              <c:strCache>
                <c:ptCount val="5"/>
                <c:pt idx="0">
                  <c:v>2025</c:v>
                </c:pt>
                <c:pt idx="1">
                  <c:v>2026</c:v>
                </c:pt>
                <c:pt idx="2">
                  <c:v>2028</c:v>
                </c:pt>
                <c:pt idx="3">
                  <c:v>2029</c:v>
                </c:pt>
                <c:pt idx="4">
                  <c:v>2030</c:v>
                </c:pt>
              </c:strCache>
            </c:strRef>
          </c:cat>
          <c:val>
            <c:numRef>
              <c:f>'Revenue By Category'!$C$4:$C$9</c:f>
              <c:numCache>
                <c:formatCode>0</c:formatCode>
                <c:ptCount val="5"/>
                <c:pt idx="0">
                  <c:v>1770571.8282452312</c:v>
                </c:pt>
                <c:pt idx="1">
                  <c:v>2071120.1629895079</c:v>
                </c:pt>
                <c:pt idx="2">
                  <c:v>2838896.001649396</c:v>
                </c:pt>
                <c:pt idx="3">
                  <c:v>3326302.2639046512</c:v>
                </c:pt>
                <c:pt idx="4">
                  <c:v>3899215.180072193</c:v>
                </c:pt>
              </c:numCache>
            </c:numRef>
          </c:val>
          <c:extLst>
            <c:ext xmlns:c16="http://schemas.microsoft.com/office/drawing/2014/chart" uri="{C3380CC4-5D6E-409C-BE32-E72D297353CC}">
              <c16:uniqueId val="{0000000C-D438-44E0-94CE-2F4C1C41E73E}"/>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[Vijay Bari 3 Statement modal (Maruti Suzuki).xlsx]Free Cash Flow !PivotTable1</c:name>
    <c:fmtId val="51"/>
  </c:pivotSource>
  <c:chart>
    <c:title>
      <c:tx>
        <c:rich>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r>
              <a:rPr lang="en-US" b="1" u="sng">
                <a:solidFill>
                  <a:srgbClr val="002060"/>
                </a:solidFill>
              </a:rPr>
              <a:t>Free</a:t>
            </a:r>
            <a:r>
              <a:rPr lang="en-US" b="1" u="sng" baseline="0">
                <a:solidFill>
                  <a:srgbClr val="002060"/>
                </a:solidFill>
              </a:rPr>
              <a:t> Cash Flow</a:t>
            </a:r>
          </a:p>
        </c:rich>
      </c:tx>
      <c:overlay val="0"/>
      <c:spPr>
        <a:noFill/>
        <a:ln>
          <a:noFill/>
        </a:ln>
        <a:effectLst/>
      </c:spPr>
      <c:txPr>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'Free Cash Flow '!$C$3</c:f>
              <c:strCache>
                <c:ptCount val="1"/>
                <c:pt idx="0">
                  <c:v>Total</c:v>
                </c:pt>
              </c:strCache>
            </c:strRef>
          </c:tx>
          <c:spPr>
            <a:solidFill>
              <a:schemeClr val="accent1"/>
            </a:solidFill>
            <a:ln>
              <a:noFill/>
            </a:ln>
            <a:effectLst/>
            <a:sp3d/>
          </c:spPr>
          <c:invertIfNegative val="0"/>
          <c:cat>
            <c:strRef>
              <c:f>'Free Cash Flow '!$B$4:$B$9</c:f>
              <c:strCache>
                <c:ptCount val="5"/>
                <c:pt idx="0">
                  <c:v>2025</c:v>
                </c:pt>
                <c:pt idx="1">
                  <c:v>2026</c:v>
                </c:pt>
                <c:pt idx="2">
                  <c:v>2028</c:v>
                </c:pt>
                <c:pt idx="3">
                  <c:v>2029</c:v>
                </c:pt>
                <c:pt idx="4">
                  <c:v>2030</c:v>
                </c:pt>
              </c:strCache>
            </c:strRef>
          </c:cat>
          <c:val>
            <c:numRef>
              <c:f>'Free Cash Flow '!$C$4:$C$9</c:f>
              <c:numCache>
                <c:formatCode>_(* #,##0_);_(* \(#,##0\);_(* "-"??_);_(@_)</c:formatCode>
                <c:ptCount val="5"/>
                <c:pt idx="0">
                  <c:v>205349.34928660374</c:v>
                </c:pt>
                <c:pt idx="1">
                  <c:v>193140.71114405888</c:v>
                </c:pt>
                <c:pt idx="2">
                  <c:v>283122.04038575117</c:v>
                </c:pt>
                <c:pt idx="3">
                  <c:v>341688.57546720508</c:v>
                </c:pt>
                <c:pt idx="4">
                  <c:v>411469.94768969121</c:v>
                </c:pt>
              </c:numCache>
            </c:numRef>
          </c:val>
          <c:extLst>
            <c:ext xmlns:c16="http://schemas.microsoft.com/office/drawing/2014/chart" uri="{C3380CC4-5D6E-409C-BE32-E72D297353CC}">
              <c16:uniqueId val="{00000002-21FF-4C65-91BB-19099FB784C1}"/>
            </c:ext>
          </c:extLst>
        </c:ser>
        <c:dLbls>
          <c:showLegendKey val="0"/>
          <c:showVal val="0"/>
          <c:showCatName val="0"/>
          <c:showSerName val="0"/>
          <c:showPercent val="0"/>
          <c:showBubbleSize val="0"/>
        </c:dLbls>
        <c:gapWidth val="150"/>
        <c:shape val="box"/>
        <c:axId val="1198173023"/>
        <c:axId val="1198176383"/>
        <c:axId val="0"/>
      </c:bar3DChart>
      <c:catAx>
        <c:axId val="1198173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98176383"/>
        <c:crosses val="autoZero"/>
        <c:auto val="1"/>
        <c:lblAlgn val="ctr"/>
        <c:lblOffset val="100"/>
        <c:noMultiLvlLbl val="0"/>
      </c:catAx>
      <c:valAx>
        <c:axId val="1198176383"/>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98173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[Vijay Bari 3 Statement modal (Maruti Suzuki).xlsx]Revenue &amp; EBITDA!PivotTable1</c:name>
    <c:fmtId val="4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a:t>Revenue &amp; EBITDA</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pivotFmt>
      <c:pivotFmt>
        <c:idx val="3"/>
        <c:spPr>
          <a:solidFill>
            <a:srgbClr val="FF0000"/>
          </a:solidFill>
          <a:ln>
            <a:noFill/>
          </a:ln>
          <a:effectLst/>
        </c:spPr>
      </c:pivotFmt>
      <c:pivotFmt>
        <c:idx val="4"/>
        <c:spPr>
          <a:solidFill>
            <a:srgbClr val="FF5050"/>
          </a:solidFill>
          <a:ln>
            <a:noFill/>
          </a:ln>
          <a:effectLst/>
        </c:spPr>
      </c:pivotFmt>
      <c:pivotFmt>
        <c:idx val="5"/>
        <c:spPr>
          <a:solidFill>
            <a:srgbClr val="FF5050"/>
          </a:solidFill>
          <a:ln>
            <a:noFill/>
          </a:ln>
          <a:effectLst/>
        </c:spPr>
      </c:pivotFmt>
      <c:pivotFmt>
        <c:idx val="6"/>
        <c:spPr>
          <a:solidFill>
            <a:srgbClr val="CCFF33"/>
          </a:solidFill>
          <a:ln>
            <a:noFill/>
          </a:ln>
          <a:effectLst/>
        </c:spPr>
      </c:pivotFmt>
      <c:pivotFmt>
        <c:idx val="7"/>
        <c:spPr>
          <a:solidFill>
            <a:srgbClr val="00B050"/>
          </a:solidFill>
          <a:ln>
            <a:noFill/>
          </a:ln>
          <a:effectLst/>
        </c:spPr>
      </c:pivotFmt>
    </c:pivotFmts>
    <c:plotArea>
      <c:layout/>
      <c:barChart>
        <c:barDir val="col"/>
        <c:grouping val="clustered"/>
        <c:varyColors val="0"/>
        <c:ser>
          <c:idx val="0"/>
          <c:order val="0"/>
          <c:tx>
            <c:strRef>
              <c:f>'Revenue &amp; EBITDA'!$C$3</c:f>
              <c:strCache>
                <c:ptCount val="1"/>
                <c:pt idx="0">
                  <c:v>Sum of Total Revenue</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4-886A-41EE-A69B-23D22F3A824F}"/>
              </c:ext>
            </c:extLst>
          </c:dPt>
          <c:dPt>
            <c:idx val="1"/>
            <c:invertIfNegative val="0"/>
            <c:bubble3D val="0"/>
            <c:spPr>
              <a:solidFill>
                <a:srgbClr val="FF0000"/>
              </a:solidFill>
              <a:ln>
                <a:noFill/>
              </a:ln>
              <a:effectLst/>
            </c:spPr>
            <c:extLst>
              <c:ext xmlns:c16="http://schemas.microsoft.com/office/drawing/2014/chart" uri="{C3380CC4-5D6E-409C-BE32-E72D297353CC}">
                <c16:uniqueId val="{00000005-886A-41EE-A69B-23D22F3A824F}"/>
              </c:ext>
            </c:extLst>
          </c:dPt>
          <c:dPt>
            <c:idx val="2"/>
            <c:invertIfNegative val="0"/>
            <c:bubble3D val="0"/>
            <c:spPr>
              <a:solidFill>
                <a:srgbClr val="FF5050"/>
              </a:solidFill>
              <a:ln>
                <a:noFill/>
              </a:ln>
              <a:effectLst/>
            </c:spPr>
            <c:extLst>
              <c:ext xmlns:c16="http://schemas.microsoft.com/office/drawing/2014/chart" uri="{C3380CC4-5D6E-409C-BE32-E72D297353CC}">
                <c16:uniqueId val="{00000006-886A-41EE-A69B-23D22F3A824F}"/>
              </c:ext>
            </c:extLst>
          </c:dPt>
          <c:dPt>
            <c:idx val="3"/>
            <c:invertIfNegative val="0"/>
            <c:bubble3D val="0"/>
            <c:spPr>
              <a:solidFill>
                <a:srgbClr val="CCFF33"/>
              </a:solidFill>
              <a:ln>
                <a:noFill/>
              </a:ln>
              <a:effectLst/>
            </c:spPr>
            <c:extLst>
              <c:ext xmlns:c16="http://schemas.microsoft.com/office/drawing/2014/chart" uri="{C3380CC4-5D6E-409C-BE32-E72D297353CC}">
                <c16:uniqueId val="{00000007-886A-41EE-A69B-23D22F3A824F}"/>
              </c:ext>
            </c:extLst>
          </c:dPt>
          <c:dPt>
            <c:idx val="4"/>
            <c:invertIfNegative val="0"/>
            <c:bubble3D val="0"/>
            <c:spPr>
              <a:solidFill>
                <a:srgbClr val="00B050"/>
              </a:solidFill>
              <a:ln>
                <a:noFill/>
              </a:ln>
              <a:effectLst/>
            </c:spPr>
            <c:extLst>
              <c:ext xmlns:c16="http://schemas.microsoft.com/office/drawing/2014/chart" uri="{C3380CC4-5D6E-409C-BE32-E72D297353CC}">
                <c16:uniqueId val="{00000008-886A-41EE-A69B-23D22F3A824F}"/>
              </c:ext>
            </c:extLst>
          </c:dPt>
          <c:dPt>
            <c:idx val="5"/>
            <c:invertIfNegative val="0"/>
            <c:bubble3D val="0"/>
            <c:extLst>
              <c:ext xmlns:c16="http://schemas.microsoft.com/office/drawing/2014/chart" uri="{C3380CC4-5D6E-409C-BE32-E72D297353CC}">
                <c16:uniqueId val="{00000009-886A-41EE-A69B-23D22F3A824F}"/>
              </c:ext>
            </c:extLst>
          </c:dPt>
          <c:cat>
            <c:strRef>
              <c:f>'Revenue &amp; EBITDA'!$B$4:$B$9</c:f>
              <c:strCache>
                <c:ptCount val="5"/>
                <c:pt idx="0">
                  <c:v>2025</c:v>
                </c:pt>
                <c:pt idx="1">
                  <c:v>2026</c:v>
                </c:pt>
                <c:pt idx="2">
                  <c:v>2028</c:v>
                </c:pt>
                <c:pt idx="3">
                  <c:v>2029</c:v>
                </c:pt>
                <c:pt idx="4">
                  <c:v>2030</c:v>
                </c:pt>
              </c:strCache>
            </c:strRef>
          </c:cat>
          <c:val>
            <c:numRef>
              <c:f>'Revenue &amp; EBITDA'!$C$4:$C$9</c:f>
              <c:numCache>
                <c:formatCode>_(* #,##0_);_(* \(#,##0\);_(* "-"??_);_(@_)</c:formatCode>
                <c:ptCount val="5"/>
                <c:pt idx="0">
                  <c:v>1770571.8282452312</c:v>
                </c:pt>
                <c:pt idx="1">
                  <c:v>2071120.1629895079</c:v>
                </c:pt>
                <c:pt idx="2">
                  <c:v>2838896.001649396</c:v>
                </c:pt>
                <c:pt idx="3">
                  <c:v>3326302.2639046512</c:v>
                </c:pt>
                <c:pt idx="4">
                  <c:v>3899215.180072193</c:v>
                </c:pt>
              </c:numCache>
            </c:numRef>
          </c:val>
          <c:extLst>
            <c:ext xmlns:c16="http://schemas.microsoft.com/office/drawing/2014/chart" uri="{C3380CC4-5D6E-409C-BE32-E72D297353CC}">
              <c16:uniqueId val="{00000000-886A-41EE-A69B-23D22F3A824F}"/>
            </c:ext>
          </c:extLst>
        </c:ser>
        <c:dLbls>
          <c:showLegendKey val="0"/>
          <c:showVal val="0"/>
          <c:showCatName val="0"/>
          <c:showSerName val="0"/>
          <c:showPercent val="0"/>
          <c:showBubbleSize val="0"/>
        </c:dLbls>
        <c:gapWidth val="219"/>
        <c:overlap val="-27"/>
        <c:axId val="1277188655"/>
        <c:axId val="1277187215"/>
      </c:barChart>
      <c:lineChart>
        <c:grouping val="standard"/>
        <c:varyColors val="0"/>
        <c:ser>
          <c:idx val="1"/>
          <c:order val="1"/>
          <c:tx>
            <c:strRef>
              <c:f>'Revenue &amp; EBITDA'!$D$3</c:f>
              <c:strCache>
                <c:ptCount val="1"/>
                <c:pt idx="0">
                  <c:v>EBITDA Margin</c:v>
                </c:pt>
              </c:strCache>
            </c:strRef>
          </c:tx>
          <c:spPr>
            <a:ln w="28575" cap="rnd">
              <a:solidFill>
                <a:schemeClr val="accent2"/>
              </a:solidFill>
              <a:round/>
            </a:ln>
            <a:effectLst/>
          </c:spPr>
          <c:marker>
            <c:symbol val="none"/>
          </c:marker>
          <c:trendline>
            <c:spPr>
              <a:ln w="19050" cap="rnd">
                <a:solidFill>
                  <a:schemeClr val="accent2"/>
                </a:solidFill>
                <a:prstDash val="sysDot"/>
              </a:ln>
              <a:effectLst/>
            </c:spPr>
            <c:trendlineType val="linear"/>
            <c:dispRSqr val="0"/>
            <c:dispEq val="0"/>
          </c:trendline>
          <c:cat>
            <c:strRef>
              <c:f>'Revenue &amp; EBITDA'!$B$4:$B$9</c:f>
              <c:strCache>
                <c:ptCount val="5"/>
                <c:pt idx="0">
                  <c:v>2025</c:v>
                </c:pt>
                <c:pt idx="1">
                  <c:v>2026</c:v>
                </c:pt>
                <c:pt idx="2">
                  <c:v>2028</c:v>
                </c:pt>
                <c:pt idx="3">
                  <c:v>2029</c:v>
                </c:pt>
                <c:pt idx="4">
                  <c:v>2030</c:v>
                </c:pt>
              </c:strCache>
            </c:strRef>
          </c:cat>
          <c:val>
            <c:numRef>
              <c:f>'Revenue &amp; EBITDA'!$D$4:$D$9</c:f>
              <c:numCache>
                <c:formatCode>0%</c:formatCode>
                <c:ptCount val="5"/>
                <c:pt idx="0">
                  <c:v>0.16998935036768106</c:v>
                </c:pt>
                <c:pt idx="1">
                  <c:v>0.16861327330892872</c:v>
                </c:pt>
                <c:pt idx="2">
                  <c:v>0.16642083724977147</c:v>
                </c:pt>
                <c:pt idx="3">
                  <c:v>0.16555422028731476</c:v>
                </c:pt>
                <c:pt idx="4">
                  <c:v>0.16481257374807018</c:v>
                </c:pt>
              </c:numCache>
            </c:numRef>
          </c:val>
          <c:smooth val="0"/>
          <c:extLst>
            <c:ext xmlns:c16="http://schemas.microsoft.com/office/drawing/2014/chart" uri="{C3380CC4-5D6E-409C-BE32-E72D297353CC}">
              <c16:uniqueId val="{00000001-886A-41EE-A69B-23D22F3A824F}"/>
            </c:ext>
          </c:extLst>
        </c:ser>
        <c:dLbls>
          <c:showLegendKey val="0"/>
          <c:showVal val="0"/>
          <c:showCatName val="0"/>
          <c:showSerName val="0"/>
          <c:showPercent val="0"/>
          <c:showBubbleSize val="0"/>
        </c:dLbls>
        <c:marker val="1"/>
        <c:smooth val="0"/>
        <c:axId val="1277195855"/>
        <c:axId val="1277195375"/>
      </c:lineChart>
      <c:catAx>
        <c:axId val="1277188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77187215"/>
        <c:crosses val="autoZero"/>
        <c:auto val="1"/>
        <c:lblAlgn val="ctr"/>
        <c:lblOffset val="100"/>
        <c:noMultiLvlLbl val="0"/>
      </c:catAx>
      <c:valAx>
        <c:axId val="1277187215"/>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77188655"/>
        <c:crosses val="autoZero"/>
        <c:crossBetween val="between"/>
      </c:valAx>
      <c:valAx>
        <c:axId val="127719537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77195855"/>
        <c:crosses val="max"/>
        <c:crossBetween val="between"/>
      </c:valAx>
      <c:catAx>
        <c:axId val="1277195855"/>
        <c:scaling>
          <c:orientation val="minMax"/>
        </c:scaling>
        <c:delete val="1"/>
        <c:axPos val="b"/>
        <c:numFmt formatCode="General" sourceLinked="1"/>
        <c:majorTickMark val="out"/>
        <c:minorTickMark val="none"/>
        <c:tickLblPos val="nextTo"/>
        <c:crossAx val="127719537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w="9525" cap="flat" cmpd="sng" algn="ctr">
      <a:solidFill>
        <a:schemeClr val="tx1">
          <a:lumMod val="15000"/>
          <a:lumOff val="85000"/>
        </a:schemeClr>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[Vijay Bari 3 Statement modal (Maruti Suzuki).xlsx]ROE Trend!PivotTable1</c:name>
    <c:fmtId val="2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ROE Trend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'ROE Trend'!$C$3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'ROE Trend'!$B$4:$B$9</c:f>
              <c:strCache>
                <c:ptCount val="5"/>
                <c:pt idx="0">
                  <c:v>2025</c:v>
                </c:pt>
                <c:pt idx="1">
                  <c:v>2026</c:v>
                </c:pt>
                <c:pt idx="2">
                  <c:v>2028</c:v>
                </c:pt>
                <c:pt idx="3">
                  <c:v>2029</c:v>
                </c:pt>
                <c:pt idx="4">
                  <c:v>2030</c:v>
                </c:pt>
              </c:strCache>
            </c:strRef>
          </c:cat>
          <c:val>
            <c:numRef>
              <c:f>'ROE Trend'!$C$4:$C$9</c:f>
              <c:numCache>
                <c:formatCode>0.00%;\-0.00%;0.00%</c:formatCode>
                <c:ptCount val="5"/>
                <c:pt idx="0">
                  <c:v>0.17254717226678351</c:v>
                </c:pt>
                <c:pt idx="1">
                  <c:v>0.16790660898974902</c:v>
                </c:pt>
                <c:pt idx="2">
                  <c:v>0.16258707567880393</c:v>
                </c:pt>
                <c:pt idx="3">
                  <c:v>0.16110875917892184</c:v>
                </c:pt>
                <c:pt idx="4">
                  <c:v>0.16008486147727691</c:v>
                </c:pt>
              </c:numCache>
            </c:numRef>
          </c:val>
          <c:smooth val="0"/>
          <c:extLst>
            <c:ext xmlns:c16="http://schemas.microsoft.com/office/drawing/2014/chart" uri="{C3380CC4-5D6E-409C-BE32-E72D297353CC}">
              <c16:uniqueId val="{00000000-9043-47E3-A2E1-A329F088E870}"/>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198185023"/>
        <c:axId val="1198185503"/>
      </c:lineChart>
      <c:catAx>
        <c:axId val="1198185023"/>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198185503"/>
        <c:crosses val="autoZero"/>
        <c:auto val="1"/>
        <c:lblAlgn val="ctr"/>
        <c:lblOffset val="100"/>
        <c:noMultiLvlLbl val="0"/>
      </c:catAx>
      <c:valAx>
        <c:axId val="1198185503"/>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98185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[Vijay Bari 3 Statement modal (Maruti Suzuki).xlsx]Debt vs EBITDA!PivotTable1</c:name>
    <c:fmtId val="10"/>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b="1">
                <a:solidFill>
                  <a:schemeClr val="bg1"/>
                </a:solidFill>
              </a:rPr>
              <a:t>Debt</a:t>
            </a:r>
            <a:r>
              <a:rPr lang="en-IN" b="1" baseline="0">
                <a:solidFill>
                  <a:schemeClr val="bg1"/>
                </a:solidFill>
              </a:rPr>
              <a:t> vs EBITDA</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'Debt vs EBITDA'!$C$3</c:f>
              <c:strCache>
                <c:ptCount val="1"/>
                <c:pt idx="0">
                  <c:v>Sum of Total Liabilites</c:v>
                </c:pt>
              </c:strCache>
            </c:strRef>
          </c:tx>
          <c:spPr>
            <a:solidFill>
              <a:schemeClr val="accent1"/>
            </a:solidFill>
            <a:ln>
              <a:noFill/>
            </a:ln>
            <a:effectLst/>
          </c:spPr>
          <c:invertIfNegative val="0"/>
          <c:cat>
            <c:strRef>
              <c:f>'Debt vs EBITDA'!$B$4:$B$9</c:f>
              <c:strCache>
                <c:ptCount val="5"/>
                <c:pt idx="0">
                  <c:v>2025</c:v>
                </c:pt>
                <c:pt idx="1">
                  <c:v>2026</c:v>
                </c:pt>
                <c:pt idx="2">
                  <c:v>2028</c:v>
                </c:pt>
                <c:pt idx="3">
                  <c:v>2029</c:v>
                </c:pt>
                <c:pt idx="4">
                  <c:v>2030</c:v>
                </c:pt>
              </c:strCache>
            </c:strRef>
          </c:cat>
          <c:val>
            <c:numRef>
              <c:f>'Debt vs EBITDA'!$C$4:$C$9</c:f>
              <c:numCache>
                <c:formatCode>0</c:formatCode>
                <c:ptCount val="5"/>
                <c:pt idx="0">
                  <c:v>369328.87403413106</c:v>
                </c:pt>
                <c:pt idx="1">
                  <c:v>426276.86246796767</c:v>
                </c:pt>
                <c:pt idx="2">
                  <c:v>571755.25820416352</c:v>
                </c:pt>
                <c:pt idx="3">
                  <c:v>664109.14267705148</c:v>
                </c:pt>
                <c:pt idx="4">
                  <c:v>772664.8535289017</c:v>
                </c:pt>
              </c:numCache>
            </c:numRef>
          </c:val>
          <c:extLst>
            <c:ext xmlns:c16="http://schemas.microsoft.com/office/drawing/2014/chart" uri="{C3380CC4-5D6E-409C-BE32-E72D297353CC}">
              <c16:uniqueId val="{00000000-4C02-4AAF-93F8-B3F492903170}"/>
            </c:ext>
          </c:extLst>
        </c:ser>
        <c:ser>
          <c:idx val="1"/>
          <c:order val="1"/>
          <c:tx>
            <c:strRef>
              <c:f>'Debt vs EBITDA'!$D$3</c:f>
              <c:strCache>
                <c:ptCount val="1"/>
                <c:pt idx="0">
                  <c:v>Sum of Operating Profit</c:v>
                </c:pt>
              </c:strCache>
            </c:strRef>
          </c:tx>
          <c:spPr>
            <a:solidFill>
              <a:schemeClr val="accent2"/>
            </a:solidFill>
            <a:ln>
              <a:noFill/>
            </a:ln>
            <a:effectLst/>
          </c:spPr>
          <c:invertIfNegative val="0"/>
          <c:cat>
            <c:strRef>
              <c:f>'Debt vs EBITDA'!$B$4:$B$9</c:f>
              <c:strCache>
                <c:ptCount val="5"/>
                <c:pt idx="0">
                  <c:v>2025</c:v>
                </c:pt>
                <c:pt idx="1">
                  <c:v>2026</c:v>
                </c:pt>
                <c:pt idx="2">
                  <c:v>2028</c:v>
                </c:pt>
                <c:pt idx="3">
                  <c:v>2029</c:v>
                </c:pt>
                <c:pt idx="4">
                  <c:v>2030</c:v>
                </c:pt>
              </c:strCache>
            </c:strRef>
          </c:cat>
          <c:val>
            <c:numRef>
              <c:f>'Debt vs EBITDA'!$D$4:$D$9</c:f>
              <c:numCache>
                <c:formatCode>0</c:formatCode>
                <c:ptCount val="5"/>
                <c:pt idx="0">
                  <c:v>300978.3548627242</c:v>
                </c:pt>
                <c:pt idx="1">
                  <c:v>349218.35009778291</c:v>
                </c:pt>
                <c:pt idx="2">
                  <c:v>472451.4494595211</c:v>
                </c:pt>
                <c:pt idx="3">
                  <c:v>550683.37774066441</c:v>
                </c:pt>
                <c:pt idx="4">
                  <c:v>642639.68942524306</c:v>
                </c:pt>
              </c:numCache>
            </c:numRef>
          </c:val>
          <c:extLst>
            <c:ext xmlns:c16="http://schemas.microsoft.com/office/drawing/2014/chart" uri="{C3380CC4-5D6E-409C-BE32-E72D297353CC}">
              <c16:uniqueId val="{00000001-4C02-4AAF-93F8-B3F492903170}"/>
            </c:ext>
          </c:extLst>
        </c:ser>
        <c:dLbls>
          <c:showLegendKey val="0"/>
          <c:showVal val="0"/>
          <c:showCatName val="0"/>
          <c:showSerName val="0"/>
          <c:showPercent val="0"/>
          <c:showBubbleSize val="0"/>
        </c:dLbls>
        <c:gapWidth val="219"/>
        <c:axId val="1198137983"/>
        <c:axId val="1198128383"/>
      </c:barChart>
      <c:catAx>
        <c:axId val="1198137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98128383"/>
        <c:crosses val="autoZero"/>
        <c:auto val="1"/>
        <c:lblAlgn val="ctr"/>
        <c:lblOffset val="100"/>
        <c:noMultiLvlLbl val="0"/>
      </c:catAx>
      <c:valAx>
        <c:axId val="119812838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9813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[Vijay Bari 3 Statement modal (Maruti Suzuki).xlsx]Revenue By Category!PivotTable1</c:name>
    <c:fmtId val="2"/>
  </c:pivotSource>
  <c:chart>
    <c:title>
      <c:tx>
        <c:rich>
          <a:bodyPr rot="0" spcFirstLastPara="1" vertOverflow="ellipsis" vert="horz" wrap="square" anchor="ctr" anchorCtr="1"/>
          <a:lstStyle/>
          <a:p>
            <a:pPr>
              <a:defRPr sz="1400" b="0" i="0" u="none" strike="noStrike" kern="1200" spc="0" baseline="0">
                <a:solidFill>
                  <a:schemeClr val="accent4"/>
                </a:solidFill>
                <a:latin typeface="Berlin Sans FB Demi" panose="020E0802020502020306" pitchFamily="34" charset="0"/>
                <a:ea typeface="+mn-ea"/>
                <a:cs typeface="+mn-cs"/>
              </a:defRPr>
            </a:pPr>
            <a:r>
              <a:rPr lang="en-US" b="1">
                <a:solidFill>
                  <a:schemeClr val="accent4"/>
                </a:solidFill>
                <a:latin typeface="Berlin Sans FB Demi" panose="020E0802020502020306" pitchFamily="34" charset="0"/>
              </a:rPr>
              <a:t>Revenue</a:t>
            </a:r>
            <a:r>
              <a:rPr lang="en-US" b="1" baseline="0">
                <a:solidFill>
                  <a:schemeClr val="accent4"/>
                </a:solidFill>
                <a:latin typeface="Berlin Sans FB Demi" panose="020E0802020502020306" pitchFamily="34" charset="0"/>
              </a:rPr>
              <a:t> For the year</a:t>
            </a:r>
            <a:endParaRPr lang="en-US" b="1">
              <a:solidFill>
                <a:schemeClr val="accent4"/>
              </a:solidFill>
              <a:latin typeface="Berlin Sans FB Demi" panose="020E0802020502020306" pitchFamily="34" charset="0"/>
            </a:endParaRPr>
          </a:p>
        </c:rich>
      </c:tx>
      <c:layout>
        <c:manualLayout>
          <c:xMode val="edge"/>
          <c:yMode val="edge"/>
          <c:x val="0.30498092891897288"/>
          <c:y val="4.65861883158644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4"/>
              </a:solidFill>
              <a:latin typeface="Berlin Sans FB Demi" panose="020E0802020502020306" pitchFamily="34" charset="0"/>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layout>
            <c:manualLayout>
              <c:x val="0.13940979417046553"/>
              <c:y val="-2.0584554414141924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2ABEAF8C-320D-4034-B6F1-4B9B4CD2A307}" type="VALUE">
                  <a:rPr lang="en-US">
                    <a:solidFill>
                      <a:schemeClr val="bg1"/>
                    </a:solidFill>
                  </a:rPr>
                  <a:pPr>
                    <a:defRPr b="1">
                      <a:solidFill>
                        <a:schemeClr val="bg1"/>
                      </a:solidFill>
                    </a:defRPr>
                  </a:pPr>
                  <a:t>[VALUE]</a:t>
                </a:fld>
                <a:r>
                  <a:rPr lang="en-US">
                    <a:solidFill>
                      <a:schemeClr val="bg1"/>
                    </a:solidFill>
                  </a:rPr>
                  <a:t> </a:t>
                </a:r>
                <a:r>
                  <a:rPr lang="en-US" b="1">
                    <a:solidFill>
                      <a:schemeClr val="bg1"/>
                    </a:solidFill>
                  </a:rPr>
                  <a:t>(2025)</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w="25400">
            <a:solidFill>
              <a:schemeClr val="lt1"/>
            </a:solidFill>
          </a:ln>
          <a:effectLst/>
          <a:sp3d contourW="25400">
            <a:contourClr>
              <a:schemeClr val="lt1"/>
            </a:contourClr>
          </a:sp3d>
        </c:spPr>
        <c:dLbl>
          <c:idx val="0"/>
          <c:layout>
            <c:manualLayout>
              <c:x val="8.1151027996500438E-2"/>
              <c:y val="-4.8701151939340916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D013DFF2-E99B-4DD0-9D01-509BB280216F}" type="VALUE">
                  <a:rPr lang="en-US">
                    <a:solidFill>
                      <a:schemeClr val="bg1"/>
                    </a:solidFill>
                  </a:rPr>
                  <a:pPr>
                    <a:defRPr b="1">
                      <a:solidFill>
                        <a:schemeClr val="bg1"/>
                      </a:solidFill>
                    </a:defRPr>
                  </a:pPr>
                  <a:t>[VALUE]</a:t>
                </a:fld>
                <a:r>
                  <a:rPr lang="en-US">
                    <a:solidFill>
                      <a:schemeClr val="bg1"/>
                    </a:solidFill>
                  </a:rPr>
                  <a:t> </a:t>
                </a:r>
                <a:r>
                  <a:rPr lang="en-US" b="1">
                    <a:solidFill>
                      <a:schemeClr val="bg1"/>
                    </a:solidFill>
                  </a:rPr>
                  <a:t>(2026)</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w="25400">
            <a:solidFill>
              <a:schemeClr val="lt1"/>
            </a:solidFill>
          </a:ln>
          <a:effectLst/>
          <a:sp3d contourW="25400">
            <a:contourClr>
              <a:schemeClr val="lt1"/>
            </a:contourClr>
          </a:sp3d>
        </c:spPr>
        <c:dLbl>
          <c:idx val="0"/>
          <c:layout>
            <c:manualLayout>
              <c:x val="-9.6085542702037682E-17"/>
              <c:y val="0.12597256570365528"/>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6342F944-F580-4570-9E41-FCBE77B1C2A8}" type="VALUE">
                  <a:rPr lang="en-US">
                    <a:solidFill>
                      <a:schemeClr val="bg1"/>
                    </a:solidFill>
                  </a:rPr>
                  <a:pPr>
                    <a:defRPr b="1">
                      <a:solidFill>
                        <a:schemeClr val="bg1"/>
                      </a:solidFill>
                    </a:defRPr>
                  </a:pPr>
                  <a:t>[VALUE]</a:t>
                </a:fld>
                <a:r>
                  <a:rPr lang="en-US">
                    <a:solidFill>
                      <a:schemeClr val="bg1"/>
                    </a:solidFill>
                  </a:rPr>
                  <a:t> </a:t>
                </a:r>
                <a:r>
                  <a:rPr lang="en-US" b="1">
                    <a:solidFill>
                      <a:schemeClr val="bg1"/>
                    </a:solidFill>
                  </a:rPr>
                  <a:t>(2027)</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w="25400">
            <a:solidFill>
              <a:schemeClr val="lt1"/>
            </a:solidFill>
          </a:ln>
          <a:effectLst/>
          <a:sp3d contourW="25400">
            <a:contourClr>
              <a:schemeClr val="lt1"/>
            </a:contourClr>
          </a:sp3d>
        </c:spPr>
        <c:dLbl>
          <c:idx val="0"/>
          <c:layout>
            <c:manualLayout>
              <c:x val="-0.14068592251440279"/>
              <c:y val="4.2420509710654399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C257CFF9-A40F-4583-A202-7A11C7C673B8}" type="VALUE">
                  <a:rPr lang="en-US">
                    <a:solidFill>
                      <a:schemeClr val="bg1"/>
                    </a:solidFill>
                  </a:rPr>
                  <a:pPr>
                    <a:defRPr b="1">
                      <a:solidFill>
                        <a:schemeClr val="bg1"/>
                      </a:solidFill>
                    </a:defRPr>
                  </a:pPr>
                  <a:t>[VALUE]</a:t>
                </a:fld>
                <a:r>
                  <a:rPr lang="en-US">
                    <a:solidFill>
                      <a:schemeClr val="bg1"/>
                    </a:solidFill>
                  </a:rPr>
                  <a:t> (2028)</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solidFill>
          <a:ln w="25400">
            <a:solidFill>
              <a:schemeClr val="lt1"/>
            </a:solidFill>
          </a:ln>
          <a:effectLst/>
          <a:sp3d contourW="25400">
            <a:contourClr>
              <a:schemeClr val="lt1"/>
            </a:contourClr>
          </a:sp3d>
        </c:spPr>
        <c:dLbl>
          <c:idx val="0"/>
          <c:layout>
            <c:manualLayout>
              <c:x val="1.4619883040935672E-2"/>
              <c:y val="0.1493093578534471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0FF75D34-413A-480C-B9DC-8449FD401F7F}" type="VALUE">
                  <a:rPr lang="en-US">
                    <a:solidFill>
                      <a:schemeClr val="bg1"/>
                    </a:solidFill>
                  </a:rPr>
                  <a:pPr>
                    <a:defRPr b="1">
                      <a:solidFill>
                        <a:schemeClr val="bg1"/>
                      </a:solidFill>
                    </a:defRPr>
                  </a:pPr>
                  <a:t>[VALUE]</a:t>
                </a:fld>
                <a:r>
                  <a:rPr lang="en-US">
                    <a:solidFill>
                      <a:schemeClr val="bg1"/>
                    </a:solidFill>
                  </a:rPr>
                  <a:t> </a:t>
                </a:r>
                <a:r>
                  <a:rPr lang="en-US" b="1">
                    <a:solidFill>
                      <a:schemeClr val="bg1"/>
                    </a:solidFill>
                  </a:rPr>
                  <a:t>(2029)</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w="25400">
            <a:solidFill>
              <a:schemeClr val="lt1"/>
            </a:solidFill>
          </a:ln>
          <a:effectLst/>
          <a:sp3d contourW="25400">
            <a:contourClr>
              <a:schemeClr val="lt1"/>
            </a:contourClr>
          </a:sp3d>
        </c:spPr>
        <c:dLbl>
          <c:idx val="0"/>
          <c:layout>
            <c:manualLayout>
              <c:x val="-4.0060973737931882E-2"/>
              <c:y val="6.025736849119026E-4"/>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E59D2F6F-F3A4-4F4C-86D3-386BE2BA8E42}" type="VALUE">
                  <a:rPr lang="en-US" b="0">
                    <a:solidFill>
                      <a:schemeClr val="bg1"/>
                    </a:solidFill>
                  </a:rPr>
                  <a:pPr>
                    <a:defRPr b="1">
                      <a:solidFill>
                        <a:schemeClr val="bg1"/>
                      </a:solidFill>
                    </a:defRPr>
                  </a:pPr>
                  <a:t>[VALUE]</a:t>
                </a:fld>
                <a:r>
                  <a:rPr lang="en-US" b="0">
                    <a:solidFill>
                      <a:schemeClr val="bg1"/>
                    </a:solidFill>
                  </a:rPr>
                  <a:t> </a:t>
                </a:r>
                <a:r>
                  <a:rPr lang="en-US" b="1">
                    <a:solidFill>
                      <a:schemeClr val="bg1"/>
                    </a:solidFill>
                  </a:rPr>
                  <a:t>(2030)</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'Revenue By Category'!$C$3</c:f>
              <c:strCache>
                <c:ptCount val="1"/>
                <c:pt idx="0">
                  <c:v>Total</c:v>
                </c:pt>
              </c:strCache>
            </c:strRef>
          </c:tx>
          <c:explosion val="8"/>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2-54CE-4465-89A1-52876AAE90C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4CE-4465-89A1-52876AAE90C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4-54CE-4465-89A1-52876AAE90CB}"/>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5-54CE-4465-89A1-52876AAE90CB}"/>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6-54CE-4465-89A1-52876AAE90CB}"/>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7-54CE-4465-89A1-52876AAE90CB}"/>
              </c:ext>
            </c:extLst>
          </c:dPt>
          <c:dLbls>
            <c:dLbl>
              <c:idx val="0"/>
              <c:layout>
                <c:manualLayout>
                  <c:x val="0.13940979417046553"/>
                  <c:y val="-2.0584554414141924E-2"/>
                </c:manualLayout>
              </c:layout>
              <c:tx>
                <c:rich>
                  <a:bodyPr/>
                  <a:lstStyle/>
                  <a:p>
                    <a:fld id="{2ABEAF8C-320D-4034-B6F1-4B9B4CD2A307}" type="VALUE">
                      <a:rPr lang="en-US">
                        <a:solidFill>
                          <a:schemeClr val="bg1"/>
                        </a:solidFill>
                      </a:rPr>
                      <a:pPr/>
                      <a:t>[VALUE]</a:t>
                    </a:fld>
                    <a:r>
                      <a:rPr lang="en-US">
                        <a:solidFill>
                          <a:schemeClr val="bg1"/>
                        </a:solidFill>
                      </a:rPr>
                      <a:t> </a:t>
                    </a:r>
                    <a:r>
                      <a:rPr lang="en-US" b="1">
                        <a:solidFill>
                          <a:schemeClr val="bg1"/>
                        </a:solidFill>
                      </a:rPr>
                      <a:t>(2025)</a:t>
                    </a:r>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54CE-4465-89A1-52876AAE90CB}"/>
                </c:ext>
              </c:extLst>
            </c:dLbl>
            <c:dLbl>
              <c:idx val="1"/>
              <c:layout>
                <c:manualLayout>
                  <c:x val="8.1151027996500438E-2"/>
                  <c:y val="-4.8701151939340916E-2"/>
                </c:manualLayout>
              </c:layout>
              <c:tx>
                <c:rich>
                  <a:bodyPr/>
                  <a:lstStyle/>
                  <a:p>
                    <a:fld id="{D013DFF2-E99B-4DD0-9D01-509BB280216F}" type="VALUE">
                      <a:rPr lang="en-US">
                        <a:solidFill>
                          <a:schemeClr val="bg1"/>
                        </a:solidFill>
                      </a:rPr>
                      <a:pPr/>
                      <a:t>[VALUE]</a:t>
                    </a:fld>
                    <a:r>
                      <a:rPr lang="en-US">
                        <a:solidFill>
                          <a:schemeClr val="bg1"/>
                        </a:solidFill>
                      </a:rPr>
                      <a:t> </a:t>
                    </a:r>
                    <a:r>
                      <a:rPr lang="en-US" b="1">
                        <a:solidFill>
                          <a:schemeClr val="bg1"/>
                        </a:solidFill>
                      </a:rPr>
                      <a:t>(2026)</a:t>
                    </a:r>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4CE-4465-89A1-52876AAE90CB}"/>
                </c:ext>
              </c:extLst>
            </c:dLbl>
            <c:dLbl>
              <c:idx val="2"/>
              <c:layout>
                <c:manualLayout>
                  <c:x val="-0.14068592251440279"/>
                  <c:y val="4.2420509710654399E-2"/>
                </c:manualLayout>
              </c:layout>
              <c:tx>
                <c:rich>
                  <a:bodyPr/>
                  <a:lstStyle/>
                  <a:p>
                    <a:fld id="{C257CFF9-A40F-4583-A202-7A11C7C673B8}" type="VALUE">
                      <a:rPr lang="en-US">
                        <a:solidFill>
                          <a:schemeClr val="bg1"/>
                        </a:solidFill>
                      </a:rPr>
                      <a:pPr/>
                      <a:t>[VALUE]</a:t>
                    </a:fld>
                    <a:r>
                      <a:rPr lang="en-US">
                        <a:solidFill>
                          <a:schemeClr val="bg1"/>
                        </a:solidFill>
                      </a:rPr>
                      <a:t> (2028)</a:t>
                    </a:r>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54CE-4465-89A1-52876AAE90CB}"/>
                </c:ext>
              </c:extLst>
            </c:dLbl>
            <c:dLbl>
              <c:idx val="3"/>
              <c:layout>
                <c:manualLayout>
                  <c:x val="1.4619883040935672E-2"/>
                  <c:y val="0.14930935785344712"/>
                </c:manualLayout>
              </c:layout>
              <c:tx>
                <c:rich>
                  <a:bodyPr/>
                  <a:lstStyle/>
                  <a:p>
                    <a:fld id="{0FF75D34-413A-480C-B9DC-8449FD401F7F}" type="VALUE">
                      <a:rPr lang="en-US">
                        <a:solidFill>
                          <a:schemeClr val="bg1"/>
                        </a:solidFill>
                      </a:rPr>
                      <a:pPr/>
                      <a:t>[VALUE]</a:t>
                    </a:fld>
                    <a:r>
                      <a:rPr lang="en-US">
                        <a:solidFill>
                          <a:schemeClr val="bg1"/>
                        </a:solidFill>
                      </a:rPr>
                      <a:t> </a:t>
                    </a:r>
                    <a:r>
                      <a:rPr lang="en-US" b="1">
                        <a:solidFill>
                          <a:schemeClr val="bg1"/>
                        </a:solidFill>
                      </a:rPr>
                      <a:t>(2029)</a:t>
                    </a:r>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54CE-4465-89A1-52876AAE90CB}"/>
                </c:ext>
              </c:extLst>
            </c:dLbl>
            <c:dLbl>
              <c:idx val="4"/>
              <c:layout>
                <c:manualLayout>
                  <c:x val="-4.0060973737931882E-2"/>
                  <c:y val="6.025736849119026E-4"/>
                </c:manualLayout>
              </c:layout>
              <c:tx>
                <c:rich>
                  <a:bodyPr/>
                  <a:lstStyle/>
                  <a:p>
                    <a:fld id="{E59D2F6F-F3A4-4F4C-86D3-386BE2BA8E42}" type="VALUE">
                      <a:rPr lang="en-US" b="0">
                        <a:solidFill>
                          <a:schemeClr val="bg1"/>
                        </a:solidFill>
                      </a:rPr>
                      <a:pPr/>
                      <a:t>[VALUE]</a:t>
                    </a:fld>
                    <a:r>
                      <a:rPr lang="en-US" b="0">
                        <a:solidFill>
                          <a:schemeClr val="bg1"/>
                        </a:solidFill>
                      </a:rPr>
                      <a:t> </a:t>
                    </a:r>
                    <a:r>
                      <a:rPr lang="en-US" b="1">
                        <a:solidFill>
                          <a:schemeClr val="bg1"/>
                        </a:solidFill>
                      </a:rPr>
                      <a:t>(2030)</a:t>
                    </a:r>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54CE-4465-89A1-52876AAE90C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Category'!$B$4:$B$9</c:f>
              <c:strCache>
                <c:ptCount val="5"/>
                <c:pt idx="0">
                  <c:v>2025</c:v>
                </c:pt>
                <c:pt idx="1">
                  <c:v>2026</c:v>
                </c:pt>
                <c:pt idx="2">
                  <c:v>2028</c:v>
                </c:pt>
                <c:pt idx="3">
                  <c:v>2029</c:v>
                </c:pt>
                <c:pt idx="4">
                  <c:v>2030</c:v>
                </c:pt>
              </c:strCache>
            </c:strRef>
          </c:cat>
          <c:val>
            <c:numRef>
              <c:f>'Revenue By Category'!$C$4:$C$9</c:f>
              <c:numCache>
                <c:formatCode>0</c:formatCode>
                <c:ptCount val="5"/>
                <c:pt idx="0">
                  <c:v>1770571.8282452312</c:v>
                </c:pt>
                <c:pt idx="1">
                  <c:v>2071120.1629895079</c:v>
                </c:pt>
                <c:pt idx="2">
                  <c:v>2838896.001649396</c:v>
                </c:pt>
                <c:pt idx="3">
                  <c:v>3326302.2639046512</c:v>
                </c:pt>
                <c:pt idx="4">
                  <c:v>3899215.180072193</c:v>
                </c:pt>
              </c:numCache>
            </c:numRef>
          </c:val>
          <c:extLst>
            <c:ext xmlns:c16="http://schemas.microsoft.com/office/drawing/2014/chart" uri="{C3380CC4-5D6E-409C-BE32-E72D297353CC}">
              <c16:uniqueId val="{00000000-54CE-4465-89A1-52876AAE90CB}"/>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4.xml"/><Relationship Id="rId3" Type="http://schemas.openxmlformats.org/officeDocument/2006/relationships/image" Target="../media/image3.png"/><Relationship Id="rId21" Type="http://schemas.openxmlformats.org/officeDocument/2006/relationships/image" Target="../media/image16.emf"/><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3.xml"/><Relationship Id="rId2" Type="http://schemas.openxmlformats.org/officeDocument/2006/relationships/image" Target="../media/image2.png"/><Relationship Id="rId16" Type="http://schemas.openxmlformats.org/officeDocument/2006/relationships/chart" Target="../charts/chart2.xml"/><Relationship Id="rId20" Type="http://schemas.openxmlformats.org/officeDocument/2006/relationships/image" Target="../media/image15.emf"/><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1.xml"/><Relationship Id="rId10" Type="http://schemas.openxmlformats.org/officeDocument/2006/relationships/image" Target="../media/image10.svg"/><Relationship Id="rId19" Type="http://schemas.openxmlformats.org/officeDocument/2006/relationships/chart" Target="../charts/chart5.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4</xdr:col>
      <xdr:colOff>249283</xdr:colOff>
      <xdr:row>1</xdr:row>
      <xdr:rowOff>54428</xdr:rowOff>
    </xdr:from>
    <xdr:to>
      <xdr:col>5</xdr:col>
      <xdr:colOff>386443</xdr:colOff>
      <xdr:row>4</xdr:row>
      <xdr:rowOff>163285</xdr:rowOff>
    </xdr:to>
    <xdr:pic>
      <xdr:nvPicPr>
        <xdr:cNvPr id="2" name="Picture 1">
          <a:extLst>
            <a:ext uri="{FF2B5EF4-FFF2-40B4-BE49-F238E27FC236}">
              <a16:creationId xmlns:a16="http://schemas.microsoft.com/office/drawing/2014/main" id="{6D6605D5-0763-6C17-A38D-FED4D785AEA4}"/>
            </a:ext>
          </a:extLst>
        </xdr:cNvPr>
        <xdr:cNvPicPr>
          <a:picLocks noChangeAspect="1"/>
        </xdr:cNvPicPr>
      </xdr:nvPicPr>
      <xdr:blipFill>
        <a:blip xmlns:r="http://schemas.openxmlformats.org/officeDocument/2006/relationships" r:embed="rId1"/>
        <a:stretch>
          <a:fillRect/>
        </a:stretch>
      </xdr:blipFill>
      <xdr:spPr>
        <a:xfrm>
          <a:off x="3474176" y="108857"/>
          <a:ext cx="994410" cy="639535"/>
        </a:xfrm>
        <a:prstGeom prst="rect">
          <a:avLst/>
        </a:prstGeom>
      </xdr:spPr>
    </xdr:pic>
    <xdr:clientData/>
  </xdr:twoCellAnchor>
  <xdr:twoCellAnchor editAs="oneCell">
    <xdr:from>
      <xdr:col>14</xdr:col>
      <xdr:colOff>686889</xdr:colOff>
      <xdr:row>1</xdr:row>
      <xdr:rowOff>61014</xdr:rowOff>
    </xdr:from>
    <xdr:to>
      <xdr:col>15</xdr:col>
      <xdr:colOff>598714</xdr:colOff>
      <xdr:row>4</xdr:row>
      <xdr:rowOff>163286</xdr:rowOff>
    </xdr:to>
    <xdr:pic>
      <xdr:nvPicPr>
        <xdr:cNvPr id="3" name="Picture 2">
          <a:extLst>
            <a:ext uri="{FF2B5EF4-FFF2-40B4-BE49-F238E27FC236}">
              <a16:creationId xmlns:a16="http://schemas.microsoft.com/office/drawing/2014/main" id="{05757F65-DAEB-E4CF-F893-569D7161CDBA}"/>
            </a:ext>
          </a:extLst>
        </xdr:cNvPr>
        <xdr:cNvPicPr>
          <a:picLocks noChangeAspect="1"/>
        </xdr:cNvPicPr>
      </xdr:nvPicPr>
      <xdr:blipFill>
        <a:blip xmlns:r="http://schemas.openxmlformats.org/officeDocument/2006/relationships" r:embed="rId2"/>
        <a:stretch>
          <a:fillRect/>
        </a:stretch>
      </xdr:blipFill>
      <xdr:spPr>
        <a:xfrm>
          <a:off x="14770282" y="115443"/>
          <a:ext cx="1068432" cy="632950"/>
        </a:xfrm>
        <a:prstGeom prst="rect">
          <a:avLst/>
        </a:prstGeom>
      </xdr:spPr>
    </xdr:pic>
    <xdr:clientData/>
  </xdr:twoCellAnchor>
  <xdr:twoCellAnchor>
    <xdr:from>
      <xdr:col>11</xdr:col>
      <xdr:colOff>76200</xdr:colOff>
      <xdr:row>5</xdr:row>
      <xdr:rowOff>57150</xdr:rowOff>
    </xdr:from>
    <xdr:to>
      <xdr:col>13</xdr:col>
      <xdr:colOff>30600</xdr:colOff>
      <xdr:row>12</xdr:row>
      <xdr:rowOff>144990</xdr:rowOff>
    </xdr:to>
    <xdr:sp macro="" textlink="">
      <xdr:nvSpPr>
        <xdr:cNvPr id="9" name="Rectangle: Rounded Corners 8">
          <a:extLst>
            <a:ext uri="{FF2B5EF4-FFF2-40B4-BE49-F238E27FC236}">
              <a16:creationId xmlns:a16="http://schemas.microsoft.com/office/drawing/2014/main" id="{AB5B0848-8420-4B7F-8585-B77569B5261B}"/>
            </a:ext>
          </a:extLst>
        </xdr:cNvPr>
        <xdr:cNvSpPr/>
      </xdr:nvSpPr>
      <xdr:spPr>
        <a:xfrm>
          <a:off x="11049000" y="857250"/>
          <a:ext cx="2088000" cy="1368000"/>
        </a:xfrm>
        <a:prstGeom prst="roundRect">
          <a:avLst/>
        </a:prstGeom>
        <a:solidFill>
          <a:srgbClr val="002060"/>
        </a:solidFill>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200"/>
        </a:p>
        <a:p>
          <a:pPr algn="ctr"/>
          <a:endParaRPr lang="en-IN" sz="1200"/>
        </a:p>
      </xdr:txBody>
    </xdr:sp>
    <xdr:clientData/>
  </xdr:twoCellAnchor>
  <xdr:twoCellAnchor>
    <xdr:from>
      <xdr:col>7</xdr:col>
      <xdr:colOff>114300</xdr:colOff>
      <xdr:row>5</xdr:row>
      <xdr:rowOff>57150</xdr:rowOff>
    </xdr:from>
    <xdr:to>
      <xdr:col>8</xdr:col>
      <xdr:colOff>1341240</xdr:colOff>
      <xdr:row>12</xdr:row>
      <xdr:rowOff>144990</xdr:rowOff>
    </xdr:to>
    <xdr:grpSp>
      <xdr:nvGrpSpPr>
        <xdr:cNvPr id="20" name="Group 19">
          <a:extLst>
            <a:ext uri="{FF2B5EF4-FFF2-40B4-BE49-F238E27FC236}">
              <a16:creationId xmlns:a16="http://schemas.microsoft.com/office/drawing/2014/main" id="{E073F2CE-A79C-1A26-B338-4267B76A1586}"/>
            </a:ext>
          </a:extLst>
        </xdr:cNvPr>
        <xdr:cNvGrpSpPr/>
      </xdr:nvGrpSpPr>
      <xdr:grpSpPr>
        <a:xfrm>
          <a:off x="6672118" y="865332"/>
          <a:ext cx="2092849" cy="1300113"/>
          <a:chOff x="6667500" y="857250"/>
          <a:chExt cx="2088000" cy="1368000"/>
        </a:xfrm>
        <a:solidFill>
          <a:srgbClr val="002060"/>
        </a:solidFill>
      </xdr:grpSpPr>
      <xdr:sp macro="" textlink="">
        <xdr:nvSpPr>
          <xdr:cNvPr id="7" name="Rectangle: Rounded Corners 6">
            <a:extLst>
              <a:ext uri="{FF2B5EF4-FFF2-40B4-BE49-F238E27FC236}">
                <a16:creationId xmlns:a16="http://schemas.microsoft.com/office/drawing/2014/main" id="{A269CFDC-2E99-43A6-9989-DEC0091817E5}"/>
              </a:ext>
            </a:extLst>
          </xdr:cNvPr>
          <xdr:cNvSpPr/>
        </xdr:nvSpPr>
        <xdr:spPr>
          <a:xfrm>
            <a:off x="6667500" y="857250"/>
            <a:ext cx="2088000" cy="1368000"/>
          </a:xfrm>
          <a:prstGeom prst="roundRect">
            <a:avLst/>
          </a:prstGeom>
          <a:grpFill/>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xdr:txBody>
      </xdr:sp>
      <xdr:sp macro="" textlink="'KPI''S'!E14">
        <xdr:nvSpPr>
          <xdr:cNvPr id="14" name="TextBox 13">
            <a:extLst>
              <a:ext uri="{FF2B5EF4-FFF2-40B4-BE49-F238E27FC236}">
                <a16:creationId xmlns:a16="http://schemas.microsoft.com/office/drawing/2014/main" id="{EDACD1D1-1877-06E8-3C59-F02BABB199CB}"/>
              </a:ext>
            </a:extLst>
          </xdr:cNvPr>
          <xdr:cNvSpPr txBox="1"/>
        </xdr:nvSpPr>
        <xdr:spPr>
          <a:xfrm>
            <a:off x="6697980" y="1203960"/>
            <a:ext cx="651046" cy="308025"/>
          </a:xfrm>
          <a:prstGeom prst="rect">
            <a:avLst/>
          </a:prstGeom>
          <a:grpFill/>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0D66B60-640E-4F6D-9CBD-47F6D93EEBDC}" type="TxLink">
              <a:rPr lang="en-US" sz="1200" b="1" i="0" u="none" strike="noStrike">
                <a:solidFill>
                  <a:schemeClr val="bg1"/>
                </a:solidFill>
                <a:latin typeface="Calibri"/>
                <a:ea typeface="Calibri"/>
                <a:cs typeface="Calibri"/>
              </a:rPr>
              <a:pPr/>
              <a:t>16.34%</a:t>
            </a:fld>
            <a:endParaRPr lang="en-IN" sz="1200" b="1">
              <a:solidFill>
                <a:schemeClr val="bg1"/>
              </a:solidFill>
            </a:endParaRPr>
          </a:p>
        </xdr:txBody>
      </xdr:sp>
    </xdr:grpSp>
    <xdr:clientData/>
  </xdr:twoCellAnchor>
  <xdr:twoCellAnchor>
    <xdr:from>
      <xdr:col>9</xdr:col>
      <xdr:colOff>30480</xdr:colOff>
      <xdr:row>5</xdr:row>
      <xdr:rowOff>57150</xdr:rowOff>
    </xdr:from>
    <xdr:to>
      <xdr:col>10</xdr:col>
      <xdr:colOff>1051680</xdr:colOff>
      <xdr:row>12</xdr:row>
      <xdr:rowOff>144990</xdr:rowOff>
    </xdr:to>
    <xdr:grpSp>
      <xdr:nvGrpSpPr>
        <xdr:cNvPr id="21" name="Group 20">
          <a:extLst>
            <a:ext uri="{FF2B5EF4-FFF2-40B4-BE49-F238E27FC236}">
              <a16:creationId xmlns:a16="http://schemas.microsoft.com/office/drawing/2014/main" id="{82C86B8E-27A4-D863-21F2-5020639BFC0F}"/>
            </a:ext>
          </a:extLst>
        </xdr:cNvPr>
        <xdr:cNvGrpSpPr/>
      </xdr:nvGrpSpPr>
      <xdr:grpSpPr>
        <a:xfrm>
          <a:off x="8874298" y="865332"/>
          <a:ext cx="2083382" cy="1300113"/>
          <a:chOff x="8869680" y="857250"/>
          <a:chExt cx="2088000" cy="1368000"/>
        </a:xfrm>
        <a:solidFill>
          <a:srgbClr val="002060"/>
        </a:solidFill>
      </xdr:grpSpPr>
      <xdr:sp macro="" textlink="">
        <xdr:nvSpPr>
          <xdr:cNvPr id="8" name="Rectangle: Rounded Corners 7">
            <a:extLst>
              <a:ext uri="{FF2B5EF4-FFF2-40B4-BE49-F238E27FC236}">
                <a16:creationId xmlns:a16="http://schemas.microsoft.com/office/drawing/2014/main" id="{F6B9209C-8A38-4CEA-B515-827B62BCCAD5}"/>
              </a:ext>
            </a:extLst>
          </xdr:cNvPr>
          <xdr:cNvSpPr/>
        </xdr:nvSpPr>
        <xdr:spPr>
          <a:xfrm>
            <a:off x="8869680" y="857250"/>
            <a:ext cx="2088000" cy="1368000"/>
          </a:xfrm>
          <a:prstGeom prst="roundRect">
            <a:avLst/>
          </a:prstGeom>
          <a:grpFill/>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xdr:txBody>
      </xdr:sp>
      <xdr:sp macro="" textlink="'KPI''S'!H4">
        <xdr:nvSpPr>
          <xdr:cNvPr id="15" name="TextBox 14">
            <a:extLst>
              <a:ext uri="{FF2B5EF4-FFF2-40B4-BE49-F238E27FC236}">
                <a16:creationId xmlns:a16="http://schemas.microsoft.com/office/drawing/2014/main" id="{4138182B-B2CF-6515-377F-38BD34E0D11C}"/>
              </a:ext>
            </a:extLst>
          </xdr:cNvPr>
          <xdr:cNvSpPr txBox="1"/>
        </xdr:nvSpPr>
        <xdr:spPr>
          <a:xfrm>
            <a:off x="8991600" y="1211580"/>
            <a:ext cx="498808" cy="342422"/>
          </a:xfrm>
          <a:prstGeom prst="rect">
            <a:avLst/>
          </a:prstGeom>
          <a:grpFill/>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D0F7B5B-9054-464D-8595-8A00E5F06CDD}" type="TxLink">
              <a:rPr lang="en-US" sz="1400" b="1" i="0" u="none" strike="noStrike">
                <a:solidFill>
                  <a:schemeClr val="bg1"/>
                </a:solidFill>
                <a:latin typeface="Calibri"/>
                <a:ea typeface="Calibri"/>
                <a:cs typeface="Calibri"/>
              </a:rPr>
              <a:pPr/>
              <a:t>12%</a:t>
            </a:fld>
            <a:endParaRPr lang="en-IN" sz="1200" b="1">
              <a:solidFill>
                <a:schemeClr val="bg1"/>
              </a:solidFill>
            </a:endParaRPr>
          </a:p>
        </xdr:txBody>
      </xdr:sp>
    </xdr:grpSp>
    <xdr:clientData/>
  </xdr:twoCellAnchor>
  <xdr:oneCellAnchor>
    <xdr:from>
      <xdr:col>11</xdr:col>
      <xdr:colOff>136114</xdr:colOff>
      <xdr:row>7</xdr:row>
      <xdr:rowOff>60960</xdr:rowOff>
    </xdr:from>
    <xdr:ext cx="586764" cy="311496"/>
    <xdr:sp macro="" textlink="'KPI''S'!H15">
      <xdr:nvSpPr>
        <xdr:cNvPr id="16" name="TextBox 15">
          <a:extLst>
            <a:ext uri="{FF2B5EF4-FFF2-40B4-BE49-F238E27FC236}">
              <a16:creationId xmlns:a16="http://schemas.microsoft.com/office/drawing/2014/main" id="{7FA8A9B0-53FD-6559-C88B-5A98FD60A278}"/>
            </a:ext>
          </a:extLst>
        </xdr:cNvPr>
        <xdr:cNvSpPr txBox="1"/>
      </xdr:nvSpPr>
      <xdr:spPr>
        <a:xfrm>
          <a:off x="11108914" y="1226820"/>
          <a:ext cx="58676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C916351C-1A5B-4BF7-8DD4-9C6989B2D54B}" type="TxLink">
            <a:rPr lang="en-US" sz="1400" b="1" i="0" u="none" strike="noStrike">
              <a:solidFill>
                <a:schemeClr val="bg1"/>
              </a:solidFill>
              <a:latin typeface="Calibri"/>
              <a:ea typeface="Calibri"/>
              <a:cs typeface="Calibri"/>
            </a:rPr>
            <a:pPr algn="ctr"/>
            <a:t> 1.99 </a:t>
          </a:fld>
          <a:endParaRPr lang="en-IN" sz="1200" b="1">
            <a:solidFill>
              <a:schemeClr val="bg1"/>
            </a:solidFill>
          </a:endParaRPr>
        </a:p>
      </xdr:txBody>
    </xdr:sp>
    <xdr:clientData/>
  </xdr:oneCellAnchor>
  <xdr:twoCellAnchor>
    <xdr:from>
      <xdr:col>0</xdr:col>
      <xdr:colOff>60960</xdr:colOff>
      <xdr:row>5</xdr:row>
      <xdr:rowOff>57150</xdr:rowOff>
    </xdr:from>
    <xdr:to>
      <xdr:col>2</xdr:col>
      <xdr:colOff>1211700</xdr:colOff>
      <xdr:row>12</xdr:row>
      <xdr:rowOff>144990</xdr:rowOff>
    </xdr:to>
    <xdr:grpSp>
      <xdr:nvGrpSpPr>
        <xdr:cNvPr id="28" name="Group 27">
          <a:extLst>
            <a:ext uri="{FF2B5EF4-FFF2-40B4-BE49-F238E27FC236}">
              <a16:creationId xmlns:a16="http://schemas.microsoft.com/office/drawing/2014/main" id="{9E973EE0-7DA9-9F9A-2A9A-625F1C3D51E7}"/>
            </a:ext>
          </a:extLst>
        </xdr:cNvPr>
        <xdr:cNvGrpSpPr/>
      </xdr:nvGrpSpPr>
      <xdr:grpSpPr>
        <a:xfrm>
          <a:off x="60960" y="865332"/>
          <a:ext cx="2097467" cy="1300113"/>
          <a:chOff x="60960" y="857250"/>
          <a:chExt cx="2088000" cy="1368000"/>
        </a:xfrm>
        <a:solidFill>
          <a:srgbClr val="002060"/>
        </a:solidFill>
        <a:effectLst>
          <a:outerShdw blurRad="50800" dist="38100" dir="16200000" rotWithShape="0">
            <a:prstClr val="black">
              <a:alpha val="40000"/>
            </a:prstClr>
          </a:outerShdw>
        </a:effectLst>
      </xdr:grpSpPr>
      <xdr:grpSp>
        <xdr:nvGrpSpPr>
          <xdr:cNvPr id="17" name="Group 16">
            <a:extLst>
              <a:ext uri="{FF2B5EF4-FFF2-40B4-BE49-F238E27FC236}">
                <a16:creationId xmlns:a16="http://schemas.microsoft.com/office/drawing/2014/main" id="{651E0180-BCBD-B51F-9EB0-033C92466A89}"/>
              </a:ext>
            </a:extLst>
          </xdr:cNvPr>
          <xdr:cNvGrpSpPr/>
        </xdr:nvGrpSpPr>
        <xdr:grpSpPr>
          <a:xfrm>
            <a:off x="60960" y="857250"/>
            <a:ext cx="2088000" cy="1368000"/>
            <a:chOff x="60960" y="857250"/>
            <a:chExt cx="2088000" cy="1368000"/>
          </a:xfrm>
          <a:grpFill/>
        </xdr:grpSpPr>
        <xdr:sp macro="" textlink="">
          <xdr:nvSpPr>
            <xdr:cNvPr id="4" name="Rectangle: Rounded Corners 3">
              <a:extLst>
                <a:ext uri="{FF2B5EF4-FFF2-40B4-BE49-F238E27FC236}">
                  <a16:creationId xmlns:a16="http://schemas.microsoft.com/office/drawing/2014/main" id="{09D6B4AC-11E4-F1E7-B778-88C26D2F4324}"/>
                </a:ext>
              </a:extLst>
            </xdr:cNvPr>
            <xdr:cNvSpPr/>
          </xdr:nvSpPr>
          <xdr:spPr>
            <a:xfrm>
              <a:off x="60960" y="857250"/>
              <a:ext cx="2088000" cy="1368000"/>
            </a:xfrm>
            <a:prstGeom prst="roundRect">
              <a:avLst/>
            </a:prstGeom>
            <a:grpFill/>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a:p>
              <a:pPr algn="ctr"/>
              <a:endParaRPr lang="en-IN" sz="1100"/>
            </a:p>
          </xdr:txBody>
        </xdr:sp>
        <xdr:sp macro="" textlink="'KPI''S'!B4">
          <xdr:nvSpPr>
            <xdr:cNvPr id="11" name="TextBox 10">
              <a:extLst>
                <a:ext uri="{FF2B5EF4-FFF2-40B4-BE49-F238E27FC236}">
                  <a16:creationId xmlns:a16="http://schemas.microsoft.com/office/drawing/2014/main" id="{E8D7FA7A-4754-50FA-B696-333E062FA007}"/>
                </a:ext>
              </a:extLst>
            </xdr:cNvPr>
            <xdr:cNvSpPr txBox="1"/>
          </xdr:nvSpPr>
          <xdr:spPr>
            <a:xfrm>
              <a:off x="169951" y="1219200"/>
              <a:ext cx="911845" cy="342422"/>
            </a:xfrm>
            <a:prstGeom prst="rect">
              <a:avLst/>
            </a:prstGeom>
            <a:grpFill/>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6C1A71DD-7AC2-4CA6-9638-2BAFB7FADA3F}" type="TxLink">
                <a:rPr lang="en-US" sz="1400" b="1" i="0" u="none" strike="noStrike">
                  <a:solidFill>
                    <a:schemeClr val="bg1"/>
                  </a:solidFill>
                  <a:latin typeface="Calibri"/>
                  <a:ea typeface="Calibri"/>
                  <a:cs typeface="Calibri"/>
                </a:rPr>
                <a:pPr algn="ctr"/>
                <a:t>13906105</a:t>
              </a:fld>
              <a:endParaRPr lang="en-IN" sz="1400" b="1">
                <a:solidFill>
                  <a:schemeClr val="bg1"/>
                </a:solidFill>
              </a:endParaRPr>
            </a:p>
          </xdr:txBody>
        </xdr:sp>
      </xdr:grpSp>
      <xdr:sp macro="" textlink="">
        <xdr:nvSpPr>
          <xdr:cNvPr id="22" name="Rectangle: Rounded Corners 21">
            <a:extLst>
              <a:ext uri="{FF2B5EF4-FFF2-40B4-BE49-F238E27FC236}">
                <a16:creationId xmlns:a16="http://schemas.microsoft.com/office/drawing/2014/main" id="{1908849C-CD6B-F1E2-E53B-1D0D81D0C62B}"/>
              </a:ext>
            </a:extLst>
          </xdr:cNvPr>
          <xdr:cNvSpPr/>
        </xdr:nvSpPr>
        <xdr:spPr>
          <a:xfrm>
            <a:off x="114300" y="914400"/>
            <a:ext cx="1980000" cy="324000"/>
          </a:xfrm>
          <a:prstGeom prst="roundRect">
            <a:avLst/>
          </a:prstGeom>
          <a:solidFill>
            <a:schemeClr val="accent4">
              <a:lumMod val="60000"/>
              <a:lumOff val="40000"/>
            </a:schemeClr>
          </a:solidFill>
          <a:effectLst>
            <a:innerShdw blurRad="114300">
              <a:prstClr val="black"/>
            </a:innerShdw>
          </a:effectLst>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solidFill>
                  <a:schemeClr val="tx1"/>
                </a:solidFill>
              </a:rPr>
              <a:t>Revenue For the Yr.</a:t>
            </a:r>
          </a:p>
        </xdr:txBody>
      </xdr:sp>
    </xdr:grpSp>
    <xdr:clientData/>
  </xdr:twoCellAnchor>
  <xdr:twoCellAnchor>
    <xdr:from>
      <xdr:col>2</xdr:col>
      <xdr:colOff>1303020</xdr:colOff>
      <xdr:row>5</xdr:row>
      <xdr:rowOff>57150</xdr:rowOff>
    </xdr:from>
    <xdr:to>
      <xdr:col>5</xdr:col>
      <xdr:colOff>243960</xdr:colOff>
      <xdr:row>12</xdr:row>
      <xdr:rowOff>144990</xdr:rowOff>
    </xdr:to>
    <xdr:grpSp>
      <xdr:nvGrpSpPr>
        <xdr:cNvPr id="29" name="Group 28">
          <a:extLst>
            <a:ext uri="{FF2B5EF4-FFF2-40B4-BE49-F238E27FC236}">
              <a16:creationId xmlns:a16="http://schemas.microsoft.com/office/drawing/2014/main" id="{90575FF9-4477-25E1-20C3-C705DBA3C865}"/>
            </a:ext>
          </a:extLst>
        </xdr:cNvPr>
        <xdr:cNvGrpSpPr/>
      </xdr:nvGrpSpPr>
      <xdr:grpSpPr>
        <a:xfrm>
          <a:off x="2249747" y="865332"/>
          <a:ext cx="2092849" cy="1300113"/>
          <a:chOff x="2240280" y="857250"/>
          <a:chExt cx="2088000" cy="1368000"/>
        </a:xfrm>
        <a:solidFill>
          <a:srgbClr val="002060"/>
        </a:solidFill>
      </xdr:grpSpPr>
      <xdr:grpSp>
        <xdr:nvGrpSpPr>
          <xdr:cNvPr id="18" name="Group 17">
            <a:extLst>
              <a:ext uri="{FF2B5EF4-FFF2-40B4-BE49-F238E27FC236}">
                <a16:creationId xmlns:a16="http://schemas.microsoft.com/office/drawing/2014/main" id="{865BC301-4B6A-B9DE-8BAE-1C09E1A62C9D}"/>
              </a:ext>
            </a:extLst>
          </xdr:cNvPr>
          <xdr:cNvGrpSpPr/>
        </xdr:nvGrpSpPr>
        <xdr:grpSpPr>
          <a:xfrm>
            <a:off x="2240280" y="857250"/>
            <a:ext cx="2088000" cy="1368000"/>
            <a:chOff x="2240280" y="857250"/>
            <a:chExt cx="2088000" cy="1368000"/>
          </a:xfrm>
          <a:grpFill/>
        </xdr:grpSpPr>
        <xdr:sp macro="" textlink="">
          <xdr:nvSpPr>
            <xdr:cNvPr id="5" name="Rectangle: Rounded Corners 4">
              <a:extLst>
                <a:ext uri="{FF2B5EF4-FFF2-40B4-BE49-F238E27FC236}">
                  <a16:creationId xmlns:a16="http://schemas.microsoft.com/office/drawing/2014/main" id="{4D28083D-DE95-42F1-A395-6B1C846BAD42}"/>
                </a:ext>
              </a:extLst>
            </xdr:cNvPr>
            <xdr:cNvSpPr/>
          </xdr:nvSpPr>
          <xdr:spPr>
            <a:xfrm>
              <a:off x="2240280" y="857250"/>
              <a:ext cx="2088000" cy="1368000"/>
            </a:xfrm>
            <a:prstGeom prst="roundRect">
              <a:avLst/>
            </a:prstGeom>
            <a:grpFill/>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xdr:txBody>
        </xdr:sp>
        <xdr:sp macro="" textlink="'KPI''S'!B14">
          <xdr:nvSpPr>
            <xdr:cNvPr id="12" name="TextBox 11">
              <a:extLst>
                <a:ext uri="{FF2B5EF4-FFF2-40B4-BE49-F238E27FC236}">
                  <a16:creationId xmlns:a16="http://schemas.microsoft.com/office/drawing/2014/main" id="{56A55AE9-0651-1EFC-5C56-4BDA99144796}"/>
                </a:ext>
              </a:extLst>
            </xdr:cNvPr>
            <xdr:cNvSpPr txBox="1"/>
          </xdr:nvSpPr>
          <xdr:spPr>
            <a:xfrm>
              <a:off x="2354580" y="1219200"/>
              <a:ext cx="728773" cy="342422"/>
            </a:xfrm>
            <a:prstGeom prst="rect">
              <a:avLst/>
            </a:prstGeom>
            <a:grpFill/>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fld id="{497C5766-C4C6-42E0-9741-7F42C740B2AC}" type="TxLink">
                <a:rPr lang="en-US" sz="1400" b="1" i="0" u="none" strike="noStrike">
                  <a:solidFill>
                    <a:schemeClr val="bg1"/>
                  </a:solidFill>
                  <a:latin typeface="Calibri"/>
                  <a:ea typeface="Calibri"/>
                  <a:cs typeface="Calibri"/>
                </a:rPr>
                <a:pPr algn="l"/>
                <a:t>16.65%</a:t>
              </a:fld>
              <a:endParaRPr lang="en-IN" sz="1400" b="1">
                <a:solidFill>
                  <a:schemeClr val="bg1"/>
                </a:solidFill>
              </a:endParaRPr>
            </a:p>
          </xdr:txBody>
        </xdr:sp>
      </xdr:grpSp>
      <xdr:sp macro="" textlink="">
        <xdr:nvSpPr>
          <xdr:cNvPr id="23" name="Rectangle: Rounded Corners 22">
            <a:extLst>
              <a:ext uri="{FF2B5EF4-FFF2-40B4-BE49-F238E27FC236}">
                <a16:creationId xmlns:a16="http://schemas.microsoft.com/office/drawing/2014/main" id="{0B63AE5F-55C8-4F0E-B5B7-03C6A7E1EDFB}"/>
              </a:ext>
            </a:extLst>
          </xdr:cNvPr>
          <xdr:cNvSpPr/>
        </xdr:nvSpPr>
        <xdr:spPr>
          <a:xfrm>
            <a:off x="2301240" y="899160"/>
            <a:ext cx="1973580" cy="331620"/>
          </a:xfrm>
          <a:prstGeom prst="roundRect">
            <a:avLst/>
          </a:prstGeom>
          <a:solidFill>
            <a:schemeClr val="accent4">
              <a:lumMod val="60000"/>
              <a:lumOff val="40000"/>
            </a:schemeClr>
          </a:solidFill>
          <a:effectLst>
            <a:innerShdw blurRad="114300">
              <a:prstClr val="black"/>
            </a:innerShdw>
          </a:effectLst>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solidFill>
                  <a:schemeClr val="tx1">
                    <a:lumMod val="95000"/>
                    <a:lumOff val="5000"/>
                  </a:schemeClr>
                </a:solidFill>
              </a:rPr>
              <a:t>EBITDA For the</a:t>
            </a:r>
            <a:r>
              <a:rPr lang="en-IN" sz="1400" b="1" baseline="0">
                <a:solidFill>
                  <a:schemeClr val="tx1">
                    <a:lumMod val="95000"/>
                    <a:lumOff val="5000"/>
                  </a:schemeClr>
                </a:solidFill>
              </a:rPr>
              <a:t> Yr.</a:t>
            </a:r>
            <a:endParaRPr lang="en-IN" sz="1400" b="1">
              <a:solidFill>
                <a:schemeClr val="tx1">
                  <a:lumMod val="95000"/>
                  <a:lumOff val="5000"/>
                </a:schemeClr>
              </a:solidFill>
            </a:endParaRPr>
          </a:p>
        </xdr:txBody>
      </xdr:sp>
    </xdr:grpSp>
    <xdr:clientData/>
  </xdr:twoCellAnchor>
  <xdr:twoCellAnchor>
    <xdr:from>
      <xdr:col>5</xdr:col>
      <xdr:colOff>358140</xdr:colOff>
      <xdr:row>5</xdr:row>
      <xdr:rowOff>57150</xdr:rowOff>
    </xdr:from>
    <xdr:to>
      <xdr:col>6</xdr:col>
      <xdr:colOff>1402200</xdr:colOff>
      <xdr:row>12</xdr:row>
      <xdr:rowOff>144990</xdr:rowOff>
    </xdr:to>
    <xdr:grpSp>
      <xdr:nvGrpSpPr>
        <xdr:cNvPr id="30" name="Group 29">
          <a:extLst>
            <a:ext uri="{FF2B5EF4-FFF2-40B4-BE49-F238E27FC236}">
              <a16:creationId xmlns:a16="http://schemas.microsoft.com/office/drawing/2014/main" id="{1F9941E3-5D77-548B-B348-B02C78D572B6}"/>
            </a:ext>
          </a:extLst>
        </xdr:cNvPr>
        <xdr:cNvGrpSpPr/>
      </xdr:nvGrpSpPr>
      <xdr:grpSpPr>
        <a:xfrm>
          <a:off x="4456776" y="865332"/>
          <a:ext cx="2083151" cy="1300113"/>
          <a:chOff x="4442460" y="857250"/>
          <a:chExt cx="2088000" cy="1368000"/>
        </a:xfrm>
        <a:solidFill>
          <a:srgbClr val="002060"/>
        </a:solidFill>
      </xdr:grpSpPr>
      <xdr:grpSp>
        <xdr:nvGrpSpPr>
          <xdr:cNvPr id="19" name="Group 18">
            <a:extLst>
              <a:ext uri="{FF2B5EF4-FFF2-40B4-BE49-F238E27FC236}">
                <a16:creationId xmlns:a16="http://schemas.microsoft.com/office/drawing/2014/main" id="{1E651CB5-8C13-9A34-7810-4528639E678C}"/>
              </a:ext>
            </a:extLst>
          </xdr:cNvPr>
          <xdr:cNvGrpSpPr/>
        </xdr:nvGrpSpPr>
        <xdr:grpSpPr>
          <a:xfrm>
            <a:off x="4442460" y="857250"/>
            <a:ext cx="2088000" cy="1368000"/>
            <a:chOff x="4442460" y="857250"/>
            <a:chExt cx="2088000" cy="1368000"/>
          </a:xfrm>
          <a:grpFill/>
        </xdr:grpSpPr>
        <xdr:sp macro="" textlink="">
          <xdr:nvSpPr>
            <xdr:cNvPr id="6" name="Rectangle: Rounded Corners 5">
              <a:extLst>
                <a:ext uri="{FF2B5EF4-FFF2-40B4-BE49-F238E27FC236}">
                  <a16:creationId xmlns:a16="http://schemas.microsoft.com/office/drawing/2014/main" id="{65C6A419-C581-45A1-9601-CADFCB16ECAF}"/>
                </a:ext>
              </a:extLst>
            </xdr:cNvPr>
            <xdr:cNvSpPr/>
          </xdr:nvSpPr>
          <xdr:spPr>
            <a:xfrm>
              <a:off x="4442460" y="857250"/>
              <a:ext cx="2088000" cy="1368000"/>
            </a:xfrm>
            <a:prstGeom prst="roundRect">
              <a:avLst/>
            </a:prstGeom>
            <a:grpFill/>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a:p>
              <a:pPr algn="ctr"/>
              <a:endParaRPr lang="en-IN" sz="1100"/>
            </a:p>
          </xdr:txBody>
        </xdr:sp>
        <xdr:sp macro="" textlink="'KPI''S'!E4">
          <xdr:nvSpPr>
            <xdr:cNvPr id="13" name="TextBox 12">
              <a:extLst>
                <a:ext uri="{FF2B5EF4-FFF2-40B4-BE49-F238E27FC236}">
                  <a16:creationId xmlns:a16="http://schemas.microsoft.com/office/drawing/2014/main" id="{B3C2B6C2-EC89-AAD4-C51F-6158A72676FB}"/>
                </a:ext>
              </a:extLst>
            </xdr:cNvPr>
            <xdr:cNvSpPr txBox="1"/>
          </xdr:nvSpPr>
          <xdr:spPr>
            <a:xfrm>
              <a:off x="4517190" y="1148829"/>
              <a:ext cx="726117" cy="342422"/>
            </a:xfrm>
            <a:prstGeom prst="rect">
              <a:avLst/>
            </a:prstGeom>
            <a:grpFill/>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F9A211D1-996E-4F5E-BD4A-3CDFA4438472}" type="TxLink">
                <a:rPr lang="en-US" sz="1400" b="1" i="0" u="none" strike="noStrike">
                  <a:solidFill>
                    <a:schemeClr val="bg1"/>
                  </a:solidFill>
                  <a:latin typeface="Calibri"/>
                  <a:ea typeface="Calibri"/>
                  <a:cs typeface="Calibri"/>
                </a:rPr>
                <a:pPr algn="ctr"/>
                <a:t>10.32%</a:t>
              </a:fld>
              <a:endParaRPr lang="en-IN" sz="1200" b="1">
                <a:solidFill>
                  <a:schemeClr val="bg1"/>
                </a:solidFill>
              </a:endParaRPr>
            </a:p>
          </xdr:txBody>
        </xdr:sp>
      </xdr:grpSp>
      <xdr:sp macro="" textlink="">
        <xdr:nvSpPr>
          <xdr:cNvPr id="24" name="Rectangle: Rounded Corners 23">
            <a:extLst>
              <a:ext uri="{FF2B5EF4-FFF2-40B4-BE49-F238E27FC236}">
                <a16:creationId xmlns:a16="http://schemas.microsoft.com/office/drawing/2014/main" id="{A8C504CC-1207-4EAF-AEB4-30310FFBFC55}"/>
              </a:ext>
            </a:extLst>
          </xdr:cNvPr>
          <xdr:cNvSpPr/>
        </xdr:nvSpPr>
        <xdr:spPr>
          <a:xfrm>
            <a:off x="4495800" y="902970"/>
            <a:ext cx="1980000" cy="324000"/>
          </a:xfrm>
          <a:prstGeom prst="roundRect">
            <a:avLst/>
          </a:prstGeom>
          <a:solidFill>
            <a:schemeClr val="accent4">
              <a:lumMod val="60000"/>
              <a:lumOff val="40000"/>
            </a:schemeClr>
          </a:solidFill>
          <a:effectLst>
            <a:innerShdw blurRad="114300">
              <a:prstClr val="black"/>
            </a:innerShdw>
          </a:effectLst>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solidFill>
                  <a:schemeClr val="tx1">
                    <a:lumMod val="95000"/>
                    <a:lumOff val="5000"/>
                  </a:schemeClr>
                </a:solidFill>
              </a:rPr>
              <a:t>Net Profit Margin</a:t>
            </a:r>
          </a:p>
        </xdr:txBody>
      </xdr:sp>
    </xdr:grpSp>
    <xdr:clientData/>
  </xdr:twoCellAnchor>
  <xdr:twoCellAnchor>
    <xdr:from>
      <xdr:col>7</xdr:col>
      <xdr:colOff>167640</xdr:colOff>
      <xdr:row>5</xdr:row>
      <xdr:rowOff>102870</xdr:rowOff>
    </xdr:from>
    <xdr:to>
      <xdr:col>8</xdr:col>
      <xdr:colOff>1286580</xdr:colOff>
      <xdr:row>7</xdr:row>
      <xdr:rowOff>61110</xdr:rowOff>
    </xdr:to>
    <xdr:sp macro="" textlink="">
      <xdr:nvSpPr>
        <xdr:cNvPr id="25" name="Rectangle: Rounded Corners 24">
          <a:extLst>
            <a:ext uri="{FF2B5EF4-FFF2-40B4-BE49-F238E27FC236}">
              <a16:creationId xmlns:a16="http://schemas.microsoft.com/office/drawing/2014/main" id="{1E0681C9-B144-4317-B699-1DE568E78545}"/>
            </a:ext>
          </a:extLst>
        </xdr:cNvPr>
        <xdr:cNvSpPr/>
      </xdr:nvSpPr>
      <xdr:spPr>
        <a:xfrm>
          <a:off x="6720840" y="902970"/>
          <a:ext cx="1980000" cy="324000"/>
        </a:xfrm>
        <a:prstGeom prst="roundRect">
          <a:avLst/>
        </a:prstGeom>
        <a:solidFill>
          <a:schemeClr val="accent4">
            <a:lumMod val="60000"/>
            <a:lumOff val="40000"/>
          </a:schemeClr>
        </a:solidFill>
        <a:effectLst>
          <a:innerShdw blurRad="114300">
            <a:prstClr val="black"/>
          </a:innerShdw>
        </a:effectLst>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solidFill>
                <a:schemeClr val="tx1">
                  <a:lumMod val="95000"/>
                  <a:lumOff val="5000"/>
                </a:schemeClr>
              </a:solidFill>
            </a:rPr>
            <a:t>ROE </a:t>
          </a:r>
          <a:r>
            <a:rPr lang="en-IN" sz="1400" b="1" baseline="0">
              <a:solidFill>
                <a:schemeClr val="tx1">
                  <a:lumMod val="95000"/>
                  <a:lumOff val="5000"/>
                </a:schemeClr>
              </a:solidFill>
            </a:rPr>
            <a:t> For the Yr.</a:t>
          </a:r>
          <a:endParaRPr lang="en-IN" sz="1400" b="1">
            <a:solidFill>
              <a:schemeClr val="tx1">
                <a:lumMod val="95000"/>
                <a:lumOff val="5000"/>
              </a:schemeClr>
            </a:solidFill>
          </a:endParaRPr>
        </a:p>
      </xdr:txBody>
    </xdr:sp>
    <xdr:clientData/>
  </xdr:twoCellAnchor>
  <xdr:twoCellAnchor>
    <xdr:from>
      <xdr:col>9</xdr:col>
      <xdr:colOff>99060</xdr:colOff>
      <xdr:row>5</xdr:row>
      <xdr:rowOff>95250</xdr:rowOff>
    </xdr:from>
    <xdr:to>
      <xdr:col>10</xdr:col>
      <xdr:colOff>1012260</xdr:colOff>
      <xdr:row>7</xdr:row>
      <xdr:rowOff>53490</xdr:rowOff>
    </xdr:to>
    <xdr:sp macro="" textlink="">
      <xdr:nvSpPr>
        <xdr:cNvPr id="26" name="Rectangle: Rounded Corners 25">
          <a:extLst>
            <a:ext uri="{FF2B5EF4-FFF2-40B4-BE49-F238E27FC236}">
              <a16:creationId xmlns:a16="http://schemas.microsoft.com/office/drawing/2014/main" id="{62D57258-B299-4C42-A0D1-C7E086FA5ECE}"/>
            </a:ext>
          </a:extLst>
        </xdr:cNvPr>
        <xdr:cNvSpPr/>
      </xdr:nvSpPr>
      <xdr:spPr>
        <a:xfrm>
          <a:off x="8938260" y="895350"/>
          <a:ext cx="1980000" cy="324000"/>
        </a:xfrm>
        <a:prstGeom prst="roundRect">
          <a:avLst/>
        </a:prstGeom>
        <a:solidFill>
          <a:schemeClr val="accent4">
            <a:lumMod val="60000"/>
            <a:lumOff val="40000"/>
          </a:schemeClr>
        </a:solidFill>
        <a:effectLst>
          <a:innerShdw blurRad="114300">
            <a:prstClr val="black"/>
          </a:innerShdw>
        </a:effectLst>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lumMod val="95000"/>
                  <a:lumOff val="5000"/>
                </a:schemeClr>
              </a:solidFill>
            </a:rPr>
            <a:t>Debt/EBITDA</a:t>
          </a:r>
        </a:p>
        <a:p>
          <a:pPr algn="ctr"/>
          <a:endParaRPr lang="en-IN" sz="1100" b="1">
            <a:solidFill>
              <a:schemeClr val="tx1">
                <a:lumMod val="95000"/>
                <a:lumOff val="5000"/>
              </a:schemeClr>
            </a:solidFill>
          </a:endParaRPr>
        </a:p>
      </xdr:txBody>
    </xdr:sp>
    <xdr:clientData/>
  </xdr:twoCellAnchor>
  <xdr:twoCellAnchor>
    <xdr:from>
      <xdr:col>11</xdr:col>
      <xdr:colOff>144780</xdr:colOff>
      <xdr:row>5</xdr:row>
      <xdr:rowOff>114300</xdr:rowOff>
    </xdr:from>
    <xdr:to>
      <xdr:col>12</xdr:col>
      <xdr:colOff>1059180</xdr:colOff>
      <xdr:row>7</xdr:row>
      <xdr:rowOff>61110</xdr:rowOff>
    </xdr:to>
    <xdr:sp macro="" textlink="">
      <xdr:nvSpPr>
        <xdr:cNvPr id="27" name="Rectangle: Rounded Corners 26">
          <a:extLst>
            <a:ext uri="{FF2B5EF4-FFF2-40B4-BE49-F238E27FC236}">
              <a16:creationId xmlns:a16="http://schemas.microsoft.com/office/drawing/2014/main" id="{21726508-01E2-45D2-9D93-B2762D402EBC}"/>
            </a:ext>
          </a:extLst>
        </xdr:cNvPr>
        <xdr:cNvSpPr/>
      </xdr:nvSpPr>
      <xdr:spPr>
        <a:xfrm>
          <a:off x="11117580" y="914400"/>
          <a:ext cx="1981200" cy="312570"/>
        </a:xfrm>
        <a:prstGeom prst="roundRect">
          <a:avLst/>
        </a:prstGeom>
        <a:solidFill>
          <a:schemeClr val="accent4">
            <a:lumMod val="60000"/>
            <a:lumOff val="40000"/>
          </a:schemeClr>
        </a:solidFill>
        <a:effectLst>
          <a:innerShdw blurRad="114300">
            <a:prstClr val="black"/>
          </a:innerShdw>
        </a:effectLst>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solidFill>
                <a:schemeClr val="tx1">
                  <a:lumMod val="95000"/>
                  <a:lumOff val="5000"/>
                </a:schemeClr>
              </a:solidFill>
            </a:rPr>
            <a:t>Interest Coverage </a:t>
          </a:r>
        </a:p>
      </xdr:txBody>
    </xdr:sp>
    <xdr:clientData/>
  </xdr:twoCellAnchor>
  <xdr:twoCellAnchor editAs="oneCell">
    <xdr:from>
      <xdr:col>2</xdr:col>
      <xdr:colOff>205740</xdr:colOff>
      <xdr:row>8</xdr:row>
      <xdr:rowOff>114300</xdr:rowOff>
    </xdr:from>
    <xdr:to>
      <xdr:col>2</xdr:col>
      <xdr:colOff>906780</xdr:colOff>
      <xdr:row>12</xdr:row>
      <xdr:rowOff>83820</xdr:rowOff>
    </xdr:to>
    <xdr:pic>
      <xdr:nvPicPr>
        <xdr:cNvPr id="36" name="Graphic 35" descr="Bar graph with upward trend with solid fill">
          <a:extLst>
            <a:ext uri="{FF2B5EF4-FFF2-40B4-BE49-F238E27FC236}">
              <a16:creationId xmlns:a16="http://schemas.microsoft.com/office/drawing/2014/main" id="{3E1AC4EE-070E-F555-90B9-8415AA9A894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43000" y="1463040"/>
          <a:ext cx="701040" cy="701040"/>
        </a:xfrm>
        <a:prstGeom prst="rect">
          <a:avLst/>
        </a:prstGeom>
      </xdr:spPr>
    </xdr:pic>
    <xdr:clientData/>
  </xdr:twoCellAnchor>
  <xdr:twoCellAnchor editAs="oneCell">
    <xdr:from>
      <xdr:col>3</xdr:col>
      <xdr:colOff>876300</xdr:colOff>
      <xdr:row>8</xdr:row>
      <xdr:rowOff>53340</xdr:rowOff>
    </xdr:from>
    <xdr:to>
      <xdr:col>4</xdr:col>
      <xdr:colOff>709440</xdr:colOff>
      <xdr:row>12</xdr:row>
      <xdr:rowOff>92220</xdr:rowOff>
    </xdr:to>
    <xdr:pic>
      <xdr:nvPicPr>
        <xdr:cNvPr id="38" name="Graphic 37" descr="Heartbeat with solid fill">
          <a:extLst>
            <a:ext uri="{FF2B5EF4-FFF2-40B4-BE49-F238E27FC236}">
              <a16:creationId xmlns:a16="http://schemas.microsoft.com/office/drawing/2014/main" id="{41216D68-CB47-6981-7C2A-6DA78B51241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162300" y="1402080"/>
          <a:ext cx="770400" cy="770400"/>
        </a:xfrm>
        <a:prstGeom prst="rect">
          <a:avLst/>
        </a:prstGeom>
      </xdr:spPr>
    </xdr:pic>
    <xdr:clientData/>
  </xdr:twoCellAnchor>
  <xdr:twoCellAnchor editAs="oneCell">
    <xdr:from>
      <xdr:col>6</xdr:col>
      <xdr:colOff>289560</xdr:colOff>
      <xdr:row>8</xdr:row>
      <xdr:rowOff>15240</xdr:rowOff>
    </xdr:from>
    <xdr:to>
      <xdr:col>6</xdr:col>
      <xdr:colOff>1059180</xdr:colOff>
      <xdr:row>12</xdr:row>
      <xdr:rowOff>53340</xdr:rowOff>
    </xdr:to>
    <xdr:pic>
      <xdr:nvPicPr>
        <xdr:cNvPr id="40" name="Graphic 39" descr="Money with solid fill">
          <a:extLst>
            <a:ext uri="{FF2B5EF4-FFF2-40B4-BE49-F238E27FC236}">
              <a16:creationId xmlns:a16="http://schemas.microsoft.com/office/drawing/2014/main" id="{EF52DDB6-8946-BA20-3082-2B6FEA305A4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417820" y="1363980"/>
          <a:ext cx="769620" cy="769620"/>
        </a:xfrm>
        <a:prstGeom prst="rect">
          <a:avLst/>
        </a:prstGeom>
      </xdr:spPr>
    </xdr:pic>
    <xdr:clientData/>
  </xdr:twoCellAnchor>
  <xdr:twoCellAnchor editAs="oneCell">
    <xdr:from>
      <xdr:col>8</xdr:col>
      <xdr:colOff>312420</xdr:colOff>
      <xdr:row>8</xdr:row>
      <xdr:rowOff>68580</xdr:rowOff>
    </xdr:from>
    <xdr:to>
      <xdr:col>8</xdr:col>
      <xdr:colOff>1082040</xdr:colOff>
      <xdr:row>12</xdr:row>
      <xdr:rowOff>106680</xdr:rowOff>
    </xdr:to>
    <xdr:pic>
      <xdr:nvPicPr>
        <xdr:cNvPr id="42" name="Graphic 41" descr="Business Growth with solid fill">
          <a:extLst>
            <a:ext uri="{FF2B5EF4-FFF2-40B4-BE49-F238E27FC236}">
              <a16:creationId xmlns:a16="http://schemas.microsoft.com/office/drawing/2014/main" id="{297585A4-538F-D40F-95A7-296C307900C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26680" y="1417320"/>
          <a:ext cx="769620" cy="769620"/>
        </a:xfrm>
        <a:prstGeom prst="rect">
          <a:avLst/>
        </a:prstGeom>
      </xdr:spPr>
    </xdr:pic>
    <xdr:clientData/>
  </xdr:twoCellAnchor>
  <xdr:twoCellAnchor editAs="oneCell">
    <xdr:from>
      <xdr:col>9</xdr:col>
      <xdr:colOff>998220</xdr:colOff>
      <xdr:row>8</xdr:row>
      <xdr:rowOff>0</xdr:rowOff>
    </xdr:from>
    <xdr:to>
      <xdr:col>10</xdr:col>
      <xdr:colOff>701820</xdr:colOff>
      <xdr:row>12</xdr:row>
      <xdr:rowOff>38880</xdr:rowOff>
    </xdr:to>
    <xdr:pic>
      <xdr:nvPicPr>
        <xdr:cNvPr id="46" name="Graphic 45" descr="Bar graph with downward trend with solid fill">
          <a:extLst>
            <a:ext uri="{FF2B5EF4-FFF2-40B4-BE49-F238E27FC236}">
              <a16:creationId xmlns:a16="http://schemas.microsoft.com/office/drawing/2014/main" id="{4494915D-5DD2-2D9E-9CBE-A88EC70BB97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837420" y="1348740"/>
          <a:ext cx="770400" cy="770400"/>
        </a:xfrm>
        <a:prstGeom prst="rect">
          <a:avLst/>
        </a:prstGeom>
      </xdr:spPr>
    </xdr:pic>
    <xdr:clientData/>
  </xdr:twoCellAnchor>
  <xdr:twoCellAnchor editAs="oneCell">
    <xdr:from>
      <xdr:col>11</xdr:col>
      <xdr:colOff>876300</xdr:colOff>
      <xdr:row>8</xdr:row>
      <xdr:rowOff>38100</xdr:rowOff>
    </xdr:from>
    <xdr:to>
      <xdr:col>12</xdr:col>
      <xdr:colOff>723900</xdr:colOff>
      <xdr:row>14</xdr:row>
      <xdr:rowOff>-1</xdr:rowOff>
    </xdr:to>
    <xdr:pic>
      <xdr:nvPicPr>
        <xdr:cNvPr id="48" name="Graphic 47" descr="Handshake with solid fill">
          <a:extLst>
            <a:ext uri="{FF2B5EF4-FFF2-40B4-BE49-F238E27FC236}">
              <a16:creationId xmlns:a16="http://schemas.microsoft.com/office/drawing/2014/main" id="{95BF2FD8-2130-D73A-AD87-A580B9ACEAF8}"/>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849100" y="1386840"/>
          <a:ext cx="914400" cy="914400"/>
        </a:xfrm>
        <a:prstGeom prst="rect">
          <a:avLst/>
        </a:prstGeom>
      </xdr:spPr>
    </xdr:pic>
    <xdr:clientData/>
  </xdr:twoCellAnchor>
  <xdr:twoCellAnchor>
    <xdr:from>
      <xdr:col>1</xdr:col>
      <xdr:colOff>74340</xdr:colOff>
      <xdr:row>14</xdr:row>
      <xdr:rowOff>111512</xdr:rowOff>
    </xdr:from>
    <xdr:to>
      <xdr:col>2</xdr:col>
      <xdr:colOff>1170214</xdr:colOff>
      <xdr:row>46</xdr:row>
      <xdr:rowOff>95250</xdr:rowOff>
    </xdr:to>
    <xdr:grpSp>
      <xdr:nvGrpSpPr>
        <xdr:cNvPr id="52" name="Group 51">
          <a:extLst>
            <a:ext uri="{FF2B5EF4-FFF2-40B4-BE49-F238E27FC236}">
              <a16:creationId xmlns:a16="http://schemas.microsoft.com/office/drawing/2014/main" id="{2A565CF0-C6B2-2B7A-41E9-4C16A227E5D6}"/>
            </a:ext>
          </a:extLst>
        </xdr:cNvPr>
        <xdr:cNvGrpSpPr/>
      </xdr:nvGrpSpPr>
      <xdr:grpSpPr>
        <a:xfrm>
          <a:off x="155158" y="2362876"/>
          <a:ext cx="1961783" cy="6241374"/>
          <a:chOff x="148681" y="2462561"/>
          <a:chExt cx="1960758" cy="5296829"/>
        </a:xfrm>
        <a:effectLst>
          <a:glow rad="101600">
            <a:schemeClr val="accent2">
              <a:alpha val="40000"/>
            </a:schemeClr>
          </a:glow>
        </a:effectLst>
        <a:scene3d>
          <a:camera prst="obliqueBottomRight"/>
          <a:lightRig rig="threePt" dir="t"/>
        </a:scene3d>
      </xdr:grpSpPr>
      <xdr:sp macro="" textlink="">
        <xdr:nvSpPr>
          <xdr:cNvPr id="49" name="Rectangle 48">
            <a:extLst>
              <a:ext uri="{FF2B5EF4-FFF2-40B4-BE49-F238E27FC236}">
                <a16:creationId xmlns:a16="http://schemas.microsoft.com/office/drawing/2014/main" id="{C616FC07-6EC0-FD39-E07A-B4C9052269C8}"/>
              </a:ext>
            </a:extLst>
          </xdr:cNvPr>
          <xdr:cNvSpPr/>
        </xdr:nvSpPr>
        <xdr:spPr>
          <a:xfrm>
            <a:off x="148681" y="2462561"/>
            <a:ext cx="1960758" cy="529682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1" name="Chart 50">
            <a:extLst>
              <a:ext uri="{FF2B5EF4-FFF2-40B4-BE49-F238E27FC236}">
                <a16:creationId xmlns:a16="http://schemas.microsoft.com/office/drawing/2014/main" id="{AAD0825C-E7AE-4871-93E5-CBEECD94CBFC}"/>
              </a:ext>
            </a:extLst>
          </xdr:cNvPr>
          <xdr:cNvGraphicFramePr>
            <a:graphicFrameLocks/>
          </xdr:cNvGraphicFramePr>
        </xdr:nvGraphicFramePr>
        <xdr:xfrm>
          <a:off x="176559" y="2490439"/>
          <a:ext cx="1886417" cy="5222488"/>
        </xdr:xfrm>
        <a:graphic>
          <a:graphicData uri="http://schemas.openxmlformats.org/drawingml/2006/chart">
            <c:chart xmlns:c="http://schemas.openxmlformats.org/drawingml/2006/chart" xmlns:r="http://schemas.openxmlformats.org/officeDocument/2006/relationships" r:id="rId15"/>
          </a:graphicData>
        </a:graphic>
      </xdr:graphicFrame>
    </xdr:grpSp>
    <xdr:clientData/>
  </xdr:twoCellAnchor>
  <xdr:twoCellAnchor>
    <xdr:from>
      <xdr:col>3</xdr:col>
      <xdr:colOff>81642</xdr:colOff>
      <xdr:row>39</xdr:row>
      <xdr:rowOff>74341</xdr:rowOff>
    </xdr:from>
    <xdr:to>
      <xdr:col>8</xdr:col>
      <xdr:colOff>427462</xdr:colOff>
      <xdr:row>47</xdr:row>
      <xdr:rowOff>27215</xdr:rowOff>
    </xdr:to>
    <xdr:graphicFrame macro="">
      <xdr:nvGraphicFramePr>
        <xdr:cNvPr id="53" name="Chart 52">
          <a:extLst>
            <a:ext uri="{FF2B5EF4-FFF2-40B4-BE49-F238E27FC236}">
              <a16:creationId xmlns:a16="http://schemas.microsoft.com/office/drawing/2014/main" id="{471048C1-01A2-450C-A935-C215142F11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503465</xdr:colOff>
      <xdr:row>38</xdr:row>
      <xdr:rowOff>40821</xdr:rowOff>
    </xdr:from>
    <xdr:to>
      <xdr:col>12</xdr:col>
      <xdr:colOff>966108</xdr:colOff>
      <xdr:row>47</xdr:row>
      <xdr:rowOff>27215</xdr:rowOff>
    </xdr:to>
    <xdr:graphicFrame macro="">
      <xdr:nvGraphicFramePr>
        <xdr:cNvPr id="61" name="Chart 60">
          <a:extLst>
            <a:ext uri="{FF2B5EF4-FFF2-40B4-BE49-F238E27FC236}">
              <a16:creationId xmlns:a16="http://schemas.microsoft.com/office/drawing/2014/main" id="{A6CACED4-03DD-4C28-B381-6AB9C85489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xdr:col>
      <xdr:colOff>55758</xdr:colOff>
      <xdr:row>14</xdr:row>
      <xdr:rowOff>46464</xdr:rowOff>
    </xdr:from>
    <xdr:to>
      <xdr:col>8</xdr:col>
      <xdr:colOff>418171</xdr:colOff>
      <xdr:row>39</xdr:row>
      <xdr:rowOff>18585</xdr:rowOff>
    </xdr:to>
    <xdr:graphicFrame macro="">
      <xdr:nvGraphicFramePr>
        <xdr:cNvPr id="62" name="Chart 61">
          <a:extLst>
            <a:ext uri="{FF2B5EF4-FFF2-40B4-BE49-F238E27FC236}">
              <a16:creationId xmlns:a16="http://schemas.microsoft.com/office/drawing/2014/main" id="{ED7E77A7-3AF7-4C0C-BE84-96A0057078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13</xdr:col>
      <xdr:colOff>108858</xdr:colOff>
      <xdr:row>22</xdr:row>
      <xdr:rowOff>40822</xdr:rowOff>
    </xdr:from>
    <xdr:to>
      <xdr:col>20</xdr:col>
      <xdr:colOff>598713</xdr:colOff>
      <xdr:row>37</xdr:row>
      <xdr:rowOff>190500</xdr:rowOff>
    </xdr:to>
    <xdr:graphicFrame macro="">
      <xdr:nvGraphicFramePr>
        <xdr:cNvPr id="63" name="Chart 62">
          <a:extLst>
            <a:ext uri="{FF2B5EF4-FFF2-40B4-BE49-F238E27FC236}">
              <a16:creationId xmlns:a16="http://schemas.microsoft.com/office/drawing/2014/main" id="{9DB58F0D-6EC4-435C-BBEA-127E5AE32B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8</xdr:col>
      <xdr:colOff>484907</xdr:colOff>
      <xdr:row>22</xdr:row>
      <xdr:rowOff>40822</xdr:rowOff>
    </xdr:from>
    <xdr:to>
      <xdr:col>13</xdr:col>
      <xdr:colOff>68036</xdr:colOff>
      <xdr:row>38</xdr:row>
      <xdr:rowOff>1</xdr:rowOff>
    </xdr:to>
    <xdr:grpSp>
      <xdr:nvGrpSpPr>
        <xdr:cNvPr id="34" name="Group 33">
          <a:extLst>
            <a:ext uri="{FF2B5EF4-FFF2-40B4-BE49-F238E27FC236}">
              <a16:creationId xmlns:a16="http://schemas.microsoft.com/office/drawing/2014/main" id="{56DC1C7C-A664-7869-A5D2-37519316E84B}"/>
            </a:ext>
          </a:extLst>
        </xdr:cNvPr>
        <xdr:cNvGrpSpPr/>
      </xdr:nvGrpSpPr>
      <xdr:grpSpPr>
        <a:xfrm>
          <a:off x="7908634" y="3770004"/>
          <a:ext cx="5251947" cy="2984088"/>
          <a:chOff x="7892704" y="3781063"/>
          <a:chExt cx="5308397" cy="2980481"/>
        </a:xfrm>
      </xdr:grpSpPr>
      <xdr:sp macro="" textlink="">
        <xdr:nvSpPr>
          <xdr:cNvPr id="10" name="Rectangle 9">
            <a:extLst>
              <a:ext uri="{FF2B5EF4-FFF2-40B4-BE49-F238E27FC236}">
                <a16:creationId xmlns:a16="http://schemas.microsoft.com/office/drawing/2014/main" id="{6A027B25-6101-6E72-7E11-803BC407FFC0}"/>
              </a:ext>
            </a:extLst>
          </xdr:cNvPr>
          <xdr:cNvSpPr/>
        </xdr:nvSpPr>
        <xdr:spPr>
          <a:xfrm>
            <a:off x="7892704" y="3781063"/>
            <a:ext cx="5308397" cy="2980481"/>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33" name="Picture 32">
            <a:extLst>
              <a:ext uri="{FF2B5EF4-FFF2-40B4-BE49-F238E27FC236}">
                <a16:creationId xmlns:a16="http://schemas.microsoft.com/office/drawing/2014/main" id="{A6FC1598-DBA3-F8A5-B98D-ADC1C1C39ECF}"/>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8141344" y="3990677"/>
            <a:ext cx="4823432" cy="2607679"/>
          </a:xfrm>
          <a:prstGeom prst="rect">
            <a:avLst/>
          </a:prstGeom>
          <a:ln>
            <a:noFill/>
          </a:ln>
          <a:effectLst>
            <a:outerShdw blurRad="152400" dist="317500" dir="5400000" sx="90000" sy="-19000" rotWithShape="0">
              <a:prstClr val="black">
                <a:alpha val="15000"/>
              </a:prstClr>
            </a:outerShdw>
            <a:reflection blurRad="6350" stA="50000" endA="300" endPos="55500" dist="101600" dir="5400000" sy="-100000" algn="bl" rotWithShape="0"/>
          </a:effectLst>
          <a:scene3d>
            <a:camera prst="orthographicFront"/>
            <a:lightRig rig="threePt" dir="t"/>
          </a:scene3d>
          <a:sp3d>
            <a:bevelT prst="relaxedInset"/>
          </a:sp3d>
          <a:extLst>
            <a:ext uri="{909E8E84-426E-40DD-AFC4-6F175D3DCCD1}">
              <a14:hiddenFill xmlns:a14="http://schemas.microsoft.com/office/drawing/2010/main">
                <a:solidFill>
                  <a:srgbClr val="FFFFFF"/>
                </a:solidFill>
              </a14:hiddenFill>
            </a:ext>
          </a:extLst>
        </xdr:spPr>
      </xdr:pic>
    </xdr:grpSp>
    <xdr:clientData/>
  </xdr:twoCellAnchor>
  <xdr:twoCellAnchor>
    <xdr:from>
      <xdr:col>0</xdr:col>
      <xdr:colOff>68036</xdr:colOff>
      <xdr:row>47</xdr:row>
      <xdr:rowOff>122464</xdr:rowOff>
    </xdr:from>
    <xdr:to>
      <xdr:col>20</xdr:col>
      <xdr:colOff>462643</xdr:colOff>
      <xdr:row>65</xdr:row>
      <xdr:rowOff>95249</xdr:rowOff>
    </xdr:to>
    <xdr:grpSp>
      <xdr:nvGrpSpPr>
        <xdr:cNvPr id="72" name="Group 71">
          <a:extLst>
            <a:ext uri="{FF2B5EF4-FFF2-40B4-BE49-F238E27FC236}">
              <a16:creationId xmlns:a16="http://schemas.microsoft.com/office/drawing/2014/main" id="{24310ED2-442F-4561-7829-DEB631824E67}"/>
            </a:ext>
          </a:extLst>
        </xdr:cNvPr>
        <xdr:cNvGrpSpPr/>
      </xdr:nvGrpSpPr>
      <xdr:grpSpPr>
        <a:xfrm>
          <a:off x="68036" y="8897009"/>
          <a:ext cx="18694152" cy="3240149"/>
          <a:chOff x="381000" y="8205107"/>
          <a:chExt cx="17594036" cy="3116036"/>
        </a:xfrm>
      </xdr:grpSpPr>
      <xdr:sp macro="" textlink="">
        <xdr:nvSpPr>
          <xdr:cNvPr id="69" name="Rectangle 68">
            <a:extLst>
              <a:ext uri="{FF2B5EF4-FFF2-40B4-BE49-F238E27FC236}">
                <a16:creationId xmlns:a16="http://schemas.microsoft.com/office/drawing/2014/main" id="{EC7B3CCF-8734-3146-E1B9-36F706B19E91}"/>
              </a:ext>
            </a:extLst>
          </xdr:cNvPr>
          <xdr:cNvSpPr/>
        </xdr:nvSpPr>
        <xdr:spPr>
          <a:xfrm>
            <a:off x="381000" y="8205107"/>
            <a:ext cx="17594036" cy="3116036"/>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71" name="Picture 70">
            <a:extLst>
              <a:ext uri="{FF2B5EF4-FFF2-40B4-BE49-F238E27FC236}">
                <a16:creationId xmlns:a16="http://schemas.microsoft.com/office/drawing/2014/main" id="{482F77DB-4C87-85BD-F711-53085B8BF128}"/>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557893" y="8545286"/>
            <a:ext cx="17152620" cy="2484120"/>
          </a:xfrm>
          <a:prstGeom prst="roundRect">
            <a:avLst>
              <a:gd name="adj" fmla="val 8594"/>
            </a:avLst>
          </a:prstGeom>
          <a:solidFill>
            <a:srgbClr val="FFFFFF">
              <a:shade val="85000"/>
            </a:srgbClr>
          </a:solidFill>
          <a:ln>
            <a:noFill/>
          </a:ln>
          <a:effectLst>
            <a:outerShdw blurRad="63500" sx="102000" sy="102000" algn="ctr" rotWithShape="0">
              <a:prstClr val="black">
                <a:alpha val="40000"/>
              </a:prstClr>
            </a:outerShdw>
            <a:reflection blurRad="12700" stA="38000" endPos="28000" dist="5000" dir="5400000" sy="-100000" algn="bl" rotWithShape="0"/>
          </a:effectLst>
          <a:scene3d>
            <a:camera prst="orthographicFront"/>
            <a:lightRig rig="threePt" dir="t"/>
          </a:scene3d>
          <a:sp3d>
            <a:bevelT prst="relaxedInset"/>
          </a:sp3d>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13</xdr:col>
      <xdr:colOff>115454</xdr:colOff>
      <xdr:row>5</xdr:row>
      <xdr:rowOff>69126</xdr:rowOff>
    </xdr:from>
    <xdr:to>
      <xdr:col>20</xdr:col>
      <xdr:colOff>554181</xdr:colOff>
      <xdr:row>12</xdr:row>
      <xdr:rowOff>69273</xdr:rowOff>
    </xdr:to>
    <mc:AlternateContent xmlns:mc="http://schemas.openxmlformats.org/markup-compatibility/2006">
      <mc:Choice xmlns:a14="http://schemas.microsoft.com/office/drawing/2010/main" Requires="a14">
        <xdr:graphicFrame macro="">
          <xdr:nvGraphicFramePr>
            <xdr:cNvPr id="73" name="Year">
              <a:extLst>
                <a:ext uri="{FF2B5EF4-FFF2-40B4-BE49-F238E27FC236}">
                  <a16:creationId xmlns:a16="http://schemas.microsoft.com/office/drawing/2014/main" id="{949E6473-1049-DD91-353A-13469C04E56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3207999" y="877308"/>
              <a:ext cx="5645727" cy="1212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544285</xdr:colOff>
      <xdr:row>14</xdr:row>
      <xdr:rowOff>54428</xdr:rowOff>
    </xdr:from>
    <xdr:to>
      <xdr:col>20</xdr:col>
      <xdr:colOff>557893</xdr:colOff>
      <xdr:row>21</xdr:row>
      <xdr:rowOff>136071</xdr:rowOff>
    </xdr:to>
    <xdr:sp macro="" textlink="">
      <xdr:nvSpPr>
        <xdr:cNvPr id="75" name="Rectangle 74">
          <a:extLst>
            <a:ext uri="{FF2B5EF4-FFF2-40B4-BE49-F238E27FC236}">
              <a16:creationId xmlns:a16="http://schemas.microsoft.com/office/drawing/2014/main" id="{4661660A-286C-E953-E436-B8F3CB1FC817}"/>
            </a:ext>
          </a:extLst>
        </xdr:cNvPr>
        <xdr:cNvSpPr/>
      </xdr:nvSpPr>
      <xdr:spPr>
        <a:xfrm>
          <a:off x="7960178" y="2204357"/>
          <a:ext cx="10899322" cy="1319893"/>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rgbClr val="FF0000"/>
              </a:solidFill>
            </a:rPr>
            <a:t>Notes</a:t>
          </a:r>
          <a:r>
            <a:rPr lang="en-IN" sz="1200" b="1">
              <a:solidFill>
                <a:schemeClr val="tx1"/>
              </a:solidFill>
            </a:rPr>
            <a:t>:</a:t>
          </a:r>
        </a:p>
        <a:p>
          <a:pPr algn="l"/>
          <a:r>
            <a:rPr lang="en-IN" sz="1400" b="1">
              <a:solidFill>
                <a:schemeClr val="tx1"/>
              </a:solidFill>
            </a:rPr>
            <a:t>1)</a:t>
          </a:r>
          <a:r>
            <a:rPr lang="en-IN" sz="1400" b="1" baseline="0">
              <a:solidFill>
                <a:schemeClr val="tx1"/>
              </a:solidFill>
            </a:rPr>
            <a:t> All Financial are in ₹ Crore.</a:t>
          </a:r>
        </a:p>
        <a:p>
          <a:pPr algn="l"/>
          <a:r>
            <a:rPr lang="en-IN" sz="1400" b="1" baseline="0">
              <a:solidFill>
                <a:schemeClr val="tx1"/>
              </a:solidFill>
            </a:rPr>
            <a:t>2) 2025 is Actual; 2026 - 2030 are projectins.</a:t>
          </a:r>
        </a:p>
        <a:p>
          <a:pPr algn="l"/>
          <a:r>
            <a:rPr lang="en-IN" sz="1400" b="1" baseline="0">
              <a:solidFill>
                <a:schemeClr val="tx1"/>
              </a:solidFill>
            </a:rPr>
            <a:t>3) Ratios are calculated based on project financial Statement.</a:t>
          </a:r>
        </a:p>
        <a:p>
          <a:pPr algn="l"/>
          <a:r>
            <a:rPr lang="en-IN" sz="1400" b="1" baseline="0">
              <a:solidFill>
                <a:schemeClr val="tx1"/>
              </a:solidFill>
            </a:rPr>
            <a:t>4) Use Year to See the impact of diffrent growth Assumptions.</a:t>
          </a:r>
        </a:p>
        <a:p>
          <a:pPr algn="l"/>
          <a:r>
            <a:rPr lang="en-IN" sz="1400" b="1" baseline="0">
              <a:solidFill>
                <a:schemeClr val="tx1"/>
              </a:solidFill>
            </a:rPr>
            <a:t>5) All the Charts are connected to Financial statement.</a:t>
          </a:r>
          <a:endParaRPr lang="en-IN" sz="1400" b="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586740</xdr:colOff>
      <xdr:row>6</xdr:row>
      <xdr:rowOff>41910</xdr:rowOff>
    </xdr:from>
    <xdr:to>
      <xdr:col>7</xdr:col>
      <xdr:colOff>800100</xdr:colOff>
      <xdr:row>21</xdr:row>
      <xdr:rowOff>41910</xdr:rowOff>
    </xdr:to>
    <xdr:graphicFrame macro="">
      <xdr:nvGraphicFramePr>
        <xdr:cNvPr id="3" name="Chart 2">
          <a:extLst>
            <a:ext uri="{FF2B5EF4-FFF2-40B4-BE49-F238E27FC236}">
              <a16:creationId xmlns:a16="http://schemas.microsoft.com/office/drawing/2014/main" id="{F1C985FD-82D3-0F0B-B837-9C841882E7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662940</xdr:colOff>
      <xdr:row>7</xdr:row>
      <xdr:rowOff>156210</xdr:rowOff>
    </xdr:from>
    <xdr:to>
      <xdr:col>9</xdr:col>
      <xdr:colOff>38100</xdr:colOff>
      <xdr:row>22</xdr:row>
      <xdr:rowOff>156210</xdr:rowOff>
    </xdr:to>
    <xdr:graphicFrame macro="">
      <xdr:nvGraphicFramePr>
        <xdr:cNvPr id="2" name="Chart 1">
          <a:extLst>
            <a:ext uri="{FF2B5EF4-FFF2-40B4-BE49-F238E27FC236}">
              <a16:creationId xmlns:a16="http://schemas.microsoft.com/office/drawing/2014/main" id="{D5918D42-6ADD-9AE5-71F7-598678EB3A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1066800</xdr:colOff>
      <xdr:row>1</xdr:row>
      <xdr:rowOff>160020</xdr:rowOff>
    </xdr:from>
    <xdr:to>
      <xdr:col>8</xdr:col>
      <xdr:colOff>251460</xdr:colOff>
      <xdr:row>16</xdr:row>
      <xdr:rowOff>160020</xdr:rowOff>
    </xdr:to>
    <xdr:graphicFrame macro="">
      <xdr:nvGraphicFramePr>
        <xdr:cNvPr id="3" name="Chart 2">
          <a:extLst>
            <a:ext uri="{FF2B5EF4-FFF2-40B4-BE49-F238E27FC236}">
              <a16:creationId xmlns:a16="http://schemas.microsoft.com/office/drawing/2014/main" id="{F961A00B-9231-4EBB-A26C-FD33FEE5FC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586740</xdr:colOff>
      <xdr:row>2</xdr:row>
      <xdr:rowOff>95250</xdr:rowOff>
    </xdr:from>
    <xdr:to>
      <xdr:col>10</xdr:col>
      <xdr:colOff>0</xdr:colOff>
      <xdr:row>17</xdr:row>
      <xdr:rowOff>95250</xdr:rowOff>
    </xdr:to>
    <xdr:graphicFrame macro="">
      <xdr:nvGraphicFramePr>
        <xdr:cNvPr id="3" name="Chart 2">
          <a:extLst>
            <a:ext uri="{FF2B5EF4-FFF2-40B4-BE49-F238E27FC236}">
              <a16:creationId xmlns:a16="http://schemas.microsoft.com/office/drawing/2014/main" id="{D897F49B-CC26-553F-601F-4982B04418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167640</xdr:colOff>
      <xdr:row>2</xdr:row>
      <xdr:rowOff>137160</xdr:rowOff>
    </xdr:from>
    <xdr:to>
      <xdr:col>10</xdr:col>
      <xdr:colOff>220980</xdr:colOff>
      <xdr:row>21</xdr:row>
      <xdr:rowOff>114300</xdr:rowOff>
    </xdr:to>
    <xdr:graphicFrame macro="">
      <xdr:nvGraphicFramePr>
        <xdr:cNvPr id="3" name="Chart 2">
          <a:extLst>
            <a:ext uri="{FF2B5EF4-FFF2-40B4-BE49-F238E27FC236}">
              <a16:creationId xmlns:a16="http://schemas.microsoft.com/office/drawing/2014/main" id="{BDF78E24-AA55-0EFA-3637-E2E66DF395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68.878277083335" createdVersion="5" refreshedVersion="8" minRefreshableVersion="3" recordCount="0" supportSubquery="1" supportAdvancedDrill="1" xr:uid="{E8EB11A9-42EC-4CB4-8636-6ACACE2DBC4B}">
  <cacheSource type="external" connectionId="1"/>
  <cacheFields count="2">
    <cacheField name="[Table2].[Year].[Year]" caption="Year" numFmtId="0" hierarchy="1" level="1">
      <sharedItems containsSemiMixedTypes="0" containsString="0" containsNumber="1" containsInteger="1" minValue="2025" maxValue="2030" count="6">
        <n v="2025"/>
        <n v="2026"/>
        <n v="2028"/>
        <n v="2029"/>
        <n v="2030"/>
        <n v="2027" u="1"/>
      </sharedItems>
      <extLst>
        <ext xmlns:x15="http://schemas.microsoft.com/office/spreadsheetml/2010/11/main" uri="{4F2E5C28-24EA-4eb8-9CBF-B6C8F9C3D259}">
          <x15:cachedUniqueNames>
            <x15:cachedUniqueName index="0" name="[Table2].[Year].&amp;[2025]"/>
            <x15:cachedUniqueName index="1" name="[Table2].[Year].&amp;[2026]"/>
            <x15:cachedUniqueName index="2" name="[Table2].[Year].&amp;[2028]"/>
            <x15:cachedUniqueName index="3" name="[Table2].[Year].&amp;[2029]"/>
            <x15:cachedUniqueName index="4" name="[Table2].[Year].&amp;[2030]"/>
            <x15:cachedUniqueName index="5" name="[Table2].[Year].&amp;[2027]"/>
          </x15:cachedUniqueNames>
        </ext>
      </extLst>
    </cacheField>
    <cacheField name="[Measures].[Sum of Total Revenue]" caption="Sum of Total Revenue" numFmtId="0" hierarchy="30" level="32767"/>
  </cacheFields>
  <cacheHierarchies count="50">
    <cacheHierarchy uniqueName="[Table1].[Year]" caption="Year" attribute="1" defaultMemberUniqueName="[Table1].[Year].[All]" allUniqueName="[Table1].[Year].[All]" dimensionUniqueName="[Table1]" displayFolder="" count="2" memberValueDatatype="20" unbalanced="0"/>
    <cacheHierarchy uniqueName="[Table2].[Year]" caption="Year" attribute="1" defaultMemberUniqueName="[Table2].[Year].[All]" allUniqueName="[Table2].[Year].[All]" dimensionUniqueName="[Table2]" displayFolder="" count="2" memberValueDatatype="20" unbalanced="0">
      <fieldsUsage count="2">
        <fieldUsage x="-1"/>
        <fieldUsage x="0"/>
      </fieldsUsage>
    </cacheHierarchy>
    <cacheHierarchy uniqueName="[Table2].[Total Revenue]" caption="Total Revenue" attribute="1" defaultMemberUniqueName="[Table2].[Total Revenue].[All]" allUniqueName="[Table2].[Total Revenue].[All]" dimensionUniqueName="[Table2]" displayFolder="" count="2" memberValueDatatype="5" unbalanced="0"/>
    <cacheHierarchy uniqueName="[Table2].[Total Cost]" caption="Total Cost" attribute="1" defaultMemberUniqueName="[Table2].[Total Cost].[All]" allUniqueName="[Table2].[Total Cost].[All]" dimensionUniqueName="[Table2]" displayFolder="" count="2" memberValueDatatype="5" unbalanced="0"/>
    <cacheHierarchy uniqueName="[Table2].[Operating Profit]" caption="Operating Profit" attribute="1" defaultMemberUniqueName="[Table2].[Operating Profit].[All]" allUniqueName="[Table2].[Operating Profit].[All]" dimensionUniqueName="[Table2]" displayFolder="" count="2" memberValueDatatype="5" unbalanced="0"/>
    <cacheHierarchy uniqueName="[Table2].[Depricition &amp; Amortization]" caption="Depricition &amp; Amortization" attribute="1" defaultMemberUniqueName="[Table2].[Depricition &amp; Amortization].[All]" allUniqueName="[Table2].[Depricition &amp; Amortization].[All]" dimensionUniqueName="[Table2]" displayFolder="" count="2" memberValueDatatype="5" unbalanced="0"/>
    <cacheHierarchy uniqueName="[Table2].[EBIT]" caption="EBIT" attribute="1" defaultMemberUniqueName="[Table2].[EBIT].[All]" allUniqueName="[Table2].[EBIT].[All]" dimensionUniqueName="[Table2]" displayFolder="" count="2" memberValueDatatype="5" unbalanced="0"/>
    <cacheHierarchy uniqueName="[Table2].[Interest]" caption="Interest" attribute="1" defaultMemberUniqueName="[Table2].[Interest].[All]" allUniqueName="[Table2].[Interest].[All]" dimensionUniqueName="[Table2]" displayFolder="" count="2" memberValueDatatype="20" unbalanced="0"/>
    <cacheHierarchy uniqueName="[Table2].[Profit Before Exceptional item]" caption="Profit Before Exceptional item" attribute="1" defaultMemberUniqueName="[Table2].[Profit Before Exceptional item].[All]" allUniqueName="[Table2].[Profit Before Exceptional item].[All]" dimensionUniqueName="[Table2]" displayFolder="" count="2" memberValueDatatype="5" unbalanced="0"/>
    <cacheHierarchy uniqueName="[Table2].[Tax]" caption="Tax" attribute="1" defaultMemberUniqueName="[Table2].[Tax].[All]" allUniqueName="[Table2].[Tax].[All]" dimensionUniqueName="[Table2]" displayFolder="" count="2" memberValueDatatype="5" unbalanced="0"/>
    <cacheHierarchy uniqueName="[Table2].[Net Profit]" caption="Net Profit" attribute="1" defaultMemberUniqueName="[Table2].[Net Profit].[All]" allUniqueName="[Table2].[Net Profit].[All]" dimensionUniqueName="[Table2]" displayFolder="" count="2" memberValueDatatype="5" unbalanced="0"/>
    <cacheHierarchy uniqueName="[Table2].[Total Equity]" caption="Total Equity" attribute="1" defaultMemberUniqueName="[Table2].[Total Equity].[All]" allUniqueName="[Table2].[Total Equity].[All]" dimensionUniqueName="[Table2]" displayFolder="" count="2" memberValueDatatype="5" unbalanced="0"/>
    <cacheHierarchy uniqueName="[Table2].[Total Current Liabilities]" caption="Total Current Liabilities" attribute="1" defaultMemberUniqueName="[Table2].[Total Current Liabilities].[All]" allUniqueName="[Table2].[Total Current Liabilities].[All]" dimensionUniqueName="[Table2]" displayFolder="" count="2" memberValueDatatype="5" unbalanced="0"/>
    <cacheHierarchy uniqueName="[Table2].[Total Long term liabilities]" caption="Total Long term liabilities" attribute="1" defaultMemberUniqueName="[Table2].[Total Long term liabilities].[All]" allUniqueName="[Table2].[Total Long term liabilities].[All]" dimensionUniqueName="[Table2]" displayFolder="" count="2" memberValueDatatype="20" unbalanced="0"/>
    <cacheHierarchy uniqueName="[Table2].[Total Liabilites]" caption="Total Liabilites" attribute="1" defaultMemberUniqueName="[Table2].[Total Liabilites].[All]" allUniqueName="[Table2].[Total Liabilites].[All]" dimensionUniqueName="[Table2]" displayFolder="" count="2" memberValueDatatype="5" unbalanced="0"/>
    <cacheHierarchy uniqueName="[Table2].[Total Liability &amp; Equity]" caption="Total Liability &amp; Equity" attribute="1" defaultMemberUniqueName="[Table2].[Total Liability &amp; Equity].[All]" allUniqueName="[Table2].[Total Liability &amp; Equity].[All]" dimensionUniqueName="[Table2]" displayFolder="" count="2" memberValueDatatype="5" unbalanced="0"/>
    <cacheHierarchy uniqueName="[Table2].[Total Current Asset]" caption="Total Current Asset" attribute="1" defaultMemberUniqueName="[Table2].[Total Current Asset].[All]" allUniqueName="[Table2].[Total Current Asset].[All]" dimensionUniqueName="[Table2]" displayFolder="" count="2" memberValueDatatype="5" unbalanced="0"/>
    <cacheHierarchy uniqueName="[Table2].[Total Long term Assets]" caption="Total Long term Assets" attribute="1" defaultMemberUniqueName="[Table2].[Total Long term Assets].[All]" allUniqueName="[Table2].[Total Long term Assets].[All]" dimensionUniqueName="[Table2]" displayFolder="" count="2" memberValueDatatype="5" unbalanced="0"/>
    <cacheHierarchy uniqueName="[Table2].[Total Asset]" caption="Total Asset" attribute="1" defaultMemberUniqueName="[Table2].[Total Asset].[All]" allUniqueName="[Table2].[Total Asset].[All]" dimensionUniqueName="[Table2]" displayFolder="" count="2" memberValueDatatype="5" unbalanced="0"/>
    <cacheHierarchy uniqueName="[Table2].[Check]" caption="Check" attribute="1" defaultMemberUniqueName="[Table2].[Check].[All]" allUniqueName="[Table2].[Check].[All]" dimensionUniqueName="[Table2]" displayFolder="" count="2" memberValueDatatype="20" unbalanced="0"/>
    <cacheHierarchy uniqueName="[Table2].[Capacity]" caption="Capacity" attribute="1" defaultMemberUniqueName="[Table2].[Capacity].[All]" allUniqueName="[Table2].[Capacity].[All]" dimensionUniqueName="[Table2]" displayFolder="" count="2" memberValueDatatype="20" unbalanced="0"/>
    <cacheHierarchy uniqueName="[Table2].[New Capacity]" caption="New Capacity" attribute="1" defaultMemberUniqueName="[Table2].[New Capacity].[All]" allUniqueName="[Table2].[New Capacity].[All]" dimensionUniqueName="[Table2]" displayFolder="" count="2" memberValueDatatype="20" unbalanced="0"/>
    <cacheHierarchy uniqueName="[Table2].[Working capital]" caption="Working capital" attribute="1" defaultMemberUniqueName="[Table2].[Working capital].[All]" allUniqueName="[Table2].[Working capital].[All]" dimensionUniqueName="[Table2]" displayFolder="" count="2" memberValueDatatype="5" unbalanced="0"/>
    <cacheHierarchy uniqueName="[Table2].[Capex Schedule]" caption="Capex Schedule" attribute="1" defaultMemberUniqueName="[Table2].[Capex Schedule].[All]" allUniqueName="[Table2].[Capex Schedule].[All]" dimensionUniqueName="[Table2]" displayFolder="" count="2" memberValueDatatype="5" unbalanced="0"/>
    <cacheHierarchy uniqueName="[Table2].[Assets per Car]" caption="Assets per Car" attribute="1" defaultMemberUniqueName="[Table2].[Assets per Car].[All]" allUniqueName="[Table2].[Assets per Car].[All]" dimensionUniqueName="[Table2]" displayFolder="" count="2" memberValueDatatype="20" unbalanced="0"/>
    <cacheHierarchy uniqueName="[Table2].[Cash flow]" caption="Cash flow" attribute="1" defaultMemberUniqueName="[Table2].[Cash flow].[All]" allUniqueName="[Table2].[Cash flow].[All]" dimensionUniqueName="[Table2]" displayFolder="" count="2" memberValueDatatype="5" unbalanced="0"/>
    <cacheHierarchy uniqueName="[Table2].[Interest Coverage]" caption="Interest Coverage" attribute="1" defaultMemberUniqueName="[Table2].[Interest Coverage].[All]" allUniqueName="[Table2].[Interest Coverage].[All]" dimensionUniqueName="[Table2]" displayFolder="" count="2" memberValueDatatype="20" unbalanced="0"/>
    <cacheHierarchy uniqueName="[Table2].[Return on equity2]" caption="Return on equity2" attribute="1" defaultMemberUniqueName="[Table2].[Return on equity2].[All]" allUniqueName="[Table2].[Return on equity2].[All]" dimensionUniqueName="[Table2]" displayFolder="" count="2" memberValueDatatype="20" unbalanced="0"/>
    <cacheHierarchy uniqueName="[Table2].[Calculated Column 3]" caption="Calculated Column 3" attribute="1" defaultMemberUniqueName="[Table2].[Calculated Column 3].[All]" allUniqueName="[Table2].[Calculated Column 3].[All]" dimensionUniqueName="[Table2]" displayFolder="" count="2" memberValueDatatype="20" unbalanced="0"/>
    <cacheHierarchy uniqueName="[Measures].[Sum of Year]" caption="Sum of Year" measure="1" displayFolder="" measureGroup="Table2" count="0">
      <extLst>
        <ext xmlns:x15="http://schemas.microsoft.com/office/spreadsheetml/2010/11/main" uri="{B97F6D7D-B522-45F9-BDA1-12C45D357490}">
          <x15:cacheHierarchy aggregatedColumn="1"/>
        </ext>
      </extLst>
    </cacheHierarchy>
    <cacheHierarchy uniqueName="[Measures].[Sum of Total Revenue]" caption="Sum of Total Revenue" measure="1" displayFolder="" measureGroup="Table2" count="0" oneField="1">
      <fieldsUsage count="1">
        <fieldUsage x="1"/>
      </fieldsUsage>
      <extLst>
        <ext xmlns:x15="http://schemas.microsoft.com/office/spreadsheetml/2010/11/main" uri="{B97F6D7D-B522-45F9-BDA1-12C45D357490}">
          <x15:cacheHierarchy aggregatedColumn="2"/>
        </ext>
      </extLst>
    </cacheHierarchy>
    <cacheHierarchy uniqueName="[Measures].[Sum of Total Liabilites]" caption="Sum of Total Liabilites" measure="1" displayFolder="" measureGroup="Table2" count="0">
      <extLst>
        <ext xmlns:x15="http://schemas.microsoft.com/office/spreadsheetml/2010/11/main" uri="{B97F6D7D-B522-45F9-BDA1-12C45D357490}">
          <x15:cacheHierarchy aggregatedColumn="14"/>
        </ext>
      </extLst>
    </cacheHierarchy>
    <cacheHierarchy uniqueName="[Measures].[Sum of Operating Profit]" caption="Sum of Operating Profit" measure="1" displayFolder="" measureGroup="Table2" count="0">
      <extLst>
        <ext xmlns:x15="http://schemas.microsoft.com/office/spreadsheetml/2010/11/main" uri="{B97F6D7D-B522-45F9-BDA1-12C45D357490}">
          <x15:cacheHierarchy aggregatedColumn="4"/>
        </ext>
      </extLst>
    </cacheHierarchy>
    <cacheHierarchy uniqueName="[Measures].[Sum of Total Equity]" caption="Sum of Total Equity" measure="1" displayFolder="" measureGroup="Table2" count="0">
      <extLst>
        <ext xmlns:x15="http://schemas.microsoft.com/office/spreadsheetml/2010/11/main" uri="{B97F6D7D-B522-45F9-BDA1-12C45D357490}">
          <x15:cacheHierarchy aggregatedColumn="11"/>
        </ext>
      </extLst>
    </cacheHierarchy>
    <cacheHierarchy uniqueName="[Measures].[Sum of Cash flow]" caption="Sum of Cash flow" measure="1" displayFolder="" measureGroup="Table2" count="0">
      <extLst>
        <ext xmlns:x15="http://schemas.microsoft.com/office/spreadsheetml/2010/11/main" uri="{B97F6D7D-B522-45F9-BDA1-12C45D357490}">
          <x15:cacheHierarchy aggregatedColumn="25"/>
        </ext>
      </extLst>
    </cacheHierarchy>
    <cacheHierarchy uniqueName="[Measures].[Revenue]" caption="Revenue" measure="1" displayFolder="" measureGroup="Table2" count="0"/>
    <cacheHierarchy uniqueName="[Measures].[EBITDA]" caption="EBITDA" measure="1" displayFolder="" measureGroup="Table2" count="0"/>
    <cacheHierarchy uniqueName="[Measures].[Interest Coverage Ratio]" caption="Interest Coverage Ratio" measure="1" displayFolder="" measureGroup="Table2" count="0"/>
    <cacheHierarchy uniqueName="[Measures].[Return on Equity]" caption="Return on Equity" measure="1" displayFolder="" measureGroup="Table2" count="0"/>
    <cacheHierarchy uniqueName="[Measures].[Return on Assets]" caption="Return on Assets" measure="1" displayFolder="" measureGroup="Table2" count="0"/>
    <cacheHierarchy uniqueName="[Measures].[EBITDA Margin]" caption="EBITDA Margin" measure="1" displayFolder="" measureGroup="Table2" count="0"/>
    <cacheHierarchy uniqueName="[Measures].[Current Ratio]" caption="Current Ratio" measure="1" displayFolder="" measureGroup="Table2" count="0"/>
    <cacheHierarchy uniqueName="[Measures].[Cash Ratio]" caption="Cash Ratio" measure="1" displayFolder="" measureGroup="Table2" count="0"/>
    <cacheHierarchy uniqueName="[Measures].[Debt to Equity]" caption="Debt to Equity" measure="1" displayFolder="" measureGroup="Table2" count="0"/>
    <cacheHierarchy uniqueName="[Measures].[Debt to EBITDA]" caption="Debt to EBITDA" measure="1" displayFolder="" measureGroup="Table2" count="0"/>
    <cacheHierarchy uniqueName="[Measures].[Asset turnover ratio]" caption="Asset turnover ratio" measure="1" displayFolder="" measureGroup="Table2" count="0"/>
    <cacheHierarchy uniqueName="[Measures].[Net profit margin]" caption="Net profit margin" measure="1" displayFolder="" measureGroup="Table2"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68.878279861114" createdVersion="5" refreshedVersion="8" minRefreshableVersion="3" recordCount="0" supportSubquery="1" supportAdvancedDrill="1" xr:uid="{30CD4E2B-977E-48C6-9DBF-D87623143E0F}">
  <cacheSource type="external" connectionId="1"/>
  <cacheFields count="3">
    <cacheField name="[Table2].[Year].[Year]" caption="Year" numFmtId="0" hierarchy="1" level="1">
      <sharedItems containsSemiMixedTypes="0" containsString="0" containsNumber="1" containsInteger="1" minValue="2025" maxValue="2030" count="5">
        <n v="2025"/>
        <n v="2026"/>
        <n v="2028"/>
        <n v="2029"/>
        <n v="2030"/>
      </sharedItems>
      <extLst>
        <ext xmlns:x15="http://schemas.microsoft.com/office/spreadsheetml/2010/11/main" uri="{4F2E5C28-24EA-4eb8-9CBF-B6C8F9C3D259}">
          <x15:cachedUniqueNames>
            <x15:cachedUniqueName index="0" name="[Table2].[Year].&amp;[2025]"/>
            <x15:cachedUniqueName index="1" name="[Table2].[Year].&amp;[2026]"/>
            <x15:cachedUniqueName index="2" name="[Table2].[Year].&amp;[2028]"/>
            <x15:cachedUniqueName index="3" name="[Table2].[Year].&amp;[2029]"/>
            <x15:cachedUniqueName index="4" name="[Table2].[Year].&amp;[2030]"/>
          </x15:cachedUniqueNames>
        </ext>
      </extLst>
    </cacheField>
    <cacheField name="[Measures].[Sum of Total Liabilites]" caption="Sum of Total Liabilites" numFmtId="0" hierarchy="31" level="32767"/>
    <cacheField name="[Measures].[Sum of Operating Profit]" caption="Sum of Operating Profit" numFmtId="0" hierarchy="32" level="32767"/>
  </cacheFields>
  <cacheHierarchies count="50">
    <cacheHierarchy uniqueName="[Table1].[Year]" caption="Year" attribute="1" defaultMemberUniqueName="[Table1].[Year].[All]" allUniqueName="[Table1].[Year].[All]" dimensionUniqueName="[Table1]" displayFolder="" count="0" memberValueDatatype="20" unbalanced="0"/>
    <cacheHierarchy uniqueName="[Table2].[Year]" caption="Year" attribute="1" defaultMemberUniqueName="[Table2].[Year].[All]" allUniqueName="[Table2].[Year].[All]" dimensionUniqueName="[Table2]" displayFolder="" count="2" memberValueDatatype="20" unbalanced="0">
      <fieldsUsage count="2">
        <fieldUsage x="-1"/>
        <fieldUsage x="0"/>
      </fieldsUsage>
    </cacheHierarchy>
    <cacheHierarchy uniqueName="[Table2].[Total Revenue]" caption="Total Revenue" attribute="1" defaultMemberUniqueName="[Table2].[Total Revenue].[All]" allUniqueName="[Table2].[Total Revenue].[All]" dimensionUniqueName="[Table2]" displayFolder="" count="0" memberValueDatatype="5" unbalanced="0"/>
    <cacheHierarchy uniqueName="[Table2].[Total Cost]" caption="Total Cost" attribute="1" defaultMemberUniqueName="[Table2].[Total Cost].[All]" allUniqueName="[Table2].[Total Cost].[All]" dimensionUniqueName="[Table2]" displayFolder="" count="0" memberValueDatatype="5" unbalanced="0"/>
    <cacheHierarchy uniqueName="[Table2].[Operating Profit]" caption="Operating Profit" attribute="1" defaultMemberUniqueName="[Table2].[Operating Profit].[All]" allUniqueName="[Table2].[Operating Profit].[All]" dimensionUniqueName="[Table2]" displayFolder="" count="0" memberValueDatatype="5" unbalanced="0"/>
    <cacheHierarchy uniqueName="[Table2].[Depricition &amp; Amortization]" caption="Depricition &amp; Amortization" attribute="1" defaultMemberUniqueName="[Table2].[Depricition &amp; Amortization].[All]" allUniqueName="[Table2].[Depricition &amp; Amortization].[All]" dimensionUniqueName="[Table2]" displayFolder="" count="0" memberValueDatatype="5" unbalanced="0"/>
    <cacheHierarchy uniqueName="[Table2].[EBIT]" caption="EBIT" attribute="1" defaultMemberUniqueName="[Table2].[EBIT].[All]" allUniqueName="[Table2].[EBIT].[All]" dimensionUniqueName="[Table2]" displayFolder="" count="0" memberValueDatatype="5" unbalanced="0"/>
    <cacheHierarchy uniqueName="[Table2].[Interest]" caption="Interest" attribute="1" defaultMemberUniqueName="[Table2].[Interest].[All]" allUniqueName="[Table2].[Interest].[All]" dimensionUniqueName="[Table2]" displayFolder="" count="0" memberValueDatatype="20" unbalanced="0"/>
    <cacheHierarchy uniqueName="[Table2].[Profit Before Exceptional item]" caption="Profit Before Exceptional item" attribute="1" defaultMemberUniqueName="[Table2].[Profit Before Exceptional item].[All]" allUniqueName="[Table2].[Profit Before Exceptional item].[All]" dimensionUniqueName="[Table2]" displayFolder="" count="0" memberValueDatatype="5" unbalanced="0"/>
    <cacheHierarchy uniqueName="[Table2].[Tax]" caption="Tax" attribute="1" defaultMemberUniqueName="[Table2].[Tax].[All]" allUniqueName="[Table2].[Tax].[All]" dimensionUniqueName="[Table2]" displayFolder="" count="0" memberValueDatatype="5" unbalanced="0"/>
    <cacheHierarchy uniqueName="[Table2].[Net Profit]" caption="Net Profit" attribute="1" defaultMemberUniqueName="[Table2].[Net Profit].[All]" allUniqueName="[Table2].[Net Profit].[All]" dimensionUniqueName="[Table2]" displayFolder="" count="0" memberValueDatatype="5" unbalanced="0"/>
    <cacheHierarchy uniqueName="[Table2].[Total Equity]" caption="Total Equity" attribute="1" defaultMemberUniqueName="[Table2].[Total Equity].[All]" allUniqueName="[Table2].[Total Equity].[All]" dimensionUniqueName="[Table2]" displayFolder="" count="0" memberValueDatatype="5" unbalanced="0"/>
    <cacheHierarchy uniqueName="[Table2].[Total Current Liabilities]" caption="Total Current Liabilities" attribute="1" defaultMemberUniqueName="[Table2].[Total Current Liabilities].[All]" allUniqueName="[Table2].[Total Current Liabilities].[All]" dimensionUniqueName="[Table2]" displayFolder="" count="0" memberValueDatatype="5" unbalanced="0"/>
    <cacheHierarchy uniqueName="[Table2].[Total Long term liabilities]" caption="Total Long term liabilities" attribute="1" defaultMemberUniqueName="[Table2].[Total Long term liabilities].[All]" allUniqueName="[Table2].[Total Long term liabilities].[All]" dimensionUniqueName="[Table2]" displayFolder="" count="0" memberValueDatatype="20" unbalanced="0"/>
    <cacheHierarchy uniqueName="[Table2].[Total Liabilites]" caption="Total Liabilites" attribute="1" defaultMemberUniqueName="[Table2].[Total Liabilites].[All]" allUniqueName="[Table2].[Total Liabilites].[All]" dimensionUniqueName="[Table2]" displayFolder="" count="0" memberValueDatatype="5" unbalanced="0"/>
    <cacheHierarchy uniqueName="[Table2].[Total Liability &amp; Equity]" caption="Total Liability &amp; Equity" attribute="1" defaultMemberUniqueName="[Table2].[Total Liability &amp; Equity].[All]" allUniqueName="[Table2].[Total Liability &amp; Equity].[All]" dimensionUniqueName="[Table2]" displayFolder="" count="0" memberValueDatatype="5" unbalanced="0"/>
    <cacheHierarchy uniqueName="[Table2].[Total Current Asset]" caption="Total Current Asset" attribute="1" defaultMemberUniqueName="[Table2].[Total Current Asset].[All]" allUniqueName="[Table2].[Total Current Asset].[All]" dimensionUniqueName="[Table2]" displayFolder="" count="0" memberValueDatatype="5" unbalanced="0"/>
    <cacheHierarchy uniqueName="[Table2].[Total Long term Assets]" caption="Total Long term Assets" attribute="1" defaultMemberUniqueName="[Table2].[Total Long term Assets].[All]" allUniqueName="[Table2].[Total Long term Assets].[All]" dimensionUniqueName="[Table2]" displayFolder="" count="0" memberValueDatatype="5" unbalanced="0"/>
    <cacheHierarchy uniqueName="[Table2].[Total Asset]" caption="Total Asset" attribute="1" defaultMemberUniqueName="[Table2].[Total Asset].[All]" allUniqueName="[Table2].[Total Asset].[All]" dimensionUniqueName="[Table2]" displayFolder="" count="0" memberValueDatatype="5" unbalanced="0"/>
    <cacheHierarchy uniqueName="[Table2].[Check]" caption="Check" attribute="1" defaultMemberUniqueName="[Table2].[Check].[All]" allUniqueName="[Table2].[Check].[All]" dimensionUniqueName="[Table2]" displayFolder="" count="0" memberValueDatatype="20" unbalanced="0"/>
    <cacheHierarchy uniqueName="[Table2].[Capacity]" caption="Capacity" attribute="1" defaultMemberUniqueName="[Table2].[Capacity].[All]" allUniqueName="[Table2].[Capacity].[All]" dimensionUniqueName="[Table2]" displayFolder="" count="0" memberValueDatatype="20" unbalanced="0"/>
    <cacheHierarchy uniqueName="[Table2].[New Capacity]" caption="New Capacity" attribute="1" defaultMemberUniqueName="[Table2].[New Capacity].[All]" allUniqueName="[Table2].[New Capacity].[All]" dimensionUniqueName="[Table2]" displayFolder="" count="0" memberValueDatatype="20" unbalanced="0"/>
    <cacheHierarchy uniqueName="[Table2].[Working capital]" caption="Working capital" attribute="1" defaultMemberUniqueName="[Table2].[Working capital].[All]" allUniqueName="[Table2].[Working capital].[All]" dimensionUniqueName="[Table2]" displayFolder="" count="0" memberValueDatatype="5" unbalanced="0"/>
    <cacheHierarchy uniqueName="[Table2].[Capex Schedule]" caption="Capex Schedule" attribute="1" defaultMemberUniqueName="[Table2].[Capex Schedule].[All]" allUniqueName="[Table2].[Capex Schedule].[All]" dimensionUniqueName="[Table2]" displayFolder="" count="0" memberValueDatatype="5" unbalanced="0"/>
    <cacheHierarchy uniqueName="[Table2].[Assets per Car]" caption="Assets per Car" attribute="1" defaultMemberUniqueName="[Table2].[Assets per Car].[All]" allUniqueName="[Table2].[Assets per Car].[All]" dimensionUniqueName="[Table2]" displayFolder="" count="0" memberValueDatatype="20" unbalanced="0"/>
    <cacheHierarchy uniqueName="[Table2].[Cash flow]" caption="Cash flow" attribute="1" defaultMemberUniqueName="[Table2].[Cash flow].[All]" allUniqueName="[Table2].[Cash flow].[All]" dimensionUniqueName="[Table2]" displayFolder="" count="0" memberValueDatatype="5" unbalanced="0"/>
    <cacheHierarchy uniqueName="[Table2].[Interest Coverage]" caption="Interest Coverage" attribute="1" defaultMemberUniqueName="[Table2].[Interest Coverage].[All]" allUniqueName="[Table2].[Interest Coverage].[All]" dimensionUniqueName="[Table2]" displayFolder="" count="0" memberValueDatatype="20" unbalanced="0"/>
    <cacheHierarchy uniqueName="[Table2].[Return on equity2]" caption="Return on equity2" attribute="1" defaultMemberUniqueName="[Table2].[Return on equity2].[All]" allUniqueName="[Table2].[Return on equity2].[All]" dimensionUniqueName="[Table2]" displayFolder="" count="0" memberValueDatatype="20" unbalanced="0"/>
    <cacheHierarchy uniqueName="[Table2].[Calculated Column 3]" caption="Calculated Column 3" attribute="1" defaultMemberUniqueName="[Table2].[Calculated Column 3].[All]" allUniqueName="[Table2].[Calculated Column 3].[All]" dimensionUniqueName="[Table2]" displayFolder="" count="0" memberValueDatatype="20" unbalanced="0"/>
    <cacheHierarchy uniqueName="[Measures].[Sum of Year]" caption="Sum of Year" measure="1" displayFolder="" measureGroup="Table2" count="0">
      <extLst>
        <ext xmlns:x15="http://schemas.microsoft.com/office/spreadsheetml/2010/11/main" uri="{B97F6D7D-B522-45F9-BDA1-12C45D357490}">
          <x15:cacheHierarchy aggregatedColumn="1"/>
        </ext>
      </extLst>
    </cacheHierarchy>
    <cacheHierarchy uniqueName="[Measures].[Sum of Total Revenue]" caption="Sum of Total Revenue" measure="1" displayFolder="" measureGroup="Table2" count="0">
      <extLst>
        <ext xmlns:x15="http://schemas.microsoft.com/office/spreadsheetml/2010/11/main" uri="{B97F6D7D-B522-45F9-BDA1-12C45D357490}">
          <x15:cacheHierarchy aggregatedColumn="2"/>
        </ext>
      </extLst>
    </cacheHierarchy>
    <cacheHierarchy uniqueName="[Measures].[Sum of Total Liabilites]" caption="Sum of Total Liabilites" measure="1" displayFolder="" measureGroup="Table2" count="0" oneField="1">
      <fieldsUsage count="1">
        <fieldUsage x="1"/>
      </fieldsUsage>
      <extLst>
        <ext xmlns:x15="http://schemas.microsoft.com/office/spreadsheetml/2010/11/main" uri="{B97F6D7D-B522-45F9-BDA1-12C45D357490}">
          <x15:cacheHierarchy aggregatedColumn="14"/>
        </ext>
      </extLst>
    </cacheHierarchy>
    <cacheHierarchy uniqueName="[Measures].[Sum of Operating Profit]" caption="Sum of Operating Profit" measure="1" displayFolder="" measureGroup="Table2" count="0" oneField="1">
      <fieldsUsage count="1">
        <fieldUsage x="2"/>
      </fieldsUsage>
      <extLst>
        <ext xmlns:x15="http://schemas.microsoft.com/office/spreadsheetml/2010/11/main" uri="{B97F6D7D-B522-45F9-BDA1-12C45D357490}">
          <x15:cacheHierarchy aggregatedColumn="4"/>
        </ext>
      </extLst>
    </cacheHierarchy>
    <cacheHierarchy uniqueName="[Measures].[Sum of Total Equity]" caption="Sum of Total Equity" measure="1" displayFolder="" measureGroup="Table2" count="0">
      <extLst>
        <ext xmlns:x15="http://schemas.microsoft.com/office/spreadsheetml/2010/11/main" uri="{B97F6D7D-B522-45F9-BDA1-12C45D357490}">
          <x15:cacheHierarchy aggregatedColumn="11"/>
        </ext>
      </extLst>
    </cacheHierarchy>
    <cacheHierarchy uniqueName="[Measures].[Sum of Cash flow]" caption="Sum of Cash flow" measure="1" displayFolder="" measureGroup="Table2" count="0">
      <extLst>
        <ext xmlns:x15="http://schemas.microsoft.com/office/spreadsheetml/2010/11/main" uri="{B97F6D7D-B522-45F9-BDA1-12C45D357490}">
          <x15:cacheHierarchy aggregatedColumn="25"/>
        </ext>
      </extLst>
    </cacheHierarchy>
    <cacheHierarchy uniqueName="[Measures].[Revenue]" caption="Revenue" measure="1" displayFolder="" measureGroup="Table2" count="0"/>
    <cacheHierarchy uniqueName="[Measures].[EBITDA]" caption="EBITDA" measure="1" displayFolder="" measureGroup="Table2" count="0"/>
    <cacheHierarchy uniqueName="[Measures].[Interest Coverage Ratio]" caption="Interest Coverage Ratio" measure="1" displayFolder="" measureGroup="Table2" count="0"/>
    <cacheHierarchy uniqueName="[Measures].[Return on Equity]" caption="Return on Equity" measure="1" displayFolder="" measureGroup="Table2" count="0"/>
    <cacheHierarchy uniqueName="[Measures].[Return on Assets]" caption="Return on Assets" measure="1" displayFolder="" measureGroup="Table2" count="0"/>
    <cacheHierarchy uniqueName="[Measures].[EBITDA Margin]" caption="EBITDA Margin" measure="1" displayFolder="" measureGroup="Table2" count="0"/>
    <cacheHierarchy uniqueName="[Measures].[Current Ratio]" caption="Current Ratio" measure="1" displayFolder="" measureGroup="Table2" count="0"/>
    <cacheHierarchy uniqueName="[Measures].[Cash Ratio]" caption="Cash Ratio" measure="1" displayFolder="" measureGroup="Table2" count="0"/>
    <cacheHierarchy uniqueName="[Measures].[Debt to Equity]" caption="Debt to Equity" measure="1" displayFolder="" measureGroup="Table2" count="0"/>
    <cacheHierarchy uniqueName="[Measures].[Debt to EBITDA]" caption="Debt to EBITDA" measure="1" displayFolder="" measureGroup="Table2" count="0"/>
    <cacheHierarchy uniqueName="[Measures].[Asset turnover ratio]" caption="Asset turnover ratio" measure="1" displayFolder="" measureGroup="Table2" count="0"/>
    <cacheHierarchy uniqueName="[Measures].[Net profit margin]" caption="Net profit margin" measure="1" displayFolder="" measureGroup="Table2"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68.87828287037" createdVersion="5" refreshedVersion="8" minRefreshableVersion="3" recordCount="0" supportSubquery="1" supportAdvancedDrill="1" xr:uid="{8F4077EF-6C67-4834-A136-CC5D7A328E29}">
  <cacheSource type="external" connectionId="1"/>
  <cacheFields count="2">
    <cacheField name="[Table2].[Year].[Year]" caption="Year" numFmtId="0" hierarchy="1" level="1">
      <sharedItems containsSemiMixedTypes="0" containsString="0" containsNumber="1" containsInteger="1" minValue="2025" maxValue="2030" count="5">
        <n v="2025"/>
        <n v="2026"/>
        <n v="2028"/>
        <n v="2029"/>
        <n v="2030"/>
      </sharedItems>
      <extLst>
        <ext xmlns:x15="http://schemas.microsoft.com/office/spreadsheetml/2010/11/main" uri="{4F2E5C28-24EA-4eb8-9CBF-B6C8F9C3D259}">
          <x15:cachedUniqueNames>
            <x15:cachedUniqueName index="0" name="[Table2].[Year].&amp;[2025]"/>
            <x15:cachedUniqueName index="1" name="[Table2].[Year].&amp;[2026]"/>
            <x15:cachedUniqueName index="2" name="[Table2].[Year].&amp;[2028]"/>
            <x15:cachedUniqueName index="3" name="[Table2].[Year].&amp;[2029]"/>
            <x15:cachedUniqueName index="4" name="[Table2].[Year].&amp;[2030]"/>
          </x15:cachedUniqueNames>
        </ext>
      </extLst>
    </cacheField>
    <cacheField name="[Measures].[Sum of Cash flow]" caption="Sum of Cash flow" numFmtId="0" hierarchy="34" level="32767"/>
  </cacheFields>
  <cacheHierarchies count="50">
    <cacheHierarchy uniqueName="[Table1].[Year]" caption="Year" attribute="1" defaultMemberUniqueName="[Table1].[Year].[All]" allUniqueName="[Table1].[Year].[All]" dimensionUniqueName="[Table1]" displayFolder="" count="0" memberValueDatatype="20" unbalanced="0"/>
    <cacheHierarchy uniqueName="[Table2].[Year]" caption="Year" attribute="1" defaultMemberUniqueName="[Table2].[Year].[All]" allUniqueName="[Table2].[Year].[All]" dimensionUniqueName="[Table2]" displayFolder="" count="2" memberValueDatatype="20" unbalanced="0">
      <fieldsUsage count="2">
        <fieldUsage x="-1"/>
        <fieldUsage x="0"/>
      </fieldsUsage>
    </cacheHierarchy>
    <cacheHierarchy uniqueName="[Table2].[Total Revenue]" caption="Total Revenue" attribute="1" defaultMemberUniqueName="[Table2].[Total Revenue].[All]" allUniqueName="[Table2].[Total Revenue].[All]" dimensionUniqueName="[Table2]" displayFolder="" count="0" memberValueDatatype="5" unbalanced="0"/>
    <cacheHierarchy uniqueName="[Table2].[Total Cost]" caption="Total Cost" attribute="1" defaultMemberUniqueName="[Table2].[Total Cost].[All]" allUniqueName="[Table2].[Total Cost].[All]" dimensionUniqueName="[Table2]" displayFolder="" count="0" memberValueDatatype="5" unbalanced="0"/>
    <cacheHierarchy uniqueName="[Table2].[Operating Profit]" caption="Operating Profit" attribute="1" defaultMemberUniqueName="[Table2].[Operating Profit].[All]" allUniqueName="[Table2].[Operating Profit].[All]" dimensionUniqueName="[Table2]" displayFolder="" count="0" memberValueDatatype="5" unbalanced="0"/>
    <cacheHierarchy uniqueName="[Table2].[Depricition &amp; Amortization]" caption="Depricition &amp; Amortization" attribute="1" defaultMemberUniqueName="[Table2].[Depricition &amp; Amortization].[All]" allUniqueName="[Table2].[Depricition &amp; Amortization].[All]" dimensionUniqueName="[Table2]" displayFolder="" count="0" memberValueDatatype="5" unbalanced="0"/>
    <cacheHierarchy uniqueName="[Table2].[EBIT]" caption="EBIT" attribute="1" defaultMemberUniqueName="[Table2].[EBIT].[All]" allUniqueName="[Table2].[EBIT].[All]" dimensionUniqueName="[Table2]" displayFolder="" count="0" memberValueDatatype="5" unbalanced="0"/>
    <cacheHierarchy uniqueName="[Table2].[Interest]" caption="Interest" attribute="1" defaultMemberUniqueName="[Table2].[Interest].[All]" allUniqueName="[Table2].[Interest].[All]" dimensionUniqueName="[Table2]" displayFolder="" count="0" memberValueDatatype="20" unbalanced="0"/>
    <cacheHierarchy uniqueName="[Table2].[Profit Before Exceptional item]" caption="Profit Before Exceptional item" attribute="1" defaultMemberUniqueName="[Table2].[Profit Before Exceptional item].[All]" allUniqueName="[Table2].[Profit Before Exceptional item].[All]" dimensionUniqueName="[Table2]" displayFolder="" count="0" memberValueDatatype="5" unbalanced="0"/>
    <cacheHierarchy uniqueName="[Table2].[Tax]" caption="Tax" attribute="1" defaultMemberUniqueName="[Table2].[Tax].[All]" allUniqueName="[Table2].[Tax].[All]" dimensionUniqueName="[Table2]" displayFolder="" count="0" memberValueDatatype="5" unbalanced="0"/>
    <cacheHierarchy uniqueName="[Table2].[Net Profit]" caption="Net Profit" attribute="1" defaultMemberUniqueName="[Table2].[Net Profit].[All]" allUniqueName="[Table2].[Net Profit].[All]" dimensionUniqueName="[Table2]" displayFolder="" count="0" memberValueDatatype="5" unbalanced="0"/>
    <cacheHierarchy uniqueName="[Table2].[Total Equity]" caption="Total Equity" attribute="1" defaultMemberUniqueName="[Table2].[Total Equity].[All]" allUniqueName="[Table2].[Total Equity].[All]" dimensionUniqueName="[Table2]" displayFolder="" count="0" memberValueDatatype="5" unbalanced="0"/>
    <cacheHierarchy uniqueName="[Table2].[Total Current Liabilities]" caption="Total Current Liabilities" attribute="1" defaultMemberUniqueName="[Table2].[Total Current Liabilities].[All]" allUniqueName="[Table2].[Total Current Liabilities].[All]" dimensionUniqueName="[Table2]" displayFolder="" count="0" memberValueDatatype="5" unbalanced="0"/>
    <cacheHierarchy uniqueName="[Table2].[Total Long term liabilities]" caption="Total Long term liabilities" attribute="1" defaultMemberUniqueName="[Table2].[Total Long term liabilities].[All]" allUniqueName="[Table2].[Total Long term liabilities].[All]" dimensionUniqueName="[Table2]" displayFolder="" count="0" memberValueDatatype="20" unbalanced="0"/>
    <cacheHierarchy uniqueName="[Table2].[Total Liabilites]" caption="Total Liabilites" attribute="1" defaultMemberUniqueName="[Table2].[Total Liabilites].[All]" allUniqueName="[Table2].[Total Liabilites].[All]" dimensionUniqueName="[Table2]" displayFolder="" count="0" memberValueDatatype="5" unbalanced="0"/>
    <cacheHierarchy uniqueName="[Table2].[Total Liability &amp; Equity]" caption="Total Liability &amp; Equity" attribute="1" defaultMemberUniqueName="[Table2].[Total Liability &amp; Equity].[All]" allUniqueName="[Table2].[Total Liability &amp; Equity].[All]" dimensionUniqueName="[Table2]" displayFolder="" count="0" memberValueDatatype="5" unbalanced="0"/>
    <cacheHierarchy uniqueName="[Table2].[Total Current Asset]" caption="Total Current Asset" attribute="1" defaultMemberUniqueName="[Table2].[Total Current Asset].[All]" allUniqueName="[Table2].[Total Current Asset].[All]" dimensionUniqueName="[Table2]" displayFolder="" count="0" memberValueDatatype="5" unbalanced="0"/>
    <cacheHierarchy uniqueName="[Table2].[Total Long term Assets]" caption="Total Long term Assets" attribute="1" defaultMemberUniqueName="[Table2].[Total Long term Assets].[All]" allUniqueName="[Table2].[Total Long term Assets].[All]" dimensionUniqueName="[Table2]" displayFolder="" count="0" memberValueDatatype="5" unbalanced="0"/>
    <cacheHierarchy uniqueName="[Table2].[Total Asset]" caption="Total Asset" attribute="1" defaultMemberUniqueName="[Table2].[Total Asset].[All]" allUniqueName="[Table2].[Total Asset].[All]" dimensionUniqueName="[Table2]" displayFolder="" count="0" memberValueDatatype="5" unbalanced="0"/>
    <cacheHierarchy uniqueName="[Table2].[Check]" caption="Check" attribute="1" defaultMemberUniqueName="[Table2].[Check].[All]" allUniqueName="[Table2].[Check].[All]" dimensionUniqueName="[Table2]" displayFolder="" count="0" memberValueDatatype="20" unbalanced="0"/>
    <cacheHierarchy uniqueName="[Table2].[Capacity]" caption="Capacity" attribute="1" defaultMemberUniqueName="[Table2].[Capacity].[All]" allUniqueName="[Table2].[Capacity].[All]" dimensionUniqueName="[Table2]" displayFolder="" count="0" memberValueDatatype="20" unbalanced="0"/>
    <cacheHierarchy uniqueName="[Table2].[New Capacity]" caption="New Capacity" attribute="1" defaultMemberUniqueName="[Table2].[New Capacity].[All]" allUniqueName="[Table2].[New Capacity].[All]" dimensionUniqueName="[Table2]" displayFolder="" count="0" memberValueDatatype="20" unbalanced="0"/>
    <cacheHierarchy uniqueName="[Table2].[Working capital]" caption="Working capital" attribute="1" defaultMemberUniqueName="[Table2].[Working capital].[All]" allUniqueName="[Table2].[Working capital].[All]" dimensionUniqueName="[Table2]" displayFolder="" count="0" memberValueDatatype="5" unbalanced="0"/>
    <cacheHierarchy uniqueName="[Table2].[Capex Schedule]" caption="Capex Schedule" attribute="1" defaultMemberUniqueName="[Table2].[Capex Schedule].[All]" allUniqueName="[Table2].[Capex Schedule].[All]" dimensionUniqueName="[Table2]" displayFolder="" count="0" memberValueDatatype="5" unbalanced="0"/>
    <cacheHierarchy uniqueName="[Table2].[Assets per Car]" caption="Assets per Car" attribute="1" defaultMemberUniqueName="[Table2].[Assets per Car].[All]" allUniqueName="[Table2].[Assets per Car].[All]" dimensionUniqueName="[Table2]" displayFolder="" count="0" memberValueDatatype="20" unbalanced="0"/>
    <cacheHierarchy uniqueName="[Table2].[Cash flow]" caption="Cash flow" attribute="1" defaultMemberUniqueName="[Table2].[Cash flow].[All]" allUniqueName="[Table2].[Cash flow].[All]" dimensionUniqueName="[Table2]" displayFolder="" count="0" memberValueDatatype="5" unbalanced="0"/>
    <cacheHierarchy uniqueName="[Table2].[Interest Coverage]" caption="Interest Coverage" attribute="1" defaultMemberUniqueName="[Table2].[Interest Coverage].[All]" allUniqueName="[Table2].[Interest Coverage].[All]" dimensionUniqueName="[Table2]" displayFolder="" count="0" memberValueDatatype="20" unbalanced="0"/>
    <cacheHierarchy uniqueName="[Table2].[Return on equity2]" caption="Return on equity2" attribute="1" defaultMemberUniqueName="[Table2].[Return on equity2].[All]" allUniqueName="[Table2].[Return on equity2].[All]" dimensionUniqueName="[Table2]" displayFolder="" count="0" memberValueDatatype="20" unbalanced="0"/>
    <cacheHierarchy uniqueName="[Table2].[Calculated Column 3]" caption="Calculated Column 3" attribute="1" defaultMemberUniqueName="[Table2].[Calculated Column 3].[All]" allUniqueName="[Table2].[Calculated Column 3].[All]" dimensionUniqueName="[Table2]" displayFolder="" count="0" memberValueDatatype="20" unbalanced="0"/>
    <cacheHierarchy uniqueName="[Measures].[Sum of Year]" caption="Sum of Year" measure="1" displayFolder="" measureGroup="Table2" count="0">
      <extLst>
        <ext xmlns:x15="http://schemas.microsoft.com/office/spreadsheetml/2010/11/main" uri="{B97F6D7D-B522-45F9-BDA1-12C45D357490}">
          <x15:cacheHierarchy aggregatedColumn="1"/>
        </ext>
      </extLst>
    </cacheHierarchy>
    <cacheHierarchy uniqueName="[Measures].[Sum of Total Revenue]" caption="Sum of Total Revenue" measure="1" displayFolder="" measureGroup="Table2" count="0">
      <extLst>
        <ext xmlns:x15="http://schemas.microsoft.com/office/spreadsheetml/2010/11/main" uri="{B97F6D7D-B522-45F9-BDA1-12C45D357490}">
          <x15:cacheHierarchy aggregatedColumn="2"/>
        </ext>
      </extLst>
    </cacheHierarchy>
    <cacheHierarchy uniqueName="[Measures].[Sum of Total Liabilites]" caption="Sum of Total Liabilites" measure="1" displayFolder="" measureGroup="Table2" count="0">
      <extLst>
        <ext xmlns:x15="http://schemas.microsoft.com/office/spreadsheetml/2010/11/main" uri="{B97F6D7D-B522-45F9-BDA1-12C45D357490}">
          <x15:cacheHierarchy aggregatedColumn="14"/>
        </ext>
      </extLst>
    </cacheHierarchy>
    <cacheHierarchy uniqueName="[Measures].[Sum of Operating Profit]" caption="Sum of Operating Profit" measure="1" displayFolder="" measureGroup="Table2" count="0">
      <extLst>
        <ext xmlns:x15="http://schemas.microsoft.com/office/spreadsheetml/2010/11/main" uri="{B97F6D7D-B522-45F9-BDA1-12C45D357490}">
          <x15:cacheHierarchy aggregatedColumn="4"/>
        </ext>
      </extLst>
    </cacheHierarchy>
    <cacheHierarchy uniqueName="[Measures].[Sum of Total Equity]" caption="Sum of Total Equity" measure="1" displayFolder="" measureGroup="Table2" count="0">
      <extLst>
        <ext xmlns:x15="http://schemas.microsoft.com/office/spreadsheetml/2010/11/main" uri="{B97F6D7D-B522-45F9-BDA1-12C45D357490}">
          <x15:cacheHierarchy aggregatedColumn="11"/>
        </ext>
      </extLst>
    </cacheHierarchy>
    <cacheHierarchy uniqueName="[Measures].[Sum of Cash flow]" caption="Sum of Cash flow" measure="1" displayFolder="" measureGroup="Table2" count="0" oneField="1">
      <fieldsUsage count="1">
        <fieldUsage x="1"/>
      </fieldsUsage>
      <extLst>
        <ext xmlns:x15="http://schemas.microsoft.com/office/spreadsheetml/2010/11/main" uri="{B97F6D7D-B522-45F9-BDA1-12C45D357490}">
          <x15:cacheHierarchy aggregatedColumn="25"/>
        </ext>
      </extLst>
    </cacheHierarchy>
    <cacheHierarchy uniqueName="[Measures].[Revenue]" caption="Revenue" measure="1" displayFolder="" measureGroup="Table2" count="0"/>
    <cacheHierarchy uniqueName="[Measures].[EBITDA]" caption="EBITDA" measure="1" displayFolder="" measureGroup="Table2" count="0"/>
    <cacheHierarchy uniqueName="[Measures].[Interest Coverage Ratio]" caption="Interest Coverage Ratio" measure="1" displayFolder="" measureGroup="Table2" count="0"/>
    <cacheHierarchy uniqueName="[Measures].[Return on Equity]" caption="Return on Equity" measure="1" displayFolder="" measureGroup="Table2" count="0"/>
    <cacheHierarchy uniqueName="[Measures].[Return on Assets]" caption="Return on Assets" measure="1" displayFolder="" measureGroup="Table2" count="0"/>
    <cacheHierarchy uniqueName="[Measures].[EBITDA Margin]" caption="EBITDA Margin" measure="1" displayFolder="" measureGroup="Table2" count="0"/>
    <cacheHierarchy uniqueName="[Measures].[Current Ratio]" caption="Current Ratio" measure="1" displayFolder="" measureGroup="Table2" count="0"/>
    <cacheHierarchy uniqueName="[Measures].[Cash Ratio]" caption="Cash Ratio" measure="1" displayFolder="" measureGroup="Table2" count="0"/>
    <cacheHierarchy uniqueName="[Measures].[Debt to Equity]" caption="Debt to Equity" measure="1" displayFolder="" measureGroup="Table2" count="0"/>
    <cacheHierarchy uniqueName="[Measures].[Debt to EBITDA]" caption="Debt to EBITDA" measure="1" displayFolder="" measureGroup="Table2" count="0"/>
    <cacheHierarchy uniqueName="[Measures].[Asset turnover ratio]" caption="Asset turnover ratio" measure="1" displayFolder="" measureGroup="Table2" count="0"/>
    <cacheHierarchy uniqueName="[Measures].[Net profit margin]" caption="Net profit margin" measure="1" displayFolder="" measureGroup="Table2"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68.878285648148" createdVersion="5" refreshedVersion="8" minRefreshableVersion="3" recordCount="0" supportSubquery="1" supportAdvancedDrill="1" xr:uid="{4F50C950-622E-4109-BAB9-CECE2491D11D}">
  <cacheSource type="external" connectionId="1"/>
  <cacheFields count="2">
    <cacheField name="[Measures].[Sum of Total Revenue]" caption="Sum of Total Revenue" numFmtId="0" hierarchy="30" level="32767"/>
    <cacheField name="[Table2].[Year].[Year]" caption="Year" numFmtId="0" hierarchy="1" level="1">
      <sharedItems containsSemiMixedTypes="0" containsNonDate="0" containsString="0"/>
    </cacheField>
  </cacheFields>
  <cacheHierarchies count="50">
    <cacheHierarchy uniqueName="[Table1].[Year]" caption="Year" attribute="1" defaultMemberUniqueName="[Table1].[Year].[All]" allUniqueName="[Table1].[Year].[All]" dimensionUniqueName="[Table1]" displayFolder="" count="0" memberValueDatatype="20" unbalanced="0"/>
    <cacheHierarchy uniqueName="[Table2].[Year]" caption="Year" attribute="1" defaultMemberUniqueName="[Table2].[Year].[All]" allUniqueName="[Table2].[Year].[All]" dimensionUniqueName="[Table2]" displayFolder="" count="2" memberValueDatatype="20" unbalanced="0">
      <fieldsUsage count="2">
        <fieldUsage x="-1"/>
        <fieldUsage x="1"/>
      </fieldsUsage>
    </cacheHierarchy>
    <cacheHierarchy uniqueName="[Table2].[Total Revenue]" caption="Total Revenue" attribute="1" defaultMemberUniqueName="[Table2].[Total Revenue].[All]" allUniqueName="[Table2].[Total Revenue].[All]" dimensionUniqueName="[Table2]" displayFolder="" count="0" memberValueDatatype="5" unbalanced="0"/>
    <cacheHierarchy uniqueName="[Table2].[Total Cost]" caption="Total Cost" attribute="1" defaultMemberUniqueName="[Table2].[Total Cost].[All]" allUniqueName="[Table2].[Total Cost].[All]" dimensionUniqueName="[Table2]" displayFolder="" count="0" memberValueDatatype="5" unbalanced="0"/>
    <cacheHierarchy uniqueName="[Table2].[Operating Profit]" caption="Operating Profit" attribute="1" defaultMemberUniqueName="[Table2].[Operating Profit].[All]" allUniqueName="[Table2].[Operating Profit].[All]" dimensionUniqueName="[Table2]" displayFolder="" count="0" memberValueDatatype="5" unbalanced="0"/>
    <cacheHierarchy uniqueName="[Table2].[Depricition &amp; Amortization]" caption="Depricition &amp; Amortization" attribute="1" defaultMemberUniqueName="[Table2].[Depricition &amp; Amortization].[All]" allUniqueName="[Table2].[Depricition &amp; Amortization].[All]" dimensionUniqueName="[Table2]" displayFolder="" count="0" memberValueDatatype="5" unbalanced="0"/>
    <cacheHierarchy uniqueName="[Table2].[EBIT]" caption="EBIT" attribute="1" defaultMemberUniqueName="[Table2].[EBIT].[All]" allUniqueName="[Table2].[EBIT].[All]" dimensionUniqueName="[Table2]" displayFolder="" count="0" memberValueDatatype="5" unbalanced="0"/>
    <cacheHierarchy uniqueName="[Table2].[Interest]" caption="Interest" attribute="1" defaultMemberUniqueName="[Table2].[Interest].[All]" allUniqueName="[Table2].[Interest].[All]" dimensionUniqueName="[Table2]" displayFolder="" count="0" memberValueDatatype="20" unbalanced="0"/>
    <cacheHierarchy uniqueName="[Table2].[Profit Before Exceptional item]" caption="Profit Before Exceptional item" attribute="1" defaultMemberUniqueName="[Table2].[Profit Before Exceptional item].[All]" allUniqueName="[Table2].[Profit Before Exceptional item].[All]" dimensionUniqueName="[Table2]" displayFolder="" count="0" memberValueDatatype="5" unbalanced="0"/>
    <cacheHierarchy uniqueName="[Table2].[Tax]" caption="Tax" attribute="1" defaultMemberUniqueName="[Table2].[Tax].[All]" allUniqueName="[Table2].[Tax].[All]" dimensionUniqueName="[Table2]" displayFolder="" count="0" memberValueDatatype="5" unbalanced="0"/>
    <cacheHierarchy uniqueName="[Table2].[Net Profit]" caption="Net Profit" attribute="1" defaultMemberUniqueName="[Table2].[Net Profit].[All]" allUniqueName="[Table2].[Net Profit].[All]" dimensionUniqueName="[Table2]" displayFolder="" count="0" memberValueDatatype="5" unbalanced="0"/>
    <cacheHierarchy uniqueName="[Table2].[Total Equity]" caption="Total Equity" attribute="1" defaultMemberUniqueName="[Table2].[Total Equity].[All]" allUniqueName="[Table2].[Total Equity].[All]" dimensionUniqueName="[Table2]" displayFolder="" count="0" memberValueDatatype="5" unbalanced="0"/>
    <cacheHierarchy uniqueName="[Table2].[Total Current Liabilities]" caption="Total Current Liabilities" attribute="1" defaultMemberUniqueName="[Table2].[Total Current Liabilities].[All]" allUniqueName="[Table2].[Total Current Liabilities].[All]" dimensionUniqueName="[Table2]" displayFolder="" count="0" memberValueDatatype="5" unbalanced="0"/>
    <cacheHierarchy uniqueName="[Table2].[Total Long term liabilities]" caption="Total Long term liabilities" attribute="1" defaultMemberUniqueName="[Table2].[Total Long term liabilities].[All]" allUniqueName="[Table2].[Total Long term liabilities].[All]" dimensionUniqueName="[Table2]" displayFolder="" count="0" memberValueDatatype="20" unbalanced="0"/>
    <cacheHierarchy uniqueName="[Table2].[Total Liabilites]" caption="Total Liabilites" attribute="1" defaultMemberUniqueName="[Table2].[Total Liabilites].[All]" allUniqueName="[Table2].[Total Liabilites].[All]" dimensionUniqueName="[Table2]" displayFolder="" count="0" memberValueDatatype="5" unbalanced="0"/>
    <cacheHierarchy uniqueName="[Table2].[Total Liability &amp; Equity]" caption="Total Liability &amp; Equity" attribute="1" defaultMemberUniqueName="[Table2].[Total Liability &amp; Equity].[All]" allUniqueName="[Table2].[Total Liability &amp; Equity].[All]" dimensionUniqueName="[Table2]" displayFolder="" count="0" memberValueDatatype="5" unbalanced="0"/>
    <cacheHierarchy uniqueName="[Table2].[Total Current Asset]" caption="Total Current Asset" attribute="1" defaultMemberUniqueName="[Table2].[Total Current Asset].[All]" allUniqueName="[Table2].[Total Current Asset].[All]" dimensionUniqueName="[Table2]" displayFolder="" count="0" memberValueDatatype="5" unbalanced="0"/>
    <cacheHierarchy uniqueName="[Table2].[Total Long term Assets]" caption="Total Long term Assets" attribute="1" defaultMemberUniqueName="[Table2].[Total Long term Assets].[All]" allUniqueName="[Table2].[Total Long term Assets].[All]" dimensionUniqueName="[Table2]" displayFolder="" count="0" memberValueDatatype="5" unbalanced="0"/>
    <cacheHierarchy uniqueName="[Table2].[Total Asset]" caption="Total Asset" attribute="1" defaultMemberUniqueName="[Table2].[Total Asset].[All]" allUniqueName="[Table2].[Total Asset].[All]" dimensionUniqueName="[Table2]" displayFolder="" count="0" memberValueDatatype="5" unbalanced="0"/>
    <cacheHierarchy uniqueName="[Table2].[Check]" caption="Check" attribute="1" defaultMemberUniqueName="[Table2].[Check].[All]" allUniqueName="[Table2].[Check].[All]" dimensionUniqueName="[Table2]" displayFolder="" count="0" memberValueDatatype="20" unbalanced="0"/>
    <cacheHierarchy uniqueName="[Table2].[Capacity]" caption="Capacity" attribute="1" defaultMemberUniqueName="[Table2].[Capacity].[All]" allUniqueName="[Table2].[Capacity].[All]" dimensionUniqueName="[Table2]" displayFolder="" count="0" memberValueDatatype="20" unbalanced="0"/>
    <cacheHierarchy uniqueName="[Table2].[New Capacity]" caption="New Capacity" attribute="1" defaultMemberUniqueName="[Table2].[New Capacity].[All]" allUniqueName="[Table2].[New Capacity].[All]" dimensionUniqueName="[Table2]" displayFolder="" count="0" memberValueDatatype="20" unbalanced="0"/>
    <cacheHierarchy uniqueName="[Table2].[Working capital]" caption="Working capital" attribute="1" defaultMemberUniqueName="[Table2].[Working capital].[All]" allUniqueName="[Table2].[Working capital].[All]" dimensionUniqueName="[Table2]" displayFolder="" count="0" memberValueDatatype="5" unbalanced="0"/>
    <cacheHierarchy uniqueName="[Table2].[Capex Schedule]" caption="Capex Schedule" attribute="1" defaultMemberUniqueName="[Table2].[Capex Schedule].[All]" allUniqueName="[Table2].[Capex Schedule].[All]" dimensionUniqueName="[Table2]" displayFolder="" count="0" memberValueDatatype="5" unbalanced="0"/>
    <cacheHierarchy uniqueName="[Table2].[Assets per Car]" caption="Assets per Car" attribute="1" defaultMemberUniqueName="[Table2].[Assets per Car].[All]" allUniqueName="[Table2].[Assets per Car].[All]" dimensionUniqueName="[Table2]" displayFolder="" count="0" memberValueDatatype="20" unbalanced="0"/>
    <cacheHierarchy uniqueName="[Table2].[Cash flow]" caption="Cash flow" attribute="1" defaultMemberUniqueName="[Table2].[Cash flow].[All]" allUniqueName="[Table2].[Cash flow].[All]" dimensionUniqueName="[Table2]" displayFolder="" count="0" memberValueDatatype="5" unbalanced="0"/>
    <cacheHierarchy uniqueName="[Table2].[Interest Coverage]" caption="Interest Coverage" attribute="1" defaultMemberUniqueName="[Table2].[Interest Coverage].[All]" allUniqueName="[Table2].[Interest Coverage].[All]" dimensionUniqueName="[Table2]" displayFolder="" count="0" memberValueDatatype="20" unbalanced="0"/>
    <cacheHierarchy uniqueName="[Table2].[Return on equity2]" caption="Return on equity2" attribute="1" defaultMemberUniqueName="[Table2].[Return on equity2].[All]" allUniqueName="[Table2].[Return on equity2].[All]" dimensionUniqueName="[Table2]" displayFolder="" count="0" memberValueDatatype="20" unbalanced="0"/>
    <cacheHierarchy uniqueName="[Table2].[Calculated Column 3]" caption="Calculated Column 3" attribute="1" defaultMemberUniqueName="[Table2].[Calculated Column 3].[All]" allUniqueName="[Table2].[Calculated Column 3].[All]" dimensionUniqueName="[Table2]" displayFolder="" count="0" memberValueDatatype="20" unbalanced="0"/>
    <cacheHierarchy uniqueName="[Measures].[Sum of Year]" caption="Sum of Year" measure="1" displayFolder="" measureGroup="Table2" count="0">
      <extLst>
        <ext xmlns:x15="http://schemas.microsoft.com/office/spreadsheetml/2010/11/main" uri="{B97F6D7D-B522-45F9-BDA1-12C45D357490}">
          <x15:cacheHierarchy aggregatedColumn="1"/>
        </ext>
      </extLst>
    </cacheHierarchy>
    <cacheHierarchy uniqueName="[Measures].[Sum of Total Revenue]" caption="Sum of Total Revenue" measure="1" displayFolder="" measureGroup="Table2" count="0" oneField="1">
      <fieldsUsage count="1">
        <fieldUsage x="0"/>
      </fieldsUsage>
      <extLst>
        <ext xmlns:x15="http://schemas.microsoft.com/office/spreadsheetml/2010/11/main" uri="{B97F6D7D-B522-45F9-BDA1-12C45D357490}">
          <x15:cacheHierarchy aggregatedColumn="2"/>
        </ext>
      </extLst>
    </cacheHierarchy>
    <cacheHierarchy uniqueName="[Measures].[Sum of Total Liabilites]" caption="Sum of Total Liabilites" measure="1" displayFolder="" measureGroup="Table2" count="0">
      <extLst>
        <ext xmlns:x15="http://schemas.microsoft.com/office/spreadsheetml/2010/11/main" uri="{B97F6D7D-B522-45F9-BDA1-12C45D357490}">
          <x15:cacheHierarchy aggregatedColumn="14"/>
        </ext>
      </extLst>
    </cacheHierarchy>
    <cacheHierarchy uniqueName="[Measures].[Sum of Operating Profit]" caption="Sum of Operating Profit" measure="1" displayFolder="" measureGroup="Table2" count="0">
      <extLst>
        <ext xmlns:x15="http://schemas.microsoft.com/office/spreadsheetml/2010/11/main" uri="{B97F6D7D-B522-45F9-BDA1-12C45D357490}">
          <x15:cacheHierarchy aggregatedColumn="4"/>
        </ext>
      </extLst>
    </cacheHierarchy>
    <cacheHierarchy uniqueName="[Measures].[Sum of Total Equity]" caption="Sum of Total Equity" measure="1" displayFolder="" measureGroup="Table2" count="0">
      <extLst>
        <ext xmlns:x15="http://schemas.microsoft.com/office/spreadsheetml/2010/11/main" uri="{B97F6D7D-B522-45F9-BDA1-12C45D357490}">
          <x15:cacheHierarchy aggregatedColumn="11"/>
        </ext>
      </extLst>
    </cacheHierarchy>
    <cacheHierarchy uniqueName="[Measures].[Sum of Cash flow]" caption="Sum of Cash flow" measure="1" displayFolder="" measureGroup="Table2" count="0">
      <extLst>
        <ext xmlns:x15="http://schemas.microsoft.com/office/spreadsheetml/2010/11/main" uri="{B97F6D7D-B522-45F9-BDA1-12C45D357490}">
          <x15:cacheHierarchy aggregatedColumn="25"/>
        </ext>
      </extLst>
    </cacheHierarchy>
    <cacheHierarchy uniqueName="[Measures].[Revenue]" caption="Revenue" measure="1" displayFolder="" measureGroup="Table2" count="0"/>
    <cacheHierarchy uniqueName="[Measures].[EBITDA]" caption="EBITDA" measure="1" displayFolder="" measureGroup="Table2" count="0"/>
    <cacheHierarchy uniqueName="[Measures].[Interest Coverage Ratio]" caption="Interest Coverage Ratio" measure="1" displayFolder="" measureGroup="Table2" count="0"/>
    <cacheHierarchy uniqueName="[Measures].[Return on Equity]" caption="Return on Equity" measure="1" displayFolder="" measureGroup="Table2" count="0"/>
    <cacheHierarchy uniqueName="[Measures].[Return on Assets]" caption="Return on Assets" measure="1" displayFolder="" measureGroup="Table2" count="0"/>
    <cacheHierarchy uniqueName="[Measures].[EBITDA Margin]" caption="EBITDA Margin" measure="1" displayFolder="" measureGroup="Table2" count="0"/>
    <cacheHierarchy uniqueName="[Measures].[Current Ratio]" caption="Current Ratio" measure="1" displayFolder="" measureGroup="Table2" count="0"/>
    <cacheHierarchy uniqueName="[Measures].[Cash Ratio]" caption="Cash Ratio" measure="1" displayFolder="" measureGroup="Table2" count="0"/>
    <cacheHierarchy uniqueName="[Measures].[Debt to Equity]" caption="Debt to Equity" measure="1" displayFolder="" measureGroup="Table2" count="0"/>
    <cacheHierarchy uniqueName="[Measures].[Debt to EBITDA]" caption="Debt to EBITDA" measure="1" displayFolder="" measureGroup="Table2" count="0"/>
    <cacheHierarchy uniqueName="[Measures].[Asset turnover ratio]" caption="Asset turnover ratio" measure="1" displayFolder="" measureGroup="Table2" count="0"/>
    <cacheHierarchy uniqueName="[Measures].[Net profit margin]" caption="Net profit margin" measure="1" displayFolder="" measureGroup="Table2"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68.878288425927" createdVersion="5" refreshedVersion="8" minRefreshableVersion="3" recordCount="0" supportSubquery="1" supportAdvancedDrill="1" xr:uid="{9F174BEC-D4C0-47FB-BB96-410EF2103BB6}">
  <cacheSource type="external" connectionId="1"/>
  <cacheFields count="2">
    <cacheField name="[Measures].[Interest Coverage Ratio]" caption="Interest Coverage Ratio" numFmtId="0" hierarchy="37" level="32767"/>
    <cacheField name="[Table2].[Year].[Year]" caption="Year" numFmtId="0" hierarchy="1" level="1">
      <sharedItems containsSemiMixedTypes="0" containsNonDate="0" containsString="0"/>
    </cacheField>
  </cacheFields>
  <cacheHierarchies count="50">
    <cacheHierarchy uniqueName="[Table1].[Year]" caption="Year" attribute="1" defaultMemberUniqueName="[Table1].[Year].[All]" allUniqueName="[Table1].[Year].[All]" dimensionUniqueName="[Table1]" displayFolder="" count="0" memberValueDatatype="20" unbalanced="0"/>
    <cacheHierarchy uniqueName="[Table2].[Year]" caption="Year" attribute="1" defaultMemberUniqueName="[Table2].[Year].[All]" allUniqueName="[Table2].[Year].[All]" dimensionUniqueName="[Table2]" displayFolder="" count="2" memberValueDatatype="20" unbalanced="0">
      <fieldsUsage count="2">
        <fieldUsage x="-1"/>
        <fieldUsage x="1"/>
      </fieldsUsage>
    </cacheHierarchy>
    <cacheHierarchy uniqueName="[Table2].[Total Revenue]" caption="Total Revenue" attribute="1" defaultMemberUniqueName="[Table2].[Total Revenue].[All]" allUniqueName="[Table2].[Total Revenue].[All]" dimensionUniqueName="[Table2]" displayFolder="" count="0" memberValueDatatype="5" unbalanced="0"/>
    <cacheHierarchy uniqueName="[Table2].[Total Cost]" caption="Total Cost" attribute="1" defaultMemberUniqueName="[Table2].[Total Cost].[All]" allUniqueName="[Table2].[Total Cost].[All]" dimensionUniqueName="[Table2]" displayFolder="" count="0" memberValueDatatype="5" unbalanced="0"/>
    <cacheHierarchy uniqueName="[Table2].[Operating Profit]" caption="Operating Profit" attribute="1" defaultMemberUniqueName="[Table2].[Operating Profit].[All]" allUniqueName="[Table2].[Operating Profit].[All]" dimensionUniqueName="[Table2]" displayFolder="" count="0" memberValueDatatype="5" unbalanced="0"/>
    <cacheHierarchy uniqueName="[Table2].[Depricition &amp; Amortization]" caption="Depricition &amp; Amortization" attribute="1" defaultMemberUniqueName="[Table2].[Depricition &amp; Amortization].[All]" allUniqueName="[Table2].[Depricition &amp; Amortization].[All]" dimensionUniqueName="[Table2]" displayFolder="" count="0" memberValueDatatype="5" unbalanced="0"/>
    <cacheHierarchy uniqueName="[Table2].[EBIT]" caption="EBIT" attribute="1" defaultMemberUniqueName="[Table2].[EBIT].[All]" allUniqueName="[Table2].[EBIT].[All]" dimensionUniqueName="[Table2]" displayFolder="" count="0" memberValueDatatype="5" unbalanced="0"/>
    <cacheHierarchy uniqueName="[Table2].[Interest]" caption="Interest" attribute="1" defaultMemberUniqueName="[Table2].[Interest].[All]" allUniqueName="[Table2].[Interest].[All]" dimensionUniqueName="[Table2]" displayFolder="" count="0" memberValueDatatype="20" unbalanced="0"/>
    <cacheHierarchy uniqueName="[Table2].[Profit Before Exceptional item]" caption="Profit Before Exceptional item" attribute="1" defaultMemberUniqueName="[Table2].[Profit Before Exceptional item].[All]" allUniqueName="[Table2].[Profit Before Exceptional item].[All]" dimensionUniqueName="[Table2]" displayFolder="" count="0" memberValueDatatype="5" unbalanced="0"/>
    <cacheHierarchy uniqueName="[Table2].[Tax]" caption="Tax" attribute="1" defaultMemberUniqueName="[Table2].[Tax].[All]" allUniqueName="[Table2].[Tax].[All]" dimensionUniqueName="[Table2]" displayFolder="" count="0" memberValueDatatype="5" unbalanced="0"/>
    <cacheHierarchy uniqueName="[Table2].[Net Profit]" caption="Net Profit" attribute="1" defaultMemberUniqueName="[Table2].[Net Profit].[All]" allUniqueName="[Table2].[Net Profit].[All]" dimensionUniqueName="[Table2]" displayFolder="" count="0" memberValueDatatype="5" unbalanced="0"/>
    <cacheHierarchy uniqueName="[Table2].[Total Equity]" caption="Total Equity" attribute="1" defaultMemberUniqueName="[Table2].[Total Equity].[All]" allUniqueName="[Table2].[Total Equity].[All]" dimensionUniqueName="[Table2]" displayFolder="" count="0" memberValueDatatype="5" unbalanced="0"/>
    <cacheHierarchy uniqueName="[Table2].[Total Current Liabilities]" caption="Total Current Liabilities" attribute="1" defaultMemberUniqueName="[Table2].[Total Current Liabilities].[All]" allUniqueName="[Table2].[Total Current Liabilities].[All]" dimensionUniqueName="[Table2]" displayFolder="" count="0" memberValueDatatype="5" unbalanced="0"/>
    <cacheHierarchy uniqueName="[Table2].[Total Long term liabilities]" caption="Total Long term liabilities" attribute="1" defaultMemberUniqueName="[Table2].[Total Long term liabilities].[All]" allUniqueName="[Table2].[Total Long term liabilities].[All]" dimensionUniqueName="[Table2]" displayFolder="" count="0" memberValueDatatype="20" unbalanced="0"/>
    <cacheHierarchy uniqueName="[Table2].[Total Liabilites]" caption="Total Liabilites" attribute="1" defaultMemberUniqueName="[Table2].[Total Liabilites].[All]" allUniqueName="[Table2].[Total Liabilites].[All]" dimensionUniqueName="[Table2]" displayFolder="" count="0" memberValueDatatype="5" unbalanced="0"/>
    <cacheHierarchy uniqueName="[Table2].[Total Liability &amp; Equity]" caption="Total Liability &amp; Equity" attribute="1" defaultMemberUniqueName="[Table2].[Total Liability &amp; Equity].[All]" allUniqueName="[Table2].[Total Liability &amp; Equity].[All]" dimensionUniqueName="[Table2]" displayFolder="" count="0" memberValueDatatype="5" unbalanced="0"/>
    <cacheHierarchy uniqueName="[Table2].[Total Current Asset]" caption="Total Current Asset" attribute="1" defaultMemberUniqueName="[Table2].[Total Current Asset].[All]" allUniqueName="[Table2].[Total Current Asset].[All]" dimensionUniqueName="[Table2]" displayFolder="" count="0" memberValueDatatype="5" unbalanced="0"/>
    <cacheHierarchy uniqueName="[Table2].[Total Long term Assets]" caption="Total Long term Assets" attribute="1" defaultMemberUniqueName="[Table2].[Total Long term Assets].[All]" allUniqueName="[Table2].[Total Long term Assets].[All]" dimensionUniqueName="[Table2]" displayFolder="" count="0" memberValueDatatype="5" unbalanced="0"/>
    <cacheHierarchy uniqueName="[Table2].[Total Asset]" caption="Total Asset" attribute="1" defaultMemberUniqueName="[Table2].[Total Asset].[All]" allUniqueName="[Table2].[Total Asset].[All]" dimensionUniqueName="[Table2]" displayFolder="" count="0" memberValueDatatype="5" unbalanced="0"/>
    <cacheHierarchy uniqueName="[Table2].[Check]" caption="Check" attribute="1" defaultMemberUniqueName="[Table2].[Check].[All]" allUniqueName="[Table2].[Check].[All]" dimensionUniqueName="[Table2]" displayFolder="" count="0" memberValueDatatype="20" unbalanced="0"/>
    <cacheHierarchy uniqueName="[Table2].[Capacity]" caption="Capacity" attribute="1" defaultMemberUniqueName="[Table2].[Capacity].[All]" allUniqueName="[Table2].[Capacity].[All]" dimensionUniqueName="[Table2]" displayFolder="" count="0" memberValueDatatype="20" unbalanced="0"/>
    <cacheHierarchy uniqueName="[Table2].[New Capacity]" caption="New Capacity" attribute="1" defaultMemberUniqueName="[Table2].[New Capacity].[All]" allUniqueName="[Table2].[New Capacity].[All]" dimensionUniqueName="[Table2]" displayFolder="" count="0" memberValueDatatype="20" unbalanced="0"/>
    <cacheHierarchy uniqueName="[Table2].[Working capital]" caption="Working capital" attribute="1" defaultMemberUniqueName="[Table2].[Working capital].[All]" allUniqueName="[Table2].[Working capital].[All]" dimensionUniqueName="[Table2]" displayFolder="" count="0" memberValueDatatype="5" unbalanced="0"/>
    <cacheHierarchy uniqueName="[Table2].[Capex Schedule]" caption="Capex Schedule" attribute="1" defaultMemberUniqueName="[Table2].[Capex Schedule].[All]" allUniqueName="[Table2].[Capex Schedule].[All]" dimensionUniqueName="[Table2]" displayFolder="" count="0" memberValueDatatype="5" unbalanced="0"/>
    <cacheHierarchy uniqueName="[Table2].[Assets per Car]" caption="Assets per Car" attribute="1" defaultMemberUniqueName="[Table2].[Assets per Car].[All]" allUniqueName="[Table2].[Assets per Car].[All]" dimensionUniqueName="[Table2]" displayFolder="" count="0" memberValueDatatype="20" unbalanced="0"/>
    <cacheHierarchy uniqueName="[Table2].[Cash flow]" caption="Cash flow" attribute="1" defaultMemberUniqueName="[Table2].[Cash flow].[All]" allUniqueName="[Table2].[Cash flow].[All]" dimensionUniqueName="[Table2]" displayFolder="" count="0" memberValueDatatype="5" unbalanced="0"/>
    <cacheHierarchy uniqueName="[Table2].[Interest Coverage]" caption="Interest Coverage" attribute="1" defaultMemberUniqueName="[Table2].[Interest Coverage].[All]" allUniqueName="[Table2].[Interest Coverage].[All]" dimensionUniqueName="[Table2]" displayFolder="" count="0" memberValueDatatype="20" unbalanced="0"/>
    <cacheHierarchy uniqueName="[Table2].[Return on equity2]" caption="Return on equity2" attribute="1" defaultMemberUniqueName="[Table2].[Return on equity2].[All]" allUniqueName="[Table2].[Return on equity2].[All]" dimensionUniqueName="[Table2]" displayFolder="" count="0" memberValueDatatype="20" unbalanced="0"/>
    <cacheHierarchy uniqueName="[Table2].[Calculated Column 3]" caption="Calculated Column 3" attribute="1" defaultMemberUniqueName="[Table2].[Calculated Column 3].[All]" allUniqueName="[Table2].[Calculated Column 3].[All]" dimensionUniqueName="[Table2]" displayFolder="" count="0" memberValueDatatype="20" unbalanced="0"/>
    <cacheHierarchy uniqueName="[Measures].[Sum of Year]" caption="Sum of Year" measure="1" displayFolder="" measureGroup="Table2" count="0">
      <extLst>
        <ext xmlns:x15="http://schemas.microsoft.com/office/spreadsheetml/2010/11/main" uri="{B97F6D7D-B522-45F9-BDA1-12C45D357490}">
          <x15:cacheHierarchy aggregatedColumn="1"/>
        </ext>
      </extLst>
    </cacheHierarchy>
    <cacheHierarchy uniqueName="[Measures].[Sum of Total Revenue]" caption="Sum of Total Revenue" measure="1" displayFolder="" measureGroup="Table2" count="0">
      <extLst>
        <ext xmlns:x15="http://schemas.microsoft.com/office/spreadsheetml/2010/11/main" uri="{B97F6D7D-B522-45F9-BDA1-12C45D357490}">
          <x15:cacheHierarchy aggregatedColumn="2"/>
        </ext>
      </extLst>
    </cacheHierarchy>
    <cacheHierarchy uniqueName="[Measures].[Sum of Total Liabilites]" caption="Sum of Total Liabilites" measure="1" displayFolder="" measureGroup="Table2" count="0">
      <extLst>
        <ext xmlns:x15="http://schemas.microsoft.com/office/spreadsheetml/2010/11/main" uri="{B97F6D7D-B522-45F9-BDA1-12C45D357490}">
          <x15:cacheHierarchy aggregatedColumn="14"/>
        </ext>
      </extLst>
    </cacheHierarchy>
    <cacheHierarchy uniqueName="[Measures].[Sum of Operating Profit]" caption="Sum of Operating Profit" measure="1" displayFolder="" measureGroup="Table2" count="0">
      <extLst>
        <ext xmlns:x15="http://schemas.microsoft.com/office/spreadsheetml/2010/11/main" uri="{B97F6D7D-B522-45F9-BDA1-12C45D357490}">
          <x15:cacheHierarchy aggregatedColumn="4"/>
        </ext>
      </extLst>
    </cacheHierarchy>
    <cacheHierarchy uniqueName="[Measures].[Sum of Total Equity]" caption="Sum of Total Equity" measure="1" displayFolder="" measureGroup="Table2" count="0">
      <extLst>
        <ext xmlns:x15="http://schemas.microsoft.com/office/spreadsheetml/2010/11/main" uri="{B97F6D7D-B522-45F9-BDA1-12C45D357490}">
          <x15:cacheHierarchy aggregatedColumn="11"/>
        </ext>
      </extLst>
    </cacheHierarchy>
    <cacheHierarchy uniqueName="[Measures].[Sum of Cash flow]" caption="Sum of Cash flow" measure="1" displayFolder="" measureGroup="Table2" count="0">
      <extLst>
        <ext xmlns:x15="http://schemas.microsoft.com/office/spreadsheetml/2010/11/main" uri="{B97F6D7D-B522-45F9-BDA1-12C45D357490}">
          <x15:cacheHierarchy aggregatedColumn="25"/>
        </ext>
      </extLst>
    </cacheHierarchy>
    <cacheHierarchy uniqueName="[Measures].[Revenue]" caption="Revenue" measure="1" displayFolder="" measureGroup="Table2" count="0"/>
    <cacheHierarchy uniqueName="[Measures].[EBITDA]" caption="EBITDA" measure="1" displayFolder="" measureGroup="Table2" count="0"/>
    <cacheHierarchy uniqueName="[Measures].[Interest Coverage Ratio]" caption="Interest Coverage Ratio" measure="1" displayFolder="" measureGroup="Table2" count="0" oneField="1">
      <fieldsUsage count="1">
        <fieldUsage x="0"/>
      </fieldsUsage>
    </cacheHierarchy>
    <cacheHierarchy uniqueName="[Measures].[Return on Equity]" caption="Return on Equity" measure="1" displayFolder="" measureGroup="Table2" count="0"/>
    <cacheHierarchy uniqueName="[Measures].[Return on Assets]" caption="Return on Assets" measure="1" displayFolder="" measureGroup="Table2" count="0"/>
    <cacheHierarchy uniqueName="[Measures].[EBITDA Margin]" caption="EBITDA Margin" measure="1" displayFolder="" measureGroup="Table2" count="0"/>
    <cacheHierarchy uniqueName="[Measures].[Current Ratio]" caption="Current Ratio" measure="1" displayFolder="" measureGroup="Table2" count="0"/>
    <cacheHierarchy uniqueName="[Measures].[Cash Ratio]" caption="Cash Ratio" measure="1" displayFolder="" measureGroup="Table2" count="0"/>
    <cacheHierarchy uniqueName="[Measures].[Debt to Equity]" caption="Debt to Equity" measure="1" displayFolder="" measureGroup="Table2" count="0"/>
    <cacheHierarchy uniqueName="[Measures].[Debt to EBITDA]" caption="Debt to EBITDA" measure="1" displayFolder="" measureGroup="Table2" count="0"/>
    <cacheHierarchy uniqueName="[Measures].[Asset turnover ratio]" caption="Asset turnover ratio" measure="1" displayFolder="" measureGroup="Table2" count="0"/>
    <cacheHierarchy uniqueName="[Measures].[Net profit margin]" caption="Net profit margin" measure="1" displayFolder="" measureGroup="Table2"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68.878290972221" createdVersion="5" refreshedVersion="8" minRefreshableVersion="3" recordCount="0" supportSubquery="1" supportAdvancedDrill="1" xr:uid="{51283482-A282-448E-9A92-C80A5C8B44FD}">
  <cacheSource type="external" connectionId="1"/>
  <cacheFields count="2">
    <cacheField name="[Measures].[EBITDA Margin]" caption="EBITDA Margin" numFmtId="0" hierarchy="40" level="32767"/>
    <cacheField name="[Table2].[Year].[Year]" caption="Year" numFmtId="0" hierarchy="1" level="1">
      <sharedItems containsSemiMixedTypes="0" containsNonDate="0" containsString="0"/>
    </cacheField>
  </cacheFields>
  <cacheHierarchies count="50">
    <cacheHierarchy uniqueName="[Table1].[Year]" caption="Year" attribute="1" defaultMemberUniqueName="[Table1].[Year].[All]" allUniqueName="[Table1].[Year].[All]" dimensionUniqueName="[Table1]" displayFolder="" count="0" memberValueDatatype="20" unbalanced="0"/>
    <cacheHierarchy uniqueName="[Table2].[Year]" caption="Year" attribute="1" defaultMemberUniqueName="[Table2].[Year].[All]" allUniqueName="[Table2].[Year].[All]" dimensionUniqueName="[Table2]" displayFolder="" count="2" memberValueDatatype="20" unbalanced="0">
      <fieldsUsage count="2">
        <fieldUsage x="-1"/>
        <fieldUsage x="1"/>
      </fieldsUsage>
    </cacheHierarchy>
    <cacheHierarchy uniqueName="[Table2].[Total Revenue]" caption="Total Revenue" attribute="1" defaultMemberUniqueName="[Table2].[Total Revenue].[All]" allUniqueName="[Table2].[Total Revenue].[All]" dimensionUniqueName="[Table2]" displayFolder="" count="0" memberValueDatatype="5" unbalanced="0"/>
    <cacheHierarchy uniqueName="[Table2].[Total Cost]" caption="Total Cost" attribute="1" defaultMemberUniqueName="[Table2].[Total Cost].[All]" allUniqueName="[Table2].[Total Cost].[All]" dimensionUniqueName="[Table2]" displayFolder="" count="0" memberValueDatatype="5" unbalanced="0"/>
    <cacheHierarchy uniqueName="[Table2].[Operating Profit]" caption="Operating Profit" attribute="1" defaultMemberUniqueName="[Table2].[Operating Profit].[All]" allUniqueName="[Table2].[Operating Profit].[All]" dimensionUniqueName="[Table2]" displayFolder="" count="0" memberValueDatatype="5" unbalanced="0"/>
    <cacheHierarchy uniqueName="[Table2].[Depricition &amp; Amortization]" caption="Depricition &amp; Amortization" attribute="1" defaultMemberUniqueName="[Table2].[Depricition &amp; Amortization].[All]" allUniqueName="[Table2].[Depricition &amp; Amortization].[All]" dimensionUniqueName="[Table2]" displayFolder="" count="0" memberValueDatatype="5" unbalanced="0"/>
    <cacheHierarchy uniqueName="[Table2].[EBIT]" caption="EBIT" attribute="1" defaultMemberUniqueName="[Table2].[EBIT].[All]" allUniqueName="[Table2].[EBIT].[All]" dimensionUniqueName="[Table2]" displayFolder="" count="0" memberValueDatatype="5" unbalanced="0"/>
    <cacheHierarchy uniqueName="[Table2].[Interest]" caption="Interest" attribute="1" defaultMemberUniqueName="[Table2].[Interest].[All]" allUniqueName="[Table2].[Interest].[All]" dimensionUniqueName="[Table2]" displayFolder="" count="0" memberValueDatatype="20" unbalanced="0"/>
    <cacheHierarchy uniqueName="[Table2].[Profit Before Exceptional item]" caption="Profit Before Exceptional item" attribute="1" defaultMemberUniqueName="[Table2].[Profit Before Exceptional item].[All]" allUniqueName="[Table2].[Profit Before Exceptional item].[All]" dimensionUniqueName="[Table2]" displayFolder="" count="0" memberValueDatatype="5" unbalanced="0"/>
    <cacheHierarchy uniqueName="[Table2].[Tax]" caption="Tax" attribute="1" defaultMemberUniqueName="[Table2].[Tax].[All]" allUniqueName="[Table2].[Tax].[All]" dimensionUniqueName="[Table2]" displayFolder="" count="0" memberValueDatatype="5" unbalanced="0"/>
    <cacheHierarchy uniqueName="[Table2].[Net Profit]" caption="Net Profit" attribute="1" defaultMemberUniqueName="[Table2].[Net Profit].[All]" allUniqueName="[Table2].[Net Profit].[All]" dimensionUniqueName="[Table2]" displayFolder="" count="0" memberValueDatatype="5" unbalanced="0"/>
    <cacheHierarchy uniqueName="[Table2].[Total Equity]" caption="Total Equity" attribute="1" defaultMemberUniqueName="[Table2].[Total Equity].[All]" allUniqueName="[Table2].[Total Equity].[All]" dimensionUniqueName="[Table2]" displayFolder="" count="0" memberValueDatatype="5" unbalanced="0"/>
    <cacheHierarchy uniqueName="[Table2].[Total Current Liabilities]" caption="Total Current Liabilities" attribute="1" defaultMemberUniqueName="[Table2].[Total Current Liabilities].[All]" allUniqueName="[Table2].[Total Current Liabilities].[All]" dimensionUniqueName="[Table2]" displayFolder="" count="0" memberValueDatatype="5" unbalanced="0"/>
    <cacheHierarchy uniqueName="[Table2].[Total Long term liabilities]" caption="Total Long term liabilities" attribute="1" defaultMemberUniqueName="[Table2].[Total Long term liabilities].[All]" allUniqueName="[Table2].[Total Long term liabilities].[All]" dimensionUniqueName="[Table2]" displayFolder="" count="0" memberValueDatatype="20" unbalanced="0"/>
    <cacheHierarchy uniqueName="[Table2].[Total Liabilites]" caption="Total Liabilites" attribute="1" defaultMemberUniqueName="[Table2].[Total Liabilites].[All]" allUniqueName="[Table2].[Total Liabilites].[All]" dimensionUniqueName="[Table2]" displayFolder="" count="0" memberValueDatatype="5" unbalanced="0"/>
    <cacheHierarchy uniqueName="[Table2].[Total Liability &amp; Equity]" caption="Total Liability &amp; Equity" attribute="1" defaultMemberUniqueName="[Table2].[Total Liability &amp; Equity].[All]" allUniqueName="[Table2].[Total Liability &amp; Equity].[All]" dimensionUniqueName="[Table2]" displayFolder="" count="0" memberValueDatatype="5" unbalanced="0"/>
    <cacheHierarchy uniqueName="[Table2].[Total Current Asset]" caption="Total Current Asset" attribute="1" defaultMemberUniqueName="[Table2].[Total Current Asset].[All]" allUniqueName="[Table2].[Total Current Asset].[All]" dimensionUniqueName="[Table2]" displayFolder="" count="0" memberValueDatatype="5" unbalanced="0"/>
    <cacheHierarchy uniqueName="[Table2].[Total Long term Assets]" caption="Total Long term Assets" attribute="1" defaultMemberUniqueName="[Table2].[Total Long term Assets].[All]" allUniqueName="[Table2].[Total Long term Assets].[All]" dimensionUniqueName="[Table2]" displayFolder="" count="0" memberValueDatatype="5" unbalanced="0"/>
    <cacheHierarchy uniqueName="[Table2].[Total Asset]" caption="Total Asset" attribute="1" defaultMemberUniqueName="[Table2].[Total Asset].[All]" allUniqueName="[Table2].[Total Asset].[All]" dimensionUniqueName="[Table2]" displayFolder="" count="0" memberValueDatatype="5" unbalanced="0"/>
    <cacheHierarchy uniqueName="[Table2].[Check]" caption="Check" attribute="1" defaultMemberUniqueName="[Table2].[Check].[All]" allUniqueName="[Table2].[Check].[All]" dimensionUniqueName="[Table2]" displayFolder="" count="0" memberValueDatatype="20" unbalanced="0"/>
    <cacheHierarchy uniqueName="[Table2].[Capacity]" caption="Capacity" attribute="1" defaultMemberUniqueName="[Table2].[Capacity].[All]" allUniqueName="[Table2].[Capacity].[All]" dimensionUniqueName="[Table2]" displayFolder="" count="0" memberValueDatatype="20" unbalanced="0"/>
    <cacheHierarchy uniqueName="[Table2].[New Capacity]" caption="New Capacity" attribute="1" defaultMemberUniqueName="[Table2].[New Capacity].[All]" allUniqueName="[Table2].[New Capacity].[All]" dimensionUniqueName="[Table2]" displayFolder="" count="0" memberValueDatatype="20" unbalanced="0"/>
    <cacheHierarchy uniqueName="[Table2].[Working capital]" caption="Working capital" attribute="1" defaultMemberUniqueName="[Table2].[Working capital].[All]" allUniqueName="[Table2].[Working capital].[All]" dimensionUniqueName="[Table2]" displayFolder="" count="0" memberValueDatatype="5" unbalanced="0"/>
    <cacheHierarchy uniqueName="[Table2].[Capex Schedule]" caption="Capex Schedule" attribute="1" defaultMemberUniqueName="[Table2].[Capex Schedule].[All]" allUniqueName="[Table2].[Capex Schedule].[All]" dimensionUniqueName="[Table2]" displayFolder="" count="0" memberValueDatatype="5" unbalanced="0"/>
    <cacheHierarchy uniqueName="[Table2].[Assets per Car]" caption="Assets per Car" attribute="1" defaultMemberUniqueName="[Table2].[Assets per Car].[All]" allUniqueName="[Table2].[Assets per Car].[All]" dimensionUniqueName="[Table2]" displayFolder="" count="0" memberValueDatatype="20" unbalanced="0"/>
    <cacheHierarchy uniqueName="[Table2].[Cash flow]" caption="Cash flow" attribute="1" defaultMemberUniqueName="[Table2].[Cash flow].[All]" allUniqueName="[Table2].[Cash flow].[All]" dimensionUniqueName="[Table2]" displayFolder="" count="0" memberValueDatatype="5" unbalanced="0"/>
    <cacheHierarchy uniqueName="[Table2].[Interest Coverage]" caption="Interest Coverage" attribute="1" defaultMemberUniqueName="[Table2].[Interest Coverage].[All]" allUniqueName="[Table2].[Interest Coverage].[All]" dimensionUniqueName="[Table2]" displayFolder="" count="0" memberValueDatatype="20" unbalanced="0"/>
    <cacheHierarchy uniqueName="[Table2].[Return on equity2]" caption="Return on equity2" attribute="1" defaultMemberUniqueName="[Table2].[Return on equity2].[All]" allUniqueName="[Table2].[Return on equity2].[All]" dimensionUniqueName="[Table2]" displayFolder="" count="0" memberValueDatatype="20" unbalanced="0"/>
    <cacheHierarchy uniqueName="[Table2].[Calculated Column 3]" caption="Calculated Column 3" attribute="1" defaultMemberUniqueName="[Table2].[Calculated Column 3].[All]" allUniqueName="[Table2].[Calculated Column 3].[All]" dimensionUniqueName="[Table2]" displayFolder="" count="0" memberValueDatatype="20" unbalanced="0"/>
    <cacheHierarchy uniqueName="[Measures].[Sum of Year]" caption="Sum of Year" measure="1" displayFolder="" measureGroup="Table2" count="0">
      <extLst>
        <ext xmlns:x15="http://schemas.microsoft.com/office/spreadsheetml/2010/11/main" uri="{B97F6D7D-B522-45F9-BDA1-12C45D357490}">
          <x15:cacheHierarchy aggregatedColumn="1"/>
        </ext>
      </extLst>
    </cacheHierarchy>
    <cacheHierarchy uniqueName="[Measures].[Sum of Total Revenue]" caption="Sum of Total Revenue" measure="1" displayFolder="" measureGroup="Table2" count="0">
      <extLst>
        <ext xmlns:x15="http://schemas.microsoft.com/office/spreadsheetml/2010/11/main" uri="{B97F6D7D-B522-45F9-BDA1-12C45D357490}">
          <x15:cacheHierarchy aggregatedColumn="2"/>
        </ext>
      </extLst>
    </cacheHierarchy>
    <cacheHierarchy uniqueName="[Measures].[Sum of Total Liabilites]" caption="Sum of Total Liabilites" measure="1" displayFolder="" measureGroup="Table2" count="0">
      <extLst>
        <ext xmlns:x15="http://schemas.microsoft.com/office/spreadsheetml/2010/11/main" uri="{B97F6D7D-B522-45F9-BDA1-12C45D357490}">
          <x15:cacheHierarchy aggregatedColumn="14"/>
        </ext>
      </extLst>
    </cacheHierarchy>
    <cacheHierarchy uniqueName="[Measures].[Sum of Operating Profit]" caption="Sum of Operating Profit" measure="1" displayFolder="" measureGroup="Table2" count="0">
      <extLst>
        <ext xmlns:x15="http://schemas.microsoft.com/office/spreadsheetml/2010/11/main" uri="{B97F6D7D-B522-45F9-BDA1-12C45D357490}">
          <x15:cacheHierarchy aggregatedColumn="4"/>
        </ext>
      </extLst>
    </cacheHierarchy>
    <cacheHierarchy uniqueName="[Measures].[Sum of Total Equity]" caption="Sum of Total Equity" measure="1" displayFolder="" measureGroup="Table2" count="0">
      <extLst>
        <ext xmlns:x15="http://schemas.microsoft.com/office/spreadsheetml/2010/11/main" uri="{B97F6D7D-B522-45F9-BDA1-12C45D357490}">
          <x15:cacheHierarchy aggregatedColumn="11"/>
        </ext>
      </extLst>
    </cacheHierarchy>
    <cacheHierarchy uniqueName="[Measures].[Sum of Cash flow]" caption="Sum of Cash flow" measure="1" displayFolder="" measureGroup="Table2" count="0">
      <extLst>
        <ext xmlns:x15="http://schemas.microsoft.com/office/spreadsheetml/2010/11/main" uri="{B97F6D7D-B522-45F9-BDA1-12C45D357490}">
          <x15:cacheHierarchy aggregatedColumn="25"/>
        </ext>
      </extLst>
    </cacheHierarchy>
    <cacheHierarchy uniqueName="[Measures].[Revenue]" caption="Revenue" measure="1" displayFolder="" measureGroup="Table2" count="0"/>
    <cacheHierarchy uniqueName="[Measures].[EBITDA]" caption="EBITDA" measure="1" displayFolder="" measureGroup="Table2" count="0"/>
    <cacheHierarchy uniqueName="[Measures].[Interest Coverage Ratio]" caption="Interest Coverage Ratio" measure="1" displayFolder="" measureGroup="Table2" count="0"/>
    <cacheHierarchy uniqueName="[Measures].[Return on Equity]" caption="Return on Equity" measure="1" displayFolder="" measureGroup="Table2" count="0"/>
    <cacheHierarchy uniqueName="[Measures].[Return on Assets]" caption="Return on Assets" measure="1" displayFolder="" measureGroup="Table2" count="0"/>
    <cacheHierarchy uniqueName="[Measures].[EBITDA Margin]" caption="EBITDA Margin" measure="1" displayFolder="" measureGroup="Table2" count="0" oneField="1">
      <fieldsUsage count="1">
        <fieldUsage x="0"/>
      </fieldsUsage>
    </cacheHierarchy>
    <cacheHierarchy uniqueName="[Measures].[Current Ratio]" caption="Current Ratio" measure="1" displayFolder="" measureGroup="Table2" count="0"/>
    <cacheHierarchy uniqueName="[Measures].[Cash Ratio]" caption="Cash Ratio" measure="1" displayFolder="" measureGroup="Table2" count="0"/>
    <cacheHierarchy uniqueName="[Measures].[Debt to Equity]" caption="Debt to Equity" measure="1" displayFolder="" measureGroup="Table2" count="0"/>
    <cacheHierarchy uniqueName="[Measures].[Debt to EBITDA]" caption="Debt to EBITDA" measure="1" displayFolder="" measureGroup="Table2" count="0"/>
    <cacheHierarchy uniqueName="[Measures].[Asset turnover ratio]" caption="Asset turnover ratio" measure="1" displayFolder="" measureGroup="Table2" count="0"/>
    <cacheHierarchy uniqueName="[Measures].[Net profit margin]" caption="Net profit margin" measure="1" displayFolder="" measureGroup="Table2"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68.878293518515" createdVersion="5" refreshedVersion="8" minRefreshableVersion="3" recordCount="0" supportSubquery="1" supportAdvancedDrill="1" xr:uid="{32C7E660-955B-4F3D-8320-DBD6A4AC616F}">
  <cacheSource type="external" connectionId="1"/>
  <cacheFields count="2">
    <cacheField name="[Measures].[Net profit margin]" caption="Net profit margin" numFmtId="0" hierarchy="46" level="32767"/>
    <cacheField name="[Table2].[Year].[Year]" caption="Year" numFmtId="0" hierarchy="1" level="1">
      <sharedItems containsSemiMixedTypes="0" containsNonDate="0" containsString="0"/>
    </cacheField>
  </cacheFields>
  <cacheHierarchies count="50">
    <cacheHierarchy uniqueName="[Table1].[Year]" caption="Year" attribute="1" defaultMemberUniqueName="[Table1].[Year].[All]" allUniqueName="[Table1].[Year].[All]" dimensionUniqueName="[Table1]" displayFolder="" count="0" memberValueDatatype="20" unbalanced="0"/>
    <cacheHierarchy uniqueName="[Table2].[Year]" caption="Year" attribute="1" defaultMemberUniqueName="[Table2].[Year].[All]" allUniqueName="[Table2].[Year].[All]" dimensionUniqueName="[Table2]" displayFolder="" count="2" memberValueDatatype="20" unbalanced="0">
      <fieldsUsage count="2">
        <fieldUsage x="-1"/>
        <fieldUsage x="1"/>
      </fieldsUsage>
    </cacheHierarchy>
    <cacheHierarchy uniqueName="[Table2].[Total Revenue]" caption="Total Revenue" attribute="1" defaultMemberUniqueName="[Table2].[Total Revenue].[All]" allUniqueName="[Table2].[Total Revenue].[All]" dimensionUniqueName="[Table2]" displayFolder="" count="0" memberValueDatatype="5" unbalanced="0"/>
    <cacheHierarchy uniqueName="[Table2].[Total Cost]" caption="Total Cost" attribute="1" defaultMemberUniqueName="[Table2].[Total Cost].[All]" allUniqueName="[Table2].[Total Cost].[All]" dimensionUniqueName="[Table2]" displayFolder="" count="0" memberValueDatatype="5" unbalanced="0"/>
    <cacheHierarchy uniqueName="[Table2].[Operating Profit]" caption="Operating Profit" attribute="1" defaultMemberUniqueName="[Table2].[Operating Profit].[All]" allUniqueName="[Table2].[Operating Profit].[All]" dimensionUniqueName="[Table2]" displayFolder="" count="0" memberValueDatatype="5" unbalanced="0"/>
    <cacheHierarchy uniqueName="[Table2].[Depricition &amp; Amortization]" caption="Depricition &amp; Amortization" attribute="1" defaultMemberUniqueName="[Table2].[Depricition &amp; Amortization].[All]" allUniqueName="[Table2].[Depricition &amp; Amortization].[All]" dimensionUniqueName="[Table2]" displayFolder="" count="0" memberValueDatatype="5" unbalanced="0"/>
    <cacheHierarchy uniqueName="[Table2].[EBIT]" caption="EBIT" attribute="1" defaultMemberUniqueName="[Table2].[EBIT].[All]" allUniqueName="[Table2].[EBIT].[All]" dimensionUniqueName="[Table2]" displayFolder="" count="0" memberValueDatatype="5" unbalanced="0"/>
    <cacheHierarchy uniqueName="[Table2].[Interest]" caption="Interest" attribute="1" defaultMemberUniqueName="[Table2].[Interest].[All]" allUniqueName="[Table2].[Interest].[All]" dimensionUniqueName="[Table2]" displayFolder="" count="0" memberValueDatatype="20" unbalanced="0"/>
    <cacheHierarchy uniqueName="[Table2].[Profit Before Exceptional item]" caption="Profit Before Exceptional item" attribute="1" defaultMemberUniqueName="[Table2].[Profit Before Exceptional item].[All]" allUniqueName="[Table2].[Profit Before Exceptional item].[All]" dimensionUniqueName="[Table2]" displayFolder="" count="0" memberValueDatatype="5" unbalanced="0"/>
    <cacheHierarchy uniqueName="[Table2].[Tax]" caption="Tax" attribute="1" defaultMemberUniqueName="[Table2].[Tax].[All]" allUniqueName="[Table2].[Tax].[All]" dimensionUniqueName="[Table2]" displayFolder="" count="0" memberValueDatatype="5" unbalanced="0"/>
    <cacheHierarchy uniqueName="[Table2].[Net Profit]" caption="Net Profit" attribute="1" defaultMemberUniqueName="[Table2].[Net Profit].[All]" allUniqueName="[Table2].[Net Profit].[All]" dimensionUniqueName="[Table2]" displayFolder="" count="0" memberValueDatatype="5" unbalanced="0"/>
    <cacheHierarchy uniqueName="[Table2].[Total Equity]" caption="Total Equity" attribute="1" defaultMemberUniqueName="[Table2].[Total Equity].[All]" allUniqueName="[Table2].[Total Equity].[All]" dimensionUniqueName="[Table2]" displayFolder="" count="0" memberValueDatatype="5" unbalanced="0"/>
    <cacheHierarchy uniqueName="[Table2].[Total Current Liabilities]" caption="Total Current Liabilities" attribute="1" defaultMemberUniqueName="[Table2].[Total Current Liabilities].[All]" allUniqueName="[Table2].[Total Current Liabilities].[All]" dimensionUniqueName="[Table2]" displayFolder="" count="0" memberValueDatatype="5" unbalanced="0"/>
    <cacheHierarchy uniqueName="[Table2].[Total Long term liabilities]" caption="Total Long term liabilities" attribute="1" defaultMemberUniqueName="[Table2].[Total Long term liabilities].[All]" allUniqueName="[Table2].[Total Long term liabilities].[All]" dimensionUniqueName="[Table2]" displayFolder="" count="0" memberValueDatatype="20" unbalanced="0"/>
    <cacheHierarchy uniqueName="[Table2].[Total Liabilites]" caption="Total Liabilites" attribute="1" defaultMemberUniqueName="[Table2].[Total Liabilites].[All]" allUniqueName="[Table2].[Total Liabilites].[All]" dimensionUniqueName="[Table2]" displayFolder="" count="0" memberValueDatatype="5" unbalanced="0"/>
    <cacheHierarchy uniqueName="[Table2].[Total Liability &amp; Equity]" caption="Total Liability &amp; Equity" attribute="1" defaultMemberUniqueName="[Table2].[Total Liability &amp; Equity].[All]" allUniqueName="[Table2].[Total Liability &amp; Equity].[All]" dimensionUniqueName="[Table2]" displayFolder="" count="0" memberValueDatatype="5" unbalanced="0"/>
    <cacheHierarchy uniqueName="[Table2].[Total Current Asset]" caption="Total Current Asset" attribute="1" defaultMemberUniqueName="[Table2].[Total Current Asset].[All]" allUniqueName="[Table2].[Total Current Asset].[All]" dimensionUniqueName="[Table2]" displayFolder="" count="0" memberValueDatatype="5" unbalanced="0"/>
    <cacheHierarchy uniqueName="[Table2].[Total Long term Assets]" caption="Total Long term Assets" attribute="1" defaultMemberUniqueName="[Table2].[Total Long term Assets].[All]" allUniqueName="[Table2].[Total Long term Assets].[All]" dimensionUniqueName="[Table2]" displayFolder="" count="0" memberValueDatatype="5" unbalanced="0"/>
    <cacheHierarchy uniqueName="[Table2].[Total Asset]" caption="Total Asset" attribute="1" defaultMemberUniqueName="[Table2].[Total Asset].[All]" allUniqueName="[Table2].[Total Asset].[All]" dimensionUniqueName="[Table2]" displayFolder="" count="0" memberValueDatatype="5" unbalanced="0"/>
    <cacheHierarchy uniqueName="[Table2].[Check]" caption="Check" attribute="1" defaultMemberUniqueName="[Table2].[Check].[All]" allUniqueName="[Table2].[Check].[All]" dimensionUniqueName="[Table2]" displayFolder="" count="0" memberValueDatatype="20" unbalanced="0"/>
    <cacheHierarchy uniqueName="[Table2].[Capacity]" caption="Capacity" attribute="1" defaultMemberUniqueName="[Table2].[Capacity].[All]" allUniqueName="[Table2].[Capacity].[All]" dimensionUniqueName="[Table2]" displayFolder="" count="0" memberValueDatatype="20" unbalanced="0"/>
    <cacheHierarchy uniqueName="[Table2].[New Capacity]" caption="New Capacity" attribute="1" defaultMemberUniqueName="[Table2].[New Capacity].[All]" allUniqueName="[Table2].[New Capacity].[All]" dimensionUniqueName="[Table2]" displayFolder="" count="0" memberValueDatatype="20" unbalanced="0"/>
    <cacheHierarchy uniqueName="[Table2].[Working capital]" caption="Working capital" attribute="1" defaultMemberUniqueName="[Table2].[Working capital].[All]" allUniqueName="[Table2].[Working capital].[All]" dimensionUniqueName="[Table2]" displayFolder="" count="0" memberValueDatatype="5" unbalanced="0"/>
    <cacheHierarchy uniqueName="[Table2].[Capex Schedule]" caption="Capex Schedule" attribute="1" defaultMemberUniqueName="[Table2].[Capex Schedule].[All]" allUniqueName="[Table2].[Capex Schedule].[All]" dimensionUniqueName="[Table2]" displayFolder="" count="0" memberValueDatatype="5" unbalanced="0"/>
    <cacheHierarchy uniqueName="[Table2].[Assets per Car]" caption="Assets per Car" attribute="1" defaultMemberUniqueName="[Table2].[Assets per Car].[All]" allUniqueName="[Table2].[Assets per Car].[All]" dimensionUniqueName="[Table2]" displayFolder="" count="0" memberValueDatatype="20" unbalanced="0"/>
    <cacheHierarchy uniqueName="[Table2].[Cash flow]" caption="Cash flow" attribute="1" defaultMemberUniqueName="[Table2].[Cash flow].[All]" allUniqueName="[Table2].[Cash flow].[All]" dimensionUniqueName="[Table2]" displayFolder="" count="0" memberValueDatatype="5" unbalanced="0"/>
    <cacheHierarchy uniqueName="[Table2].[Interest Coverage]" caption="Interest Coverage" attribute="1" defaultMemberUniqueName="[Table2].[Interest Coverage].[All]" allUniqueName="[Table2].[Interest Coverage].[All]" dimensionUniqueName="[Table2]" displayFolder="" count="0" memberValueDatatype="20" unbalanced="0"/>
    <cacheHierarchy uniqueName="[Table2].[Return on equity2]" caption="Return on equity2" attribute="1" defaultMemberUniqueName="[Table2].[Return on equity2].[All]" allUniqueName="[Table2].[Return on equity2].[All]" dimensionUniqueName="[Table2]" displayFolder="" count="0" memberValueDatatype="20" unbalanced="0"/>
    <cacheHierarchy uniqueName="[Table2].[Calculated Column 3]" caption="Calculated Column 3" attribute="1" defaultMemberUniqueName="[Table2].[Calculated Column 3].[All]" allUniqueName="[Table2].[Calculated Column 3].[All]" dimensionUniqueName="[Table2]" displayFolder="" count="0" memberValueDatatype="20" unbalanced="0"/>
    <cacheHierarchy uniqueName="[Measures].[Sum of Year]" caption="Sum of Year" measure="1" displayFolder="" measureGroup="Table2" count="0">
      <extLst>
        <ext xmlns:x15="http://schemas.microsoft.com/office/spreadsheetml/2010/11/main" uri="{B97F6D7D-B522-45F9-BDA1-12C45D357490}">
          <x15:cacheHierarchy aggregatedColumn="1"/>
        </ext>
      </extLst>
    </cacheHierarchy>
    <cacheHierarchy uniqueName="[Measures].[Sum of Total Revenue]" caption="Sum of Total Revenue" measure="1" displayFolder="" measureGroup="Table2" count="0">
      <extLst>
        <ext xmlns:x15="http://schemas.microsoft.com/office/spreadsheetml/2010/11/main" uri="{B97F6D7D-B522-45F9-BDA1-12C45D357490}">
          <x15:cacheHierarchy aggregatedColumn="2"/>
        </ext>
      </extLst>
    </cacheHierarchy>
    <cacheHierarchy uniqueName="[Measures].[Sum of Total Liabilites]" caption="Sum of Total Liabilites" measure="1" displayFolder="" measureGroup="Table2" count="0">
      <extLst>
        <ext xmlns:x15="http://schemas.microsoft.com/office/spreadsheetml/2010/11/main" uri="{B97F6D7D-B522-45F9-BDA1-12C45D357490}">
          <x15:cacheHierarchy aggregatedColumn="14"/>
        </ext>
      </extLst>
    </cacheHierarchy>
    <cacheHierarchy uniqueName="[Measures].[Sum of Operating Profit]" caption="Sum of Operating Profit" measure="1" displayFolder="" measureGroup="Table2" count="0">
      <extLst>
        <ext xmlns:x15="http://schemas.microsoft.com/office/spreadsheetml/2010/11/main" uri="{B97F6D7D-B522-45F9-BDA1-12C45D357490}">
          <x15:cacheHierarchy aggregatedColumn="4"/>
        </ext>
      </extLst>
    </cacheHierarchy>
    <cacheHierarchy uniqueName="[Measures].[Sum of Total Equity]" caption="Sum of Total Equity" measure="1" displayFolder="" measureGroup="Table2" count="0">
      <extLst>
        <ext xmlns:x15="http://schemas.microsoft.com/office/spreadsheetml/2010/11/main" uri="{B97F6D7D-B522-45F9-BDA1-12C45D357490}">
          <x15:cacheHierarchy aggregatedColumn="11"/>
        </ext>
      </extLst>
    </cacheHierarchy>
    <cacheHierarchy uniqueName="[Measures].[Sum of Cash flow]" caption="Sum of Cash flow" measure="1" displayFolder="" measureGroup="Table2" count="0">
      <extLst>
        <ext xmlns:x15="http://schemas.microsoft.com/office/spreadsheetml/2010/11/main" uri="{B97F6D7D-B522-45F9-BDA1-12C45D357490}">
          <x15:cacheHierarchy aggregatedColumn="25"/>
        </ext>
      </extLst>
    </cacheHierarchy>
    <cacheHierarchy uniqueName="[Measures].[Revenue]" caption="Revenue" measure="1" displayFolder="" measureGroup="Table2" count="0"/>
    <cacheHierarchy uniqueName="[Measures].[EBITDA]" caption="EBITDA" measure="1" displayFolder="" measureGroup="Table2" count="0"/>
    <cacheHierarchy uniqueName="[Measures].[Interest Coverage Ratio]" caption="Interest Coverage Ratio" measure="1" displayFolder="" measureGroup="Table2" count="0"/>
    <cacheHierarchy uniqueName="[Measures].[Return on Equity]" caption="Return on Equity" measure="1" displayFolder="" measureGroup="Table2" count="0"/>
    <cacheHierarchy uniqueName="[Measures].[Return on Assets]" caption="Return on Assets" measure="1" displayFolder="" measureGroup="Table2" count="0"/>
    <cacheHierarchy uniqueName="[Measures].[EBITDA Margin]" caption="EBITDA Margin" measure="1" displayFolder="" measureGroup="Table2" count="0"/>
    <cacheHierarchy uniqueName="[Measures].[Current Ratio]" caption="Current Ratio" measure="1" displayFolder="" measureGroup="Table2" count="0"/>
    <cacheHierarchy uniqueName="[Measures].[Cash Ratio]" caption="Cash Ratio" measure="1" displayFolder="" measureGroup="Table2" count="0"/>
    <cacheHierarchy uniqueName="[Measures].[Debt to Equity]" caption="Debt to Equity" measure="1" displayFolder="" measureGroup="Table2" count="0"/>
    <cacheHierarchy uniqueName="[Measures].[Debt to EBITDA]" caption="Debt to EBITDA" measure="1" displayFolder="" measureGroup="Table2" count="0"/>
    <cacheHierarchy uniqueName="[Measures].[Asset turnover ratio]" caption="Asset turnover ratio" measure="1" displayFolder="" measureGroup="Table2" count="0"/>
    <cacheHierarchy uniqueName="[Measures].[Net profit margin]" caption="Net profit margin" measure="1" displayFolder="" measureGroup="Table2" count="0" oneField="1">
      <fieldsUsage count="1">
        <fieldUsage x="0"/>
      </fieldsUsage>
    </cacheHierarchy>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68.878296180555" createdVersion="5" refreshedVersion="8" minRefreshableVersion="3" recordCount="0" supportSubquery="1" supportAdvancedDrill="1" xr:uid="{7E6F1B9F-DC50-418E-AB41-6B7F65DA1548}">
  <cacheSource type="external" connectionId="1"/>
  <cacheFields count="2">
    <cacheField name="[Measures].[Return on Equity]" caption="Return on Equity" numFmtId="0" hierarchy="38" level="32767"/>
    <cacheField name="[Table2].[Year].[Year]" caption="Year" numFmtId="0" hierarchy="1" level="1">
      <sharedItems containsSemiMixedTypes="0" containsNonDate="0" containsString="0"/>
    </cacheField>
  </cacheFields>
  <cacheHierarchies count="50">
    <cacheHierarchy uniqueName="[Table1].[Year]" caption="Year" attribute="1" defaultMemberUniqueName="[Table1].[Year].[All]" allUniqueName="[Table1].[Year].[All]" dimensionUniqueName="[Table1]" displayFolder="" count="0" memberValueDatatype="20" unbalanced="0"/>
    <cacheHierarchy uniqueName="[Table2].[Year]" caption="Year" attribute="1" defaultMemberUniqueName="[Table2].[Year].[All]" allUniqueName="[Table2].[Year].[All]" dimensionUniqueName="[Table2]" displayFolder="" count="2" memberValueDatatype="20" unbalanced="0">
      <fieldsUsage count="2">
        <fieldUsage x="-1"/>
        <fieldUsage x="1"/>
      </fieldsUsage>
    </cacheHierarchy>
    <cacheHierarchy uniqueName="[Table2].[Total Revenue]" caption="Total Revenue" attribute="1" defaultMemberUniqueName="[Table2].[Total Revenue].[All]" allUniqueName="[Table2].[Total Revenue].[All]" dimensionUniqueName="[Table2]" displayFolder="" count="0" memberValueDatatype="5" unbalanced="0"/>
    <cacheHierarchy uniqueName="[Table2].[Total Cost]" caption="Total Cost" attribute="1" defaultMemberUniqueName="[Table2].[Total Cost].[All]" allUniqueName="[Table2].[Total Cost].[All]" dimensionUniqueName="[Table2]" displayFolder="" count="0" memberValueDatatype="5" unbalanced="0"/>
    <cacheHierarchy uniqueName="[Table2].[Operating Profit]" caption="Operating Profit" attribute="1" defaultMemberUniqueName="[Table2].[Operating Profit].[All]" allUniqueName="[Table2].[Operating Profit].[All]" dimensionUniqueName="[Table2]" displayFolder="" count="0" memberValueDatatype="5" unbalanced="0"/>
    <cacheHierarchy uniqueName="[Table2].[Depricition &amp; Amortization]" caption="Depricition &amp; Amortization" attribute="1" defaultMemberUniqueName="[Table2].[Depricition &amp; Amortization].[All]" allUniqueName="[Table2].[Depricition &amp; Amortization].[All]" dimensionUniqueName="[Table2]" displayFolder="" count="0" memberValueDatatype="5" unbalanced="0"/>
    <cacheHierarchy uniqueName="[Table2].[EBIT]" caption="EBIT" attribute="1" defaultMemberUniqueName="[Table2].[EBIT].[All]" allUniqueName="[Table2].[EBIT].[All]" dimensionUniqueName="[Table2]" displayFolder="" count="0" memberValueDatatype="5" unbalanced="0"/>
    <cacheHierarchy uniqueName="[Table2].[Interest]" caption="Interest" attribute="1" defaultMemberUniqueName="[Table2].[Interest].[All]" allUniqueName="[Table2].[Interest].[All]" dimensionUniqueName="[Table2]" displayFolder="" count="0" memberValueDatatype="20" unbalanced="0"/>
    <cacheHierarchy uniqueName="[Table2].[Profit Before Exceptional item]" caption="Profit Before Exceptional item" attribute="1" defaultMemberUniqueName="[Table2].[Profit Before Exceptional item].[All]" allUniqueName="[Table2].[Profit Before Exceptional item].[All]" dimensionUniqueName="[Table2]" displayFolder="" count="0" memberValueDatatype="5" unbalanced="0"/>
    <cacheHierarchy uniqueName="[Table2].[Tax]" caption="Tax" attribute="1" defaultMemberUniqueName="[Table2].[Tax].[All]" allUniqueName="[Table2].[Tax].[All]" dimensionUniqueName="[Table2]" displayFolder="" count="0" memberValueDatatype="5" unbalanced="0"/>
    <cacheHierarchy uniqueName="[Table2].[Net Profit]" caption="Net Profit" attribute="1" defaultMemberUniqueName="[Table2].[Net Profit].[All]" allUniqueName="[Table2].[Net Profit].[All]" dimensionUniqueName="[Table2]" displayFolder="" count="0" memberValueDatatype="5" unbalanced="0"/>
    <cacheHierarchy uniqueName="[Table2].[Total Equity]" caption="Total Equity" attribute="1" defaultMemberUniqueName="[Table2].[Total Equity].[All]" allUniqueName="[Table2].[Total Equity].[All]" dimensionUniqueName="[Table2]" displayFolder="" count="0" memberValueDatatype="5" unbalanced="0"/>
    <cacheHierarchy uniqueName="[Table2].[Total Current Liabilities]" caption="Total Current Liabilities" attribute="1" defaultMemberUniqueName="[Table2].[Total Current Liabilities].[All]" allUniqueName="[Table2].[Total Current Liabilities].[All]" dimensionUniqueName="[Table2]" displayFolder="" count="0" memberValueDatatype="5" unbalanced="0"/>
    <cacheHierarchy uniqueName="[Table2].[Total Long term liabilities]" caption="Total Long term liabilities" attribute="1" defaultMemberUniqueName="[Table2].[Total Long term liabilities].[All]" allUniqueName="[Table2].[Total Long term liabilities].[All]" dimensionUniqueName="[Table2]" displayFolder="" count="0" memberValueDatatype="20" unbalanced="0"/>
    <cacheHierarchy uniqueName="[Table2].[Total Liabilites]" caption="Total Liabilites" attribute="1" defaultMemberUniqueName="[Table2].[Total Liabilites].[All]" allUniqueName="[Table2].[Total Liabilites].[All]" dimensionUniqueName="[Table2]" displayFolder="" count="0" memberValueDatatype="5" unbalanced="0"/>
    <cacheHierarchy uniqueName="[Table2].[Total Liability &amp; Equity]" caption="Total Liability &amp; Equity" attribute="1" defaultMemberUniqueName="[Table2].[Total Liability &amp; Equity].[All]" allUniqueName="[Table2].[Total Liability &amp; Equity].[All]" dimensionUniqueName="[Table2]" displayFolder="" count="0" memberValueDatatype="5" unbalanced="0"/>
    <cacheHierarchy uniqueName="[Table2].[Total Current Asset]" caption="Total Current Asset" attribute="1" defaultMemberUniqueName="[Table2].[Total Current Asset].[All]" allUniqueName="[Table2].[Total Current Asset].[All]" dimensionUniqueName="[Table2]" displayFolder="" count="0" memberValueDatatype="5" unbalanced="0"/>
    <cacheHierarchy uniqueName="[Table2].[Total Long term Assets]" caption="Total Long term Assets" attribute="1" defaultMemberUniqueName="[Table2].[Total Long term Assets].[All]" allUniqueName="[Table2].[Total Long term Assets].[All]" dimensionUniqueName="[Table2]" displayFolder="" count="0" memberValueDatatype="5" unbalanced="0"/>
    <cacheHierarchy uniqueName="[Table2].[Total Asset]" caption="Total Asset" attribute="1" defaultMemberUniqueName="[Table2].[Total Asset].[All]" allUniqueName="[Table2].[Total Asset].[All]" dimensionUniqueName="[Table2]" displayFolder="" count="0" memberValueDatatype="5" unbalanced="0"/>
    <cacheHierarchy uniqueName="[Table2].[Check]" caption="Check" attribute="1" defaultMemberUniqueName="[Table2].[Check].[All]" allUniqueName="[Table2].[Check].[All]" dimensionUniqueName="[Table2]" displayFolder="" count="0" memberValueDatatype="20" unbalanced="0"/>
    <cacheHierarchy uniqueName="[Table2].[Capacity]" caption="Capacity" attribute="1" defaultMemberUniqueName="[Table2].[Capacity].[All]" allUniqueName="[Table2].[Capacity].[All]" dimensionUniqueName="[Table2]" displayFolder="" count="0" memberValueDatatype="20" unbalanced="0"/>
    <cacheHierarchy uniqueName="[Table2].[New Capacity]" caption="New Capacity" attribute="1" defaultMemberUniqueName="[Table2].[New Capacity].[All]" allUniqueName="[Table2].[New Capacity].[All]" dimensionUniqueName="[Table2]" displayFolder="" count="0" memberValueDatatype="20" unbalanced="0"/>
    <cacheHierarchy uniqueName="[Table2].[Working capital]" caption="Working capital" attribute="1" defaultMemberUniqueName="[Table2].[Working capital].[All]" allUniqueName="[Table2].[Working capital].[All]" dimensionUniqueName="[Table2]" displayFolder="" count="0" memberValueDatatype="5" unbalanced="0"/>
    <cacheHierarchy uniqueName="[Table2].[Capex Schedule]" caption="Capex Schedule" attribute="1" defaultMemberUniqueName="[Table2].[Capex Schedule].[All]" allUniqueName="[Table2].[Capex Schedule].[All]" dimensionUniqueName="[Table2]" displayFolder="" count="0" memberValueDatatype="5" unbalanced="0"/>
    <cacheHierarchy uniqueName="[Table2].[Assets per Car]" caption="Assets per Car" attribute="1" defaultMemberUniqueName="[Table2].[Assets per Car].[All]" allUniqueName="[Table2].[Assets per Car].[All]" dimensionUniqueName="[Table2]" displayFolder="" count="0" memberValueDatatype="20" unbalanced="0"/>
    <cacheHierarchy uniqueName="[Table2].[Cash flow]" caption="Cash flow" attribute="1" defaultMemberUniqueName="[Table2].[Cash flow].[All]" allUniqueName="[Table2].[Cash flow].[All]" dimensionUniqueName="[Table2]" displayFolder="" count="0" memberValueDatatype="5" unbalanced="0"/>
    <cacheHierarchy uniqueName="[Table2].[Interest Coverage]" caption="Interest Coverage" attribute="1" defaultMemberUniqueName="[Table2].[Interest Coverage].[All]" allUniqueName="[Table2].[Interest Coverage].[All]" dimensionUniqueName="[Table2]" displayFolder="" count="0" memberValueDatatype="20" unbalanced="0"/>
    <cacheHierarchy uniqueName="[Table2].[Return on equity2]" caption="Return on equity2" attribute="1" defaultMemberUniqueName="[Table2].[Return on equity2].[All]" allUniqueName="[Table2].[Return on equity2].[All]" dimensionUniqueName="[Table2]" displayFolder="" count="0" memberValueDatatype="20" unbalanced="0"/>
    <cacheHierarchy uniqueName="[Table2].[Calculated Column 3]" caption="Calculated Column 3" attribute="1" defaultMemberUniqueName="[Table2].[Calculated Column 3].[All]" allUniqueName="[Table2].[Calculated Column 3].[All]" dimensionUniqueName="[Table2]" displayFolder="" count="0" memberValueDatatype="20" unbalanced="0"/>
    <cacheHierarchy uniqueName="[Measures].[Sum of Year]" caption="Sum of Year" measure="1" displayFolder="" measureGroup="Table2" count="0">
      <extLst>
        <ext xmlns:x15="http://schemas.microsoft.com/office/spreadsheetml/2010/11/main" uri="{B97F6D7D-B522-45F9-BDA1-12C45D357490}">
          <x15:cacheHierarchy aggregatedColumn="1"/>
        </ext>
      </extLst>
    </cacheHierarchy>
    <cacheHierarchy uniqueName="[Measures].[Sum of Total Revenue]" caption="Sum of Total Revenue" measure="1" displayFolder="" measureGroup="Table2" count="0">
      <extLst>
        <ext xmlns:x15="http://schemas.microsoft.com/office/spreadsheetml/2010/11/main" uri="{B97F6D7D-B522-45F9-BDA1-12C45D357490}">
          <x15:cacheHierarchy aggregatedColumn="2"/>
        </ext>
      </extLst>
    </cacheHierarchy>
    <cacheHierarchy uniqueName="[Measures].[Sum of Total Liabilites]" caption="Sum of Total Liabilites" measure="1" displayFolder="" measureGroup="Table2" count="0">
      <extLst>
        <ext xmlns:x15="http://schemas.microsoft.com/office/spreadsheetml/2010/11/main" uri="{B97F6D7D-B522-45F9-BDA1-12C45D357490}">
          <x15:cacheHierarchy aggregatedColumn="14"/>
        </ext>
      </extLst>
    </cacheHierarchy>
    <cacheHierarchy uniqueName="[Measures].[Sum of Operating Profit]" caption="Sum of Operating Profit" measure="1" displayFolder="" measureGroup="Table2" count="0">
      <extLst>
        <ext xmlns:x15="http://schemas.microsoft.com/office/spreadsheetml/2010/11/main" uri="{B97F6D7D-B522-45F9-BDA1-12C45D357490}">
          <x15:cacheHierarchy aggregatedColumn="4"/>
        </ext>
      </extLst>
    </cacheHierarchy>
    <cacheHierarchy uniqueName="[Measures].[Sum of Total Equity]" caption="Sum of Total Equity" measure="1" displayFolder="" measureGroup="Table2" count="0">
      <extLst>
        <ext xmlns:x15="http://schemas.microsoft.com/office/spreadsheetml/2010/11/main" uri="{B97F6D7D-B522-45F9-BDA1-12C45D357490}">
          <x15:cacheHierarchy aggregatedColumn="11"/>
        </ext>
      </extLst>
    </cacheHierarchy>
    <cacheHierarchy uniqueName="[Measures].[Sum of Cash flow]" caption="Sum of Cash flow" measure="1" displayFolder="" measureGroup="Table2" count="0">
      <extLst>
        <ext xmlns:x15="http://schemas.microsoft.com/office/spreadsheetml/2010/11/main" uri="{B97F6D7D-B522-45F9-BDA1-12C45D357490}">
          <x15:cacheHierarchy aggregatedColumn="25"/>
        </ext>
      </extLst>
    </cacheHierarchy>
    <cacheHierarchy uniqueName="[Measures].[Revenue]" caption="Revenue" measure="1" displayFolder="" measureGroup="Table2" count="0"/>
    <cacheHierarchy uniqueName="[Measures].[EBITDA]" caption="EBITDA" measure="1" displayFolder="" measureGroup="Table2" count="0"/>
    <cacheHierarchy uniqueName="[Measures].[Interest Coverage Ratio]" caption="Interest Coverage Ratio" measure="1" displayFolder="" measureGroup="Table2" count="0"/>
    <cacheHierarchy uniqueName="[Measures].[Return on Equity]" caption="Return on Equity" measure="1" displayFolder="" measureGroup="Table2" count="0" oneField="1">
      <fieldsUsage count="1">
        <fieldUsage x="0"/>
      </fieldsUsage>
    </cacheHierarchy>
    <cacheHierarchy uniqueName="[Measures].[Return on Assets]" caption="Return on Assets" measure="1" displayFolder="" measureGroup="Table2" count="0"/>
    <cacheHierarchy uniqueName="[Measures].[EBITDA Margin]" caption="EBITDA Margin" measure="1" displayFolder="" measureGroup="Table2" count="0"/>
    <cacheHierarchy uniqueName="[Measures].[Current Ratio]" caption="Current Ratio" measure="1" displayFolder="" measureGroup="Table2" count="0"/>
    <cacheHierarchy uniqueName="[Measures].[Cash Ratio]" caption="Cash Ratio" measure="1" displayFolder="" measureGroup="Table2" count="0"/>
    <cacheHierarchy uniqueName="[Measures].[Debt to Equity]" caption="Debt to Equity" measure="1" displayFolder="" measureGroup="Table2" count="0"/>
    <cacheHierarchy uniqueName="[Measures].[Debt to EBITDA]" caption="Debt to EBITDA" measure="1" displayFolder="" measureGroup="Table2" count="0"/>
    <cacheHierarchy uniqueName="[Measures].[Asset turnover ratio]" caption="Asset turnover ratio" measure="1" displayFolder="" measureGroup="Table2" count="0"/>
    <cacheHierarchy uniqueName="[Measures].[Net profit margin]" caption="Net profit margin" measure="1" displayFolder="" measureGroup="Table2"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68.878298958334" createdVersion="5" refreshedVersion="8" minRefreshableVersion="3" recordCount="0" supportSubquery="1" supportAdvancedDrill="1" xr:uid="{136DC171-684E-47B8-A7C1-E96DB53B98E0}">
  <cacheSource type="external" connectionId="1"/>
  <cacheFields count="2">
    <cacheField name="[Measures].[Debt to EBITDA]" caption="Debt to EBITDA" numFmtId="0" hierarchy="44" level="32767"/>
    <cacheField name="[Table2].[Year].[Year]" caption="Year" numFmtId="0" hierarchy="1" level="1">
      <sharedItems containsSemiMixedTypes="0" containsNonDate="0" containsString="0"/>
    </cacheField>
  </cacheFields>
  <cacheHierarchies count="50">
    <cacheHierarchy uniqueName="[Table1].[Year]" caption="Year" attribute="1" defaultMemberUniqueName="[Table1].[Year].[All]" allUniqueName="[Table1].[Year].[All]" dimensionUniqueName="[Table1]" displayFolder="" count="0" memberValueDatatype="20" unbalanced="0"/>
    <cacheHierarchy uniqueName="[Table2].[Year]" caption="Year" attribute="1" defaultMemberUniqueName="[Table2].[Year].[All]" allUniqueName="[Table2].[Year].[All]" dimensionUniqueName="[Table2]" displayFolder="" count="2" memberValueDatatype="20" unbalanced="0">
      <fieldsUsage count="2">
        <fieldUsage x="-1"/>
        <fieldUsage x="1"/>
      </fieldsUsage>
    </cacheHierarchy>
    <cacheHierarchy uniqueName="[Table2].[Total Revenue]" caption="Total Revenue" attribute="1" defaultMemberUniqueName="[Table2].[Total Revenue].[All]" allUniqueName="[Table2].[Total Revenue].[All]" dimensionUniqueName="[Table2]" displayFolder="" count="0" memberValueDatatype="5" unbalanced="0"/>
    <cacheHierarchy uniqueName="[Table2].[Total Cost]" caption="Total Cost" attribute="1" defaultMemberUniqueName="[Table2].[Total Cost].[All]" allUniqueName="[Table2].[Total Cost].[All]" dimensionUniqueName="[Table2]" displayFolder="" count="0" memberValueDatatype="5" unbalanced="0"/>
    <cacheHierarchy uniqueName="[Table2].[Operating Profit]" caption="Operating Profit" attribute="1" defaultMemberUniqueName="[Table2].[Operating Profit].[All]" allUniqueName="[Table2].[Operating Profit].[All]" dimensionUniqueName="[Table2]" displayFolder="" count="0" memberValueDatatype="5" unbalanced="0"/>
    <cacheHierarchy uniqueName="[Table2].[Depricition &amp; Amortization]" caption="Depricition &amp; Amortization" attribute="1" defaultMemberUniqueName="[Table2].[Depricition &amp; Amortization].[All]" allUniqueName="[Table2].[Depricition &amp; Amortization].[All]" dimensionUniqueName="[Table2]" displayFolder="" count="0" memberValueDatatype="5" unbalanced="0"/>
    <cacheHierarchy uniqueName="[Table2].[EBIT]" caption="EBIT" attribute="1" defaultMemberUniqueName="[Table2].[EBIT].[All]" allUniqueName="[Table2].[EBIT].[All]" dimensionUniqueName="[Table2]" displayFolder="" count="0" memberValueDatatype="5" unbalanced="0"/>
    <cacheHierarchy uniqueName="[Table2].[Interest]" caption="Interest" attribute="1" defaultMemberUniqueName="[Table2].[Interest].[All]" allUniqueName="[Table2].[Interest].[All]" dimensionUniqueName="[Table2]" displayFolder="" count="0" memberValueDatatype="20" unbalanced="0"/>
    <cacheHierarchy uniqueName="[Table2].[Profit Before Exceptional item]" caption="Profit Before Exceptional item" attribute="1" defaultMemberUniqueName="[Table2].[Profit Before Exceptional item].[All]" allUniqueName="[Table2].[Profit Before Exceptional item].[All]" dimensionUniqueName="[Table2]" displayFolder="" count="0" memberValueDatatype="5" unbalanced="0"/>
    <cacheHierarchy uniqueName="[Table2].[Tax]" caption="Tax" attribute="1" defaultMemberUniqueName="[Table2].[Tax].[All]" allUniqueName="[Table2].[Tax].[All]" dimensionUniqueName="[Table2]" displayFolder="" count="0" memberValueDatatype="5" unbalanced="0"/>
    <cacheHierarchy uniqueName="[Table2].[Net Profit]" caption="Net Profit" attribute="1" defaultMemberUniqueName="[Table2].[Net Profit].[All]" allUniqueName="[Table2].[Net Profit].[All]" dimensionUniqueName="[Table2]" displayFolder="" count="0" memberValueDatatype="5" unbalanced="0"/>
    <cacheHierarchy uniqueName="[Table2].[Total Equity]" caption="Total Equity" attribute="1" defaultMemberUniqueName="[Table2].[Total Equity].[All]" allUniqueName="[Table2].[Total Equity].[All]" dimensionUniqueName="[Table2]" displayFolder="" count="0" memberValueDatatype="5" unbalanced="0"/>
    <cacheHierarchy uniqueName="[Table2].[Total Current Liabilities]" caption="Total Current Liabilities" attribute="1" defaultMemberUniqueName="[Table2].[Total Current Liabilities].[All]" allUniqueName="[Table2].[Total Current Liabilities].[All]" dimensionUniqueName="[Table2]" displayFolder="" count="0" memberValueDatatype="5" unbalanced="0"/>
    <cacheHierarchy uniqueName="[Table2].[Total Long term liabilities]" caption="Total Long term liabilities" attribute="1" defaultMemberUniqueName="[Table2].[Total Long term liabilities].[All]" allUniqueName="[Table2].[Total Long term liabilities].[All]" dimensionUniqueName="[Table2]" displayFolder="" count="0" memberValueDatatype="20" unbalanced="0"/>
    <cacheHierarchy uniqueName="[Table2].[Total Liabilites]" caption="Total Liabilites" attribute="1" defaultMemberUniqueName="[Table2].[Total Liabilites].[All]" allUniqueName="[Table2].[Total Liabilites].[All]" dimensionUniqueName="[Table2]" displayFolder="" count="0" memberValueDatatype="5" unbalanced="0"/>
    <cacheHierarchy uniqueName="[Table2].[Total Liability &amp; Equity]" caption="Total Liability &amp; Equity" attribute="1" defaultMemberUniqueName="[Table2].[Total Liability &amp; Equity].[All]" allUniqueName="[Table2].[Total Liability &amp; Equity].[All]" dimensionUniqueName="[Table2]" displayFolder="" count="0" memberValueDatatype="5" unbalanced="0"/>
    <cacheHierarchy uniqueName="[Table2].[Total Current Asset]" caption="Total Current Asset" attribute="1" defaultMemberUniqueName="[Table2].[Total Current Asset].[All]" allUniqueName="[Table2].[Total Current Asset].[All]" dimensionUniqueName="[Table2]" displayFolder="" count="0" memberValueDatatype="5" unbalanced="0"/>
    <cacheHierarchy uniqueName="[Table2].[Total Long term Assets]" caption="Total Long term Assets" attribute="1" defaultMemberUniqueName="[Table2].[Total Long term Assets].[All]" allUniqueName="[Table2].[Total Long term Assets].[All]" dimensionUniqueName="[Table2]" displayFolder="" count="0" memberValueDatatype="5" unbalanced="0"/>
    <cacheHierarchy uniqueName="[Table2].[Total Asset]" caption="Total Asset" attribute="1" defaultMemberUniqueName="[Table2].[Total Asset].[All]" allUniqueName="[Table2].[Total Asset].[All]" dimensionUniqueName="[Table2]" displayFolder="" count="0" memberValueDatatype="5" unbalanced="0"/>
    <cacheHierarchy uniqueName="[Table2].[Check]" caption="Check" attribute="1" defaultMemberUniqueName="[Table2].[Check].[All]" allUniqueName="[Table2].[Check].[All]" dimensionUniqueName="[Table2]" displayFolder="" count="0" memberValueDatatype="20" unbalanced="0"/>
    <cacheHierarchy uniqueName="[Table2].[Capacity]" caption="Capacity" attribute="1" defaultMemberUniqueName="[Table2].[Capacity].[All]" allUniqueName="[Table2].[Capacity].[All]" dimensionUniqueName="[Table2]" displayFolder="" count="0" memberValueDatatype="20" unbalanced="0"/>
    <cacheHierarchy uniqueName="[Table2].[New Capacity]" caption="New Capacity" attribute="1" defaultMemberUniqueName="[Table2].[New Capacity].[All]" allUniqueName="[Table2].[New Capacity].[All]" dimensionUniqueName="[Table2]" displayFolder="" count="0" memberValueDatatype="20" unbalanced="0"/>
    <cacheHierarchy uniqueName="[Table2].[Working capital]" caption="Working capital" attribute="1" defaultMemberUniqueName="[Table2].[Working capital].[All]" allUniqueName="[Table2].[Working capital].[All]" dimensionUniqueName="[Table2]" displayFolder="" count="0" memberValueDatatype="5" unbalanced="0"/>
    <cacheHierarchy uniqueName="[Table2].[Capex Schedule]" caption="Capex Schedule" attribute="1" defaultMemberUniqueName="[Table2].[Capex Schedule].[All]" allUniqueName="[Table2].[Capex Schedule].[All]" dimensionUniqueName="[Table2]" displayFolder="" count="0" memberValueDatatype="5" unbalanced="0"/>
    <cacheHierarchy uniqueName="[Table2].[Assets per Car]" caption="Assets per Car" attribute="1" defaultMemberUniqueName="[Table2].[Assets per Car].[All]" allUniqueName="[Table2].[Assets per Car].[All]" dimensionUniqueName="[Table2]" displayFolder="" count="0" memberValueDatatype="20" unbalanced="0"/>
    <cacheHierarchy uniqueName="[Table2].[Cash flow]" caption="Cash flow" attribute="1" defaultMemberUniqueName="[Table2].[Cash flow].[All]" allUniqueName="[Table2].[Cash flow].[All]" dimensionUniqueName="[Table2]" displayFolder="" count="0" memberValueDatatype="5" unbalanced="0"/>
    <cacheHierarchy uniqueName="[Table2].[Interest Coverage]" caption="Interest Coverage" attribute="1" defaultMemberUniqueName="[Table2].[Interest Coverage].[All]" allUniqueName="[Table2].[Interest Coverage].[All]" dimensionUniqueName="[Table2]" displayFolder="" count="0" memberValueDatatype="20" unbalanced="0"/>
    <cacheHierarchy uniqueName="[Table2].[Return on equity2]" caption="Return on equity2" attribute="1" defaultMemberUniqueName="[Table2].[Return on equity2].[All]" allUniqueName="[Table2].[Return on equity2].[All]" dimensionUniqueName="[Table2]" displayFolder="" count="0" memberValueDatatype="20" unbalanced="0"/>
    <cacheHierarchy uniqueName="[Table2].[Calculated Column 3]" caption="Calculated Column 3" attribute="1" defaultMemberUniqueName="[Table2].[Calculated Column 3].[All]" allUniqueName="[Table2].[Calculated Column 3].[All]" dimensionUniqueName="[Table2]" displayFolder="" count="0" memberValueDatatype="20" unbalanced="0"/>
    <cacheHierarchy uniqueName="[Measures].[Sum of Year]" caption="Sum of Year" measure="1" displayFolder="" measureGroup="Table2" count="0">
      <extLst>
        <ext xmlns:x15="http://schemas.microsoft.com/office/spreadsheetml/2010/11/main" uri="{B97F6D7D-B522-45F9-BDA1-12C45D357490}">
          <x15:cacheHierarchy aggregatedColumn="1"/>
        </ext>
      </extLst>
    </cacheHierarchy>
    <cacheHierarchy uniqueName="[Measures].[Sum of Total Revenue]" caption="Sum of Total Revenue" measure="1" displayFolder="" measureGroup="Table2" count="0">
      <extLst>
        <ext xmlns:x15="http://schemas.microsoft.com/office/spreadsheetml/2010/11/main" uri="{B97F6D7D-B522-45F9-BDA1-12C45D357490}">
          <x15:cacheHierarchy aggregatedColumn="2"/>
        </ext>
      </extLst>
    </cacheHierarchy>
    <cacheHierarchy uniqueName="[Measures].[Sum of Total Liabilites]" caption="Sum of Total Liabilites" measure="1" displayFolder="" measureGroup="Table2" count="0">
      <extLst>
        <ext xmlns:x15="http://schemas.microsoft.com/office/spreadsheetml/2010/11/main" uri="{B97F6D7D-B522-45F9-BDA1-12C45D357490}">
          <x15:cacheHierarchy aggregatedColumn="14"/>
        </ext>
      </extLst>
    </cacheHierarchy>
    <cacheHierarchy uniqueName="[Measures].[Sum of Operating Profit]" caption="Sum of Operating Profit" measure="1" displayFolder="" measureGroup="Table2" count="0">
      <extLst>
        <ext xmlns:x15="http://schemas.microsoft.com/office/spreadsheetml/2010/11/main" uri="{B97F6D7D-B522-45F9-BDA1-12C45D357490}">
          <x15:cacheHierarchy aggregatedColumn="4"/>
        </ext>
      </extLst>
    </cacheHierarchy>
    <cacheHierarchy uniqueName="[Measures].[Sum of Total Equity]" caption="Sum of Total Equity" measure="1" displayFolder="" measureGroup="Table2" count="0">
      <extLst>
        <ext xmlns:x15="http://schemas.microsoft.com/office/spreadsheetml/2010/11/main" uri="{B97F6D7D-B522-45F9-BDA1-12C45D357490}">
          <x15:cacheHierarchy aggregatedColumn="11"/>
        </ext>
      </extLst>
    </cacheHierarchy>
    <cacheHierarchy uniqueName="[Measures].[Sum of Cash flow]" caption="Sum of Cash flow" measure="1" displayFolder="" measureGroup="Table2" count="0">
      <extLst>
        <ext xmlns:x15="http://schemas.microsoft.com/office/spreadsheetml/2010/11/main" uri="{B97F6D7D-B522-45F9-BDA1-12C45D357490}">
          <x15:cacheHierarchy aggregatedColumn="25"/>
        </ext>
      </extLst>
    </cacheHierarchy>
    <cacheHierarchy uniqueName="[Measures].[Revenue]" caption="Revenue" measure="1" displayFolder="" measureGroup="Table2" count="0"/>
    <cacheHierarchy uniqueName="[Measures].[EBITDA]" caption="EBITDA" measure="1" displayFolder="" measureGroup="Table2" count="0"/>
    <cacheHierarchy uniqueName="[Measures].[Interest Coverage Ratio]" caption="Interest Coverage Ratio" measure="1" displayFolder="" measureGroup="Table2" count="0"/>
    <cacheHierarchy uniqueName="[Measures].[Return on Equity]" caption="Return on Equity" measure="1" displayFolder="" measureGroup="Table2" count="0"/>
    <cacheHierarchy uniqueName="[Measures].[Return on Assets]" caption="Return on Assets" measure="1" displayFolder="" measureGroup="Table2" count="0"/>
    <cacheHierarchy uniqueName="[Measures].[EBITDA Margin]" caption="EBITDA Margin" measure="1" displayFolder="" measureGroup="Table2" count="0"/>
    <cacheHierarchy uniqueName="[Measures].[Current Ratio]" caption="Current Ratio" measure="1" displayFolder="" measureGroup="Table2" count="0"/>
    <cacheHierarchy uniqueName="[Measures].[Cash Ratio]" caption="Cash Ratio" measure="1" displayFolder="" measureGroup="Table2" count="0"/>
    <cacheHierarchy uniqueName="[Measures].[Debt to Equity]" caption="Debt to Equity" measure="1" displayFolder="" measureGroup="Table2" count="0"/>
    <cacheHierarchy uniqueName="[Measures].[Debt to EBITDA]" caption="Debt to EBITDA" measure="1" displayFolder="" measureGroup="Table2" count="0" oneField="1">
      <fieldsUsage count="1">
        <fieldUsage x="0"/>
      </fieldsUsage>
    </cacheHierarchy>
    <cacheHierarchy uniqueName="[Measures].[Asset turnover ratio]" caption="Asset turnover ratio" measure="1" displayFolder="" measureGroup="Table2" count="0"/>
    <cacheHierarchy uniqueName="[Measures].[Net profit margin]" caption="Net profit margin" measure="1" displayFolder="" measureGroup="Table2"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68.87830196759" createdVersion="5" refreshedVersion="8" minRefreshableVersion="3" recordCount="0" supportSubquery="1" supportAdvancedDrill="1" xr:uid="{002E8F1A-ACD0-42EC-85E1-FF0F5789AB67}">
  <cacheSource type="external" connectionId="1"/>
  <cacheFields count="3">
    <cacheField name="[Measures].[Current Ratio]" caption="Current Ratio" numFmtId="0" hierarchy="41" level="32767"/>
    <cacheField name="[Measures].[Cash Ratio]" caption="Cash Ratio" numFmtId="0" hierarchy="42" level="32767"/>
    <cacheField name="[Table2].[Year].[Year]" caption="Year" numFmtId="0" hierarchy="1" level="1">
      <sharedItems containsSemiMixedTypes="0" containsString="0" containsNumber="1" containsInteger="1" minValue="2025" maxValue="2030" count="5">
        <n v="2025"/>
        <n v="2026"/>
        <n v="2028"/>
        <n v="2029"/>
        <n v="2030"/>
      </sharedItems>
      <extLst>
        <ext xmlns:x15="http://schemas.microsoft.com/office/spreadsheetml/2010/11/main" uri="{4F2E5C28-24EA-4eb8-9CBF-B6C8F9C3D259}">
          <x15:cachedUniqueNames>
            <x15:cachedUniqueName index="0" name="[Table2].[Year].&amp;[2025]"/>
            <x15:cachedUniqueName index="1" name="[Table2].[Year].&amp;[2026]"/>
            <x15:cachedUniqueName index="2" name="[Table2].[Year].&amp;[2028]"/>
            <x15:cachedUniqueName index="3" name="[Table2].[Year].&amp;[2029]"/>
            <x15:cachedUniqueName index="4" name="[Table2].[Year].&amp;[2030]"/>
          </x15:cachedUniqueNames>
        </ext>
      </extLst>
    </cacheField>
  </cacheFields>
  <cacheHierarchies count="50">
    <cacheHierarchy uniqueName="[Table1].[Year]" caption="Year" attribute="1" defaultMemberUniqueName="[Table1].[Year].[All]" allUniqueName="[Table1].[Year].[All]" dimensionUniqueName="[Table1]" displayFolder="" count="0" memberValueDatatype="20" unbalanced="0"/>
    <cacheHierarchy uniqueName="[Table2].[Year]" caption="Year" attribute="1" defaultMemberUniqueName="[Table2].[Year].[All]" allUniqueName="[Table2].[Year].[All]" dimensionUniqueName="[Table2]" displayFolder="" count="2" memberValueDatatype="20" unbalanced="0">
      <fieldsUsage count="2">
        <fieldUsage x="-1"/>
        <fieldUsage x="2"/>
      </fieldsUsage>
    </cacheHierarchy>
    <cacheHierarchy uniqueName="[Table2].[Total Revenue]" caption="Total Revenue" attribute="1" defaultMemberUniqueName="[Table2].[Total Revenue].[All]" allUniqueName="[Table2].[Total Revenue].[All]" dimensionUniqueName="[Table2]" displayFolder="" count="0" memberValueDatatype="5" unbalanced="0"/>
    <cacheHierarchy uniqueName="[Table2].[Total Cost]" caption="Total Cost" attribute="1" defaultMemberUniqueName="[Table2].[Total Cost].[All]" allUniqueName="[Table2].[Total Cost].[All]" dimensionUniqueName="[Table2]" displayFolder="" count="0" memberValueDatatype="5" unbalanced="0"/>
    <cacheHierarchy uniqueName="[Table2].[Operating Profit]" caption="Operating Profit" attribute="1" defaultMemberUniqueName="[Table2].[Operating Profit].[All]" allUniqueName="[Table2].[Operating Profit].[All]" dimensionUniqueName="[Table2]" displayFolder="" count="0" memberValueDatatype="5" unbalanced="0"/>
    <cacheHierarchy uniqueName="[Table2].[Depricition &amp; Amortization]" caption="Depricition &amp; Amortization" attribute="1" defaultMemberUniqueName="[Table2].[Depricition &amp; Amortization].[All]" allUniqueName="[Table2].[Depricition &amp; Amortization].[All]" dimensionUniqueName="[Table2]" displayFolder="" count="0" memberValueDatatype="5" unbalanced="0"/>
    <cacheHierarchy uniqueName="[Table2].[EBIT]" caption="EBIT" attribute="1" defaultMemberUniqueName="[Table2].[EBIT].[All]" allUniqueName="[Table2].[EBIT].[All]" dimensionUniqueName="[Table2]" displayFolder="" count="0" memberValueDatatype="5" unbalanced="0"/>
    <cacheHierarchy uniqueName="[Table2].[Interest]" caption="Interest" attribute="1" defaultMemberUniqueName="[Table2].[Interest].[All]" allUniqueName="[Table2].[Interest].[All]" dimensionUniqueName="[Table2]" displayFolder="" count="0" memberValueDatatype="20" unbalanced="0"/>
    <cacheHierarchy uniqueName="[Table2].[Profit Before Exceptional item]" caption="Profit Before Exceptional item" attribute="1" defaultMemberUniqueName="[Table2].[Profit Before Exceptional item].[All]" allUniqueName="[Table2].[Profit Before Exceptional item].[All]" dimensionUniqueName="[Table2]" displayFolder="" count="0" memberValueDatatype="5" unbalanced="0"/>
    <cacheHierarchy uniqueName="[Table2].[Tax]" caption="Tax" attribute="1" defaultMemberUniqueName="[Table2].[Tax].[All]" allUniqueName="[Table2].[Tax].[All]" dimensionUniqueName="[Table2]" displayFolder="" count="0" memberValueDatatype="5" unbalanced="0"/>
    <cacheHierarchy uniqueName="[Table2].[Net Profit]" caption="Net Profit" attribute="1" defaultMemberUniqueName="[Table2].[Net Profit].[All]" allUniqueName="[Table2].[Net Profit].[All]" dimensionUniqueName="[Table2]" displayFolder="" count="0" memberValueDatatype="5" unbalanced="0"/>
    <cacheHierarchy uniqueName="[Table2].[Total Equity]" caption="Total Equity" attribute="1" defaultMemberUniqueName="[Table2].[Total Equity].[All]" allUniqueName="[Table2].[Total Equity].[All]" dimensionUniqueName="[Table2]" displayFolder="" count="0" memberValueDatatype="5" unbalanced="0"/>
    <cacheHierarchy uniqueName="[Table2].[Total Current Liabilities]" caption="Total Current Liabilities" attribute="1" defaultMemberUniqueName="[Table2].[Total Current Liabilities].[All]" allUniqueName="[Table2].[Total Current Liabilities].[All]" dimensionUniqueName="[Table2]" displayFolder="" count="0" memberValueDatatype="5" unbalanced="0"/>
    <cacheHierarchy uniqueName="[Table2].[Total Long term liabilities]" caption="Total Long term liabilities" attribute="1" defaultMemberUniqueName="[Table2].[Total Long term liabilities].[All]" allUniqueName="[Table2].[Total Long term liabilities].[All]" dimensionUniqueName="[Table2]" displayFolder="" count="0" memberValueDatatype="20" unbalanced="0"/>
    <cacheHierarchy uniqueName="[Table2].[Total Liabilites]" caption="Total Liabilites" attribute="1" defaultMemberUniqueName="[Table2].[Total Liabilites].[All]" allUniqueName="[Table2].[Total Liabilites].[All]" dimensionUniqueName="[Table2]" displayFolder="" count="0" memberValueDatatype="5" unbalanced="0"/>
    <cacheHierarchy uniqueName="[Table2].[Total Liability &amp; Equity]" caption="Total Liability &amp; Equity" attribute="1" defaultMemberUniqueName="[Table2].[Total Liability &amp; Equity].[All]" allUniqueName="[Table2].[Total Liability &amp; Equity].[All]" dimensionUniqueName="[Table2]" displayFolder="" count="0" memberValueDatatype="5" unbalanced="0"/>
    <cacheHierarchy uniqueName="[Table2].[Total Current Asset]" caption="Total Current Asset" attribute="1" defaultMemberUniqueName="[Table2].[Total Current Asset].[All]" allUniqueName="[Table2].[Total Current Asset].[All]" dimensionUniqueName="[Table2]" displayFolder="" count="0" memberValueDatatype="5" unbalanced="0"/>
    <cacheHierarchy uniqueName="[Table2].[Total Long term Assets]" caption="Total Long term Assets" attribute="1" defaultMemberUniqueName="[Table2].[Total Long term Assets].[All]" allUniqueName="[Table2].[Total Long term Assets].[All]" dimensionUniqueName="[Table2]" displayFolder="" count="0" memberValueDatatype="5" unbalanced="0"/>
    <cacheHierarchy uniqueName="[Table2].[Total Asset]" caption="Total Asset" attribute="1" defaultMemberUniqueName="[Table2].[Total Asset].[All]" allUniqueName="[Table2].[Total Asset].[All]" dimensionUniqueName="[Table2]" displayFolder="" count="0" memberValueDatatype="5" unbalanced="0"/>
    <cacheHierarchy uniqueName="[Table2].[Check]" caption="Check" attribute="1" defaultMemberUniqueName="[Table2].[Check].[All]" allUniqueName="[Table2].[Check].[All]" dimensionUniqueName="[Table2]" displayFolder="" count="0" memberValueDatatype="20" unbalanced="0"/>
    <cacheHierarchy uniqueName="[Table2].[Capacity]" caption="Capacity" attribute="1" defaultMemberUniqueName="[Table2].[Capacity].[All]" allUniqueName="[Table2].[Capacity].[All]" dimensionUniqueName="[Table2]" displayFolder="" count="0" memberValueDatatype="20" unbalanced="0"/>
    <cacheHierarchy uniqueName="[Table2].[New Capacity]" caption="New Capacity" attribute="1" defaultMemberUniqueName="[Table2].[New Capacity].[All]" allUniqueName="[Table2].[New Capacity].[All]" dimensionUniqueName="[Table2]" displayFolder="" count="0" memberValueDatatype="20" unbalanced="0"/>
    <cacheHierarchy uniqueName="[Table2].[Working capital]" caption="Working capital" attribute="1" defaultMemberUniqueName="[Table2].[Working capital].[All]" allUniqueName="[Table2].[Working capital].[All]" dimensionUniqueName="[Table2]" displayFolder="" count="0" memberValueDatatype="5" unbalanced="0"/>
    <cacheHierarchy uniqueName="[Table2].[Capex Schedule]" caption="Capex Schedule" attribute="1" defaultMemberUniqueName="[Table2].[Capex Schedule].[All]" allUniqueName="[Table2].[Capex Schedule].[All]" dimensionUniqueName="[Table2]" displayFolder="" count="0" memberValueDatatype="5" unbalanced="0"/>
    <cacheHierarchy uniqueName="[Table2].[Assets per Car]" caption="Assets per Car" attribute="1" defaultMemberUniqueName="[Table2].[Assets per Car].[All]" allUniqueName="[Table2].[Assets per Car].[All]" dimensionUniqueName="[Table2]" displayFolder="" count="0" memberValueDatatype="20" unbalanced="0"/>
    <cacheHierarchy uniqueName="[Table2].[Cash flow]" caption="Cash flow" attribute="1" defaultMemberUniqueName="[Table2].[Cash flow].[All]" allUniqueName="[Table2].[Cash flow].[All]" dimensionUniqueName="[Table2]" displayFolder="" count="0" memberValueDatatype="5" unbalanced="0"/>
    <cacheHierarchy uniqueName="[Table2].[Interest Coverage]" caption="Interest Coverage" attribute="1" defaultMemberUniqueName="[Table2].[Interest Coverage].[All]" allUniqueName="[Table2].[Interest Coverage].[All]" dimensionUniqueName="[Table2]" displayFolder="" count="0" memberValueDatatype="20" unbalanced="0"/>
    <cacheHierarchy uniqueName="[Table2].[Return on equity2]" caption="Return on equity2" attribute="1" defaultMemberUniqueName="[Table2].[Return on equity2].[All]" allUniqueName="[Table2].[Return on equity2].[All]" dimensionUniqueName="[Table2]" displayFolder="" count="0" memberValueDatatype="20" unbalanced="0"/>
    <cacheHierarchy uniqueName="[Table2].[Calculated Column 3]" caption="Calculated Column 3" attribute="1" defaultMemberUniqueName="[Table2].[Calculated Column 3].[All]" allUniqueName="[Table2].[Calculated Column 3].[All]" dimensionUniqueName="[Table2]" displayFolder="" count="0" memberValueDatatype="20" unbalanced="0"/>
    <cacheHierarchy uniqueName="[Measures].[Sum of Year]" caption="Sum of Year" measure="1" displayFolder="" measureGroup="Table2" count="0">
      <extLst>
        <ext xmlns:x15="http://schemas.microsoft.com/office/spreadsheetml/2010/11/main" uri="{B97F6D7D-B522-45F9-BDA1-12C45D357490}">
          <x15:cacheHierarchy aggregatedColumn="1"/>
        </ext>
      </extLst>
    </cacheHierarchy>
    <cacheHierarchy uniqueName="[Measures].[Sum of Total Revenue]" caption="Sum of Total Revenue" measure="1" displayFolder="" measureGroup="Table2" count="0">
      <extLst>
        <ext xmlns:x15="http://schemas.microsoft.com/office/spreadsheetml/2010/11/main" uri="{B97F6D7D-B522-45F9-BDA1-12C45D357490}">
          <x15:cacheHierarchy aggregatedColumn="2"/>
        </ext>
      </extLst>
    </cacheHierarchy>
    <cacheHierarchy uniqueName="[Measures].[Sum of Total Liabilites]" caption="Sum of Total Liabilites" measure="1" displayFolder="" measureGroup="Table2" count="0">
      <extLst>
        <ext xmlns:x15="http://schemas.microsoft.com/office/spreadsheetml/2010/11/main" uri="{B97F6D7D-B522-45F9-BDA1-12C45D357490}">
          <x15:cacheHierarchy aggregatedColumn="14"/>
        </ext>
      </extLst>
    </cacheHierarchy>
    <cacheHierarchy uniqueName="[Measures].[Sum of Operating Profit]" caption="Sum of Operating Profit" measure="1" displayFolder="" measureGroup="Table2" count="0">
      <extLst>
        <ext xmlns:x15="http://schemas.microsoft.com/office/spreadsheetml/2010/11/main" uri="{B97F6D7D-B522-45F9-BDA1-12C45D357490}">
          <x15:cacheHierarchy aggregatedColumn="4"/>
        </ext>
      </extLst>
    </cacheHierarchy>
    <cacheHierarchy uniqueName="[Measures].[Sum of Total Equity]" caption="Sum of Total Equity" measure="1" displayFolder="" measureGroup="Table2" count="0">
      <extLst>
        <ext xmlns:x15="http://schemas.microsoft.com/office/spreadsheetml/2010/11/main" uri="{B97F6D7D-B522-45F9-BDA1-12C45D357490}">
          <x15:cacheHierarchy aggregatedColumn="11"/>
        </ext>
      </extLst>
    </cacheHierarchy>
    <cacheHierarchy uniqueName="[Measures].[Sum of Cash flow]" caption="Sum of Cash flow" measure="1" displayFolder="" measureGroup="Table2" count="0">
      <extLst>
        <ext xmlns:x15="http://schemas.microsoft.com/office/spreadsheetml/2010/11/main" uri="{B97F6D7D-B522-45F9-BDA1-12C45D357490}">
          <x15:cacheHierarchy aggregatedColumn="25"/>
        </ext>
      </extLst>
    </cacheHierarchy>
    <cacheHierarchy uniqueName="[Measures].[Revenue]" caption="Revenue" measure="1" displayFolder="" measureGroup="Table2" count="0"/>
    <cacheHierarchy uniqueName="[Measures].[EBITDA]" caption="EBITDA" measure="1" displayFolder="" measureGroup="Table2" count="0"/>
    <cacheHierarchy uniqueName="[Measures].[Interest Coverage Ratio]" caption="Interest Coverage Ratio" measure="1" displayFolder="" measureGroup="Table2" count="0"/>
    <cacheHierarchy uniqueName="[Measures].[Return on Equity]" caption="Return on Equity" measure="1" displayFolder="" measureGroup="Table2" count="0"/>
    <cacheHierarchy uniqueName="[Measures].[Return on Assets]" caption="Return on Assets" measure="1" displayFolder="" measureGroup="Table2" count="0"/>
    <cacheHierarchy uniqueName="[Measures].[EBITDA Margin]" caption="EBITDA Margin" measure="1" displayFolder="" measureGroup="Table2" count="0"/>
    <cacheHierarchy uniqueName="[Measures].[Current Ratio]" caption="Current Ratio" measure="1" displayFolder="" measureGroup="Table2" count="0" oneField="1">
      <fieldsUsage count="1">
        <fieldUsage x="0"/>
      </fieldsUsage>
    </cacheHierarchy>
    <cacheHierarchy uniqueName="[Measures].[Cash Ratio]" caption="Cash Ratio" measure="1" displayFolder="" measureGroup="Table2" count="0" oneField="1">
      <fieldsUsage count="1">
        <fieldUsage x="1"/>
      </fieldsUsage>
    </cacheHierarchy>
    <cacheHierarchy uniqueName="[Measures].[Debt to Equity]" caption="Debt to Equity" measure="1" displayFolder="" measureGroup="Table2" count="0"/>
    <cacheHierarchy uniqueName="[Measures].[Debt to EBITDA]" caption="Debt to EBITDA" measure="1" displayFolder="" measureGroup="Table2" count="0"/>
    <cacheHierarchy uniqueName="[Measures].[Asset turnover ratio]" caption="Asset turnover ratio" measure="1" displayFolder="" measureGroup="Table2" count="0"/>
    <cacheHierarchy uniqueName="[Measures].[Net profit margin]" caption="Net profit margin" measure="1" displayFolder="" measureGroup="Table2"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68.878303587961" createdVersion="5" refreshedVersion="8" minRefreshableVersion="3" recordCount="0" supportSubquery="1" supportAdvancedDrill="1" xr:uid="{F44273EB-B933-43BE-B7D5-7E056FC412D3}">
  <cacheSource type="external" connectionId="1"/>
  <cacheFields count="7">
    <cacheField name="[Table2].[Year].[Year]" caption="Year" numFmtId="0" hierarchy="1" level="1">
      <sharedItems containsSemiMixedTypes="0" containsString="0" containsNumber="1" containsInteger="1" minValue="2025" maxValue="2030" count="6">
        <n v="2025"/>
        <n v="2026"/>
        <n v="2028"/>
        <n v="2029"/>
        <n v="2030"/>
        <n v="2027" u="1"/>
      </sharedItems>
      <extLst>
        <ext xmlns:x15="http://schemas.microsoft.com/office/spreadsheetml/2010/11/main" uri="{4F2E5C28-24EA-4eb8-9CBF-B6C8F9C3D259}">
          <x15:cachedUniqueNames>
            <x15:cachedUniqueName index="0" name="[Table2].[Year].&amp;[2025]"/>
            <x15:cachedUniqueName index="1" name="[Table2].[Year].&amp;[2026]"/>
            <x15:cachedUniqueName index="2" name="[Table2].[Year].&amp;[2028]"/>
            <x15:cachedUniqueName index="3" name="[Table2].[Year].&amp;[2029]"/>
            <x15:cachedUniqueName index="4" name="[Table2].[Year].&amp;[2030]"/>
            <x15:cachedUniqueName index="5" name="[Table2].[Year].&amp;[2027]"/>
          </x15:cachedUniqueNames>
        </ext>
      </extLst>
    </cacheField>
    <cacheField name="[Measures].[EBITDA Margin]" caption="EBITDA Margin" numFmtId="0" hierarchy="40" level="32767"/>
    <cacheField name="[Measures].[Net profit margin]" caption="Net profit margin" numFmtId="0" hierarchy="46" level="32767"/>
    <cacheField name="[Measures].[Return on Equity]" caption="Return on Equity" numFmtId="0" hierarchy="38" level="32767"/>
    <cacheField name="[Measures].[Debt to EBITDA]" caption="Debt to EBITDA" numFmtId="0" hierarchy="44" level="32767"/>
    <cacheField name="[Measures].[Interest Coverage Ratio]" caption="Interest Coverage Ratio" numFmtId="0" hierarchy="37" level="32767"/>
    <cacheField name="[Measures].[Current Ratio]" caption="Current Ratio" numFmtId="0" hierarchy="41" level="32767"/>
  </cacheFields>
  <cacheHierarchies count="50">
    <cacheHierarchy uniqueName="[Table1].[Year]" caption="Year" attribute="1" defaultMemberUniqueName="[Table1].[Year].[All]" allUniqueName="[Table1].[Year].[All]" dimensionUniqueName="[Table1]" displayFolder="" count="0" memberValueDatatype="20" unbalanced="0"/>
    <cacheHierarchy uniqueName="[Table2].[Year]" caption="Year" attribute="1" defaultMemberUniqueName="[Table2].[Year].[All]" allUniqueName="[Table2].[Year].[All]" dimensionUniqueName="[Table2]" displayFolder="" count="2" memberValueDatatype="20" unbalanced="0">
      <fieldsUsage count="2">
        <fieldUsage x="-1"/>
        <fieldUsage x="0"/>
      </fieldsUsage>
    </cacheHierarchy>
    <cacheHierarchy uniqueName="[Table2].[Total Revenue]" caption="Total Revenue" attribute="1" defaultMemberUniqueName="[Table2].[Total Revenue].[All]" allUniqueName="[Table2].[Total Revenue].[All]" dimensionUniqueName="[Table2]" displayFolder="" count="0" memberValueDatatype="5" unbalanced="0"/>
    <cacheHierarchy uniqueName="[Table2].[Total Cost]" caption="Total Cost" attribute="1" defaultMemberUniqueName="[Table2].[Total Cost].[All]" allUniqueName="[Table2].[Total Cost].[All]" dimensionUniqueName="[Table2]" displayFolder="" count="0" memberValueDatatype="5" unbalanced="0"/>
    <cacheHierarchy uniqueName="[Table2].[Operating Profit]" caption="Operating Profit" attribute="1" defaultMemberUniqueName="[Table2].[Operating Profit].[All]" allUniqueName="[Table2].[Operating Profit].[All]" dimensionUniqueName="[Table2]" displayFolder="" count="0" memberValueDatatype="5" unbalanced="0"/>
    <cacheHierarchy uniqueName="[Table2].[Depricition &amp; Amortization]" caption="Depricition &amp; Amortization" attribute="1" defaultMemberUniqueName="[Table2].[Depricition &amp; Amortization].[All]" allUniqueName="[Table2].[Depricition &amp; Amortization].[All]" dimensionUniqueName="[Table2]" displayFolder="" count="0" memberValueDatatype="5" unbalanced="0"/>
    <cacheHierarchy uniqueName="[Table2].[EBIT]" caption="EBIT" attribute="1" defaultMemberUniqueName="[Table2].[EBIT].[All]" allUniqueName="[Table2].[EBIT].[All]" dimensionUniqueName="[Table2]" displayFolder="" count="0" memberValueDatatype="5" unbalanced="0"/>
    <cacheHierarchy uniqueName="[Table2].[Interest]" caption="Interest" attribute="1" defaultMemberUniqueName="[Table2].[Interest].[All]" allUniqueName="[Table2].[Interest].[All]" dimensionUniqueName="[Table2]" displayFolder="" count="0" memberValueDatatype="20" unbalanced="0"/>
    <cacheHierarchy uniqueName="[Table2].[Profit Before Exceptional item]" caption="Profit Before Exceptional item" attribute="1" defaultMemberUniqueName="[Table2].[Profit Before Exceptional item].[All]" allUniqueName="[Table2].[Profit Before Exceptional item].[All]" dimensionUniqueName="[Table2]" displayFolder="" count="0" memberValueDatatype="5" unbalanced="0"/>
    <cacheHierarchy uniqueName="[Table2].[Tax]" caption="Tax" attribute="1" defaultMemberUniqueName="[Table2].[Tax].[All]" allUniqueName="[Table2].[Tax].[All]" dimensionUniqueName="[Table2]" displayFolder="" count="0" memberValueDatatype="5" unbalanced="0"/>
    <cacheHierarchy uniqueName="[Table2].[Net Profit]" caption="Net Profit" attribute="1" defaultMemberUniqueName="[Table2].[Net Profit].[All]" allUniqueName="[Table2].[Net Profit].[All]" dimensionUniqueName="[Table2]" displayFolder="" count="0" memberValueDatatype="5" unbalanced="0"/>
    <cacheHierarchy uniqueName="[Table2].[Total Equity]" caption="Total Equity" attribute="1" defaultMemberUniqueName="[Table2].[Total Equity].[All]" allUniqueName="[Table2].[Total Equity].[All]" dimensionUniqueName="[Table2]" displayFolder="" count="0" memberValueDatatype="5" unbalanced="0"/>
    <cacheHierarchy uniqueName="[Table2].[Total Current Liabilities]" caption="Total Current Liabilities" attribute="1" defaultMemberUniqueName="[Table2].[Total Current Liabilities].[All]" allUniqueName="[Table2].[Total Current Liabilities].[All]" dimensionUniqueName="[Table2]" displayFolder="" count="0" memberValueDatatype="5" unbalanced="0"/>
    <cacheHierarchy uniqueName="[Table2].[Total Long term liabilities]" caption="Total Long term liabilities" attribute="1" defaultMemberUniqueName="[Table2].[Total Long term liabilities].[All]" allUniqueName="[Table2].[Total Long term liabilities].[All]" dimensionUniqueName="[Table2]" displayFolder="" count="0" memberValueDatatype="20" unbalanced="0"/>
    <cacheHierarchy uniqueName="[Table2].[Total Liabilites]" caption="Total Liabilites" attribute="1" defaultMemberUniqueName="[Table2].[Total Liabilites].[All]" allUniqueName="[Table2].[Total Liabilites].[All]" dimensionUniqueName="[Table2]" displayFolder="" count="0" memberValueDatatype="5" unbalanced="0"/>
    <cacheHierarchy uniqueName="[Table2].[Total Liability &amp; Equity]" caption="Total Liability &amp; Equity" attribute="1" defaultMemberUniqueName="[Table2].[Total Liability &amp; Equity].[All]" allUniqueName="[Table2].[Total Liability &amp; Equity].[All]" dimensionUniqueName="[Table2]" displayFolder="" count="0" memberValueDatatype="5" unbalanced="0"/>
    <cacheHierarchy uniqueName="[Table2].[Total Current Asset]" caption="Total Current Asset" attribute="1" defaultMemberUniqueName="[Table2].[Total Current Asset].[All]" allUniqueName="[Table2].[Total Current Asset].[All]" dimensionUniqueName="[Table2]" displayFolder="" count="0" memberValueDatatype="5" unbalanced="0"/>
    <cacheHierarchy uniqueName="[Table2].[Total Long term Assets]" caption="Total Long term Assets" attribute="1" defaultMemberUniqueName="[Table2].[Total Long term Assets].[All]" allUniqueName="[Table2].[Total Long term Assets].[All]" dimensionUniqueName="[Table2]" displayFolder="" count="0" memberValueDatatype="5" unbalanced="0"/>
    <cacheHierarchy uniqueName="[Table2].[Total Asset]" caption="Total Asset" attribute="1" defaultMemberUniqueName="[Table2].[Total Asset].[All]" allUniqueName="[Table2].[Total Asset].[All]" dimensionUniqueName="[Table2]" displayFolder="" count="0" memberValueDatatype="5" unbalanced="0"/>
    <cacheHierarchy uniqueName="[Table2].[Check]" caption="Check" attribute="1" defaultMemberUniqueName="[Table2].[Check].[All]" allUniqueName="[Table2].[Check].[All]" dimensionUniqueName="[Table2]" displayFolder="" count="0" memberValueDatatype="20" unbalanced="0"/>
    <cacheHierarchy uniqueName="[Table2].[Capacity]" caption="Capacity" attribute="1" defaultMemberUniqueName="[Table2].[Capacity].[All]" allUniqueName="[Table2].[Capacity].[All]" dimensionUniqueName="[Table2]" displayFolder="" count="0" memberValueDatatype="20" unbalanced="0"/>
    <cacheHierarchy uniqueName="[Table2].[New Capacity]" caption="New Capacity" attribute="1" defaultMemberUniqueName="[Table2].[New Capacity].[All]" allUniqueName="[Table2].[New Capacity].[All]" dimensionUniqueName="[Table2]" displayFolder="" count="0" memberValueDatatype="20" unbalanced="0"/>
    <cacheHierarchy uniqueName="[Table2].[Working capital]" caption="Working capital" attribute="1" defaultMemberUniqueName="[Table2].[Working capital].[All]" allUniqueName="[Table2].[Working capital].[All]" dimensionUniqueName="[Table2]" displayFolder="" count="0" memberValueDatatype="5" unbalanced="0"/>
    <cacheHierarchy uniqueName="[Table2].[Capex Schedule]" caption="Capex Schedule" attribute="1" defaultMemberUniqueName="[Table2].[Capex Schedule].[All]" allUniqueName="[Table2].[Capex Schedule].[All]" dimensionUniqueName="[Table2]" displayFolder="" count="0" memberValueDatatype="5" unbalanced="0"/>
    <cacheHierarchy uniqueName="[Table2].[Assets per Car]" caption="Assets per Car" attribute="1" defaultMemberUniqueName="[Table2].[Assets per Car].[All]" allUniqueName="[Table2].[Assets per Car].[All]" dimensionUniqueName="[Table2]" displayFolder="" count="0" memberValueDatatype="20" unbalanced="0"/>
    <cacheHierarchy uniqueName="[Table2].[Cash flow]" caption="Cash flow" attribute="1" defaultMemberUniqueName="[Table2].[Cash flow].[All]" allUniqueName="[Table2].[Cash flow].[All]" dimensionUniqueName="[Table2]" displayFolder="" count="0" memberValueDatatype="5" unbalanced="0"/>
    <cacheHierarchy uniqueName="[Table2].[Interest Coverage]" caption="Interest Coverage" attribute="1" defaultMemberUniqueName="[Table2].[Interest Coverage].[All]" allUniqueName="[Table2].[Interest Coverage].[All]" dimensionUniqueName="[Table2]" displayFolder="" count="0" memberValueDatatype="20" unbalanced="0"/>
    <cacheHierarchy uniqueName="[Table2].[Return on equity2]" caption="Return on equity2" attribute="1" defaultMemberUniqueName="[Table2].[Return on equity2].[All]" allUniqueName="[Table2].[Return on equity2].[All]" dimensionUniqueName="[Table2]" displayFolder="" count="0" memberValueDatatype="20" unbalanced="0"/>
    <cacheHierarchy uniqueName="[Table2].[Calculated Column 3]" caption="Calculated Column 3" attribute="1" defaultMemberUniqueName="[Table2].[Calculated Column 3].[All]" allUniqueName="[Table2].[Calculated Column 3].[All]" dimensionUniqueName="[Table2]" displayFolder="" count="0" memberValueDatatype="20" unbalanced="0"/>
    <cacheHierarchy uniqueName="[Measures].[Sum of Year]" caption="Sum of Year" measure="1" displayFolder="" measureGroup="Table2" count="0">
      <extLst>
        <ext xmlns:x15="http://schemas.microsoft.com/office/spreadsheetml/2010/11/main" uri="{B97F6D7D-B522-45F9-BDA1-12C45D357490}">
          <x15:cacheHierarchy aggregatedColumn="1"/>
        </ext>
      </extLst>
    </cacheHierarchy>
    <cacheHierarchy uniqueName="[Measures].[Sum of Total Revenue]" caption="Sum of Total Revenue" measure="1" displayFolder="" measureGroup="Table2" count="0">
      <extLst>
        <ext xmlns:x15="http://schemas.microsoft.com/office/spreadsheetml/2010/11/main" uri="{B97F6D7D-B522-45F9-BDA1-12C45D357490}">
          <x15:cacheHierarchy aggregatedColumn="2"/>
        </ext>
      </extLst>
    </cacheHierarchy>
    <cacheHierarchy uniqueName="[Measures].[Sum of Total Liabilites]" caption="Sum of Total Liabilites" measure="1" displayFolder="" measureGroup="Table2" count="0">
      <extLst>
        <ext xmlns:x15="http://schemas.microsoft.com/office/spreadsheetml/2010/11/main" uri="{B97F6D7D-B522-45F9-BDA1-12C45D357490}">
          <x15:cacheHierarchy aggregatedColumn="14"/>
        </ext>
      </extLst>
    </cacheHierarchy>
    <cacheHierarchy uniqueName="[Measures].[Sum of Operating Profit]" caption="Sum of Operating Profit" measure="1" displayFolder="" measureGroup="Table2" count="0">
      <extLst>
        <ext xmlns:x15="http://schemas.microsoft.com/office/spreadsheetml/2010/11/main" uri="{B97F6D7D-B522-45F9-BDA1-12C45D357490}">
          <x15:cacheHierarchy aggregatedColumn="4"/>
        </ext>
      </extLst>
    </cacheHierarchy>
    <cacheHierarchy uniqueName="[Measures].[Sum of Total Equity]" caption="Sum of Total Equity" measure="1" displayFolder="" measureGroup="Table2" count="0">
      <extLst>
        <ext xmlns:x15="http://schemas.microsoft.com/office/spreadsheetml/2010/11/main" uri="{B97F6D7D-B522-45F9-BDA1-12C45D357490}">
          <x15:cacheHierarchy aggregatedColumn="11"/>
        </ext>
      </extLst>
    </cacheHierarchy>
    <cacheHierarchy uniqueName="[Measures].[Sum of Cash flow]" caption="Sum of Cash flow" measure="1" displayFolder="" measureGroup="Table2" count="0">
      <extLst>
        <ext xmlns:x15="http://schemas.microsoft.com/office/spreadsheetml/2010/11/main" uri="{B97F6D7D-B522-45F9-BDA1-12C45D357490}">
          <x15:cacheHierarchy aggregatedColumn="25"/>
        </ext>
      </extLst>
    </cacheHierarchy>
    <cacheHierarchy uniqueName="[Measures].[Revenue]" caption="Revenue" measure="1" displayFolder="" measureGroup="Table2" count="0"/>
    <cacheHierarchy uniqueName="[Measures].[EBITDA]" caption="EBITDA" measure="1" displayFolder="" measureGroup="Table2" count="0"/>
    <cacheHierarchy uniqueName="[Measures].[Interest Coverage Ratio]" caption="Interest Coverage Ratio" measure="1" displayFolder="" measureGroup="Table2" count="0" oneField="1">
      <fieldsUsage count="1">
        <fieldUsage x="5"/>
      </fieldsUsage>
    </cacheHierarchy>
    <cacheHierarchy uniqueName="[Measures].[Return on Equity]" caption="Return on Equity" measure="1" displayFolder="" measureGroup="Table2" count="0" oneField="1">
      <fieldsUsage count="1">
        <fieldUsage x="3"/>
      </fieldsUsage>
    </cacheHierarchy>
    <cacheHierarchy uniqueName="[Measures].[Return on Assets]" caption="Return on Assets" measure="1" displayFolder="" measureGroup="Table2" count="0"/>
    <cacheHierarchy uniqueName="[Measures].[EBITDA Margin]" caption="EBITDA Margin" measure="1" displayFolder="" measureGroup="Table2" count="0" oneField="1">
      <fieldsUsage count="1">
        <fieldUsage x="1"/>
      </fieldsUsage>
    </cacheHierarchy>
    <cacheHierarchy uniqueName="[Measures].[Current Ratio]" caption="Current Ratio" measure="1" displayFolder="" measureGroup="Table2" count="0" oneField="1">
      <fieldsUsage count="1">
        <fieldUsage x="6"/>
      </fieldsUsage>
    </cacheHierarchy>
    <cacheHierarchy uniqueName="[Measures].[Cash Ratio]" caption="Cash Ratio" measure="1" displayFolder="" measureGroup="Table2" count="0"/>
    <cacheHierarchy uniqueName="[Measures].[Debt to Equity]" caption="Debt to Equity" measure="1" displayFolder="" measureGroup="Table2" count="0"/>
    <cacheHierarchy uniqueName="[Measures].[Debt to EBITDA]" caption="Debt to EBITDA" measure="1" displayFolder="" measureGroup="Table2" count="0" oneField="1">
      <fieldsUsage count="1">
        <fieldUsage x="4"/>
      </fieldsUsage>
    </cacheHierarchy>
    <cacheHierarchy uniqueName="[Measures].[Asset turnover ratio]" caption="Asset turnover ratio" measure="1" displayFolder="" measureGroup="Table2" count="0"/>
    <cacheHierarchy uniqueName="[Measures].[Net profit margin]" caption="Net profit margin" measure="1" displayFolder="" measureGroup="Table2" count="0" oneField="1">
      <fieldsUsage count="1">
        <fieldUsage x="2"/>
      </fieldsUsage>
    </cacheHierarchy>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68.878304282407" createdVersion="5" refreshedVersion="8" minRefreshableVersion="3" recordCount="0" supportSubquery="1" supportAdvancedDrill="1" xr:uid="{1F670F7E-A21A-4E3D-BFA3-FA547F7D5FD7}">
  <cacheSource type="external" connectionId="1"/>
  <cacheFields count="3">
    <cacheField name="[Table2].[Year].[Year]" caption="Year" numFmtId="0" hierarchy="1" level="1">
      <sharedItems containsSemiMixedTypes="0" containsString="0" containsNumber="1" containsInteger="1" minValue="2025" maxValue="2030" count="5">
        <n v="2025"/>
        <n v="2026"/>
        <n v="2028"/>
        <n v="2029"/>
        <n v="2030"/>
      </sharedItems>
      <extLst>
        <ext xmlns:x15="http://schemas.microsoft.com/office/spreadsheetml/2010/11/main" uri="{4F2E5C28-24EA-4eb8-9CBF-B6C8F9C3D259}">
          <x15:cachedUniqueNames>
            <x15:cachedUniqueName index="0" name="[Table2].[Year].&amp;[2025]"/>
            <x15:cachedUniqueName index="1" name="[Table2].[Year].&amp;[2026]"/>
            <x15:cachedUniqueName index="2" name="[Table2].[Year].&amp;[2028]"/>
            <x15:cachedUniqueName index="3" name="[Table2].[Year].&amp;[2029]"/>
            <x15:cachedUniqueName index="4" name="[Table2].[Year].&amp;[2030]"/>
          </x15:cachedUniqueNames>
        </ext>
      </extLst>
    </cacheField>
    <cacheField name="[Measures].[Return on Equity]" caption="Return on Equity" numFmtId="0" hierarchy="38" level="32767"/>
    <cacheField name="[Measures].[Return on Assets]" caption="Return on Assets" numFmtId="0" hierarchy="39" level="32767"/>
  </cacheFields>
  <cacheHierarchies count="50">
    <cacheHierarchy uniqueName="[Table1].[Year]" caption="Year" attribute="1" defaultMemberUniqueName="[Table1].[Year].[All]" allUniqueName="[Table1].[Year].[All]" dimensionUniqueName="[Table1]" displayFolder="" count="0" memberValueDatatype="20" unbalanced="0"/>
    <cacheHierarchy uniqueName="[Table2].[Year]" caption="Year" attribute="1" defaultMemberUniqueName="[Table2].[Year].[All]" allUniqueName="[Table2].[Year].[All]" dimensionUniqueName="[Table2]" displayFolder="" count="2" memberValueDatatype="20" unbalanced="0">
      <fieldsUsage count="2">
        <fieldUsage x="-1"/>
        <fieldUsage x="0"/>
      </fieldsUsage>
    </cacheHierarchy>
    <cacheHierarchy uniqueName="[Table2].[Total Revenue]" caption="Total Revenue" attribute="1" defaultMemberUniqueName="[Table2].[Total Revenue].[All]" allUniqueName="[Table2].[Total Revenue].[All]" dimensionUniqueName="[Table2]" displayFolder="" count="0" memberValueDatatype="5" unbalanced="0"/>
    <cacheHierarchy uniqueName="[Table2].[Total Cost]" caption="Total Cost" attribute="1" defaultMemberUniqueName="[Table2].[Total Cost].[All]" allUniqueName="[Table2].[Total Cost].[All]" dimensionUniqueName="[Table2]" displayFolder="" count="0" memberValueDatatype="5" unbalanced="0"/>
    <cacheHierarchy uniqueName="[Table2].[Operating Profit]" caption="Operating Profit" attribute="1" defaultMemberUniqueName="[Table2].[Operating Profit].[All]" allUniqueName="[Table2].[Operating Profit].[All]" dimensionUniqueName="[Table2]" displayFolder="" count="0" memberValueDatatype="5" unbalanced="0"/>
    <cacheHierarchy uniqueName="[Table2].[Depricition &amp; Amortization]" caption="Depricition &amp; Amortization" attribute="1" defaultMemberUniqueName="[Table2].[Depricition &amp; Amortization].[All]" allUniqueName="[Table2].[Depricition &amp; Amortization].[All]" dimensionUniqueName="[Table2]" displayFolder="" count="0" memberValueDatatype="5" unbalanced="0"/>
    <cacheHierarchy uniqueName="[Table2].[EBIT]" caption="EBIT" attribute="1" defaultMemberUniqueName="[Table2].[EBIT].[All]" allUniqueName="[Table2].[EBIT].[All]" dimensionUniqueName="[Table2]" displayFolder="" count="0" memberValueDatatype="5" unbalanced="0"/>
    <cacheHierarchy uniqueName="[Table2].[Interest]" caption="Interest" attribute="1" defaultMemberUniqueName="[Table2].[Interest].[All]" allUniqueName="[Table2].[Interest].[All]" dimensionUniqueName="[Table2]" displayFolder="" count="0" memberValueDatatype="20" unbalanced="0"/>
    <cacheHierarchy uniqueName="[Table2].[Profit Before Exceptional item]" caption="Profit Before Exceptional item" attribute="1" defaultMemberUniqueName="[Table2].[Profit Before Exceptional item].[All]" allUniqueName="[Table2].[Profit Before Exceptional item].[All]" dimensionUniqueName="[Table2]" displayFolder="" count="0" memberValueDatatype="5" unbalanced="0"/>
    <cacheHierarchy uniqueName="[Table2].[Tax]" caption="Tax" attribute="1" defaultMemberUniqueName="[Table2].[Tax].[All]" allUniqueName="[Table2].[Tax].[All]" dimensionUniqueName="[Table2]" displayFolder="" count="0" memberValueDatatype="5" unbalanced="0"/>
    <cacheHierarchy uniqueName="[Table2].[Net Profit]" caption="Net Profit" attribute="1" defaultMemberUniqueName="[Table2].[Net Profit].[All]" allUniqueName="[Table2].[Net Profit].[All]" dimensionUniqueName="[Table2]" displayFolder="" count="0" memberValueDatatype="5" unbalanced="0"/>
    <cacheHierarchy uniqueName="[Table2].[Total Equity]" caption="Total Equity" attribute="1" defaultMemberUniqueName="[Table2].[Total Equity].[All]" allUniqueName="[Table2].[Total Equity].[All]" dimensionUniqueName="[Table2]" displayFolder="" count="0" memberValueDatatype="5" unbalanced="0"/>
    <cacheHierarchy uniqueName="[Table2].[Total Current Liabilities]" caption="Total Current Liabilities" attribute="1" defaultMemberUniqueName="[Table2].[Total Current Liabilities].[All]" allUniqueName="[Table2].[Total Current Liabilities].[All]" dimensionUniqueName="[Table2]" displayFolder="" count="0" memberValueDatatype="5" unbalanced="0"/>
    <cacheHierarchy uniqueName="[Table2].[Total Long term liabilities]" caption="Total Long term liabilities" attribute="1" defaultMemberUniqueName="[Table2].[Total Long term liabilities].[All]" allUniqueName="[Table2].[Total Long term liabilities].[All]" dimensionUniqueName="[Table2]" displayFolder="" count="0" memberValueDatatype="20" unbalanced="0"/>
    <cacheHierarchy uniqueName="[Table2].[Total Liabilites]" caption="Total Liabilites" attribute="1" defaultMemberUniqueName="[Table2].[Total Liabilites].[All]" allUniqueName="[Table2].[Total Liabilites].[All]" dimensionUniqueName="[Table2]" displayFolder="" count="0" memberValueDatatype="5" unbalanced="0"/>
    <cacheHierarchy uniqueName="[Table2].[Total Liability &amp; Equity]" caption="Total Liability &amp; Equity" attribute="1" defaultMemberUniqueName="[Table2].[Total Liability &amp; Equity].[All]" allUniqueName="[Table2].[Total Liability &amp; Equity].[All]" dimensionUniqueName="[Table2]" displayFolder="" count="0" memberValueDatatype="5" unbalanced="0"/>
    <cacheHierarchy uniqueName="[Table2].[Total Current Asset]" caption="Total Current Asset" attribute="1" defaultMemberUniqueName="[Table2].[Total Current Asset].[All]" allUniqueName="[Table2].[Total Current Asset].[All]" dimensionUniqueName="[Table2]" displayFolder="" count="0" memberValueDatatype="5" unbalanced="0"/>
    <cacheHierarchy uniqueName="[Table2].[Total Long term Assets]" caption="Total Long term Assets" attribute="1" defaultMemberUniqueName="[Table2].[Total Long term Assets].[All]" allUniqueName="[Table2].[Total Long term Assets].[All]" dimensionUniqueName="[Table2]" displayFolder="" count="0" memberValueDatatype="5" unbalanced="0"/>
    <cacheHierarchy uniqueName="[Table2].[Total Asset]" caption="Total Asset" attribute="1" defaultMemberUniqueName="[Table2].[Total Asset].[All]" allUniqueName="[Table2].[Total Asset].[All]" dimensionUniqueName="[Table2]" displayFolder="" count="0" memberValueDatatype="5" unbalanced="0"/>
    <cacheHierarchy uniqueName="[Table2].[Check]" caption="Check" attribute="1" defaultMemberUniqueName="[Table2].[Check].[All]" allUniqueName="[Table2].[Check].[All]" dimensionUniqueName="[Table2]" displayFolder="" count="0" memberValueDatatype="20" unbalanced="0"/>
    <cacheHierarchy uniqueName="[Table2].[Capacity]" caption="Capacity" attribute="1" defaultMemberUniqueName="[Table2].[Capacity].[All]" allUniqueName="[Table2].[Capacity].[All]" dimensionUniqueName="[Table2]" displayFolder="" count="0" memberValueDatatype="20" unbalanced="0"/>
    <cacheHierarchy uniqueName="[Table2].[New Capacity]" caption="New Capacity" attribute="1" defaultMemberUniqueName="[Table2].[New Capacity].[All]" allUniqueName="[Table2].[New Capacity].[All]" dimensionUniqueName="[Table2]" displayFolder="" count="0" memberValueDatatype="20" unbalanced="0"/>
    <cacheHierarchy uniqueName="[Table2].[Working capital]" caption="Working capital" attribute="1" defaultMemberUniqueName="[Table2].[Working capital].[All]" allUniqueName="[Table2].[Working capital].[All]" dimensionUniqueName="[Table2]" displayFolder="" count="0" memberValueDatatype="5" unbalanced="0"/>
    <cacheHierarchy uniqueName="[Table2].[Capex Schedule]" caption="Capex Schedule" attribute="1" defaultMemberUniqueName="[Table2].[Capex Schedule].[All]" allUniqueName="[Table2].[Capex Schedule].[All]" dimensionUniqueName="[Table2]" displayFolder="" count="0" memberValueDatatype="5" unbalanced="0"/>
    <cacheHierarchy uniqueName="[Table2].[Assets per Car]" caption="Assets per Car" attribute="1" defaultMemberUniqueName="[Table2].[Assets per Car].[All]" allUniqueName="[Table2].[Assets per Car].[All]" dimensionUniqueName="[Table2]" displayFolder="" count="0" memberValueDatatype="20" unbalanced="0"/>
    <cacheHierarchy uniqueName="[Table2].[Cash flow]" caption="Cash flow" attribute="1" defaultMemberUniqueName="[Table2].[Cash flow].[All]" allUniqueName="[Table2].[Cash flow].[All]" dimensionUniqueName="[Table2]" displayFolder="" count="0" memberValueDatatype="5" unbalanced="0"/>
    <cacheHierarchy uniqueName="[Table2].[Interest Coverage]" caption="Interest Coverage" attribute="1" defaultMemberUniqueName="[Table2].[Interest Coverage].[All]" allUniqueName="[Table2].[Interest Coverage].[All]" dimensionUniqueName="[Table2]" displayFolder="" count="0" memberValueDatatype="20" unbalanced="0"/>
    <cacheHierarchy uniqueName="[Table2].[Return on equity2]" caption="Return on equity2" attribute="1" defaultMemberUniqueName="[Table2].[Return on equity2].[All]" allUniqueName="[Table2].[Return on equity2].[All]" dimensionUniqueName="[Table2]" displayFolder="" count="0" memberValueDatatype="20" unbalanced="0"/>
    <cacheHierarchy uniqueName="[Table2].[Calculated Column 3]" caption="Calculated Column 3" attribute="1" defaultMemberUniqueName="[Table2].[Calculated Column 3].[All]" allUniqueName="[Table2].[Calculated Column 3].[All]" dimensionUniqueName="[Table2]" displayFolder="" count="0" memberValueDatatype="20" unbalanced="0"/>
    <cacheHierarchy uniqueName="[Measures].[Sum of Year]" caption="Sum of Year" measure="1" displayFolder="" measureGroup="Table2" count="0">
      <extLst>
        <ext xmlns:x15="http://schemas.microsoft.com/office/spreadsheetml/2010/11/main" uri="{B97F6D7D-B522-45F9-BDA1-12C45D357490}">
          <x15:cacheHierarchy aggregatedColumn="1"/>
        </ext>
      </extLst>
    </cacheHierarchy>
    <cacheHierarchy uniqueName="[Measures].[Sum of Total Revenue]" caption="Sum of Total Revenue" measure="1" displayFolder="" measureGroup="Table2" count="0">
      <extLst>
        <ext xmlns:x15="http://schemas.microsoft.com/office/spreadsheetml/2010/11/main" uri="{B97F6D7D-B522-45F9-BDA1-12C45D357490}">
          <x15:cacheHierarchy aggregatedColumn="2"/>
        </ext>
      </extLst>
    </cacheHierarchy>
    <cacheHierarchy uniqueName="[Measures].[Sum of Total Liabilites]" caption="Sum of Total Liabilites" measure="1" displayFolder="" measureGroup="Table2" count="0">
      <extLst>
        <ext xmlns:x15="http://schemas.microsoft.com/office/spreadsheetml/2010/11/main" uri="{B97F6D7D-B522-45F9-BDA1-12C45D357490}">
          <x15:cacheHierarchy aggregatedColumn="14"/>
        </ext>
      </extLst>
    </cacheHierarchy>
    <cacheHierarchy uniqueName="[Measures].[Sum of Operating Profit]" caption="Sum of Operating Profit" measure="1" displayFolder="" measureGroup="Table2" count="0">
      <extLst>
        <ext xmlns:x15="http://schemas.microsoft.com/office/spreadsheetml/2010/11/main" uri="{B97F6D7D-B522-45F9-BDA1-12C45D357490}">
          <x15:cacheHierarchy aggregatedColumn="4"/>
        </ext>
      </extLst>
    </cacheHierarchy>
    <cacheHierarchy uniqueName="[Measures].[Sum of Total Equity]" caption="Sum of Total Equity" measure="1" displayFolder="" measureGroup="Table2" count="0">
      <extLst>
        <ext xmlns:x15="http://schemas.microsoft.com/office/spreadsheetml/2010/11/main" uri="{B97F6D7D-B522-45F9-BDA1-12C45D357490}">
          <x15:cacheHierarchy aggregatedColumn="11"/>
        </ext>
      </extLst>
    </cacheHierarchy>
    <cacheHierarchy uniqueName="[Measures].[Sum of Cash flow]" caption="Sum of Cash flow" measure="1" displayFolder="" measureGroup="Table2" count="0">
      <extLst>
        <ext xmlns:x15="http://schemas.microsoft.com/office/spreadsheetml/2010/11/main" uri="{B97F6D7D-B522-45F9-BDA1-12C45D357490}">
          <x15:cacheHierarchy aggregatedColumn="25"/>
        </ext>
      </extLst>
    </cacheHierarchy>
    <cacheHierarchy uniqueName="[Measures].[Revenue]" caption="Revenue" measure="1" displayFolder="" measureGroup="Table2" count="0"/>
    <cacheHierarchy uniqueName="[Measures].[EBITDA]" caption="EBITDA" measure="1" displayFolder="" measureGroup="Table2" count="0"/>
    <cacheHierarchy uniqueName="[Measures].[Interest Coverage Ratio]" caption="Interest Coverage Ratio" measure="1" displayFolder="" measureGroup="Table2" count="0"/>
    <cacheHierarchy uniqueName="[Measures].[Return on Equity]" caption="Return on Equity" measure="1" displayFolder="" measureGroup="Table2" count="0" oneField="1">
      <fieldsUsage count="1">
        <fieldUsage x="1"/>
      </fieldsUsage>
    </cacheHierarchy>
    <cacheHierarchy uniqueName="[Measures].[Return on Assets]" caption="Return on Assets" measure="1" displayFolder="" measureGroup="Table2" count="0" oneField="1">
      <fieldsUsage count="1">
        <fieldUsage x="2"/>
      </fieldsUsage>
    </cacheHierarchy>
    <cacheHierarchy uniqueName="[Measures].[EBITDA Margin]" caption="EBITDA Margin" measure="1" displayFolder="" measureGroup="Table2" count="0"/>
    <cacheHierarchy uniqueName="[Measures].[Current Ratio]" caption="Current Ratio" measure="1" displayFolder="" measureGroup="Table2" count="0"/>
    <cacheHierarchy uniqueName="[Measures].[Cash Ratio]" caption="Cash Ratio" measure="1" displayFolder="" measureGroup="Table2" count="0"/>
    <cacheHierarchy uniqueName="[Measures].[Debt to Equity]" caption="Debt to Equity" measure="1" displayFolder="" measureGroup="Table2" count="0"/>
    <cacheHierarchy uniqueName="[Measures].[Debt to EBITDA]" caption="Debt to EBITDA" measure="1" displayFolder="" measureGroup="Table2" count="0"/>
    <cacheHierarchy uniqueName="[Measures].[Asset turnover ratio]" caption="Asset turnover ratio" measure="1" displayFolder="" measureGroup="Table2" count="0"/>
    <cacheHierarchy uniqueName="[Measures].[Net profit margin]" caption="Net profit margin" measure="1" displayFolder="" measureGroup="Table2"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68.878304976854" createdVersion="5" refreshedVersion="8" minRefreshableVersion="3" recordCount="0" supportSubquery="1" supportAdvancedDrill="1" xr:uid="{357CF698-A7D7-4271-8692-D03F5FBBF9F1}">
  <cacheSource type="external" connectionId="1"/>
  <cacheFields count="3">
    <cacheField name="[Table2].[Year].[Year]" caption="Year" numFmtId="0" hierarchy="1" level="1">
      <sharedItems containsSemiMixedTypes="0" containsString="0" containsNumber="1" containsInteger="1" minValue="2025" maxValue="2030" count="6">
        <n v="2025"/>
        <n v="2026"/>
        <n v="2028"/>
        <n v="2029"/>
        <n v="2030"/>
        <n v="2027" u="1"/>
      </sharedItems>
      <extLst>
        <ext xmlns:x15="http://schemas.microsoft.com/office/spreadsheetml/2010/11/main" uri="{4F2E5C28-24EA-4eb8-9CBF-B6C8F9C3D259}">
          <x15:cachedUniqueNames>
            <x15:cachedUniqueName index="0" name="[Table2].[Year].&amp;[2025]"/>
            <x15:cachedUniqueName index="1" name="[Table2].[Year].&amp;[2026]"/>
            <x15:cachedUniqueName index="2" name="[Table2].[Year].&amp;[2028]"/>
            <x15:cachedUniqueName index="3" name="[Table2].[Year].&amp;[2029]"/>
            <x15:cachedUniqueName index="4" name="[Table2].[Year].&amp;[2030]"/>
            <x15:cachedUniqueName index="5" name="[Table2].[Year].&amp;[2027]"/>
          </x15:cachedUniqueNames>
        </ext>
      </extLst>
    </cacheField>
    <cacheField name="[Measures].[Sum of Total Revenue]" caption="Sum of Total Revenue" numFmtId="0" hierarchy="30" level="32767"/>
    <cacheField name="[Measures].[EBITDA Margin]" caption="EBITDA Margin" numFmtId="0" hierarchy="40" level="32767"/>
  </cacheFields>
  <cacheHierarchies count="50">
    <cacheHierarchy uniqueName="[Table1].[Year]" caption="Year" attribute="1" defaultMemberUniqueName="[Table1].[Year].[All]" allUniqueName="[Table1].[Year].[All]" dimensionUniqueName="[Table1]" displayFolder="" count="0" memberValueDatatype="20" unbalanced="0"/>
    <cacheHierarchy uniqueName="[Table2].[Year]" caption="Year" attribute="1" defaultMemberUniqueName="[Table2].[Year].[All]" allUniqueName="[Table2].[Year].[All]" dimensionUniqueName="[Table2]" displayFolder="" count="2" memberValueDatatype="20" unbalanced="0">
      <fieldsUsage count="2">
        <fieldUsage x="-1"/>
        <fieldUsage x="0"/>
      </fieldsUsage>
    </cacheHierarchy>
    <cacheHierarchy uniqueName="[Table2].[Total Revenue]" caption="Total Revenue" attribute="1" defaultMemberUniqueName="[Table2].[Total Revenue].[All]" allUniqueName="[Table2].[Total Revenue].[All]" dimensionUniqueName="[Table2]" displayFolder="" count="0" memberValueDatatype="5" unbalanced="0"/>
    <cacheHierarchy uniqueName="[Table2].[Total Cost]" caption="Total Cost" attribute="1" defaultMemberUniqueName="[Table2].[Total Cost].[All]" allUniqueName="[Table2].[Total Cost].[All]" dimensionUniqueName="[Table2]" displayFolder="" count="0" memberValueDatatype="5" unbalanced="0"/>
    <cacheHierarchy uniqueName="[Table2].[Operating Profit]" caption="Operating Profit" attribute="1" defaultMemberUniqueName="[Table2].[Operating Profit].[All]" allUniqueName="[Table2].[Operating Profit].[All]" dimensionUniqueName="[Table2]" displayFolder="" count="0" memberValueDatatype="5" unbalanced="0"/>
    <cacheHierarchy uniqueName="[Table2].[Depricition &amp; Amortization]" caption="Depricition &amp; Amortization" attribute="1" defaultMemberUniqueName="[Table2].[Depricition &amp; Amortization].[All]" allUniqueName="[Table2].[Depricition &amp; Amortization].[All]" dimensionUniqueName="[Table2]" displayFolder="" count="0" memberValueDatatype="5" unbalanced="0"/>
    <cacheHierarchy uniqueName="[Table2].[EBIT]" caption="EBIT" attribute="1" defaultMemberUniqueName="[Table2].[EBIT].[All]" allUniqueName="[Table2].[EBIT].[All]" dimensionUniqueName="[Table2]" displayFolder="" count="0" memberValueDatatype="5" unbalanced="0"/>
    <cacheHierarchy uniqueName="[Table2].[Interest]" caption="Interest" attribute="1" defaultMemberUniqueName="[Table2].[Interest].[All]" allUniqueName="[Table2].[Interest].[All]" dimensionUniqueName="[Table2]" displayFolder="" count="0" memberValueDatatype="20" unbalanced="0"/>
    <cacheHierarchy uniqueName="[Table2].[Profit Before Exceptional item]" caption="Profit Before Exceptional item" attribute="1" defaultMemberUniqueName="[Table2].[Profit Before Exceptional item].[All]" allUniqueName="[Table2].[Profit Before Exceptional item].[All]" dimensionUniqueName="[Table2]" displayFolder="" count="0" memberValueDatatype="5" unbalanced="0"/>
    <cacheHierarchy uniqueName="[Table2].[Tax]" caption="Tax" attribute="1" defaultMemberUniqueName="[Table2].[Tax].[All]" allUniqueName="[Table2].[Tax].[All]" dimensionUniqueName="[Table2]" displayFolder="" count="0" memberValueDatatype="5" unbalanced="0"/>
    <cacheHierarchy uniqueName="[Table2].[Net Profit]" caption="Net Profit" attribute="1" defaultMemberUniqueName="[Table2].[Net Profit].[All]" allUniqueName="[Table2].[Net Profit].[All]" dimensionUniqueName="[Table2]" displayFolder="" count="0" memberValueDatatype="5" unbalanced="0"/>
    <cacheHierarchy uniqueName="[Table2].[Total Equity]" caption="Total Equity" attribute="1" defaultMemberUniqueName="[Table2].[Total Equity].[All]" allUniqueName="[Table2].[Total Equity].[All]" dimensionUniqueName="[Table2]" displayFolder="" count="0" memberValueDatatype="5" unbalanced="0"/>
    <cacheHierarchy uniqueName="[Table2].[Total Current Liabilities]" caption="Total Current Liabilities" attribute="1" defaultMemberUniqueName="[Table2].[Total Current Liabilities].[All]" allUniqueName="[Table2].[Total Current Liabilities].[All]" dimensionUniqueName="[Table2]" displayFolder="" count="0" memberValueDatatype="5" unbalanced="0"/>
    <cacheHierarchy uniqueName="[Table2].[Total Long term liabilities]" caption="Total Long term liabilities" attribute="1" defaultMemberUniqueName="[Table2].[Total Long term liabilities].[All]" allUniqueName="[Table2].[Total Long term liabilities].[All]" dimensionUniqueName="[Table2]" displayFolder="" count="0" memberValueDatatype="20" unbalanced="0"/>
    <cacheHierarchy uniqueName="[Table2].[Total Liabilites]" caption="Total Liabilites" attribute="1" defaultMemberUniqueName="[Table2].[Total Liabilites].[All]" allUniqueName="[Table2].[Total Liabilites].[All]" dimensionUniqueName="[Table2]" displayFolder="" count="0" memberValueDatatype="5" unbalanced="0"/>
    <cacheHierarchy uniqueName="[Table2].[Total Liability &amp; Equity]" caption="Total Liability &amp; Equity" attribute="1" defaultMemberUniqueName="[Table2].[Total Liability &amp; Equity].[All]" allUniqueName="[Table2].[Total Liability &amp; Equity].[All]" dimensionUniqueName="[Table2]" displayFolder="" count="0" memberValueDatatype="5" unbalanced="0"/>
    <cacheHierarchy uniqueName="[Table2].[Total Current Asset]" caption="Total Current Asset" attribute="1" defaultMemberUniqueName="[Table2].[Total Current Asset].[All]" allUniqueName="[Table2].[Total Current Asset].[All]" dimensionUniqueName="[Table2]" displayFolder="" count="0" memberValueDatatype="5" unbalanced="0"/>
    <cacheHierarchy uniqueName="[Table2].[Total Long term Assets]" caption="Total Long term Assets" attribute="1" defaultMemberUniqueName="[Table2].[Total Long term Assets].[All]" allUniqueName="[Table2].[Total Long term Assets].[All]" dimensionUniqueName="[Table2]" displayFolder="" count="0" memberValueDatatype="5" unbalanced="0"/>
    <cacheHierarchy uniqueName="[Table2].[Total Asset]" caption="Total Asset" attribute="1" defaultMemberUniqueName="[Table2].[Total Asset].[All]" allUniqueName="[Table2].[Total Asset].[All]" dimensionUniqueName="[Table2]" displayFolder="" count="0" memberValueDatatype="5" unbalanced="0"/>
    <cacheHierarchy uniqueName="[Table2].[Check]" caption="Check" attribute="1" defaultMemberUniqueName="[Table2].[Check].[All]" allUniqueName="[Table2].[Check].[All]" dimensionUniqueName="[Table2]" displayFolder="" count="0" memberValueDatatype="20" unbalanced="0"/>
    <cacheHierarchy uniqueName="[Table2].[Capacity]" caption="Capacity" attribute="1" defaultMemberUniqueName="[Table2].[Capacity].[All]" allUniqueName="[Table2].[Capacity].[All]" dimensionUniqueName="[Table2]" displayFolder="" count="0" memberValueDatatype="20" unbalanced="0"/>
    <cacheHierarchy uniqueName="[Table2].[New Capacity]" caption="New Capacity" attribute="1" defaultMemberUniqueName="[Table2].[New Capacity].[All]" allUniqueName="[Table2].[New Capacity].[All]" dimensionUniqueName="[Table2]" displayFolder="" count="0" memberValueDatatype="20" unbalanced="0"/>
    <cacheHierarchy uniqueName="[Table2].[Working capital]" caption="Working capital" attribute="1" defaultMemberUniqueName="[Table2].[Working capital].[All]" allUniqueName="[Table2].[Working capital].[All]" dimensionUniqueName="[Table2]" displayFolder="" count="0" memberValueDatatype="5" unbalanced="0"/>
    <cacheHierarchy uniqueName="[Table2].[Capex Schedule]" caption="Capex Schedule" attribute="1" defaultMemberUniqueName="[Table2].[Capex Schedule].[All]" allUniqueName="[Table2].[Capex Schedule].[All]" dimensionUniqueName="[Table2]" displayFolder="" count="0" memberValueDatatype="5" unbalanced="0"/>
    <cacheHierarchy uniqueName="[Table2].[Assets per Car]" caption="Assets per Car" attribute="1" defaultMemberUniqueName="[Table2].[Assets per Car].[All]" allUniqueName="[Table2].[Assets per Car].[All]" dimensionUniqueName="[Table2]" displayFolder="" count="0" memberValueDatatype="20" unbalanced="0"/>
    <cacheHierarchy uniqueName="[Table2].[Cash flow]" caption="Cash flow" attribute="1" defaultMemberUniqueName="[Table2].[Cash flow].[All]" allUniqueName="[Table2].[Cash flow].[All]" dimensionUniqueName="[Table2]" displayFolder="" count="0" memberValueDatatype="5" unbalanced="0"/>
    <cacheHierarchy uniqueName="[Table2].[Interest Coverage]" caption="Interest Coverage" attribute="1" defaultMemberUniqueName="[Table2].[Interest Coverage].[All]" allUniqueName="[Table2].[Interest Coverage].[All]" dimensionUniqueName="[Table2]" displayFolder="" count="0" memberValueDatatype="20" unbalanced="0"/>
    <cacheHierarchy uniqueName="[Table2].[Return on equity2]" caption="Return on equity2" attribute="1" defaultMemberUniqueName="[Table2].[Return on equity2].[All]" allUniqueName="[Table2].[Return on equity2].[All]" dimensionUniqueName="[Table2]" displayFolder="" count="0" memberValueDatatype="20" unbalanced="0"/>
    <cacheHierarchy uniqueName="[Table2].[Calculated Column 3]" caption="Calculated Column 3" attribute="1" defaultMemberUniqueName="[Table2].[Calculated Column 3].[All]" allUniqueName="[Table2].[Calculated Column 3].[All]" dimensionUniqueName="[Table2]" displayFolder="" count="0" memberValueDatatype="20" unbalanced="0"/>
    <cacheHierarchy uniqueName="[Measures].[Sum of Year]" caption="Sum of Year" measure="1" displayFolder="" measureGroup="Table2" count="0">
      <extLst>
        <ext xmlns:x15="http://schemas.microsoft.com/office/spreadsheetml/2010/11/main" uri="{B97F6D7D-B522-45F9-BDA1-12C45D357490}">
          <x15:cacheHierarchy aggregatedColumn="1"/>
        </ext>
      </extLst>
    </cacheHierarchy>
    <cacheHierarchy uniqueName="[Measures].[Sum of Total Revenue]" caption="Sum of Total Revenue" measure="1" displayFolder="" measureGroup="Table2" count="0" oneField="1">
      <fieldsUsage count="1">
        <fieldUsage x="1"/>
      </fieldsUsage>
      <extLst>
        <ext xmlns:x15="http://schemas.microsoft.com/office/spreadsheetml/2010/11/main" uri="{B97F6D7D-B522-45F9-BDA1-12C45D357490}">
          <x15:cacheHierarchy aggregatedColumn="2"/>
        </ext>
      </extLst>
    </cacheHierarchy>
    <cacheHierarchy uniqueName="[Measures].[Sum of Total Liabilites]" caption="Sum of Total Liabilites" measure="1" displayFolder="" measureGroup="Table2" count="0">
      <extLst>
        <ext xmlns:x15="http://schemas.microsoft.com/office/spreadsheetml/2010/11/main" uri="{B97F6D7D-B522-45F9-BDA1-12C45D357490}">
          <x15:cacheHierarchy aggregatedColumn="14"/>
        </ext>
      </extLst>
    </cacheHierarchy>
    <cacheHierarchy uniqueName="[Measures].[Sum of Operating Profit]" caption="Sum of Operating Profit" measure="1" displayFolder="" measureGroup="Table2" count="0">
      <extLst>
        <ext xmlns:x15="http://schemas.microsoft.com/office/spreadsheetml/2010/11/main" uri="{B97F6D7D-B522-45F9-BDA1-12C45D357490}">
          <x15:cacheHierarchy aggregatedColumn="4"/>
        </ext>
      </extLst>
    </cacheHierarchy>
    <cacheHierarchy uniqueName="[Measures].[Sum of Total Equity]" caption="Sum of Total Equity" measure="1" displayFolder="" measureGroup="Table2" count="0">
      <extLst>
        <ext xmlns:x15="http://schemas.microsoft.com/office/spreadsheetml/2010/11/main" uri="{B97F6D7D-B522-45F9-BDA1-12C45D357490}">
          <x15:cacheHierarchy aggregatedColumn="11"/>
        </ext>
      </extLst>
    </cacheHierarchy>
    <cacheHierarchy uniqueName="[Measures].[Sum of Cash flow]" caption="Sum of Cash flow" measure="1" displayFolder="" measureGroup="Table2" count="0">
      <extLst>
        <ext xmlns:x15="http://schemas.microsoft.com/office/spreadsheetml/2010/11/main" uri="{B97F6D7D-B522-45F9-BDA1-12C45D357490}">
          <x15:cacheHierarchy aggregatedColumn="25"/>
        </ext>
      </extLst>
    </cacheHierarchy>
    <cacheHierarchy uniqueName="[Measures].[Revenue]" caption="Revenue" measure="1" displayFolder="" measureGroup="Table2" count="0"/>
    <cacheHierarchy uniqueName="[Measures].[EBITDA]" caption="EBITDA" measure="1" displayFolder="" measureGroup="Table2" count="0"/>
    <cacheHierarchy uniqueName="[Measures].[Interest Coverage Ratio]" caption="Interest Coverage Ratio" measure="1" displayFolder="" measureGroup="Table2" count="0"/>
    <cacheHierarchy uniqueName="[Measures].[Return on Equity]" caption="Return on Equity" measure="1" displayFolder="" measureGroup="Table2" count="0"/>
    <cacheHierarchy uniqueName="[Measures].[Return on Assets]" caption="Return on Assets" measure="1" displayFolder="" measureGroup="Table2" count="0"/>
    <cacheHierarchy uniqueName="[Measures].[EBITDA Margin]" caption="EBITDA Margin" measure="1" displayFolder="" measureGroup="Table2" count="0" oneField="1">
      <fieldsUsage count="1">
        <fieldUsage x="2"/>
      </fieldsUsage>
    </cacheHierarchy>
    <cacheHierarchy uniqueName="[Measures].[Current Ratio]" caption="Current Ratio" measure="1" displayFolder="" measureGroup="Table2" count="0"/>
    <cacheHierarchy uniqueName="[Measures].[Cash Ratio]" caption="Cash Ratio" measure="1" displayFolder="" measureGroup="Table2" count="0"/>
    <cacheHierarchy uniqueName="[Measures].[Debt to Equity]" caption="Debt to Equity" measure="1" displayFolder="" measureGroup="Table2" count="0"/>
    <cacheHierarchy uniqueName="[Measures].[Debt to EBITDA]" caption="Debt to EBITDA" measure="1" displayFolder="" measureGroup="Table2" count="0"/>
    <cacheHierarchy uniqueName="[Measures].[Asset turnover ratio]" caption="Asset turnover ratio" measure="1" displayFolder="" measureGroup="Table2" count="0"/>
    <cacheHierarchy uniqueName="[Measures].[Net profit margin]" caption="Net profit margin" measure="1" displayFolder="" measureGroup="Table2"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68.878306134262" createdVersion="5" refreshedVersion="8" minRefreshableVersion="3" recordCount="0" supportSubquery="1" supportAdvancedDrill="1" xr:uid="{C959F360-BF8F-459C-B505-33B07B054E53}">
  <cacheSource type="external" connectionId="1"/>
  <cacheFields count="2">
    <cacheField name="[Table2].[Year].[Year]" caption="Year" numFmtId="0" hierarchy="1" level="1">
      <sharedItems containsSemiMixedTypes="0" containsString="0" containsNumber="1" containsInteger="1" minValue="2025" maxValue="2030" count="5">
        <n v="2025"/>
        <n v="2026"/>
        <n v="2028"/>
        <n v="2029"/>
        <n v="2030"/>
      </sharedItems>
      <extLst>
        <ext xmlns:x15="http://schemas.microsoft.com/office/spreadsheetml/2010/11/main" uri="{4F2E5C28-24EA-4eb8-9CBF-B6C8F9C3D259}">
          <x15:cachedUniqueNames>
            <x15:cachedUniqueName index="0" name="[Table2].[Year].&amp;[2025]"/>
            <x15:cachedUniqueName index="1" name="[Table2].[Year].&amp;[2026]"/>
            <x15:cachedUniqueName index="2" name="[Table2].[Year].&amp;[2028]"/>
            <x15:cachedUniqueName index="3" name="[Table2].[Year].&amp;[2029]"/>
            <x15:cachedUniqueName index="4" name="[Table2].[Year].&amp;[2030]"/>
          </x15:cachedUniqueNames>
        </ext>
      </extLst>
    </cacheField>
    <cacheField name="[Measures].[Return on Equity]" caption="Return on Equity" numFmtId="0" hierarchy="38" level="32767"/>
  </cacheFields>
  <cacheHierarchies count="50">
    <cacheHierarchy uniqueName="[Table1].[Year]" caption="Year" attribute="1" defaultMemberUniqueName="[Table1].[Year].[All]" allUniqueName="[Table1].[Year].[All]" dimensionUniqueName="[Table1]" displayFolder="" count="0" memberValueDatatype="20" unbalanced="0"/>
    <cacheHierarchy uniqueName="[Table2].[Year]" caption="Year" attribute="1" defaultMemberUniqueName="[Table2].[Year].[All]" allUniqueName="[Table2].[Year].[All]" dimensionUniqueName="[Table2]" displayFolder="" count="2" memberValueDatatype="20" unbalanced="0">
      <fieldsUsage count="2">
        <fieldUsage x="-1"/>
        <fieldUsage x="0"/>
      </fieldsUsage>
    </cacheHierarchy>
    <cacheHierarchy uniqueName="[Table2].[Total Revenue]" caption="Total Revenue" attribute="1" defaultMemberUniqueName="[Table2].[Total Revenue].[All]" allUniqueName="[Table2].[Total Revenue].[All]" dimensionUniqueName="[Table2]" displayFolder="" count="0" memberValueDatatype="5" unbalanced="0"/>
    <cacheHierarchy uniqueName="[Table2].[Total Cost]" caption="Total Cost" attribute="1" defaultMemberUniqueName="[Table2].[Total Cost].[All]" allUniqueName="[Table2].[Total Cost].[All]" dimensionUniqueName="[Table2]" displayFolder="" count="0" memberValueDatatype="5" unbalanced="0"/>
    <cacheHierarchy uniqueName="[Table2].[Operating Profit]" caption="Operating Profit" attribute="1" defaultMemberUniqueName="[Table2].[Operating Profit].[All]" allUniqueName="[Table2].[Operating Profit].[All]" dimensionUniqueName="[Table2]" displayFolder="" count="0" memberValueDatatype="5" unbalanced="0"/>
    <cacheHierarchy uniqueName="[Table2].[Depricition &amp; Amortization]" caption="Depricition &amp; Amortization" attribute="1" defaultMemberUniqueName="[Table2].[Depricition &amp; Amortization].[All]" allUniqueName="[Table2].[Depricition &amp; Amortization].[All]" dimensionUniqueName="[Table2]" displayFolder="" count="0" memberValueDatatype="5" unbalanced="0"/>
    <cacheHierarchy uniqueName="[Table2].[EBIT]" caption="EBIT" attribute="1" defaultMemberUniqueName="[Table2].[EBIT].[All]" allUniqueName="[Table2].[EBIT].[All]" dimensionUniqueName="[Table2]" displayFolder="" count="0" memberValueDatatype="5" unbalanced="0"/>
    <cacheHierarchy uniqueName="[Table2].[Interest]" caption="Interest" attribute="1" defaultMemberUniqueName="[Table2].[Interest].[All]" allUniqueName="[Table2].[Interest].[All]" dimensionUniqueName="[Table2]" displayFolder="" count="0" memberValueDatatype="20" unbalanced="0"/>
    <cacheHierarchy uniqueName="[Table2].[Profit Before Exceptional item]" caption="Profit Before Exceptional item" attribute="1" defaultMemberUniqueName="[Table2].[Profit Before Exceptional item].[All]" allUniqueName="[Table2].[Profit Before Exceptional item].[All]" dimensionUniqueName="[Table2]" displayFolder="" count="0" memberValueDatatype="5" unbalanced="0"/>
    <cacheHierarchy uniqueName="[Table2].[Tax]" caption="Tax" attribute="1" defaultMemberUniqueName="[Table2].[Tax].[All]" allUniqueName="[Table2].[Tax].[All]" dimensionUniqueName="[Table2]" displayFolder="" count="0" memberValueDatatype="5" unbalanced="0"/>
    <cacheHierarchy uniqueName="[Table2].[Net Profit]" caption="Net Profit" attribute="1" defaultMemberUniqueName="[Table2].[Net Profit].[All]" allUniqueName="[Table2].[Net Profit].[All]" dimensionUniqueName="[Table2]" displayFolder="" count="0" memberValueDatatype="5" unbalanced="0"/>
    <cacheHierarchy uniqueName="[Table2].[Total Equity]" caption="Total Equity" attribute="1" defaultMemberUniqueName="[Table2].[Total Equity].[All]" allUniqueName="[Table2].[Total Equity].[All]" dimensionUniqueName="[Table2]" displayFolder="" count="0" memberValueDatatype="5" unbalanced="0"/>
    <cacheHierarchy uniqueName="[Table2].[Total Current Liabilities]" caption="Total Current Liabilities" attribute="1" defaultMemberUniqueName="[Table2].[Total Current Liabilities].[All]" allUniqueName="[Table2].[Total Current Liabilities].[All]" dimensionUniqueName="[Table2]" displayFolder="" count="0" memberValueDatatype="5" unbalanced="0"/>
    <cacheHierarchy uniqueName="[Table2].[Total Long term liabilities]" caption="Total Long term liabilities" attribute="1" defaultMemberUniqueName="[Table2].[Total Long term liabilities].[All]" allUniqueName="[Table2].[Total Long term liabilities].[All]" dimensionUniqueName="[Table2]" displayFolder="" count="0" memberValueDatatype="20" unbalanced="0"/>
    <cacheHierarchy uniqueName="[Table2].[Total Liabilites]" caption="Total Liabilites" attribute="1" defaultMemberUniqueName="[Table2].[Total Liabilites].[All]" allUniqueName="[Table2].[Total Liabilites].[All]" dimensionUniqueName="[Table2]" displayFolder="" count="0" memberValueDatatype="5" unbalanced="0"/>
    <cacheHierarchy uniqueName="[Table2].[Total Liability &amp; Equity]" caption="Total Liability &amp; Equity" attribute="1" defaultMemberUniqueName="[Table2].[Total Liability &amp; Equity].[All]" allUniqueName="[Table2].[Total Liability &amp; Equity].[All]" dimensionUniqueName="[Table2]" displayFolder="" count="0" memberValueDatatype="5" unbalanced="0"/>
    <cacheHierarchy uniqueName="[Table2].[Total Current Asset]" caption="Total Current Asset" attribute="1" defaultMemberUniqueName="[Table2].[Total Current Asset].[All]" allUniqueName="[Table2].[Total Current Asset].[All]" dimensionUniqueName="[Table2]" displayFolder="" count="0" memberValueDatatype="5" unbalanced="0"/>
    <cacheHierarchy uniqueName="[Table2].[Total Long term Assets]" caption="Total Long term Assets" attribute="1" defaultMemberUniqueName="[Table2].[Total Long term Assets].[All]" allUniqueName="[Table2].[Total Long term Assets].[All]" dimensionUniqueName="[Table2]" displayFolder="" count="0" memberValueDatatype="5" unbalanced="0"/>
    <cacheHierarchy uniqueName="[Table2].[Total Asset]" caption="Total Asset" attribute="1" defaultMemberUniqueName="[Table2].[Total Asset].[All]" allUniqueName="[Table2].[Total Asset].[All]" dimensionUniqueName="[Table2]" displayFolder="" count="0" memberValueDatatype="5" unbalanced="0"/>
    <cacheHierarchy uniqueName="[Table2].[Check]" caption="Check" attribute="1" defaultMemberUniqueName="[Table2].[Check].[All]" allUniqueName="[Table2].[Check].[All]" dimensionUniqueName="[Table2]" displayFolder="" count="0" memberValueDatatype="20" unbalanced="0"/>
    <cacheHierarchy uniqueName="[Table2].[Capacity]" caption="Capacity" attribute="1" defaultMemberUniqueName="[Table2].[Capacity].[All]" allUniqueName="[Table2].[Capacity].[All]" dimensionUniqueName="[Table2]" displayFolder="" count="0" memberValueDatatype="20" unbalanced="0"/>
    <cacheHierarchy uniqueName="[Table2].[New Capacity]" caption="New Capacity" attribute="1" defaultMemberUniqueName="[Table2].[New Capacity].[All]" allUniqueName="[Table2].[New Capacity].[All]" dimensionUniqueName="[Table2]" displayFolder="" count="0" memberValueDatatype="20" unbalanced="0"/>
    <cacheHierarchy uniqueName="[Table2].[Working capital]" caption="Working capital" attribute="1" defaultMemberUniqueName="[Table2].[Working capital].[All]" allUniqueName="[Table2].[Working capital].[All]" dimensionUniqueName="[Table2]" displayFolder="" count="0" memberValueDatatype="5" unbalanced="0"/>
    <cacheHierarchy uniqueName="[Table2].[Capex Schedule]" caption="Capex Schedule" attribute="1" defaultMemberUniqueName="[Table2].[Capex Schedule].[All]" allUniqueName="[Table2].[Capex Schedule].[All]" dimensionUniqueName="[Table2]" displayFolder="" count="0" memberValueDatatype="5" unbalanced="0"/>
    <cacheHierarchy uniqueName="[Table2].[Assets per Car]" caption="Assets per Car" attribute="1" defaultMemberUniqueName="[Table2].[Assets per Car].[All]" allUniqueName="[Table2].[Assets per Car].[All]" dimensionUniqueName="[Table2]" displayFolder="" count="0" memberValueDatatype="20" unbalanced="0"/>
    <cacheHierarchy uniqueName="[Table2].[Cash flow]" caption="Cash flow" attribute="1" defaultMemberUniqueName="[Table2].[Cash flow].[All]" allUniqueName="[Table2].[Cash flow].[All]" dimensionUniqueName="[Table2]" displayFolder="" count="0" memberValueDatatype="5" unbalanced="0"/>
    <cacheHierarchy uniqueName="[Table2].[Interest Coverage]" caption="Interest Coverage" attribute="1" defaultMemberUniqueName="[Table2].[Interest Coverage].[All]" allUniqueName="[Table2].[Interest Coverage].[All]" dimensionUniqueName="[Table2]" displayFolder="" count="0" memberValueDatatype="20" unbalanced="0"/>
    <cacheHierarchy uniqueName="[Table2].[Return on equity2]" caption="Return on equity2" attribute="1" defaultMemberUniqueName="[Table2].[Return on equity2].[All]" allUniqueName="[Table2].[Return on equity2].[All]" dimensionUniqueName="[Table2]" displayFolder="" count="0" memberValueDatatype="20" unbalanced="0"/>
    <cacheHierarchy uniqueName="[Table2].[Calculated Column 3]" caption="Calculated Column 3" attribute="1" defaultMemberUniqueName="[Table2].[Calculated Column 3].[All]" allUniqueName="[Table2].[Calculated Column 3].[All]" dimensionUniqueName="[Table2]" displayFolder="" count="0" memberValueDatatype="20" unbalanced="0"/>
    <cacheHierarchy uniqueName="[Measures].[Sum of Year]" caption="Sum of Year" measure="1" displayFolder="" measureGroup="Table2" count="0">
      <extLst>
        <ext xmlns:x15="http://schemas.microsoft.com/office/spreadsheetml/2010/11/main" uri="{B97F6D7D-B522-45F9-BDA1-12C45D357490}">
          <x15:cacheHierarchy aggregatedColumn="1"/>
        </ext>
      </extLst>
    </cacheHierarchy>
    <cacheHierarchy uniqueName="[Measures].[Sum of Total Revenue]" caption="Sum of Total Revenue" measure="1" displayFolder="" measureGroup="Table2" count="0">
      <extLst>
        <ext xmlns:x15="http://schemas.microsoft.com/office/spreadsheetml/2010/11/main" uri="{B97F6D7D-B522-45F9-BDA1-12C45D357490}">
          <x15:cacheHierarchy aggregatedColumn="2"/>
        </ext>
      </extLst>
    </cacheHierarchy>
    <cacheHierarchy uniqueName="[Measures].[Sum of Total Liabilites]" caption="Sum of Total Liabilites" measure="1" displayFolder="" measureGroup="Table2" count="0">
      <extLst>
        <ext xmlns:x15="http://schemas.microsoft.com/office/spreadsheetml/2010/11/main" uri="{B97F6D7D-B522-45F9-BDA1-12C45D357490}">
          <x15:cacheHierarchy aggregatedColumn="14"/>
        </ext>
      </extLst>
    </cacheHierarchy>
    <cacheHierarchy uniqueName="[Measures].[Sum of Operating Profit]" caption="Sum of Operating Profit" measure="1" displayFolder="" measureGroup="Table2" count="0">
      <extLst>
        <ext xmlns:x15="http://schemas.microsoft.com/office/spreadsheetml/2010/11/main" uri="{B97F6D7D-B522-45F9-BDA1-12C45D357490}">
          <x15:cacheHierarchy aggregatedColumn="4"/>
        </ext>
      </extLst>
    </cacheHierarchy>
    <cacheHierarchy uniqueName="[Measures].[Sum of Total Equity]" caption="Sum of Total Equity" measure="1" displayFolder="" measureGroup="Table2" count="0">
      <extLst>
        <ext xmlns:x15="http://schemas.microsoft.com/office/spreadsheetml/2010/11/main" uri="{B97F6D7D-B522-45F9-BDA1-12C45D357490}">
          <x15:cacheHierarchy aggregatedColumn="11"/>
        </ext>
      </extLst>
    </cacheHierarchy>
    <cacheHierarchy uniqueName="[Measures].[Sum of Cash flow]" caption="Sum of Cash flow" measure="1" displayFolder="" measureGroup="Table2" count="0">
      <extLst>
        <ext xmlns:x15="http://schemas.microsoft.com/office/spreadsheetml/2010/11/main" uri="{B97F6D7D-B522-45F9-BDA1-12C45D357490}">
          <x15:cacheHierarchy aggregatedColumn="25"/>
        </ext>
      </extLst>
    </cacheHierarchy>
    <cacheHierarchy uniqueName="[Measures].[Revenue]" caption="Revenue" measure="1" displayFolder="" measureGroup="Table2" count="0"/>
    <cacheHierarchy uniqueName="[Measures].[EBITDA]" caption="EBITDA" measure="1" displayFolder="" measureGroup="Table2" count="0"/>
    <cacheHierarchy uniqueName="[Measures].[Interest Coverage Ratio]" caption="Interest Coverage Ratio" measure="1" displayFolder="" measureGroup="Table2" count="0"/>
    <cacheHierarchy uniqueName="[Measures].[Return on Equity]" caption="Return on Equity" measure="1" displayFolder="" measureGroup="Table2" count="0" oneField="1">
      <fieldsUsage count="1">
        <fieldUsage x="1"/>
      </fieldsUsage>
    </cacheHierarchy>
    <cacheHierarchy uniqueName="[Measures].[Return on Assets]" caption="Return on Assets" measure="1" displayFolder="" measureGroup="Table2" count="0"/>
    <cacheHierarchy uniqueName="[Measures].[EBITDA Margin]" caption="EBITDA Margin" measure="1" displayFolder="" measureGroup="Table2" count="0"/>
    <cacheHierarchy uniqueName="[Measures].[Current Ratio]" caption="Current Ratio" measure="1" displayFolder="" measureGroup="Table2" count="0"/>
    <cacheHierarchy uniqueName="[Measures].[Cash Ratio]" caption="Cash Ratio" measure="1" displayFolder="" measureGroup="Table2" count="0"/>
    <cacheHierarchy uniqueName="[Measures].[Debt to Equity]" caption="Debt to Equity" measure="1" displayFolder="" measureGroup="Table2" count="0"/>
    <cacheHierarchy uniqueName="[Measures].[Debt to EBITDA]" caption="Debt to EBITDA" measure="1" displayFolder="" measureGroup="Table2" count="0"/>
    <cacheHierarchy uniqueName="[Measures].[Asset turnover ratio]" caption="Asset turnover ratio" measure="1" displayFolder="" measureGroup="Table2" count="0"/>
    <cacheHierarchy uniqueName="[Measures].[Net profit margin]" caption="Net profit margin" measure="1" displayFolder="" measureGroup="Table2"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68.866271527775" createdVersion="3" refreshedVersion="8" minRefreshableVersion="3" recordCount="0" supportSubquery="1" supportAdvancedDrill="1" xr:uid="{B2FDCD62-F21A-4546-BF17-4882B6B4384F}">
  <cacheSource type="external" connectionId="1">
    <extLst>
      <ext xmlns:x14="http://schemas.microsoft.com/office/spreadsheetml/2009/9/main" uri="{F057638F-6D5F-4e77-A914-E7F072B9BCA8}">
        <x14:sourceConnection name="ThisWorkbookDataModel"/>
      </ext>
    </extLst>
  </cacheSource>
  <cacheFields count="0"/>
  <cacheHierarchies count="50">
    <cacheHierarchy uniqueName="[Table1].[Year]" caption="Year" attribute="1" defaultMemberUniqueName="[Table1].[Year].[All]" allUniqueName="[Table1].[Year].[All]" dimensionUniqueName="[Table1]" displayFolder="" count="0" memberValueDatatype="20" unbalanced="0"/>
    <cacheHierarchy uniqueName="[Table2].[Year]" caption="Year" attribute="1" defaultMemberUniqueName="[Table2].[Year].[All]" allUniqueName="[Table2].[Year].[All]" dimensionUniqueName="[Table2]" displayFolder="" count="2" memberValueDatatype="20" unbalanced="0"/>
    <cacheHierarchy uniqueName="[Table2].[Total Revenue]" caption="Total Revenue" attribute="1" defaultMemberUniqueName="[Table2].[Total Revenue].[All]" allUniqueName="[Table2].[Total Revenue].[All]" dimensionUniqueName="[Table2]" displayFolder="" count="0" memberValueDatatype="5" unbalanced="0"/>
    <cacheHierarchy uniqueName="[Table2].[Total Cost]" caption="Total Cost" attribute="1" defaultMemberUniqueName="[Table2].[Total Cost].[All]" allUniqueName="[Table2].[Total Cost].[All]" dimensionUniqueName="[Table2]" displayFolder="" count="0" memberValueDatatype="5" unbalanced="0"/>
    <cacheHierarchy uniqueName="[Table2].[Operating Profit]" caption="Operating Profit" attribute="1" defaultMemberUniqueName="[Table2].[Operating Profit].[All]" allUniqueName="[Table2].[Operating Profit].[All]" dimensionUniqueName="[Table2]" displayFolder="" count="0" memberValueDatatype="5" unbalanced="0"/>
    <cacheHierarchy uniqueName="[Table2].[Depricition &amp; Amortization]" caption="Depricition &amp; Amortization" attribute="1" defaultMemberUniqueName="[Table2].[Depricition &amp; Amortization].[All]" allUniqueName="[Table2].[Depricition &amp; Amortization].[All]" dimensionUniqueName="[Table2]" displayFolder="" count="0" memberValueDatatype="5" unbalanced="0"/>
    <cacheHierarchy uniqueName="[Table2].[EBIT]" caption="EBIT" attribute="1" defaultMemberUniqueName="[Table2].[EBIT].[All]" allUniqueName="[Table2].[EBIT].[All]" dimensionUniqueName="[Table2]" displayFolder="" count="0" memberValueDatatype="5" unbalanced="0"/>
    <cacheHierarchy uniqueName="[Table2].[Interest]" caption="Interest" attribute="1" defaultMemberUniqueName="[Table2].[Interest].[All]" allUniqueName="[Table2].[Interest].[All]" dimensionUniqueName="[Table2]" displayFolder="" count="0" memberValueDatatype="20" unbalanced="0"/>
    <cacheHierarchy uniqueName="[Table2].[Profit Before Exceptional item]" caption="Profit Before Exceptional item" attribute="1" defaultMemberUniqueName="[Table2].[Profit Before Exceptional item].[All]" allUniqueName="[Table2].[Profit Before Exceptional item].[All]" dimensionUniqueName="[Table2]" displayFolder="" count="0" memberValueDatatype="5" unbalanced="0"/>
    <cacheHierarchy uniqueName="[Table2].[Tax]" caption="Tax" attribute="1" defaultMemberUniqueName="[Table2].[Tax].[All]" allUniqueName="[Table2].[Tax].[All]" dimensionUniqueName="[Table2]" displayFolder="" count="0" memberValueDatatype="5" unbalanced="0"/>
    <cacheHierarchy uniqueName="[Table2].[Net Profit]" caption="Net Profit" attribute="1" defaultMemberUniqueName="[Table2].[Net Profit].[All]" allUniqueName="[Table2].[Net Profit].[All]" dimensionUniqueName="[Table2]" displayFolder="" count="0" memberValueDatatype="5" unbalanced="0"/>
    <cacheHierarchy uniqueName="[Table2].[Total Equity]" caption="Total Equity" attribute="1" defaultMemberUniqueName="[Table2].[Total Equity].[All]" allUniqueName="[Table2].[Total Equity].[All]" dimensionUniqueName="[Table2]" displayFolder="" count="0" memberValueDatatype="5" unbalanced="0"/>
    <cacheHierarchy uniqueName="[Table2].[Total Current Liabilities]" caption="Total Current Liabilities" attribute="1" defaultMemberUniqueName="[Table2].[Total Current Liabilities].[All]" allUniqueName="[Table2].[Total Current Liabilities].[All]" dimensionUniqueName="[Table2]" displayFolder="" count="0" memberValueDatatype="5" unbalanced="0"/>
    <cacheHierarchy uniqueName="[Table2].[Total Long term liabilities]" caption="Total Long term liabilities" attribute="1" defaultMemberUniqueName="[Table2].[Total Long term liabilities].[All]" allUniqueName="[Table2].[Total Long term liabilities].[All]" dimensionUniqueName="[Table2]" displayFolder="" count="0" memberValueDatatype="20" unbalanced="0"/>
    <cacheHierarchy uniqueName="[Table2].[Total Liabilites]" caption="Total Liabilites" attribute="1" defaultMemberUniqueName="[Table2].[Total Liabilites].[All]" allUniqueName="[Table2].[Total Liabilites].[All]" dimensionUniqueName="[Table2]" displayFolder="" count="0" memberValueDatatype="5" unbalanced="0"/>
    <cacheHierarchy uniqueName="[Table2].[Total Liability &amp; Equity]" caption="Total Liability &amp; Equity" attribute="1" defaultMemberUniqueName="[Table2].[Total Liability &amp; Equity].[All]" allUniqueName="[Table2].[Total Liability &amp; Equity].[All]" dimensionUniqueName="[Table2]" displayFolder="" count="0" memberValueDatatype="5" unbalanced="0"/>
    <cacheHierarchy uniqueName="[Table2].[Total Current Asset]" caption="Total Current Asset" attribute="1" defaultMemberUniqueName="[Table2].[Total Current Asset].[All]" allUniqueName="[Table2].[Total Current Asset].[All]" dimensionUniqueName="[Table2]" displayFolder="" count="0" memberValueDatatype="5" unbalanced="0"/>
    <cacheHierarchy uniqueName="[Table2].[Total Long term Assets]" caption="Total Long term Assets" attribute="1" defaultMemberUniqueName="[Table2].[Total Long term Assets].[All]" allUniqueName="[Table2].[Total Long term Assets].[All]" dimensionUniqueName="[Table2]" displayFolder="" count="0" memberValueDatatype="5" unbalanced="0"/>
    <cacheHierarchy uniqueName="[Table2].[Total Asset]" caption="Total Asset" attribute="1" defaultMemberUniqueName="[Table2].[Total Asset].[All]" allUniqueName="[Table2].[Total Asset].[All]" dimensionUniqueName="[Table2]" displayFolder="" count="0" memberValueDatatype="5" unbalanced="0"/>
    <cacheHierarchy uniqueName="[Table2].[Check]" caption="Check" attribute="1" defaultMemberUniqueName="[Table2].[Check].[All]" allUniqueName="[Table2].[Check].[All]" dimensionUniqueName="[Table2]" displayFolder="" count="0" memberValueDatatype="20" unbalanced="0"/>
    <cacheHierarchy uniqueName="[Table2].[Capacity]" caption="Capacity" attribute="1" defaultMemberUniqueName="[Table2].[Capacity].[All]" allUniqueName="[Table2].[Capacity].[All]" dimensionUniqueName="[Table2]" displayFolder="" count="0" memberValueDatatype="20" unbalanced="0"/>
    <cacheHierarchy uniqueName="[Table2].[New Capacity]" caption="New Capacity" attribute="1" defaultMemberUniqueName="[Table2].[New Capacity].[All]" allUniqueName="[Table2].[New Capacity].[All]" dimensionUniqueName="[Table2]" displayFolder="" count="0" memberValueDatatype="20" unbalanced="0"/>
    <cacheHierarchy uniqueName="[Table2].[Working capital]" caption="Working capital" attribute="1" defaultMemberUniqueName="[Table2].[Working capital].[All]" allUniqueName="[Table2].[Working capital].[All]" dimensionUniqueName="[Table2]" displayFolder="" count="0" memberValueDatatype="5" unbalanced="0"/>
    <cacheHierarchy uniqueName="[Table2].[Capex Schedule]" caption="Capex Schedule" attribute="1" defaultMemberUniqueName="[Table2].[Capex Schedule].[All]" allUniqueName="[Table2].[Capex Schedule].[All]" dimensionUniqueName="[Table2]" displayFolder="" count="0" memberValueDatatype="5" unbalanced="0"/>
    <cacheHierarchy uniqueName="[Table2].[Assets per Car]" caption="Assets per Car" attribute="1" defaultMemberUniqueName="[Table2].[Assets per Car].[All]" allUniqueName="[Table2].[Assets per Car].[All]" dimensionUniqueName="[Table2]" displayFolder="" count="0" memberValueDatatype="20" unbalanced="0"/>
    <cacheHierarchy uniqueName="[Table2].[Cash flow]" caption="Cash flow" attribute="1" defaultMemberUniqueName="[Table2].[Cash flow].[All]" allUniqueName="[Table2].[Cash flow].[All]" dimensionUniqueName="[Table2]" displayFolder="" count="0" memberValueDatatype="5" unbalanced="0"/>
    <cacheHierarchy uniqueName="[Table2].[Interest Coverage]" caption="Interest Coverage" attribute="1" defaultMemberUniqueName="[Table2].[Interest Coverage].[All]" allUniqueName="[Table2].[Interest Coverage].[All]" dimensionUniqueName="[Table2]" displayFolder="" count="0" memberValueDatatype="20" unbalanced="0"/>
    <cacheHierarchy uniqueName="[Table2].[Return on equity2]" caption="Return on equity2" attribute="1" defaultMemberUniqueName="[Table2].[Return on equity2].[All]" allUniqueName="[Table2].[Return on equity2].[All]" dimensionUniqueName="[Table2]" displayFolder="" count="0" memberValueDatatype="20" unbalanced="0"/>
    <cacheHierarchy uniqueName="[Table2].[Calculated Column 3]" caption="Calculated Column 3" attribute="1" defaultMemberUniqueName="[Table2].[Calculated Column 3].[All]" allUniqueName="[Table2].[Calculated Column 3].[All]" dimensionUniqueName="[Table2]" displayFolder="" count="0" memberValueDatatype="20" unbalanced="0"/>
    <cacheHierarchy uniqueName="[Measures].[Sum of Year]" caption="Sum of Year" measure="1" displayFolder="" measureGroup="Table2" count="0">
      <extLst>
        <ext xmlns:x15="http://schemas.microsoft.com/office/spreadsheetml/2010/11/main" uri="{B97F6D7D-B522-45F9-BDA1-12C45D357490}">
          <x15:cacheHierarchy aggregatedColumn="1"/>
        </ext>
      </extLst>
    </cacheHierarchy>
    <cacheHierarchy uniqueName="[Measures].[Sum of Total Revenue]" caption="Sum of Total Revenue" measure="1" displayFolder="" measureGroup="Table2" count="0">
      <extLst>
        <ext xmlns:x15="http://schemas.microsoft.com/office/spreadsheetml/2010/11/main" uri="{B97F6D7D-B522-45F9-BDA1-12C45D357490}">
          <x15:cacheHierarchy aggregatedColumn="2"/>
        </ext>
      </extLst>
    </cacheHierarchy>
    <cacheHierarchy uniqueName="[Measures].[Sum of Total Liabilites]" caption="Sum of Total Liabilites" measure="1" displayFolder="" measureGroup="Table2" count="0">
      <extLst>
        <ext xmlns:x15="http://schemas.microsoft.com/office/spreadsheetml/2010/11/main" uri="{B97F6D7D-B522-45F9-BDA1-12C45D357490}">
          <x15:cacheHierarchy aggregatedColumn="14"/>
        </ext>
      </extLst>
    </cacheHierarchy>
    <cacheHierarchy uniqueName="[Measures].[Sum of Operating Profit]" caption="Sum of Operating Profit" measure="1" displayFolder="" measureGroup="Table2" count="0">
      <extLst>
        <ext xmlns:x15="http://schemas.microsoft.com/office/spreadsheetml/2010/11/main" uri="{B97F6D7D-B522-45F9-BDA1-12C45D357490}">
          <x15:cacheHierarchy aggregatedColumn="4"/>
        </ext>
      </extLst>
    </cacheHierarchy>
    <cacheHierarchy uniqueName="[Measures].[Sum of Total Equity]" caption="Sum of Total Equity" measure="1" displayFolder="" measureGroup="Table2" count="0">
      <extLst>
        <ext xmlns:x15="http://schemas.microsoft.com/office/spreadsheetml/2010/11/main" uri="{B97F6D7D-B522-45F9-BDA1-12C45D357490}">
          <x15:cacheHierarchy aggregatedColumn="11"/>
        </ext>
      </extLst>
    </cacheHierarchy>
    <cacheHierarchy uniqueName="[Measures].[Sum of Cash flow]" caption="Sum of Cash flow" measure="1" displayFolder="" measureGroup="Table2" count="0">
      <extLst>
        <ext xmlns:x15="http://schemas.microsoft.com/office/spreadsheetml/2010/11/main" uri="{B97F6D7D-B522-45F9-BDA1-12C45D357490}">
          <x15:cacheHierarchy aggregatedColumn="25"/>
        </ext>
      </extLst>
    </cacheHierarchy>
    <cacheHierarchy uniqueName="[Measures].[Revenue]" caption="Revenue" measure="1" displayFolder="" measureGroup="Table2" count="0"/>
    <cacheHierarchy uniqueName="[Measures].[EBITDA]" caption="EBITDA" measure="1" displayFolder="" measureGroup="Table2" count="0"/>
    <cacheHierarchy uniqueName="[Measures].[Interest Coverage Ratio]" caption="Interest Coverage Ratio" measure="1" displayFolder="" measureGroup="Table2" count="0"/>
    <cacheHierarchy uniqueName="[Measures].[Return on Equity]" caption="Return on Equity" measure="1" displayFolder="" measureGroup="Table2" count="0"/>
    <cacheHierarchy uniqueName="[Measures].[Return on Assets]" caption="Return on Assets" measure="1" displayFolder="" measureGroup="Table2" count="0"/>
    <cacheHierarchy uniqueName="[Measures].[EBITDA Margin]" caption="EBITDA Margin" measure="1" displayFolder="" measureGroup="Table2" count="0"/>
    <cacheHierarchy uniqueName="[Measures].[Current Ratio]" caption="Current Ratio" measure="1" displayFolder="" measureGroup="Table2" count="0"/>
    <cacheHierarchy uniqueName="[Measures].[Cash Ratio]" caption="Cash Ratio" measure="1" displayFolder="" measureGroup="Table2" count="0"/>
    <cacheHierarchy uniqueName="[Measures].[Debt to Equity]" caption="Debt to Equity" measure="1" displayFolder="" measureGroup="Table2" count="0"/>
    <cacheHierarchy uniqueName="[Measures].[Debt to EBITDA]" caption="Debt to EBITDA" measure="1" displayFolder="" measureGroup="Table2" count="0"/>
    <cacheHierarchy uniqueName="[Measures].[Asset turnover ratio]" caption="Asset turnover ratio" measure="1" displayFolder="" measureGroup="Table2" count="0"/>
    <cacheHierarchy uniqueName="[Measures].[Net profit margin]" caption="Net profit margin" measure="1" displayFolder="" measureGroup="Table2"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0287448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638A11-9EC4-4911-B684-9D2CC4B6D50A}" name="PivotTable8" cacheId="1039" applyNumberFormats="0" applyBorderFormats="0" applyFontFormats="0" applyPatternFormats="0" applyAlignmentFormats="0" applyWidthHeightFormats="1" dataCaption="Values" tag="b181631b-6387-40f3-9c99-806f97c7ff24" updatedVersion="8" minRefreshableVersion="3" useAutoFormatting="1" subtotalHiddenItems="1" itemPrintTitles="1" createdVersion="5" indent="0" outline="1" outlineData="1" multipleFieldFilters="0" chartFormat="54">
  <location ref="E13:E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3">
    <format dxfId="51">
      <pivotArea type="all" dataOnly="0" outline="0" fieldPosition="0"/>
    </format>
    <format dxfId="52">
      <pivotArea outline="0" collapsedLevelsAreSubtotals="1" fieldPosition="0"/>
    </format>
    <format dxfId="53">
      <pivotArea dataOnly="0" labelOnly="1" grandRow="1" outline="0" fieldPosition="0"/>
    </format>
  </formats>
  <pivotHierarchies count="50">
    <pivotHierarchy dragToData="1"/>
    <pivotHierarchy multipleItemSelectionAllowed="1" dragToData="1">
      <members count="5" level="1">
        <member name="[Table2].[Year].&amp;[2025]"/>
        <member name="[Table2].[Year].&amp;[2026]"/>
        <member name="[Table2].[Year].&amp;[2028]"/>
        <member name="[Table2].[Year].&amp;[2029]"/>
        <member name="[Table2].[Year].&amp;[203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2F692B-AE53-4605-9B74-19A39CCE3215}" name="PivotTable7" cacheId="1036" applyNumberFormats="0" applyBorderFormats="0" applyFontFormats="0" applyPatternFormats="0" applyAlignmentFormats="0" applyWidthHeightFormats="1" dataCaption="Values" tag="b819efb8-4015-4d8b-a918-74d7f9c419cc" updatedVersion="8" minRefreshableVersion="3" useAutoFormatting="1" subtotalHiddenItems="1" itemPrintTitles="1" createdVersion="5" indent="0" outline="1" outlineData="1" multipleFieldFilters="0" chartFormat="54">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3">
    <format dxfId="54">
      <pivotArea type="all" dataOnly="0" outline="0" fieldPosition="0"/>
    </format>
    <format dxfId="55">
      <pivotArea outline="0" collapsedLevelsAreSubtotals="1" fieldPosition="0"/>
    </format>
    <format dxfId="56">
      <pivotArea dataOnly="0" labelOnly="1" grandRow="1" outline="0" fieldPosition="0"/>
    </format>
  </formats>
  <pivotHierarchies count="50">
    <pivotHierarchy dragToData="1"/>
    <pivotHierarchy multipleItemSelectionAllowed="1" dragToData="1">
      <members count="5" level="1">
        <member name="[Table2].[Year].&amp;[2025]"/>
        <member name="[Table2].[Year].&amp;[2026]"/>
        <member name="[Table2].[Year].&amp;[2028]"/>
        <member name="[Table2].[Year].&amp;[2029]"/>
        <member name="[Table2].[Year].&amp;[203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924B10-7D11-4CA0-9F02-77F4ECF91F12}" name="PivotTable6" cacheId="1033" applyNumberFormats="0" applyBorderFormats="0" applyFontFormats="0" applyPatternFormats="0" applyAlignmentFormats="0" applyWidthHeightFormats="1" dataCaption="Values" tag="358db7c4-dbf4-45ef-893b-8deb014a43d9" updatedVersion="8" minRefreshableVersion="3" useAutoFormatting="1" subtotalHiddenItems="1" itemPrintTitles="1" createdVersion="5" indent="0" outline="1" outlineData="1" multipleFieldFilters="0" chartFormat="54">
  <location ref="B13:B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3">
    <format dxfId="57">
      <pivotArea type="all" dataOnly="0" outline="0" fieldPosition="0"/>
    </format>
    <format dxfId="58">
      <pivotArea outline="0" collapsedLevelsAreSubtotals="1" fieldPosition="0"/>
    </format>
    <format dxfId="59">
      <pivotArea dataOnly="0" labelOnly="1" grandRow="1" outline="0" fieldPosition="0"/>
    </format>
  </formats>
  <pivotHierarchies count="50">
    <pivotHierarchy dragToData="1"/>
    <pivotHierarchy multipleItemSelectionAllowed="1" dragToData="1">
      <members count="5" level="1">
        <member name="[Table2].[Year].&amp;[2025]"/>
        <member name="[Table2].[Year].&amp;[2026]"/>
        <member name="[Table2].[Year].&amp;[2028]"/>
        <member name="[Table2].[Year].&amp;[2029]"/>
        <member name="[Table2].[Year].&amp;[203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399345-D1BA-4F9C-80D0-1B297E1A5F52}" name="PivotTable1" cacheId="1027" applyNumberFormats="0" applyBorderFormats="0" applyFontFormats="0" applyPatternFormats="0" applyAlignmentFormats="0" applyWidthHeightFormats="1" dataCaption="Values" tag="9501c314-8d64-4e86-a7a9-3aabda7cdf6a" updatedVersion="8" minRefreshableVersion="3" useAutoFormatting="1" subtotalHiddenItems="1" itemPrintTitles="1" createdVersion="5" indent="0" outline="1" outlineData="1" multipleFieldFilters="0" chartFormat="54">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 Revenue" fld="0" baseField="0" baseItem="0"/>
  </dataFields>
  <formats count="3">
    <format dxfId="64">
      <pivotArea type="all" dataOnly="0" outline="0" fieldPosition="0"/>
    </format>
    <format dxfId="65">
      <pivotArea outline="0" collapsedLevelsAreSubtotals="1" fieldPosition="0"/>
    </format>
    <format dxfId="66">
      <pivotArea dataOnly="0" labelOnly="1" grandRow="1" outline="0" fieldPosition="0"/>
    </format>
  </formats>
  <pivotHierarchies count="50">
    <pivotHierarchy dragToData="1"/>
    <pivotHierarchy multipleItemSelectionAllowed="1" dragToData="1">
      <members count="5" level="1">
        <member name="[Table2].[Year].&amp;[2025]"/>
        <member name="[Table2].[Year].&amp;[2026]"/>
        <member name="[Table2].[Year].&amp;[2028]"/>
        <member name="[Table2].[Year].&amp;[2029]"/>
        <member name="[Table2].[Year].&amp;[203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8E822D-342E-456A-84E5-05FC082D9175}" name="PivotTable10" cacheId="1030" applyNumberFormats="0" applyBorderFormats="0" applyFontFormats="0" applyPatternFormats="0" applyAlignmentFormats="0" applyWidthHeightFormats="1" dataCaption="Values" tag="574fd634-3ce0-49f8-9ff3-3e2a792504e1" updatedVersion="8" minRefreshableVersion="3" useAutoFormatting="1" subtotalHiddenItems="1" itemPrintTitles="1" createdVersion="5" indent="0" outline="1" outlineData="1" multipleFieldFilters="0" chartFormat="54">
  <location ref="H14:H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4">
    <format dxfId="60">
      <pivotArea type="all" dataOnly="0" outline="0" fieldPosition="0"/>
    </format>
    <format dxfId="61">
      <pivotArea outline="0" collapsedLevelsAreSubtotals="1" fieldPosition="0"/>
    </format>
    <format dxfId="62">
      <pivotArea dataOnly="0" labelOnly="1" grandRow="1" outline="0" fieldPosition="0"/>
    </format>
    <format dxfId="63">
      <pivotArea outline="0" collapsedLevelsAreSubtotals="1" fieldPosition="0"/>
    </format>
  </formats>
  <pivotHierarchies count="50">
    <pivotHierarchy dragToData="1"/>
    <pivotHierarchy multipleItemSelectionAllowed="1" dragToData="1">
      <members count="5" level="1">
        <member name="[Table2].[Year].&amp;[2025]"/>
        <member name="[Table2].[Year].&amp;[2026]"/>
        <member name="[Table2].[Year].&amp;[2028]"/>
        <member name="[Table2].[Year].&amp;[2029]"/>
        <member name="[Table2].[Year].&amp;[203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B3B8AD-7B45-4CC9-AADC-E95B96A77A66}" name="PivotTable9" cacheId="1042" applyNumberFormats="0" applyBorderFormats="0" applyFontFormats="0" applyPatternFormats="0" applyAlignmentFormats="0" applyWidthHeightFormats="1" dataCaption="Values" tag="87d8090e-d180-43dc-8b6a-b22a69ee70de" updatedVersion="8" minRefreshableVersion="3" useAutoFormatting="1" subtotalHiddenItems="1" itemPrintTitles="1" createdVersion="5" indent="0" outline="1" outlineData="1" multipleFieldFilters="0" chartFormat="54">
  <location ref="H3:H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9"/>
  </dataFields>
  <formats count="4">
    <format dxfId="47">
      <pivotArea type="all" dataOnly="0" outline="0" fieldPosition="0"/>
    </format>
    <format dxfId="48">
      <pivotArea outline="0" collapsedLevelsAreSubtotals="1" fieldPosition="0"/>
    </format>
    <format dxfId="49">
      <pivotArea dataOnly="0" labelOnly="1" grandRow="1" outline="0" fieldPosition="0"/>
    </format>
    <format dxfId="50">
      <pivotArea outline="0" collapsedLevelsAreSubtotals="1" fieldPosition="0"/>
    </format>
  </formats>
  <pivotHierarchies count="50">
    <pivotHierarchy dragToData="1"/>
    <pivotHierarchy multipleItemSelectionAllowed="1" dragToData="1">
      <members count="5" level="1">
        <member name="[Table2].[Year].&amp;[2025]"/>
        <member name="[Table2].[Year].&amp;[2026]"/>
        <member name="[Table2].[Year].&amp;[2028]"/>
        <member name="[Table2].[Year].&amp;[2029]"/>
        <member name="[Table2].[Year].&amp;[203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E9FBAA-6177-4EA0-A8D2-870442F4A031}" name="PivotTable1" cacheId="1024" applyNumberFormats="0" applyBorderFormats="0" applyFontFormats="0" applyPatternFormats="0" applyAlignmentFormats="0" applyWidthHeightFormats="1" dataCaption="Values" tag="9ba6b552-2977-48a9-a3a7-76a09e7bb858" updatedVersion="8" minRefreshableVersion="3" useAutoFormatting="1" subtotalHiddenItems="1" itemPrintTitles="1" createdVersion="5" indent="0" outline="1" outlineData="1" multipleFieldFilters="0" chartFormat="54">
  <location ref="B3:C9" firstHeaderRow="1" firstDataRow="1" firstDataCol="1"/>
  <pivotFields count="2">
    <pivotField axis="axisRow" allDrilled="1" subtotalTop="0" showAll="0" dataSourceSort="1" defaultSubtotal="0" defaultAttributeDrillState="1">
      <items count="5">
        <item s="1" x="0"/>
        <item s="1" x="1"/>
        <item s="1" x="2"/>
        <item s="1" x="3"/>
        <item s="1" x="4"/>
      </items>
    </pivotField>
    <pivotField dataField="1" subtotalTop="0" showAll="0" defaultSubtotal="0"/>
  </pivotFields>
  <rowFields count="1">
    <field x="0"/>
  </rowFields>
  <rowItems count="6">
    <i>
      <x/>
    </i>
    <i>
      <x v="1"/>
    </i>
    <i>
      <x v="2"/>
    </i>
    <i>
      <x v="3"/>
    </i>
    <i>
      <x v="4"/>
    </i>
    <i t="grand">
      <x/>
    </i>
  </rowItems>
  <colItems count="1">
    <i/>
  </colItems>
  <dataFields count="1">
    <dataField name="Sum of Cash flow" fld="1" baseField="0" baseItem="0"/>
  </dataFields>
  <formats count="6">
    <format dxfId="67">
      <pivotArea type="all" dataOnly="0" outline="0" fieldPosition="0"/>
    </format>
    <format dxfId="68">
      <pivotArea outline="0" collapsedLevelsAreSubtotals="1" fieldPosition="0"/>
    </format>
    <format dxfId="69">
      <pivotArea field="0" type="button" dataOnly="0" labelOnly="1" outline="0" axis="axisRow" fieldPosition="0"/>
    </format>
    <format dxfId="70">
      <pivotArea dataOnly="0" labelOnly="1" fieldPosition="0">
        <references count="1">
          <reference field="0" count="0"/>
        </references>
      </pivotArea>
    </format>
    <format dxfId="71">
      <pivotArea dataOnly="0" labelOnly="1" grandRow="1" outline="0" fieldPosition="0"/>
    </format>
    <format dxfId="72">
      <pivotArea collapsedLevelsAreSubtotals="1" fieldPosition="0">
        <references count="1">
          <reference field="0" count="0"/>
        </references>
      </pivotArea>
    </format>
  </formats>
  <chartFormats count="2">
    <chartFormat chart="51" format="0"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s>
  <pivotHierarchies count="5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830984F-E488-4CCA-867E-851ABBA5C3AF}" name="PivotTable1" cacheId="1054" applyNumberFormats="0" applyBorderFormats="0" applyFontFormats="0" applyPatternFormats="0" applyAlignmentFormats="0" applyWidthHeightFormats="1" dataCaption="Values" tag="7388e98e-8683-4737-b693-3fc8095340df" updatedVersion="8" minRefreshableVersion="3" useAutoFormatting="1" subtotalHiddenItems="1" itemPrintTitles="1" createdVersion="5" indent="0" outline="1" outlineData="1" multipleFieldFilters="0" chartFormat="47">
  <location ref="B3:D9" firstHeaderRow="0" firstDataRow="1" firstDataCol="1"/>
  <pivotFields count="3">
    <pivotField axis="axisRow" allDrilled="1" subtotalTop="0" showAll="0" dataSourceSort="1" defaultSubtotal="0" defaultAttributeDrillState="1">
      <items count="6">
        <item s="1" x="0"/>
        <item s="1" x="1"/>
        <item s="1" x="2"/>
        <item s="1" x="3"/>
        <item s="1" x="4"/>
        <item x="5"/>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Sum of Total Revenue" fld="1" baseField="0" baseItem="0"/>
    <dataField fld="2" subtotal="count" baseField="0" baseItem="0"/>
  </dataFields>
  <formats count="8">
    <format dxfId="0">
      <pivotArea collapsedLevelsAreSubtotals="1" fieldPosition="0">
        <references count="1">
          <reference field="0" count="0"/>
        </references>
      </pivotArea>
    </format>
    <format dxfId="1">
      <pivotArea type="all" dataOnly="0" outline="0" fieldPosition="0"/>
    </format>
    <format dxfId="2">
      <pivotArea outline="0" collapsedLevelsAreSubtotals="1" fieldPosition="0"/>
    </format>
    <format dxfId="3">
      <pivotArea field="0" type="button" dataOnly="0" labelOnly="1" outline="0" axis="axisRow" fieldPosition="0"/>
    </format>
    <format dxfId="4">
      <pivotArea dataOnly="0" labelOnly="1" fieldPosition="0">
        <references count="1">
          <reference field="0" count="0"/>
        </references>
      </pivotArea>
    </format>
    <format dxfId="5">
      <pivotArea dataOnly="0" labelOnly="1" grandRow="1" outline="0" fieldPosition="0"/>
    </format>
    <format dxfId="6">
      <pivotArea collapsedLevelsAreSubtotals="1" fieldPosition="0">
        <references count="2">
          <reference field="4294967294" count="1" selected="0">
            <x v="1"/>
          </reference>
          <reference field="0" count="0"/>
        </references>
      </pivotArea>
    </format>
    <format dxfId="7">
      <pivotArea collapsedLevelsAreSubtotals="1" fieldPosition="0">
        <references count="2">
          <reference field="4294967294" count="1" selected="0">
            <x v="0"/>
          </reference>
          <reference field="0" count="0"/>
        </references>
      </pivotArea>
    </format>
  </formats>
  <chartFormats count="16">
    <chartFormat chart="42" format="0" series="1">
      <pivotArea type="data" outline="0" fieldPosition="0">
        <references count="1">
          <reference field="4294967294" count="1" selected="0">
            <x v="0"/>
          </reference>
        </references>
      </pivotArea>
    </chartFormat>
    <chartFormat chart="42" format="1" series="1">
      <pivotArea type="data" outline="0" fieldPosition="0">
        <references count="1">
          <reference field="4294967294" count="1" selected="0">
            <x v="1"/>
          </reference>
        </references>
      </pivotArea>
    </chartFormat>
    <chartFormat chart="42" format="2">
      <pivotArea type="data" outline="0" fieldPosition="0">
        <references count="2">
          <reference field="4294967294" count="1" selected="0">
            <x v="0"/>
          </reference>
          <reference field="0" count="1" selected="0">
            <x v="0"/>
          </reference>
        </references>
      </pivotArea>
    </chartFormat>
    <chartFormat chart="42" format="3">
      <pivotArea type="data" outline="0" fieldPosition="0">
        <references count="2">
          <reference field="4294967294" count="1" selected="0">
            <x v="0"/>
          </reference>
          <reference field="0" count="1" selected="0">
            <x v="1"/>
          </reference>
        </references>
      </pivotArea>
    </chartFormat>
    <chartFormat chart="42" format="4">
      <pivotArea type="data" outline="0" fieldPosition="0">
        <references count="2">
          <reference field="4294967294" count="1" selected="0">
            <x v="0"/>
          </reference>
          <reference field="0" count="1" selected="0">
            <x v="5"/>
          </reference>
        </references>
      </pivotArea>
    </chartFormat>
    <chartFormat chart="42" format="5">
      <pivotArea type="data" outline="0" fieldPosition="0">
        <references count="2">
          <reference field="4294967294" count="1" selected="0">
            <x v="0"/>
          </reference>
          <reference field="0" count="1" selected="0">
            <x v="2"/>
          </reference>
        </references>
      </pivotArea>
    </chartFormat>
    <chartFormat chart="42" format="6">
      <pivotArea type="data" outline="0" fieldPosition="0">
        <references count="2">
          <reference field="4294967294" count="1" selected="0">
            <x v="0"/>
          </reference>
          <reference field="0" count="1" selected="0">
            <x v="3"/>
          </reference>
        </references>
      </pivotArea>
    </chartFormat>
    <chartFormat chart="42" format="7">
      <pivotArea type="data" outline="0" fieldPosition="0">
        <references count="2">
          <reference field="4294967294" count="1" selected="0">
            <x v="0"/>
          </reference>
          <reference field="0" count="1" selected="0">
            <x v="4"/>
          </reference>
        </references>
      </pivotArea>
    </chartFormat>
    <chartFormat chart="46" format="16" series="1">
      <pivotArea type="data" outline="0" fieldPosition="0">
        <references count="1">
          <reference field="4294967294" count="1" selected="0">
            <x v="0"/>
          </reference>
        </references>
      </pivotArea>
    </chartFormat>
    <chartFormat chart="46" format="17">
      <pivotArea type="data" outline="0" fieldPosition="0">
        <references count="2">
          <reference field="4294967294" count="1" selected="0">
            <x v="0"/>
          </reference>
          <reference field="0" count="1" selected="0">
            <x v="0"/>
          </reference>
        </references>
      </pivotArea>
    </chartFormat>
    <chartFormat chart="46" format="18">
      <pivotArea type="data" outline="0" fieldPosition="0">
        <references count="2">
          <reference field="4294967294" count="1" selected="0">
            <x v="0"/>
          </reference>
          <reference field="0" count="1" selected="0">
            <x v="1"/>
          </reference>
        </references>
      </pivotArea>
    </chartFormat>
    <chartFormat chart="46" format="19">
      <pivotArea type="data" outline="0" fieldPosition="0">
        <references count="2">
          <reference field="4294967294" count="1" selected="0">
            <x v="0"/>
          </reference>
          <reference field="0" count="1" selected="0">
            <x v="5"/>
          </reference>
        </references>
      </pivotArea>
    </chartFormat>
    <chartFormat chart="46" format="20">
      <pivotArea type="data" outline="0" fieldPosition="0">
        <references count="2">
          <reference field="4294967294" count="1" selected="0">
            <x v="0"/>
          </reference>
          <reference field="0" count="1" selected="0">
            <x v="2"/>
          </reference>
        </references>
      </pivotArea>
    </chartFormat>
    <chartFormat chart="46" format="21">
      <pivotArea type="data" outline="0" fieldPosition="0">
        <references count="2">
          <reference field="4294967294" count="1" selected="0">
            <x v="0"/>
          </reference>
          <reference field="0" count="1" selected="0">
            <x v="3"/>
          </reference>
        </references>
      </pivotArea>
    </chartFormat>
    <chartFormat chart="46" format="22">
      <pivotArea type="data" outline="0" fieldPosition="0">
        <references count="2">
          <reference field="4294967294" count="1" selected="0">
            <x v="0"/>
          </reference>
          <reference field="0" count="1" selected="0">
            <x v="4"/>
          </reference>
        </references>
      </pivotArea>
    </chartFormat>
    <chartFormat chart="46" format="23" series="1">
      <pivotArea type="data" outline="0" fieldPosition="0">
        <references count="1">
          <reference field="4294967294" count="1" selected="0">
            <x v="1"/>
          </reference>
        </references>
      </pivotArea>
    </chartFormat>
  </chartFormats>
  <pivotHierarchies count="5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8AC2794-2142-47AD-8741-B4EDDE36F549}" name="PivotTable3" cacheId="1051" applyNumberFormats="0" applyBorderFormats="0" applyFontFormats="0" applyPatternFormats="0" applyAlignmentFormats="0" applyWidthHeightFormats="1" dataCaption="Values" tag="86403a0b-17ef-45f8-97d1-f8a3c34e0dd3" updatedVersion="8" minRefreshableVersion="3" useAutoFormatting="1" subtotalHiddenItems="1" itemPrintTitles="1" createdVersion="5" indent="0" outline="1" outlineData="1" multipleFieldFilters="0" chartFormat="39">
  <location ref="F3:H9" firstHeaderRow="0" firstDataRow="1" firstDataCol="1"/>
  <pivotFields count="3">
    <pivotField axis="axisRow" allDrilled="1" subtotalTop="0" showAll="0" dataSourceSort="1" defaultSubtotal="0" defaultAttributeDrillState="1">
      <items count="5">
        <item s="1" x="0"/>
        <item s="1" x="1"/>
        <item s="1" x="2"/>
        <item s="1" x="3"/>
        <item s="1"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formats count="9">
    <format dxfId="8">
      <pivotArea collapsedLevelsAreSubtotals="1" fieldPosition="0">
        <references count="1">
          <reference field="0" count="0"/>
        </references>
      </pivotArea>
    </format>
    <format dxfId="9">
      <pivotArea collapsedLevelsAreSubtotals="1" fieldPosition="0">
        <references count="2">
          <reference field="4294967294" count="1" selected="0">
            <x v="0"/>
          </reference>
          <reference field="0" count="0"/>
        </references>
      </pivotArea>
    </format>
    <format dxfId="10">
      <pivotArea collapsedLevelsAreSubtotals="1" fieldPosition="0">
        <references count="2">
          <reference field="4294967294" count="1" selected="0">
            <x v="1"/>
          </reference>
          <reference field="0" count="0"/>
        </references>
      </pivotArea>
    </format>
    <format dxfId="11">
      <pivotArea type="all" dataOnly="0" outline="0" fieldPosition="0"/>
    </format>
    <format dxfId="12">
      <pivotArea outline="0" collapsedLevelsAreSubtotals="1" fieldPosition="0"/>
    </format>
    <format dxfId="13">
      <pivotArea field="0" type="button" dataOnly="0" labelOnly="1" outline="0" axis="axisRow" fieldPosition="0"/>
    </format>
    <format dxfId="14">
      <pivotArea dataOnly="0" labelOnly="1" fieldPosition="0">
        <references count="1">
          <reference field="0" count="0"/>
        </references>
      </pivotArea>
    </format>
    <format dxfId="15">
      <pivotArea dataOnly="0" labelOnly="1" grandRow="1" outline="0" fieldPosition="0"/>
    </format>
    <format dxfId="16">
      <pivotArea dataOnly="0" labelOnly="1" outline="0" fieldPosition="0">
        <references count="1">
          <reference field="4294967294" count="2">
            <x v="0"/>
            <x v="1"/>
          </reference>
        </references>
      </pivotArea>
    </format>
  </formats>
  <pivotHierarchies count="5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34E1E33-8B01-4630-B114-08B7B29EBB85}" name="PivotTable2" cacheId="1048" applyNumberFormats="0" applyBorderFormats="0" applyFontFormats="0" applyPatternFormats="0" applyAlignmentFormats="0" applyWidthHeightFormats="1" dataCaption="Values" tag="74b2db8f-7ed6-4ab0-b925-46dab9a054fd" updatedVersion="8" minRefreshableVersion="3" useAutoFormatting="1" subtotalHiddenItems="1" itemPrintTitles="1" createdVersion="5" indent="0" outline="1" outlineData="1" multipleFieldFilters="0" chartFormat="53" rowHeaderCaption="Year">
  <location ref="B16:H22" firstHeaderRow="0" firstDataRow="1" firstDataCol="1"/>
  <pivotFields count="7">
    <pivotField axis="axisRow" allDrilled="1" subtotalTop="0" showAll="0" dataSourceSort="1" defaultSubtotal="0" defaultAttributeDrillState="1">
      <items count="6">
        <item s="1" x="0"/>
        <item s="1" x="1"/>
        <item s="1" x="2"/>
        <item s="1" x="3"/>
        <item s="1" x="4"/>
        <item x="5"/>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6">
    <i>
      <x/>
    </i>
    <i i="1">
      <x v="1"/>
    </i>
    <i i="2">
      <x v="2"/>
    </i>
    <i i="3">
      <x v="3"/>
    </i>
    <i i="4">
      <x v="4"/>
    </i>
    <i i="5">
      <x v="5"/>
    </i>
  </colItems>
  <dataFields count="6">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s>
  <formats count="18">
    <format dxfId="17">
      <pivotArea collapsedLevelsAreSubtotals="1" fieldPosition="0">
        <references count="2">
          <reference field="4294967294" count="1" selected="0">
            <x v="3"/>
          </reference>
          <reference field="0" count="1">
            <x v="0"/>
          </reference>
        </references>
      </pivotArea>
    </format>
    <format dxfId="18">
      <pivotArea collapsedLevelsAreSubtotals="1" fieldPosition="0">
        <references count="2">
          <reference field="4294967294" count="1" selected="0">
            <x v="3"/>
          </reference>
          <reference field="0" count="1">
            <x v="1"/>
          </reference>
        </references>
      </pivotArea>
    </format>
    <format dxfId="19">
      <pivotArea collapsedLevelsAreSubtotals="1" fieldPosition="0">
        <references count="2">
          <reference field="4294967294" count="1" selected="0">
            <x v="3"/>
          </reference>
          <reference field="0" count="1">
            <x v="5"/>
          </reference>
        </references>
      </pivotArea>
    </format>
    <format dxfId="20">
      <pivotArea collapsedLevelsAreSubtotals="1" fieldPosition="0">
        <references count="2">
          <reference field="4294967294" count="1" selected="0">
            <x v="3"/>
          </reference>
          <reference field="0" count="1">
            <x v="2"/>
          </reference>
        </references>
      </pivotArea>
    </format>
    <format dxfId="21">
      <pivotArea collapsedLevelsAreSubtotals="1" fieldPosition="0">
        <references count="2">
          <reference field="4294967294" count="1" selected="0">
            <x v="3"/>
          </reference>
          <reference field="0" count="1">
            <x v="3"/>
          </reference>
        </references>
      </pivotArea>
    </format>
    <format dxfId="22">
      <pivotArea collapsedLevelsAreSubtotals="1" fieldPosition="0">
        <references count="2">
          <reference field="4294967294" count="1" selected="0">
            <x v="3"/>
          </reference>
          <reference field="0" count="1">
            <x v="4"/>
          </reference>
        </references>
      </pivotArea>
    </format>
    <format dxfId="23">
      <pivotArea collapsedLevelsAreSubtotals="1" fieldPosition="0">
        <references count="2">
          <reference field="4294967294" count="2" selected="0">
            <x v="4"/>
            <x v="5"/>
          </reference>
          <reference field="0" count="0"/>
        </references>
      </pivotArea>
    </format>
    <format dxfId="24">
      <pivotArea dataOnly="0" outline="0" fieldPosition="0">
        <references count="1">
          <reference field="4294967294" count="6">
            <x v="0"/>
            <x v="1"/>
            <x v="2"/>
            <x v="3"/>
            <x v="4"/>
            <x v="5"/>
          </reference>
        </references>
      </pivotArea>
    </format>
    <format dxfId="25">
      <pivotArea dataOnly="0" labelOnly="1" outline="0" fieldPosition="0">
        <references count="1">
          <reference field="4294967294" count="6">
            <x v="0"/>
            <x v="1"/>
            <x v="2"/>
            <x v="3"/>
            <x v="4"/>
            <x v="5"/>
          </reference>
        </references>
      </pivotArea>
    </format>
    <format dxfId="26">
      <pivotArea field="0" grandRow="1" outline="0" collapsedLevelsAreSubtotals="1" axis="axisRow" fieldPosition="0">
        <references count="1">
          <reference field="4294967294" count="1" selected="0">
            <x v="3"/>
          </reference>
        </references>
      </pivotArea>
    </format>
    <format dxfId="27">
      <pivotArea field="0" grandRow="1" outline="0" collapsedLevelsAreSubtotals="1" axis="axisRow" fieldPosition="0">
        <references count="1">
          <reference field="4294967294" count="1" selected="0">
            <x v="4"/>
          </reference>
        </references>
      </pivotArea>
    </format>
    <format dxfId="28">
      <pivotArea field="0" grandRow="1" outline="0" collapsedLevelsAreSubtotals="1" axis="axisRow" fieldPosition="0">
        <references count="1">
          <reference field="4294967294" count="1" selected="0">
            <x v="5"/>
          </reference>
        </references>
      </pivotArea>
    </format>
    <format dxfId="29">
      <pivotArea type="all" dataOnly="0" outline="0" fieldPosition="0"/>
    </format>
    <format dxfId="30">
      <pivotArea outline="0" collapsedLevelsAreSubtotals="1" fieldPosition="0"/>
    </format>
    <format dxfId="31">
      <pivotArea field="0" type="button" dataOnly="0" labelOnly="1" outline="0" axis="axisRow" fieldPosition="0"/>
    </format>
    <format dxfId="32">
      <pivotArea dataOnly="0" labelOnly="1" fieldPosition="0">
        <references count="1">
          <reference field="0" count="0"/>
        </references>
      </pivotArea>
    </format>
    <format dxfId="33">
      <pivotArea dataOnly="0" labelOnly="1" grandRow="1" outline="0" fieldPosition="0"/>
    </format>
    <format dxfId="34">
      <pivotArea dataOnly="0" labelOnly="1" outline="0" fieldPosition="0">
        <references count="1">
          <reference field="4294967294" count="6">
            <x v="0"/>
            <x v="1"/>
            <x v="2"/>
            <x v="3"/>
            <x v="4"/>
            <x v="5"/>
          </reference>
        </references>
      </pivotArea>
    </format>
  </formats>
  <pivotHierarchies count="5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9286FBE-BD49-4CD1-95ED-21B3D3D8C46D}" name="PivotTable1" cacheId="1045" applyNumberFormats="0" applyBorderFormats="0" applyFontFormats="0" applyPatternFormats="0" applyAlignmentFormats="0" applyWidthHeightFormats="1" dataCaption="Values" tag="bd6c50b2-1c4e-412f-8f4f-7989dc053c02" updatedVersion="8" minRefreshableVersion="3" useAutoFormatting="1" subtotalHiddenItems="1" itemPrintTitles="1" createdVersion="5" indent="0" outline="1" outlineData="1" multipleFieldFilters="0" chartFormat="39">
  <location ref="B3:D9"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5">
        <item s="1" x="0"/>
        <item s="1" x="1"/>
        <item s="1" x="2"/>
        <item s="1" x="3"/>
        <item s="1" x="4"/>
      </items>
    </pivotField>
  </pivotFields>
  <rowFields count="1">
    <field x="2"/>
  </rowFields>
  <rowItems count="6">
    <i>
      <x/>
    </i>
    <i>
      <x v="1"/>
    </i>
    <i>
      <x v="2"/>
    </i>
    <i>
      <x v="3"/>
    </i>
    <i>
      <x v="4"/>
    </i>
    <i t="grand">
      <x/>
    </i>
  </rowItems>
  <colFields count="1">
    <field x="-2"/>
  </colFields>
  <colItems count="2">
    <i>
      <x/>
    </i>
    <i i="1">
      <x v="1"/>
    </i>
  </colItems>
  <dataFields count="2">
    <dataField fld="1" subtotal="count" baseField="0" baseItem="0"/>
    <dataField fld="0" subtotal="count" baseField="0" baseItem="0"/>
  </dataFields>
  <formats count="12">
    <format dxfId="35">
      <pivotArea dataOnly="0" labelOnly="1" outline="0" fieldPosition="0">
        <references count="1">
          <reference field="4294967294" count="2">
            <x v="0"/>
            <x v="1"/>
          </reference>
        </references>
      </pivotArea>
    </format>
    <format dxfId="36">
      <pivotArea dataOnly="0" labelOnly="1" outline="0" fieldPosition="0">
        <references count="1">
          <reference field="4294967294" count="2">
            <x v="0"/>
            <x v="1"/>
          </reference>
        </references>
      </pivotArea>
    </format>
    <format dxfId="37">
      <pivotArea dataOnly="0" labelOnly="1" outline="0" fieldPosition="0">
        <references count="1">
          <reference field="4294967294" count="2">
            <x v="0"/>
            <x v="1"/>
          </reference>
        </references>
      </pivotArea>
    </format>
    <format dxfId="38">
      <pivotArea collapsedLevelsAreSubtotals="1" fieldPosition="0">
        <references count="1">
          <reference field="2" count="0"/>
        </references>
      </pivotArea>
    </format>
    <format dxfId="39">
      <pivotArea field="2" grandRow="1" outline="0" collapsedLevelsAreSubtotals="1" axis="axisRow" fieldPosition="0">
        <references count="1">
          <reference field="4294967294" count="1" selected="0">
            <x v="0"/>
          </reference>
        </references>
      </pivotArea>
    </format>
    <format dxfId="40">
      <pivotArea field="2" grandRow="1" outline="0" collapsedLevelsAreSubtotals="1" axis="axisRow" fieldPosition="0">
        <references count="1">
          <reference field="4294967294" count="1" selected="0">
            <x v="1"/>
          </reference>
        </references>
      </pivotArea>
    </format>
    <format dxfId="41">
      <pivotArea type="all" dataOnly="0" outline="0" fieldPosition="0"/>
    </format>
    <format dxfId="42">
      <pivotArea outline="0" collapsedLevelsAreSubtotals="1" fieldPosition="0"/>
    </format>
    <format dxfId="43">
      <pivotArea field="2" type="button" dataOnly="0" labelOnly="1" outline="0" axis="axisRow" fieldPosition="0"/>
    </format>
    <format dxfId="44">
      <pivotArea dataOnly="0" labelOnly="1" fieldPosition="0">
        <references count="1">
          <reference field="2" count="0"/>
        </references>
      </pivotArea>
    </format>
    <format dxfId="45">
      <pivotArea dataOnly="0" labelOnly="1" grandRow="1" outline="0" fieldPosition="0"/>
    </format>
    <format dxfId="46">
      <pivotArea dataOnly="0" labelOnly="1" outline="0" fieldPosition="0">
        <references count="1">
          <reference field="4294967294" count="2">
            <x v="0"/>
            <x v="1"/>
          </reference>
        </references>
      </pivotArea>
    </format>
  </formats>
  <pivotHierarchies count="5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D455870-6835-411B-A546-7DA5FA95D322}" name="PivotTable1" cacheId="1057" applyNumberFormats="0" applyBorderFormats="0" applyFontFormats="0" applyPatternFormats="0" applyAlignmentFormats="0" applyWidthHeightFormats="1" dataCaption="Values" tag="a833ded3-cb7c-4643-ba9b-f04786df8fda" updatedVersion="8" minRefreshableVersion="3" useAutoFormatting="1" subtotalHiddenItems="1" itemPrintTitles="1" createdVersion="5" indent="0" outline="1" outlineData="1" multipleFieldFilters="0" chartFormat="25">
  <location ref="B3:C9" firstHeaderRow="1" firstDataRow="1" firstDataCol="1"/>
  <pivotFields count="2">
    <pivotField axis="axisRow" allDrilled="1" subtotalTop="0" showAll="0" dataSourceSort="1" defaultSubtotal="0" defaultAttributeDrillState="1">
      <items count="5">
        <item s="1" x="0"/>
        <item s="1" x="1"/>
        <item s="1" x="2"/>
        <item s="1" x="3"/>
        <item s="1"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chartFormats count="2">
    <chartFormat chart="20"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5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08671BC-60A8-4D55-9937-FEEE381B26D3}" name="PivotTable1" cacheId="1021" applyNumberFormats="0" applyBorderFormats="0" applyFontFormats="0" applyPatternFormats="0" applyAlignmentFormats="0" applyWidthHeightFormats="1" dataCaption="Values" tag="ccd42ffa-28a4-469d-a823-f3bca72c4a03" updatedVersion="8" minRefreshableVersion="3" useAutoFormatting="1" subtotalHiddenItems="1" itemPrintTitles="1" createdVersion="5" indent="0" outline="1" outlineData="1" multipleFieldFilters="0" chartFormat="18">
  <location ref="B3:D9" firstHeaderRow="0" firstDataRow="1" firstDataCol="1"/>
  <pivotFields count="3">
    <pivotField axis="axisRow" allDrilled="1" subtotalTop="0" showAll="0" dataSourceSort="1" defaultSubtotal="0" defaultAttributeDrillState="1">
      <items count="5">
        <item s="1" x="0"/>
        <item s="1" x="1"/>
        <item s="1" x="2"/>
        <item s="1" x="3"/>
        <item s="1"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Sum of Total Liabilites" fld="1" baseField="0" baseItem="0"/>
    <dataField name="Sum of Operating Profit" fld="2" baseField="0" baseItem="0"/>
  </dataFields>
  <chartFormats count="4">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Hierarchies count="5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53A357D-3AD0-46B9-87B9-9A6B5D3C724B}" name="PivotTable1" cacheId="1018" applyNumberFormats="0" applyBorderFormats="0" applyFontFormats="0" applyPatternFormats="0" applyAlignmentFormats="0" applyWidthHeightFormats="1" dataCaption="Values" tag="60f9a4db-5c24-4f35-96f0-c902bd1f6531" updatedVersion="8" minRefreshableVersion="3" useAutoFormatting="1" subtotalHiddenItems="1" itemPrintTitles="1" createdVersion="5" indent="0" outline="1" outlineData="1" multipleFieldFilters="0" chartFormat="7">
  <location ref="B3:C9" firstHeaderRow="1" firstDataRow="1" firstDataCol="1"/>
  <pivotFields count="2">
    <pivotField axis="axisRow" allDrilled="1" subtotalTop="0" showAll="0" dataSourceSort="1" defaultSubtotal="0" defaultAttributeDrillState="1">
      <items count="6">
        <item s="1" x="0"/>
        <item s="1" x="1"/>
        <item s="1" x="2"/>
        <item s="1" x="3"/>
        <item s="1" x="4"/>
        <item x="5"/>
      </items>
    </pivotField>
    <pivotField dataField="1" subtotalTop="0" showAll="0" defaultSubtotal="0"/>
  </pivotFields>
  <rowFields count="1">
    <field x="0"/>
  </rowFields>
  <rowItems count="6">
    <i>
      <x/>
    </i>
    <i>
      <x v="1"/>
    </i>
    <i>
      <x v="2"/>
    </i>
    <i>
      <x v="3"/>
    </i>
    <i>
      <x v="4"/>
    </i>
    <i t="grand">
      <x/>
    </i>
  </rowItems>
  <colItems count="1">
    <i/>
  </colItems>
  <dataFields count="1">
    <dataField name="Sum of Total Revenue" fld="1" baseField="0" baseItem="0"/>
  </dataFields>
  <chartFormats count="14">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2" format="3">
      <pivotArea type="data" outline="0" fieldPosition="0">
        <references count="2">
          <reference field="4294967294" count="1" selected="0">
            <x v="0"/>
          </reference>
          <reference field="0" count="1" selected="0">
            <x v="5"/>
          </reference>
        </references>
      </pivotArea>
    </chartFormat>
    <chartFormat chart="2" format="4">
      <pivotArea type="data" outline="0" fieldPosition="0">
        <references count="2">
          <reference field="4294967294" count="1" selected="0">
            <x v="0"/>
          </reference>
          <reference field="0" count="1" selected="0">
            <x v="2"/>
          </reference>
        </references>
      </pivotArea>
    </chartFormat>
    <chartFormat chart="2" format="5">
      <pivotArea type="data" outline="0" fieldPosition="0">
        <references count="2">
          <reference field="4294967294" count="1" selected="0">
            <x v="0"/>
          </reference>
          <reference field="0" count="1" selected="0">
            <x v="3"/>
          </reference>
        </references>
      </pivotArea>
    </chartFormat>
    <chartFormat chart="2" format="6">
      <pivotArea type="data" outline="0" fieldPosition="0">
        <references count="2">
          <reference field="4294967294" count="1" selected="0">
            <x v="0"/>
          </reference>
          <reference field="0" count="1" selected="0">
            <x v="4"/>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0" count="1" selected="0">
            <x v="0"/>
          </reference>
        </references>
      </pivotArea>
    </chartFormat>
    <chartFormat chart="4" format="16">
      <pivotArea type="data" outline="0" fieldPosition="0">
        <references count="2">
          <reference field="4294967294" count="1" selected="0">
            <x v="0"/>
          </reference>
          <reference field="0" count="1" selected="0">
            <x v="1"/>
          </reference>
        </references>
      </pivotArea>
    </chartFormat>
    <chartFormat chart="4" format="17">
      <pivotArea type="data" outline="0" fieldPosition="0">
        <references count="2">
          <reference field="4294967294" count="1" selected="0">
            <x v="0"/>
          </reference>
          <reference field="0" count="1" selected="0">
            <x v="5"/>
          </reference>
        </references>
      </pivotArea>
    </chartFormat>
    <chartFormat chart="4" format="18">
      <pivotArea type="data" outline="0" fieldPosition="0">
        <references count="2">
          <reference field="4294967294" count="1" selected="0">
            <x v="0"/>
          </reference>
          <reference field="0" count="1" selected="0">
            <x v="2"/>
          </reference>
        </references>
      </pivotArea>
    </chartFormat>
    <chartFormat chart="4" format="19">
      <pivotArea type="data" outline="0" fieldPosition="0">
        <references count="2">
          <reference field="4294967294" count="1" selected="0">
            <x v="0"/>
          </reference>
          <reference field="0" count="1" selected="0">
            <x v="3"/>
          </reference>
        </references>
      </pivotArea>
    </chartFormat>
    <chartFormat chart="4" format="20">
      <pivotArea type="data" outline="0" fieldPosition="0">
        <references count="2">
          <reference field="4294967294" count="1" selected="0">
            <x v="0"/>
          </reference>
          <reference field="0" count="1" selected="0">
            <x v="4"/>
          </reference>
        </references>
      </pivotArea>
    </chartFormat>
  </chartFormats>
  <pivotHierarchies count="5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1F9F0DC-0BCD-404F-8C9D-4DBF5D8410F3}" sourceName="[Table2].[Year]">
  <pivotTables>
    <pivotTable tabId="3" name="PivotTable1"/>
    <pivotTable tabId="4" name="PivotTable1"/>
    <pivotTable tabId="8" name="PivotTable1"/>
    <pivotTable tabId="9" name="PivotTable1"/>
    <pivotTable tabId="9" name="PivotTable10"/>
    <pivotTable tabId="9" name="PivotTable6"/>
    <pivotTable tabId="9" name="PivotTable7"/>
    <pivotTable tabId="9" name="PivotTable8"/>
    <pivotTable tabId="9" name="PivotTable9"/>
    <pivotTable tabId="6" name="PivotTable1"/>
    <pivotTable tabId="6" name="PivotTable2"/>
    <pivotTable tabId="6" name="PivotTable3"/>
    <pivotTable tabId="7" name="PivotTable1"/>
    <pivotTable tabId="5" name="PivotTable1"/>
  </pivotTables>
  <data>
    <olap pivotCacheId="1002874489">
      <levels count="2">
        <level uniqueName="[Table2].[Year].[(All)]" sourceCaption="(All)" count="0"/>
        <level uniqueName="[Table2].[Year].[Year]" sourceCaption="Year" count="6">
          <ranges>
            <range startItem="0">
              <i n="[Table2].[Year].&amp;[2025]" c="2025"/>
              <i n="[Table2].[Year].&amp;[2026]" c="2026"/>
              <i n="[Table2].[Year].&amp;[2027]" c="2027"/>
              <i n="[Table2].[Year].&amp;[2028]" c="2028"/>
              <i n="[Table2].[Year].&amp;[2029]" c="2029"/>
              <i n="[Table2].[Year].&amp;[2030]" c="2030"/>
            </range>
          </ranges>
        </level>
      </levels>
      <selections count="5">
        <selection n="[Table2].[Year].&amp;[2025]"/>
        <selection n="[Table2].[Year].&amp;[2026]"/>
        <selection n="[Table2].[Year].&amp;[2028]"/>
        <selection n="[Table2].[Year].&amp;[2029]"/>
        <selection n="[Table2].[Year].&amp;[2030]"/>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29CF632-263C-4BC6-96EC-FFDC53594C70}" cache="Slicer_Year" caption="Year" level="1"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70C1C2-B12E-4E6D-842A-A0E471AD1543}" name="Table2" displayName="Table2" ref="A1:Y7" totalsRowShown="0" headerRowDxfId="99" tableBorderDxfId="98">
  <autoFilter ref="A1:Y7" xr:uid="{9C70C1C2-B12E-4E6D-842A-A0E471AD1543}"/>
  <tableColumns count="25">
    <tableColumn id="1" xr3:uid="{D5075E38-5627-48E8-85CB-9D22BFF0366F}" name="Year"/>
    <tableColumn id="2" xr3:uid="{BE43A6F9-4C84-4B10-8FD7-20632F8D69EC}" name=" Total Revenue" dataDxfId="97"/>
    <tableColumn id="3" xr3:uid="{6A7B9A77-489E-41A4-B460-CF03CB682294}" name="Total Cost " dataDxfId="96"/>
    <tableColumn id="4" xr3:uid="{920ED93B-E780-4775-BC40-2BDBC44D5FA8}" name="Operating Profit " dataDxfId="95">
      <calculatedColumnFormula>B2-C2</calculatedColumnFormula>
    </tableColumn>
    <tableColumn id="5" xr3:uid="{9D596C42-FD96-4B3B-98A1-B54920927155}" name="Depricition &amp; Amortization" dataDxfId="94"/>
    <tableColumn id="6" xr3:uid="{99710E38-CB6E-47B1-9363-878FF8DF94BD}" name="EBIT " dataDxfId="93">
      <calculatedColumnFormula>D2-E2</calculatedColumnFormula>
    </tableColumn>
    <tableColumn id="7" xr3:uid="{FE7C1E5A-B15B-4C6B-A6BA-85296AEE33A8}" name="Interest "/>
    <tableColumn id="8" xr3:uid="{0F0BF476-E8FB-4454-87C2-8D8027F969CB}" name="Profit Before Exceptional item " dataDxfId="92">
      <calculatedColumnFormula>F2-G2</calculatedColumnFormula>
    </tableColumn>
    <tableColumn id="9" xr3:uid="{0BD785C6-FFC7-492B-AA8F-99A53A7A3CBD}" name="Tax" dataDxfId="91"/>
    <tableColumn id="10" xr3:uid="{23A4F5B8-FEA0-4BAD-B915-1EFBB37AA4E4}" name="Net Profit " dataDxfId="90">
      <calculatedColumnFormula>H2-I2</calculatedColumnFormula>
    </tableColumn>
    <tableColumn id="11" xr3:uid="{E0E0D9F2-2D77-4519-BA13-8F2837EC2C5C}" name="Total Equity " dataDxfId="89"/>
    <tableColumn id="12" xr3:uid="{FDF529B2-18CA-443A-B23B-F8C400EDB5DA}" name="Total Current Liabilities" dataDxfId="88"/>
    <tableColumn id="13" xr3:uid="{9C93798A-87EF-44E4-A5B4-C16717DDB2CA}" name="Total Long term liabilities "/>
    <tableColumn id="14" xr3:uid="{3C463352-F9D5-4C7D-9971-66CD1411FA93}" name="Total Liabilites" dataDxfId="87">
      <calculatedColumnFormula>L2+M2</calculatedColumnFormula>
    </tableColumn>
    <tableColumn id="15" xr3:uid="{2F2124BE-DB3D-43D8-85F1-89838EA92DA1}" name="Total Liability &amp; Equity" dataDxfId="86">
      <calculatedColumnFormula>N2+K2</calculatedColumnFormula>
    </tableColumn>
    <tableColumn id="16" xr3:uid="{28EDE491-C7A1-40BA-B83F-9A7C0DD98E3F}" name="Total Current Asset " dataDxfId="85"/>
    <tableColumn id="17" xr3:uid="{61D42F64-C8E4-433C-8C96-7F345ACF88CB}" name="Total Long term Assets " dataDxfId="84"/>
    <tableColumn id="18" xr3:uid="{9E87F64C-18C1-4F29-915B-3CC2E150B029}" name="Total Asset" dataDxfId="83">
      <calculatedColumnFormula>P2+Q2</calculatedColumnFormula>
    </tableColumn>
    <tableColumn id="19" xr3:uid="{6EF8FA0D-BD9E-41A5-A47A-C1E2B9D5F454}" name="Check " dataDxfId="82">
      <calculatedColumnFormula>R2-O2</calculatedColumnFormula>
    </tableColumn>
    <tableColumn id="20" xr3:uid="{B7C6E562-4E27-42D0-8384-E4D93B60F45C}" name="Capacity "/>
    <tableColumn id="21" xr3:uid="{57A19E7A-32AD-4675-9716-46D6B68E8DF2}" name="New Capacity ">
      <calculatedColumnFormula>T2-T1</calculatedColumnFormula>
    </tableColumn>
    <tableColumn id="22" xr3:uid="{6AA8326E-850A-4F82-B7D6-097484DC2B18}" name="Working capital " dataDxfId="81">
      <calculatedColumnFormula>P2-L2</calculatedColumnFormula>
    </tableColumn>
    <tableColumn id="23" xr3:uid="{C4683BC8-30AC-42F2-83F2-0D6083C4BBAC}" name="Capex Schedule " dataDxfId="80"/>
    <tableColumn id="24" xr3:uid="{005660F2-0B9C-4416-90A0-5E56B8B04510}" name="Assets per Car "/>
    <tableColumn id="25" xr3:uid="{475D79D1-0FD0-4B79-BFF9-6F19018D1B98}" name="Cash flow" dataDxfId="7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9DD35D-C96B-4E82-AAD3-291F0BB627EA}" name="Table1" displayName="Table1" ref="A15:A21" totalsRowShown="0" headerRowDxfId="78" dataDxfId="76" headerRowBorderDxfId="77" tableBorderDxfId="75" totalsRowBorderDxfId="74">
  <autoFilter ref="A15:A21" xr:uid="{C49DD35D-C96B-4E82-AAD3-291F0BB627EA}"/>
  <tableColumns count="1">
    <tableColumn id="1" xr3:uid="{A3D5C4F3-D19D-4B5D-94FB-7EA5FFDF7DBF}" name="Year" dataDxfId="73"/>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4.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09206-6B9B-4E8D-AE14-D192ECE38916}">
  <dimension ref="A1:W232"/>
  <sheetViews>
    <sheetView topLeftCell="A189" zoomScaleNormal="100" workbookViewId="0">
      <pane xSplit="1" topLeftCell="K1" activePane="topRight" state="frozen"/>
      <selection pane="topRight" activeCell="L66" sqref="L66"/>
    </sheetView>
  </sheetViews>
  <sheetFormatPr defaultRowHeight="14.4" x14ac:dyDescent="0.3"/>
  <cols>
    <col min="1" max="1" width="49.88671875" bestFit="1" customWidth="1"/>
    <col min="2" max="10" width="14.5546875" bestFit="1" customWidth="1"/>
    <col min="11" max="16" width="15.33203125" bestFit="1" customWidth="1"/>
    <col min="17" max="17" width="19.44140625" bestFit="1" customWidth="1"/>
    <col min="18" max="18" width="13.5546875" bestFit="1" customWidth="1"/>
    <col min="19" max="22" width="12.6640625" bestFit="1" customWidth="1"/>
    <col min="23" max="23" width="16.33203125" bestFit="1" customWidth="1"/>
  </cols>
  <sheetData>
    <row r="1" spans="1:23" x14ac:dyDescent="0.3">
      <c r="A1" s="20" t="s">
        <v>67</v>
      </c>
      <c r="B1" t="str">
        <f>IF(ABS(B93)&lt;=1,"ok","Error")</f>
        <v>ok</v>
      </c>
      <c r="C1" t="str">
        <f t="shared" ref="C1:P1" si="0">IF(ABS(C93)&lt;=1,"ok","Error")</f>
        <v>ok</v>
      </c>
      <c r="D1" t="str">
        <f t="shared" si="0"/>
        <v>ok</v>
      </c>
      <c r="E1" t="str">
        <f t="shared" si="0"/>
        <v>ok</v>
      </c>
      <c r="F1" t="str">
        <f t="shared" si="0"/>
        <v>ok</v>
      </c>
      <c r="G1" t="str">
        <f t="shared" si="0"/>
        <v>ok</v>
      </c>
      <c r="H1" t="str">
        <f t="shared" si="0"/>
        <v>ok</v>
      </c>
      <c r="I1" t="str">
        <f t="shared" si="0"/>
        <v>ok</v>
      </c>
      <c r="J1" t="str">
        <f t="shared" si="0"/>
        <v>ok</v>
      </c>
      <c r="K1" t="str">
        <f t="shared" si="0"/>
        <v>ok</v>
      </c>
      <c r="L1" t="str">
        <f t="shared" si="0"/>
        <v>ok</v>
      </c>
      <c r="M1" t="str">
        <f t="shared" si="0"/>
        <v>ok</v>
      </c>
      <c r="N1" t="str">
        <f t="shared" si="0"/>
        <v>ok</v>
      </c>
      <c r="O1" t="str">
        <f t="shared" si="0"/>
        <v>ok</v>
      </c>
      <c r="P1" t="str">
        <f t="shared" si="0"/>
        <v>ok</v>
      </c>
    </row>
    <row r="2" spans="1:23" s="1" customFormat="1" ht="18" x14ac:dyDescent="0.35">
      <c r="A2" s="5" t="s">
        <v>0</v>
      </c>
      <c r="B2" s="18">
        <v>2016</v>
      </c>
      <c r="C2" s="18">
        <v>2017</v>
      </c>
      <c r="D2" s="18">
        <v>2018</v>
      </c>
      <c r="E2" s="18">
        <v>2019</v>
      </c>
      <c r="F2" s="18">
        <v>2020</v>
      </c>
      <c r="G2" s="18">
        <v>2021</v>
      </c>
      <c r="H2" s="18">
        <v>2022</v>
      </c>
      <c r="I2" s="18">
        <v>2023</v>
      </c>
      <c r="J2" s="18">
        <v>2024</v>
      </c>
      <c r="K2" s="19">
        <v>2025</v>
      </c>
      <c r="L2" s="19">
        <v>2026</v>
      </c>
      <c r="M2" s="19">
        <v>2027</v>
      </c>
      <c r="N2" s="19">
        <v>2028</v>
      </c>
      <c r="O2" s="19">
        <v>2029</v>
      </c>
      <c r="P2" s="19">
        <v>2030</v>
      </c>
      <c r="Q2" s="41">
        <v>2031</v>
      </c>
      <c r="R2" s="41">
        <v>2032</v>
      </c>
      <c r="S2" s="41">
        <v>2033</v>
      </c>
      <c r="T2" s="41">
        <v>2034</v>
      </c>
      <c r="U2" s="41">
        <v>2035</v>
      </c>
      <c r="V2" s="41">
        <v>2036</v>
      </c>
      <c r="W2" s="37" t="s">
        <v>137</v>
      </c>
    </row>
    <row r="3" spans="1:23" x14ac:dyDescent="0.3">
      <c r="A3" s="6"/>
      <c r="B3" s="6"/>
      <c r="C3" s="6"/>
      <c r="D3" s="6"/>
      <c r="E3" s="6"/>
      <c r="F3" s="6"/>
      <c r="G3" s="6"/>
      <c r="H3" s="6"/>
      <c r="I3" s="6"/>
      <c r="J3" s="6"/>
      <c r="K3" s="6"/>
      <c r="L3" s="6"/>
      <c r="M3" s="6"/>
      <c r="N3" s="6"/>
      <c r="O3" s="6"/>
      <c r="P3" s="6"/>
    </row>
    <row r="4" spans="1:23" x14ac:dyDescent="0.3">
      <c r="A4" s="2" t="s">
        <v>1</v>
      </c>
      <c r="B4" s="6"/>
      <c r="C4" s="6"/>
      <c r="D4" s="6"/>
      <c r="E4" s="6"/>
      <c r="F4" s="6"/>
      <c r="G4" s="6"/>
      <c r="H4" s="6"/>
      <c r="I4" s="6"/>
      <c r="J4" s="6"/>
      <c r="K4" s="6"/>
      <c r="L4" s="6"/>
      <c r="M4" s="6"/>
      <c r="N4" s="6"/>
      <c r="O4" s="6"/>
      <c r="P4" s="6"/>
    </row>
    <row r="5" spans="1:23" x14ac:dyDescent="0.3">
      <c r="A5" s="6" t="s">
        <v>2</v>
      </c>
      <c r="B5" s="7">
        <v>570615</v>
      </c>
      <c r="C5" s="7">
        <v>680850</v>
      </c>
      <c r="D5" s="7">
        <v>798094</v>
      </c>
      <c r="E5" s="7">
        <v>860685</v>
      </c>
      <c r="F5" s="7">
        <v>756600</v>
      </c>
      <c r="G5" s="7">
        <v>703720</v>
      </c>
      <c r="H5" s="7">
        <v>883298</v>
      </c>
      <c r="I5" s="7">
        <v>1184099</v>
      </c>
      <c r="J5" s="7">
        <v>1418582</v>
      </c>
      <c r="K5" s="6">
        <f>K101*K125/10^6</f>
        <v>1750571.8282452312</v>
      </c>
      <c r="L5" s="6">
        <f t="shared" ref="L5:P5" si="1">L101*L125/10^6</f>
        <v>2051120.1629895079</v>
      </c>
      <c r="M5" s="6">
        <f t="shared" si="1"/>
        <v>2404139.8177198851</v>
      </c>
      <c r="N5" s="6">
        <f t="shared" si="1"/>
        <v>2818896.001649396</v>
      </c>
      <c r="O5" s="6">
        <f t="shared" si="1"/>
        <v>3306302.2639046512</v>
      </c>
      <c r="P5" s="6">
        <f t="shared" si="1"/>
        <v>3879215.180072193</v>
      </c>
    </row>
    <row r="6" spans="1:23" x14ac:dyDescent="0.3">
      <c r="A6" s="6" t="s">
        <v>3</v>
      </c>
      <c r="B6" s="7">
        <v>15505</v>
      </c>
      <c r="C6" s="7">
        <v>22896</v>
      </c>
      <c r="D6" s="7">
        <v>20458</v>
      </c>
      <c r="E6" s="7">
        <v>25616</v>
      </c>
      <c r="F6" s="7">
        <v>33344</v>
      </c>
      <c r="G6" s="7">
        <v>29363</v>
      </c>
      <c r="H6" s="7">
        <v>17447</v>
      </c>
      <c r="I6" s="7">
        <v>22647</v>
      </c>
      <c r="J6" s="7">
        <v>40935</v>
      </c>
      <c r="K6" s="6">
        <v>20000</v>
      </c>
      <c r="L6" s="6">
        <f>K6</f>
        <v>20000</v>
      </c>
      <c r="M6" s="6">
        <f t="shared" ref="M6:P6" si="2">L6</f>
        <v>20000</v>
      </c>
      <c r="N6" s="6">
        <f t="shared" si="2"/>
        <v>20000</v>
      </c>
      <c r="O6" s="6">
        <f t="shared" si="2"/>
        <v>20000</v>
      </c>
      <c r="P6" s="6">
        <f t="shared" si="2"/>
        <v>20000</v>
      </c>
    </row>
    <row r="7" spans="1:23" x14ac:dyDescent="0.3">
      <c r="A7" s="6"/>
      <c r="B7" s="7"/>
      <c r="C7" s="7"/>
      <c r="D7" s="7"/>
      <c r="E7" s="7"/>
      <c r="F7" s="7"/>
      <c r="G7" s="7"/>
      <c r="H7" s="7"/>
      <c r="I7" s="7"/>
      <c r="J7" s="7"/>
      <c r="K7" s="6"/>
      <c r="L7" s="6"/>
      <c r="M7" s="6"/>
      <c r="N7" s="6"/>
      <c r="O7" s="6"/>
      <c r="P7" s="6"/>
    </row>
    <row r="8" spans="1:23" x14ac:dyDescent="0.3">
      <c r="A8" s="3" t="s">
        <v>4</v>
      </c>
      <c r="B8" s="8">
        <f>B5+B6</f>
        <v>586120</v>
      </c>
      <c r="C8" s="8">
        <f t="shared" ref="C8:P8" si="3">C5+C6</f>
        <v>703746</v>
      </c>
      <c r="D8" s="8">
        <f t="shared" si="3"/>
        <v>818552</v>
      </c>
      <c r="E8" s="8">
        <f t="shared" si="3"/>
        <v>886301</v>
      </c>
      <c r="F8" s="8">
        <f t="shared" si="3"/>
        <v>789944</v>
      </c>
      <c r="G8" s="8">
        <f t="shared" si="3"/>
        <v>733083</v>
      </c>
      <c r="H8" s="8">
        <f t="shared" si="3"/>
        <v>900745</v>
      </c>
      <c r="I8" s="8">
        <f t="shared" si="3"/>
        <v>1206746</v>
      </c>
      <c r="J8" s="8">
        <f t="shared" si="3"/>
        <v>1459517</v>
      </c>
      <c r="K8" s="9">
        <f t="shared" si="3"/>
        <v>1770571.8282452312</v>
      </c>
      <c r="L8" s="9">
        <f t="shared" si="3"/>
        <v>2071120.1629895079</v>
      </c>
      <c r="M8" s="9">
        <f t="shared" si="3"/>
        <v>2424139.8177198851</v>
      </c>
      <c r="N8" s="9">
        <f t="shared" si="3"/>
        <v>2838896.001649396</v>
      </c>
      <c r="O8" s="9">
        <f t="shared" si="3"/>
        <v>3326302.2639046512</v>
      </c>
      <c r="P8" s="10">
        <f t="shared" si="3"/>
        <v>3899215.180072193</v>
      </c>
    </row>
    <row r="9" spans="1:23" x14ac:dyDescent="0.3">
      <c r="A9" s="6"/>
      <c r="B9" s="7"/>
      <c r="C9" s="7"/>
      <c r="D9" s="7"/>
      <c r="E9" s="7"/>
      <c r="F9" s="7"/>
      <c r="G9" s="7"/>
      <c r="H9" s="7"/>
      <c r="I9" s="7"/>
      <c r="J9" s="7"/>
      <c r="K9" s="6"/>
      <c r="L9" s="6"/>
      <c r="M9" s="6"/>
      <c r="N9" s="6"/>
      <c r="O9" s="6"/>
      <c r="P9" s="6"/>
    </row>
    <row r="10" spans="1:23" x14ac:dyDescent="0.3">
      <c r="A10" s="2" t="s">
        <v>5</v>
      </c>
      <c r="B10" s="7"/>
      <c r="C10" s="7"/>
      <c r="D10" s="7"/>
      <c r="E10" s="7"/>
      <c r="F10" s="7"/>
      <c r="G10" s="7"/>
      <c r="H10" s="7"/>
      <c r="I10" s="7"/>
      <c r="J10" s="7"/>
      <c r="K10" s="6"/>
      <c r="L10" s="6"/>
      <c r="M10" s="6"/>
      <c r="N10" s="6"/>
      <c r="O10" s="6"/>
      <c r="P10" s="6"/>
    </row>
    <row r="11" spans="1:23" x14ac:dyDescent="0.3">
      <c r="A11" s="6" t="s">
        <v>6</v>
      </c>
      <c r="B11" s="7">
        <v>362007</v>
      </c>
      <c r="C11" s="7">
        <v>426279</v>
      </c>
      <c r="D11" s="7">
        <v>449432</v>
      </c>
      <c r="E11" s="7">
        <v>450257</v>
      </c>
      <c r="F11" s="7">
        <v>346348</v>
      </c>
      <c r="G11" s="7">
        <v>332964</v>
      </c>
      <c r="H11" s="7">
        <v>397396</v>
      </c>
      <c r="I11" s="7">
        <v>733522</v>
      </c>
      <c r="J11" s="7">
        <v>789153</v>
      </c>
      <c r="K11" s="29">
        <f>K5*K130</f>
        <v>1050343.0969471387</v>
      </c>
      <c r="L11" s="29">
        <f t="shared" ref="L11:P11" si="4">L5*L130</f>
        <v>1230672.0977937046</v>
      </c>
      <c r="M11" s="29">
        <f t="shared" si="4"/>
        <v>1442483.8906319311</v>
      </c>
      <c r="N11" s="29">
        <f t="shared" si="4"/>
        <v>1691337.6009896377</v>
      </c>
      <c r="O11" s="29">
        <f t="shared" si="4"/>
        <v>1983781.3583427905</v>
      </c>
      <c r="P11" s="29">
        <f t="shared" si="4"/>
        <v>2327529.1080433158</v>
      </c>
    </row>
    <row r="12" spans="1:23" x14ac:dyDescent="0.3">
      <c r="A12" s="6" t="s">
        <v>7</v>
      </c>
      <c r="B12" s="7">
        <v>31715</v>
      </c>
      <c r="C12" s="7">
        <v>44936</v>
      </c>
      <c r="D12" s="7">
        <v>100021</v>
      </c>
      <c r="E12" s="7">
        <v>143209</v>
      </c>
      <c r="F12" s="7">
        <v>187672</v>
      </c>
      <c r="G12" s="7">
        <v>172541</v>
      </c>
      <c r="H12" s="7">
        <v>263975</v>
      </c>
      <c r="I12" s="7">
        <v>127147</v>
      </c>
      <c r="J12" s="7">
        <v>212042</v>
      </c>
      <c r="K12" s="29">
        <f>K5*K131</f>
        <v>140045.74625961849</v>
      </c>
      <c r="L12" s="29">
        <f t="shared" ref="L12:P12" si="5">L5*L131</f>
        <v>164089.61303916064</v>
      </c>
      <c r="M12" s="29">
        <f t="shared" si="5"/>
        <v>192331.18541759081</v>
      </c>
      <c r="N12" s="29">
        <f t="shared" si="5"/>
        <v>225511.6801319517</v>
      </c>
      <c r="O12" s="29">
        <f t="shared" si="5"/>
        <v>264504.18111237208</v>
      </c>
      <c r="P12" s="29">
        <f t="shared" si="5"/>
        <v>310337.21440577548</v>
      </c>
    </row>
    <row r="13" spans="1:23" x14ac:dyDescent="0.3">
      <c r="A13" s="6" t="s">
        <v>8</v>
      </c>
      <c r="B13" s="7">
        <v>63</v>
      </c>
      <c r="C13" s="7">
        <v>-3793</v>
      </c>
      <c r="D13" s="7">
        <v>408</v>
      </c>
      <c r="E13" s="7">
        <v>2116</v>
      </c>
      <c r="F13" s="7">
        <v>-2378</v>
      </c>
      <c r="G13" s="7">
        <v>2736</v>
      </c>
      <c r="H13" s="7">
        <v>-931</v>
      </c>
      <c r="I13" s="7">
        <v>-5805</v>
      </c>
      <c r="J13" s="7">
        <v>-3786</v>
      </c>
      <c r="K13" s="29">
        <f>K5*K132</f>
        <v>-4672.0351320800946</v>
      </c>
      <c r="L13" s="29">
        <f t="shared" ref="L13:P13" si="6">L5*L132</f>
        <v>-5474.1572479266451</v>
      </c>
      <c r="M13" s="29">
        <f t="shared" si="6"/>
        <v>-6416.3180908029881</v>
      </c>
      <c r="N13" s="29">
        <f t="shared" si="6"/>
        <v>-7523.2452281536162</v>
      </c>
      <c r="O13" s="29">
        <f t="shared" si="6"/>
        <v>-8824.0654196535761</v>
      </c>
      <c r="P13" s="29">
        <f t="shared" si="6"/>
        <v>-10353.091095018352</v>
      </c>
    </row>
    <row r="14" spans="1:23" x14ac:dyDescent="0.3">
      <c r="A14" s="6" t="s">
        <v>9</v>
      </c>
      <c r="B14" s="7">
        <v>20602</v>
      </c>
      <c r="C14" s="7">
        <v>23603</v>
      </c>
      <c r="D14" s="7">
        <v>28634</v>
      </c>
      <c r="E14" s="7">
        <v>32850</v>
      </c>
      <c r="F14" s="7">
        <v>34162</v>
      </c>
      <c r="G14" s="7">
        <v>34316</v>
      </c>
      <c r="H14" s="7">
        <v>40514</v>
      </c>
      <c r="I14" s="7">
        <v>53085</v>
      </c>
      <c r="J14" s="7">
        <v>63016</v>
      </c>
      <c r="K14" s="29">
        <f>K5*K133</f>
        <v>70022.873129809246</v>
      </c>
      <c r="L14" s="29">
        <f t="shared" ref="L14:P14" si="7">L5*L133</f>
        <v>82044.806519580321</v>
      </c>
      <c r="M14" s="29">
        <f t="shared" si="7"/>
        <v>96165.592708795404</v>
      </c>
      <c r="N14" s="29">
        <f t="shared" si="7"/>
        <v>112755.84006597585</v>
      </c>
      <c r="O14" s="29">
        <f t="shared" si="7"/>
        <v>132252.09055618604</v>
      </c>
      <c r="P14" s="29">
        <f t="shared" si="7"/>
        <v>155168.60720288774</v>
      </c>
    </row>
    <row r="15" spans="1:23" x14ac:dyDescent="0.3">
      <c r="A15" s="6" t="s">
        <v>10</v>
      </c>
      <c r="B15" s="7">
        <v>81147</v>
      </c>
      <c r="C15" s="7">
        <v>87280</v>
      </c>
      <c r="D15" s="7">
        <v>99956</v>
      </c>
      <c r="E15" s="7">
        <v>123442</v>
      </c>
      <c r="F15" s="7">
        <v>118896</v>
      </c>
      <c r="G15" s="7">
        <v>108375</v>
      </c>
      <c r="H15" s="7">
        <v>126727</v>
      </c>
      <c r="I15" s="7">
        <v>146771</v>
      </c>
      <c r="J15" s="7">
        <v>175501</v>
      </c>
      <c r="K15" s="29">
        <f>K5*K134</f>
        <v>217070.90670240865</v>
      </c>
      <c r="L15" s="29">
        <f t="shared" ref="L15:P15" si="8">L5*L134</f>
        <v>254338.90021069898</v>
      </c>
      <c r="M15" s="29">
        <f t="shared" si="8"/>
        <v>298113.33739726577</v>
      </c>
      <c r="N15" s="29">
        <f t="shared" si="8"/>
        <v>349543.10420452512</v>
      </c>
      <c r="O15" s="29">
        <f t="shared" si="8"/>
        <v>409981.48072417674</v>
      </c>
      <c r="P15" s="29">
        <f t="shared" si="8"/>
        <v>481022.68232895195</v>
      </c>
    </row>
    <row r="16" spans="1:23" x14ac:dyDescent="0.3">
      <c r="A16" s="6" t="s">
        <v>11</v>
      </c>
      <c r="B16" s="7">
        <v>-602</v>
      </c>
      <c r="C16" s="7">
        <v>-1036</v>
      </c>
      <c r="D16" s="7">
        <v>-991</v>
      </c>
      <c r="E16" s="7">
        <v>-1221</v>
      </c>
      <c r="F16" s="7">
        <v>-1217</v>
      </c>
      <c r="G16" s="7">
        <v>-728</v>
      </c>
      <c r="H16" s="7">
        <v>-1445</v>
      </c>
      <c r="I16" s="7">
        <v>-1565</v>
      </c>
      <c r="J16" s="7">
        <v>-2607</v>
      </c>
      <c r="K16" s="29">
        <f>K5*K135</f>
        <v>-3217.1145243879578</v>
      </c>
      <c r="L16" s="29">
        <f t="shared" ref="L16:P16" si="9">L5*L135</f>
        <v>-3769.4474234930708</v>
      </c>
      <c r="M16" s="29">
        <f t="shared" si="9"/>
        <v>-4418.2095252835161</v>
      </c>
      <c r="N16" s="29">
        <f t="shared" si="9"/>
        <v>-5180.4279740614047</v>
      </c>
      <c r="O16" s="29">
        <f t="shared" si="9"/>
        <v>-6076.1591518850701</v>
      </c>
      <c r="P16" s="29">
        <f t="shared" si="9"/>
        <v>-7129.0302389627159</v>
      </c>
    </row>
    <row r="17" spans="1:16" x14ac:dyDescent="0.3">
      <c r="A17" s="6"/>
      <c r="B17" s="7"/>
      <c r="C17" s="7"/>
      <c r="D17" s="7"/>
      <c r="E17" s="7"/>
      <c r="F17" s="7"/>
      <c r="G17" s="7"/>
      <c r="H17" s="7"/>
      <c r="I17" s="7"/>
      <c r="J17" s="7"/>
      <c r="K17" s="6"/>
      <c r="L17" s="6"/>
      <c r="M17" s="6"/>
      <c r="N17" s="6"/>
      <c r="O17" s="6"/>
      <c r="P17" s="6"/>
    </row>
    <row r="18" spans="1:16" x14ac:dyDescent="0.3">
      <c r="A18" s="3" t="s">
        <v>12</v>
      </c>
      <c r="B18" s="8">
        <f>SUM(B11:B16)</f>
        <v>494932</v>
      </c>
      <c r="C18" s="8">
        <f t="shared" ref="C18:P18" si="10">SUM(C11:C16)</f>
        <v>577269</v>
      </c>
      <c r="D18" s="8">
        <f t="shared" si="10"/>
        <v>677460</v>
      </c>
      <c r="E18" s="8">
        <f t="shared" si="10"/>
        <v>750653</v>
      </c>
      <c r="F18" s="8">
        <f t="shared" si="10"/>
        <v>683483</v>
      </c>
      <c r="G18" s="8">
        <f t="shared" si="10"/>
        <v>650204</v>
      </c>
      <c r="H18" s="8">
        <f t="shared" si="10"/>
        <v>826236</v>
      </c>
      <c r="I18" s="8">
        <f t="shared" si="10"/>
        <v>1053155</v>
      </c>
      <c r="J18" s="8">
        <f t="shared" si="10"/>
        <v>1233319</v>
      </c>
      <c r="K18" s="9">
        <f t="shared" si="10"/>
        <v>1469593.473382507</v>
      </c>
      <c r="L18" s="9">
        <f t="shared" si="10"/>
        <v>1721901.812891725</v>
      </c>
      <c r="M18" s="9">
        <f t="shared" si="10"/>
        <v>2018259.4785394967</v>
      </c>
      <c r="N18" s="9">
        <f t="shared" si="10"/>
        <v>2366444.5521898749</v>
      </c>
      <c r="O18" s="9">
        <f t="shared" si="10"/>
        <v>2775618.8861639868</v>
      </c>
      <c r="P18" s="9">
        <f t="shared" si="10"/>
        <v>3256575.49064695</v>
      </c>
    </row>
    <row r="19" spans="1:16" x14ac:dyDescent="0.3">
      <c r="A19" s="6"/>
      <c r="B19" s="7"/>
      <c r="C19" s="7"/>
      <c r="D19" s="7"/>
      <c r="E19" s="7"/>
      <c r="F19" s="7"/>
      <c r="G19" s="7"/>
      <c r="H19" s="7"/>
      <c r="I19" s="7"/>
      <c r="J19" s="7"/>
      <c r="K19" s="6"/>
      <c r="L19" s="6"/>
      <c r="M19" s="6"/>
      <c r="N19" s="6"/>
      <c r="O19" s="6"/>
      <c r="P19" s="6"/>
    </row>
    <row r="20" spans="1:16" x14ac:dyDescent="0.3">
      <c r="A20" s="2" t="s">
        <v>13</v>
      </c>
      <c r="B20" s="11">
        <f>B8-B18</f>
        <v>91188</v>
      </c>
      <c r="C20" s="11">
        <f t="shared" ref="C20:P20" si="11">C8-C18</f>
        <v>126477</v>
      </c>
      <c r="D20" s="11">
        <f t="shared" si="11"/>
        <v>141092</v>
      </c>
      <c r="E20" s="11">
        <f t="shared" si="11"/>
        <v>135648</v>
      </c>
      <c r="F20" s="11">
        <f t="shared" si="11"/>
        <v>106461</v>
      </c>
      <c r="G20" s="11">
        <f t="shared" si="11"/>
        <v>82879</v>
      </c>
      <c r="H20" s="11">
        <f t="shared" si="11"/>
        <v>74509</v>
      </c>
      <c r="I20" s="11">
        <f t="shared" si="11"/>
        <v>153591</v>
      </c>
      <c r="J20" s="11">
        <f t="shared" si="11"/>
        <v>226198</v>
      </c>
      <c r="K20" s="2">
        <f t="shared" si="11"/>
        <v>300978.3548627242</v>
      </c>
      <c r="L20" s="2">
        <f t="shared" si="11"/>
        <v>349218.35009778291</v>
      </c>
      <c r="M20" s="2">
        <f t="shared" si="11"/>
        <v>405880.33918038849</v>
      </c>
      <c r="N20" s="2">
        <f t="shared" si="11"/>
        <v>472451.4494595211</v>
      </c>
      <c r="O20" s="2">
        <f t="shared" si="11"/>
        <v>550683.37774066441</v>
      </c>
      <c r="P20" s="2">
        <f t="shared" si="11"/>
        <v>642639.68942524306</v>
      </c>
    </row>
    <row r="21" spans="1:16" x14ac:dyDescent="0.3">
      <c r="A21" s="6"/>
      <c r="B21" s="7"/>
      <c r="C21" s="7"/>
      <c r="D21" s="7"/>
      <c r="E21" s="7"/>
      <c r="F21" s="7"/>
      <c r="G21" s="7"/>
      <c r="H21" s="7"/>
      <c r="I21" s="7"/>
      <c r="J21" s="7"/>
      <c r="K21" s="6"/>
      <c r="L21" s="6"/>
      <c r="M21" s="6"/>
      <c r="N21" s="6"/>
      <c r="O21" s="6"/>
      <c r="P21" s="6"/>
    </row>
    <row r="22" spans="1:16" x14ac:dyDescent="0.3">
      <c r="A22" s="6" t="s">
        <v>14</v>
      </c>
      <c r="B22" s="7">
        <v>28670</v>
      </c>
      <c r="C22" s="7">
        <v>26039</v>
      </c>
      <c r="D22" s="7">
        <v>27598</v>
      </c>
      <c r="E22" s="7">
        <v>30208</v>
      </c>
      <c r="F22" s="7">
        <v>35284</v>
      </c>
      <c r="G22" s="7">
        <v>30341</v>
      </c>
      <c r="H22" s="7">
        <v>27890</v>
      </c>
      <c r="I22" s="7">
        <v>48460</v>
      </c>
      <c r="J22" s="7">
        <v>52558</v>
      </c>
      <c r="K22" s="30">
        <f>K191</f>
        <v>60235.688041438676</v>
      </c>
      <c r="L22" s="30">
        <f t="shared" ref="L22:P22" si="12">L191</f>
        <v>67322.239575725573</v>
      </c>
      <c r="M22" s="30">
        <f t="shared" si="12"/>
        <v>74408.791110012477</v>
      </c>
      <c r="N22" s="30">
        <f t="shared" si="12"/>
        <v>81495.34264429938</v>
      </c>
      <c r="O22" s="30">
        <f t="shared" si="12"/>
        <v>88581.894178586284</v>
      </c>
      <c r="P22" s="30">
        <f t="shared" si="12"/>
        <v>95668.445712873188</v>
      </c>
    </row>
    <row r="23" spans="1:16" x14ac:dyDescent="0.3">
      <c r="A23" s="6"/>
      <c r="B23" s="7"/>
      <c r="C23" s="7"/>
      <c r="D23" s="7"/>
      <c r="E23" s="7"/>
      <c r="F23" s="7"/>
      <c r="G23" s="7"/>
      <c r="H23" s="7"/>
      <c r="I23" s="7"/>
      <c r="J23" s="7"/>
      <c r="K23" s="6"/>
      <c r="L23" s="6"/>
      <c r="M23" s="6"/>
      <c r="N23" s="6"/>
      <c r="O23" s="6"/>
      <c r="P23" s="6"/>
    </row>
    <row r="24" spans="1:16" x14ac:dyDescent="0.3">
      <c r="A24" s="2" t="s">
        <v>15</v>
      </c>
      <c r="B24" s="11">
        <f>B20-B22</f>
        <v>62518</v>
      </c>
      <c r="C24" s="11">
        <f t="shared" ref="C24:P24" si="13">C20-C22</f>
        <v>100438</v>
      </c>
      <c r="D24" s="11">
        <f t="shared" si="13"/>
        <v>113494</v>
      </c>
      <c r="E24" s="11">
        <f t="shared" si="13"/>
        <v>105440</v>
      </c>
      <c r="F24" s="11">
        <f t="shared" si="13"/>
        <v>71177</v>
      </c>
      <c r="G24" s="11">
        <f t="shared" si="13"/>
        <v>52538</v>
      </c>
      <c r="H24" s="11">
        <f t="shared" si="13"/>
        <v>46619</v>
      </c>
      <c r="I24" s="11">
        <f t="shared" si="13"/>
        <v>105131</v>
      </c>
      <c r="J24" s="11">
        <f t="shared" si="13"/>
        <v>173640</v>
      </c>
      <c r="K24" s="2">
        <f t="shared" si="13"/>
        <v>240742.66682128553</v>
      </c>
      <c r="L24" s="2">
        <f t="shared" si="13"/>
        <v>281896.11052205734</v>
      </c>
      <c r="M24" s="2">
        <f t="shared" si="13"/>
        <v>331471.54807037604</v>
      </c>
      <c r="N24" s="2">
        <f t="shared" si="13"/>
        <v>390956.10681522172</v>
      </c>
      <c r="O24" s="2">
        <f t="shared" si="13"/>
        <v>462101.48356207809</v>
      </c>
      <c r="P24" s="2">
        <f t="shared" si="13"/>
        <v>546971.24371236982</v>
      </c>
    </row>
    <row r="25" spans="1:16" x14ac:dyDescent="0.3">
      <c r="A25" s="6"/>
      <c r="B25" s="7"/>
      <c r="C25" s="7"/>
      <c r="D25" s="7"/>
      <c r="E25" s="7"/>
      <c r="F25" s="7"/>
      <c r="G25" s="7"/>
      <c r="H25" s="7"/>
      <c r="I25" s="7"/>
      <c r="J25" s="7"/>
      <c r="K25" s="6"/>
      <c r="L25" s="6"/>
      <c r="M25" s="6"/>
      <c r="N25" s="6"/>
      <c r="O25" s="6"/>
      <c r="P25" s="6"/>
    </row>
    <row r="26" spans="1:16" x14ac:dyDescent="0.3">
      <c r="A26" s="6" t="s">
        <v>16</v>
      </c>
      <c r="B26" s="7">
        <v>937</v>
      </c>
      <c r="C26" s="7">
        <v>894</v>
      </c>
      <c r="D26" s="7">
        <v>3458</v>
      </c>
      <c r="E26" s="7">
        <v>759</v>
      </c>
      <c r="F26" s="7">
        <v>1342</v>
      </c>
      <c r="G26" s="7">
        <v>1018</v>
      </c>
      <c r="H26" s="7">
        <v>1266</v>
      </c>
      <c r="I26" s="7">
        <v>2523</v>
      </c>
      <c r="J26" s="7">
        <v>1936</v>
      </c>
      <c r="K26" s="30">
        <f>J26</f>
        <v>1936</v>
      </c>
      <c r="L26" s="30">
        <f t="shared" ref="L26:P26" si="14">K26</f>
        <v>1936</v>
      </c>
      <c r="M26" s="30">
        <f t="shared" si="14"/>
        <v>1936</v>
      </c>
      <c r="N26" s="30">
        <f t="shared" si="14"/>
        <v>1936</v>
      </c>
      <c r="O26" s="30">
        <f t="shared" si="14"/>
        <v>1936</v>
      </c>
      <c r="P26" s="30">
        <f t="shared" si="14"/>
        <v>1936</v>
      </c>
    </row>
    <row r="27" spans="1:16" x14ac:dyDescent="0.3">
      <c r="A27" s="6"/>
      <c r="B27" s="7"/>
      <c r="C27" s="7"/>
      <c r="D27" s="7"/>
      <c r="E27" s="7"/>
      <c r="F27" s="7"/>
      <c r="G27" s="7"/>
      <c r="H27" s="7"/>
      <c r="I27" s="7"/>
      <c r="J27" s="7"/>
      <c r="K27" s="6"/>
      <c r="L27" s="6"/>
      <c r="M27" s="6"/>
      <c r="N27" s="6"/>
      <c r="O27" s="6"/>
      <c r="P27" s="6"/>
    </row>
    <row r="28" spans="1:16" x14ac:dyDescent="0.3">
      <c r="A28" s="6" t="s">
        <v>17</v>
      </c>
      <c r="B28" s="7">
        <f>B24-B26</f>
        <v>61581</v>
      </c>
      <c r="C28" s="7">
        <f t="shared" ref="C28:P28" si="15">C24-C26</f>
        <v>99544</v>
      </c>
      <c r="D28" s="7">
        <f t="shared" si="15"/>
        <v>110036</v>
      </c>
      <c r="E28" s="7">
        <f t="shared" si="15"/>
        <v>104681</v>
      </c>
      <c r="F28" s="7">
        <f t="shared" si="15"/>
        <v>69835</v>
      </c>
      <c r="G28" s="7">
        <f t="shared" si="15"/>
        <v>51520</v>
      </c>
      <c r="H28" s="7">
        <f t="shared" si="15"/>
        <v>45353</v>
      </c>
      <c r="I28" s="7">
        <f t="shared" si="15"/>
        <v>102608</v>
      </c>
      <c r="J28" s="7">
        <f t="shared" si="15"/>
        <v>171704</v>
      </c>
      <c r="K28" s="6">
        <f t="shared" si="15"/>
        <v>238806.66682128553</v>
      </c>
      <c r="L28" s="6">
        <f t="shared" si="15"/>
        <v>279960.11052205734</v>
      </c>
      <c r="M28" s="6">
        <f t="shared" si="15"/>
        <v>329535.54807037604</v>
      </c>
      <c r="N28" s="6">
        <f t="shared" si="15"/>
        <v>389020.10681522172</v>
      </c>
      <c r="O28" s="6">
        <f t="shared" si="15"/>
        <v>460165.48356207809</v>
      </c>
      <c r="P28" s="6">
        <f t="shared" si="15"/>
        <v>545035.24371236982</v>
      </c>
    </row>
    <row r="29" spans="1:16" x14ac:dyDescent="0.3">
      <c r="A29" s="6" t="s">
        <v>18</v>
      </c>
      <c r="B29" s="7"/>
      <c r="C29" s="7"/>
      <c r="D29" s="7"/>
      <c r="E29" s="7"/>
      <c r="F29" s="7"/>
      <c r="G29" s="7"/>
      <c r="H29" s="7"/>
      <c r="I29" s="7"/>
      <c r="J29" s="7"/>
      <c r="K29" s="6"/>
      <c r="L29" s="6"/>
      <c r="M29" s="6"/>
      <c r="N29" s="6"/>
      <c r="O29" s="6"/>
      <c r="P29" s="6"/>
    </row>
    <row r="30" spans="1:16" x14ac:dyDescent="0.3">
      <c r="A30" s="2" t="s">
        <v>19</v>
      </c>
      <c r="B30" s="11">
        <f>SUM(B28:B29)</f>
        <v>61581</v>
      </c>
      <c r="C30" s="11">
        <f t="shared" ref="C30:P30" si="16">SUM(C28:C29)</f>
        <v>99544</v>
      </c>
      <c r="D30" s="11">
        <f t="shared" si="16"/>
        <v>110036</v>
      </c>
      <c r="E30" s="11">
        <f t="shared" si="16"/>
        <v>104681</v>
      </c>
      <c r="F30" s="11">
        <f t="shared" si="16"/>
        <v>69835</v>
      </c>
      <c r="G30" s="11">
        <f t="shared" si="16"/>
        <v>51520</v>
      </c>
      <c r="H30" s="11">
        <f t="shared" si="16"/>
        <v>45353</v>
      </c>
      <c r="I30" s="11">
        <f t="shared" si="16"/>
        <v>102608</v>
      </c>
      <c r="J30" s="11">
        <f t="shared" si="16"/>
        <v>171704</v>
      </c>
      <c r="K30" s="2">
        <f t="shared" si="16"/>
        <v>238806.66682128553</v>
      </c>
      <c r="L30" s="2">
        <f t="shared" si="16"/>
        <v>279960.11052205734</v>
      </c>
      <c r="M30" s="2">
        <f t="shared" si="16"/>
        <v>329535.54807037604</v>
      </c>
      <c r="N30" s="2">
        <f t="shared" si="16"/>
        <v>389020.10681522172</v>
      </c>
      <c r="O30" s="2">
        <f t="shared" si="16"/>
        <v>460165.48356207809</v>
      </c>
      <c r="P30" s="2">
        <f t="shared" si="16"/>
        <v>545035.24371236982</v>
      </c>
    </row>
    <row r="31" spans="1:16" x14ac:dyDescent="0.3">
      <c r="A31" s="6"/>
      <c r="B31" s="7"/>
      <c r="C31" s="7"/>
      <c r="D31" s="7"/>
      <c r="E31" s="7"/>
      <c r="F31" s="7"/>
      <c r="G31" s="7"/>
      <c r="H31" s="7"/>
      <c r="I31" s="7"/>
      <c r="J31" s="7"/>
      <c r="K31" s="6"/>
      <c r="L31" s="6"/>
      <c r="M31" s="6"/>
      <c r="N31" s="6"/>
      <c r="O31" s="6"/>
      <c r="P31" s="6"/>
    </row>
    <row r="32" spans="1:16" x14ac:dyDescent="0.3">
      <c r="A32" s="6" t="s">
        <v>20</v>
      </c>
      <c r="B32" s="7">
        <v>19987</v>
      </c>
      <c r="C32" s="7">
        <v>26162</v>
      </c>
      <c r="D32" s="7">
        <v>32862</v>
      </c>
      <c r="E32" s="7">
        <v>29732</v>
      </c>
      <c r="F32" s="7">
        <v>14252</v>
      </c>
      <c r="G32" s="7">
        <v>9319</v>
      </c>
      <c r="H32" s="7">
        <v>8177</v>
      </c>
      <c r="I32" s="7">
        <v>21745</v>
      </c>
      <c r="J32" s="7">
        <v>39363</v>
      </c>
      <c r="K32" s="6">
        <f>K30*K33</f>
        <v>59701.666705321382</v>
      </c>
      <c r="L32" s="6">
        <f t="shared" ref="L32:P32" si="17">L30*L33</f>
        <v>69990.027630514334</v>
      </c>
      <c r="M32" s="6">
        <f t="shared" si="17"/>
        <v>82383.88701759401</v>
      </c>
      <c r="N32" s="6">
        <f t="shared" si="17"/>
        <v>97255.02670380543</v>
      </c>
      <c r="O32" s="6">
        <f t="shared" si="17"/>
        <v>115041.37089051952</v>
      </c>
      <c r="P32" s="6">
        <f t="shared" si="17"/>
        <v>136258.81092809245</v>
      </c>
    </row>
    <row r="33" spans="1:16" x14ac:dyDescent="0.3">
      <c r="A33" s="6"/>
      <c r="B33" s="7"/>
      <c r="C33" s="7"/>
      <c r="D33" s="7"/>
      <c r="E33" s="7"/>
      <c r="F33" s="7"/>
      <c r="G33" s="7"/>
      <c r="H33" s="7"/>
      <c r="I33" s="7"/>
      <c r="J33" s="7"/>
      <c r="K33" s="31">
        <v>0.25</v>
      </c>
      <c r="L33" s="31">
        <v>0.25</v>
      </c>
      <c r="M33" s="31">
        <v>0.25</v>
      </c>
      <c r="N33" s="31">
        <v>0.25</v>
      </c>
      <c r="O33" s="31">
        <v>0.25</v>
      </c>
      <c r="P33" s="31">
        <v>0.25</v>
      </c>
    </row>
    <row r="34" spans="1:16" x14ac:dyDescent="0.3">
      <c r="A34" s="6" t="s">
        <v>21</v>
      </c>
      <c r="B34" s="7">
        <f>B30-B32</f>
        <v>41594</v>
      </c>
      <c r="C34" s="7">
        <f t="shared" ref="C34:P34" si="18">C30-C32</f>
        <v>73382</v>
      </c>
      <c r="D34" s="7">
        <f t="shared" si="18"/>
        <v>77174</v>
      </c>
      <c r="E34" s="7">
        <f t="shared" si="18"/>
        <v>74949</v>
      </c>
      <c r="F34" s="7">
        <f t="shared" si="18"/>
        <v>55583</v>
      </c>
      <c r="G34" s="7">
        <f t="shared" si="18"/>
        <v>42201</v>
      </c>
      <c r="H34" s="7">
        <f t="shared" si="18"/>
        <v>37176</v>
      </c>
      <c r="I34" s="7">
        <f t="shared" si="18"/>
        <v>80863</v>
      </c>
      <c r="J34" s="7">
        <f t="shared" si="18"/>
        <v>132341</v>
      </c>
      <c r="K34" s="6">
        <f t="shared" si="18"/>
        <v>179105.00011596415</v>
      </c>
      <c r="L34" s="6">
        <f t="shared" si="18"/>
        <v>209970.08289154299</v>
      </c>
      <c r="M34" s="6">
        <f t="shared" si="18"/>
        <v>247151.66105278203</v>
      </c>
      <c r="N34" s="6">
        <f t="shared" si="18"/>
        <v>291765.08011141629</v>
      </c>
      <c r="O34" s="6">
        <f t="shared" si="18"/>
        <v>345124.11267155857</v>
      </c>
      <c r="P34" s="6">
        <f t="shared" si="18"/>
        <v>408776.43278427736</v>
      </c>
    </row>
    <row r="35" spans="1:16" x14ac:dyDescent="0.3">
      <c r="A35" s="6" t="s">
        <v>22</v>
      </c>
      <c r="B35" s="7">
        <v>679</v>
      </c>
      <c r="C35" s="7">
        <v>2216</v>
      </c>
      <c r="D35" s="7">
        <v>3311</v>
      </c>
      <c r="E35" s="7">
        <v>1557</v>
      </c>
      <c r="F35" s="7">
        <v>1184</v>
      </c>
      <c r="G35" s="7">
        <v>1690</v>
      </c>
      <c r="H35" s="7">
        <v>1619</v>
      </c>
      <c r="I35" s="7">
        <v>1774</v>
      </c>
      <c r="J35" s="7">
        <v>2541</v>
      </c>
      <c r="K35" s="30">
        <f>J35</f>
        <v>2541</v>
      </c>
      <c r="L35" s="30">
        <f t="shared" ref="L35:P35" si="19">K35</f>
        <v>2541</v>
      </c>
      <c r="M35" s="30">
        <f t="shared" si="19"/>
        <v>2541</v>
      </c>
      <c r="N35" s="30">
        <f t="shared" si="19"/>
        <v>2541</v>
      </c>
      <c r="O35" s="30">
        <f t="shared" si="19"/>
        <v>2541</v>
      </c>
      <c r="P35" s="30">
        <f t="shared" si="19"/>
        <v>2541</v>
      </c>
    </row>
    <row r="36" spans="1:16" x14ac:dyDescent="0.3">
      <c r="A36" s="6"/>
      <c r="B36" s="7"/>
      <c r="C36" s="7"/>
      <c r="D36" s="7"/>
      <c r="E36" s="7"/>
      <c r="F36" s="7"/>
      <c r="G36" s="7"/>
      <c r="H36" s="7"/>
      <c r="I36" s="7"/>
      <c r="J36" s="7"/>
      <c r="K36" s="6"/>
      <c r="L36" s="6"/>
      <c r="M36" s="6"/>
      <c r="N36" s="6"/>
      <c r="O36" s="6"/>
      <c r="P36" s="6"/>
    </row>
    <row r="37" spans="1:16" x14ac:dyDescent="0.3">
      <c r="A37" s="3" t="s">
        <v>23</v>
      </c>
      <c r="B37" s="12">
        <f>B34+B35</f>
        <v>42273</v>
      </c>
      <c r="C37" s="12">
        <f t="shared" ref="C37:P37" si="20">C34+C35</f>
        <v>75598</v>
      </c>
      <c r="D37" s="12">
        <f t="shared" si="20"/>
        <v>80485</v>
      </c>
      <c r="E37" s="12">
        <f t="shared" si="20"/>
        <v>76506</v>
      </c>
      <c r="F37" s="12">
        <f t="shared" si="20"/>
        <v>56767</v>
      </c>
      <c r="G37" s="12">
        <f t="shared" si="20"/>
        <v>43891</v>
      </c>
      <c r="H37" s="12">
        <f t="shared" si="20"/>
        <v>38795</v>
      </c>
      <c r="I37" s="12">
        <f t="shared" si="20"/>
        <v>82637</v>
      </c>
      <c r="J37" s="12">
        <f t="shared" si="20"/>
        <v>134882</v>
      </c>
      <c r="K37" s="13">
        <f t="shared" si="20"/>
        <v>181646.00011596415</v>
      </c>
      <c r="L37" s="13">
        <f t="shared" si="20"/>
        <v>212511.08289154299</v>
      </c>
      <c r="M37" s="13">
        <f t="shared" si="20"/>
        <v>249692.66105278203</v>
      </c>
      <c r="N37" s="13">
        <f t="shared" si="20"/>
        <v>294306.08011141629</v>
      </c>
      <c r="O37" s="13">
        <f t="shared" si="20"/>
        <v>347665.11267155857</v>
      </c>
      <c r="P37" s="14">
        <f t="shared" si="20"/>
        <v>411317.43278427736</v>
      </c>
    </row>
    <row r="39" spans="1:16" x14ac:dyDescent="0.3">
      <c r="A39" s="2" t="s">
        <v>24</v>
      </c>
    </row>
    <row r="41" spans="1:16" x14ac:dyDescent="0.3">
      <c r="A41" s="15" t="s">
        <v>25</v>
      </c>
      <c r="B41" s="12">
        <f>SUM(B42:B47)</f>
        <v>306304</v>
      </c>
      <c r="C41" s="12">
        <f t="shared" ref="C41:P41" si="21">SUM(C42:C47)</f>
        <v>370905</v>
      </c>
      <c r="D41" s="12">
        <f t="shared" si="21"/>
        <v>425755</v>
      </c>
      <c r="E41" s="12">
        <f t="shared" si="21"/>
        <v>471097</v>
      </c>
      <c r="F41" s="12">
        <v>494322</v>
      </c>
      <c r="G41" s="12">
        <f t="shared" si="21"/>
        <v>525006</v>
      </c>
      <c r="H41" s="12">
        <f t="shared" si="21"/>
        <v>553335</v>
      </c>
      <c r="I41" s="12">
        <f>SUM(I42:I47)</f>
        <v>746002</v>
      </c>
      <c r="J41" s="12">
        <f t="shared" si="21"/>
        <v>856360</v>
      </c>
      <c r="K41" s="12">
        <f t="shared" si="21"/>
        <v>1038006.0001159641</v>
      </c>
      <c r="L41" s="12">
        <f t="shared" si="21"/>
        <v>1250517.083007507</v>
      </c>
      <c r="M41" s="12">
        <f t="shared" si="21"/>
        <v>1500209.7440602891</v>
      </c>
      <c r="N41" s="12">
        <f t="shared" si="21"/>
        <v>1794515.8241717054</v>
      </c>
      <c r="O41" s="12">
        <f t="shared" si="21"/>
        <v>2142180.9368432639</v>
      </c>
      <c r="P41" s="16">
        <f t="shared" si="21"/>
        <v>2553498.3696275414</v>
      </c>
    </row>
    <row r="42" spans="1:16" x14ac:dyDescent="0.3">
      <c r="A42" s="7" t="s">
        <v>26</v>
      </c>
      <c r="B42" s="7">
        <v>1510</v>
      </c>
      <c r="C42" s="7">
        <v>1510</v>
      </c>
      <c r="D42" s="7">
        <v>1510</v>
      </c>
      <c r="E42" s="7">
        <v>1510</v>
      </c>
      <c r="F42" s="7">
        <v>1510</v>
      </c>
      <c r="G42" s="7">
        <v>1510</v>
      </c>
      <c r="H42" s="7">
        <v>1510</v>
      </c>
      <c r="I42" s="7">
        <v>1572</v>
      </c>
      <c r="J42" s="7">
        <v>1572</v>
      </c>
      <c r="K42" s="7">
        <f>J42</f>
        <v>1572</v>
      </c>
      <c r="L42" s="7">
        <f t="shared" ref="L42:P42" si="22">K42</f>
        <v>1572</v>
      </c>
      <c r="M42" s="7">
        <f t="shared" si="22"/>
        <v>1572</v>
      </c>
      <c r="N42" s="7">
        <f t="shared" si="22"/>
        <v>1572</v>
      </c>
      <c r="O42" s="7">
        <f t="shared" si="22"/>
        <v>1572</v>
      </c>
      <c r="P42" s="7">
        <f t="shared" si="22"/>
        <v>1572</v>
      </c>
    </row>
    <row r="43" spans="1:16" x14ac:dyDescent="0.3">
      <c r="A43" s="7" t="s">
        <v>27</v>
      </c>
      <c r="B43" s="7">
        <v>304650</v>
      </c>
      <c r="C43" s="7">
        <v>369241</v>
      </c>
      <c r="D43" s="7">
        <v>424084</v>
      </c>
      <c r="E43" s="7">
        <v>469411</v>
      </c>
      <c r="F43" s="7">
        <v>492620</v>
      </c>
      <c r="G43" s="7">
        <v>523496</v>
      </c>
      <c r="H43" s="7">
        <v>551825</v>
      </c>
      <c r="I43" s="7">
        <v>744430</v>
      </c>
      <c r="J43" s="7">
        <v>854788</v>
      </c>
      <c r="K43" s="7">
        <f>J43+K37</f>
        <v>1036434.0001159641</v>
      </c>
      <c r="L43" s="7">
        <f t="shared" ref="L43:P43" si="23">K43+L37</f>
        <v>1248945.083007507</v>
      </c>
      <c r="M43" s="7">
        <f t="shared" si="23"/>
        <v>1498637.7440602891</v>
      </c>
      <c r="N43" s="7">
        <f t="shared" si="23"/>
        <v>1792943.8241717054</v>
      </c>
      <c r="O43" s="7">
        <f t="shared" si="23"/>
        <v>2140608.9368432639</v>
      </c>
      <c r="P43" s="7">
        <f t="shared" si="23"/>
        <v>2551926.3696275414</v>
      </c>
    </row>
    <row r="44" spans="1:16" x14ac:dyDescent="0.3">
      <c r="A44" s="7" t="s">
        <v>28</v>
      </c>
      <c r="B44" s="7">
        <v>0</v>
      </c>
      <c r="C44" s="7">
        <v>0</v>
      </c>
      <c r="D44" s="7">
        <v>0</v>
      </c>
      <c r="E44" s="7">
        <v>0</v>
      </c>
      <c r="F44" s="7"/>
      <c r="G44" s="7"/>
      <c r="H44" s="7">
        <v>0</v>
      </c>
      <c r="I44" s="7">
        <v>0</v>
      </c>
      <c r="J44" s="7">
        <v>0</v>
      </c>
      <c r="K44" s="7">
        <f>J44</f>
        <v>0</v>
      </c>
      <c r="L44" s="7">
        <f t="shared" ref="L44:P44" si="24">K44</f>
        <v>0</v>
      </c>
      <c r="M44" s="7">
        <f t="shared" si="24"/>
        <v>0</v>
      </c>
      <c r="N44" s="7">
        <f t="shared" si="24"/>
        <v>0</v>
      </c>
      <c r="O44" s="7">
        <f t="shared" si="24"/>
        <v>0</v>
      </c>
      <c r="P44" s="7">
        <f t="shared" si="24"/>
        <v>0</v>
      </c>
    </row>
    <row r="45" spans="1:16" x14ac:dyDescent="0.3">
      <c r="A45" s="7"/>
      <c r="B45" s="7"/>
      <c r="C45" s="7"/>
      <c r="D45" s="7"/>
      <c r="E45" s="7"/>
      <c r="F45" s="7"/>
      <c r="G45" s="7"/>
      <c r="H45" s="7"/>
      <c r="I45" s="7"/>
      <c r="J45" s="7"/>
      <c r="K45" s="7"/>
      <c r="L45" s="7"/>
      <c r="M45" s="7"/>
      <c r="N45" s="7"/>
      <c r="O45" s="7"/>
      <c r="P45" s="7"/>
    </row>
    <row r="46" spans="1:16" x14ac:dyDescent="0.3">
      <c r="A46" s="7" t="s">
        <v>29</v>
      </c>
      <c r="B46" s="7">
        <v>144</v>
      </c>
      <c r="C46" s="7">
        <v>154</v>
      </c>
      <c r="D46" s="7">
        <v>161</v>
      </c>
      <c r="E46" s="7">
        <v>176</v>
      </c>
      <c r="F46" s="7">
        <v>192</v>
      </c>
      <c r="G46" s="7">
        <v>0</v>
      </c>
      <c r="H46" s="7">
        <v>0</v>
      </c>
      <c r="I46" s="7">
        <v>0</v>
      </c>
      <c r="J46" s="7">
        <v>0</v>
      </c>
      <c r="K46" s="7">
        <f>J46</f>
        <v>0</v>
      </c>
      <c r="L46" s="7">
        <f t="shared" ref="L46:P46" si="25">K46</f>
        <v>0</v>
      </c>
      <c r="M46" s="7">
        <f t="shared" si="25"/>
        <v>0</v>
      </c>
      <c r="N46" s="7">
        <f t="shared" si="25"/>
        <v>0</v>
      </c>
      <c r="O46" s="7">
        <f t="shared" si="25"/>
        <v>0</v>
      </c>
      <c r="P46" s="7">
        <f t="shared" si="25"/>
        <v>0</v>
      </c>
    </row>
    <row r="47" spans="1:16" x14ac:dyDescent="0.3">
      <c r="A47" s="7" t="s">
        <v>30</v>
      </c>
      <c r="B47" s="7">
        <v>0</v>
      </c>
      <c r="C47" s="7">
        <v>0</v>
      </c>
      <c r="D47" s="7">
        <v>0</v>
      </c>
      <c r="E47" s="7">
        <v>0</v>
      </c>
      <c r="F47" s="7">
        <v>0</v>
      </c>
      <c r="G47" s="7">
        <v>0</v>
      </c>
      <c r="H47" s="7">
        <v>0</v>
      </c>
      <c r="I47" s="7">
        <v>0</v>
      </c>
      <c r="J47" s="7">
        <v>0</v>
      </c>
      <c r="K47" s="7">
        <f>J47</f>
        <v>0</v>
      </c>
      <c r="L47" s="7">
        <f t="shared" ref="L47:O47" si="26">K47</f>
        <v>0</v>
      </c>
      <c r="M47" s="7">
        <f t="shared" si="26"/>
        <v>0</v>
      </c>
      <c r="N47" s="7">
        <f t="shared" si="26"/>
        <v>0</v>
      </c>
      <c r="O47" s="7">
        <f t="shared" si="26"/>
        <v>0</v>
      </c>
      <c r="P47" s="7">
        <f>O47</f>
        <v>0</v>
      </c>
    </row>
    <row r="48" spans="1:16" x14ac:dyDescent="0.3">
      <c r="A48" s="7"/>
      <c r="B48" s="7"/>
      <c r="C48" s="7"/>
      <c r="D48" s="7"/>
      <c r="E48" s="7"/>
      <c r="F48" s="7"/>
      <c r="G48" s="7"/>
      <c r="H48" s="7"/>
      <c r="I48" s="7"/>
      <c r="J48" s="7"/>
      <c r="K48" s="7"/>
      <c r="L48" s="7"/>
      <c r="M48" s="7"/>
      <c r="N48" s="7"/>
      <c r="O48" s="7"/>
      <c r="P48" s="7"/>
    </row>
    <row r="49" spans="1:16" x14ac:dyDescent="0.3">
      <c r="A49" s="15" t="s">
        <v>31</v>
      </c>
      <c r="B49" s="12">
        <f>SUM(B50:B53)</f>
        <v>10510</v>
      </c>
      <c r="C49" s="12">
        <f t="shared" ref="C49:P49" si="27">SUM(C50:C53)</f>
        <v>16332</v>
      </c>
      <c r="D49" s="12">
        <f t="shared" si="27"/>
        <v>22244</v>
      </c>
      <c r="E49" s="12">
        <f t="shared" si="27"/>
        <v>26985</v>
      </c>
      <c r="F49" s="12">
        <f t="shared" si="27"/>
        <v>28901</v>
      </c>
      <c r="G49" s="12">
        <f t="shared" si="27"/>
        <v>26616</v>
      </c>
      <c r="H49" s="12">
        <f t="shared" si="27"/>
        <v>22985</v>
      </c>
      <c r="I49" s="12">
        <f t="shared" si="27"/>
        <v>30185</v>
      </c>
      <c r="J49" s="12">
        <f t="shared" si="27"/>
        <v>37630</v>
      </c>
      <c r="K49" s="12">
        <f t="shared" si="27"/>
        <v>37630</v>
      </c>
      <c r="L49" s="12">
        <f t="shared" si="27"/>
        <v>37630</v>
      </c>
      <c r="M49" s="12">
        <f t="shared" si="27"/>
        <v>37630</v>
      </c>
      <c r="N49" s="12">
        <f t="shared" si="27"/>
        <v>37630</v>
      </c>
      <c r="O49" s="12">
        <f t="shared" si="27"/>
        <v>37630</v>
      </c>
      <c r="P49" s="16">
        <f t="shared" si="27"/>
        <v>37630</v>
      </c>
    </row>
    <row r="50" spans="1:16" x14ac:dyDescent="0.3">
      <c r="A50" s="7" t="s">
        <v>32</v>
      </c>
      <c r="B50" s="7">
        <v>0</v>
      </c>
      <c r="C50" s="7">
        <v>0</v>
      </c>
      <c r="D50" s="7">
        <v>100</v>
      </c>
      <c r="E50" s="7">
        <v>80</v>
      </c>
      <c r="F50" s="7">
        <v>652</v>
      </c>
      <c r="G50" s="7">
        <v>420</v>
      </c>
      <c r="H50" s="7">
        <v>329</v>
      </c>
      <c r="I50" s="7">
        <v>250</v>
      </c>
      <c r="J50" s="7">
        <v>677</v>
      </c>
      <c r="K50" s="7">
        <f>J50</f>
        <v>677</v>
      </c>
      <c r="L50" s="7">
        <f t="shared" ref="L50:P50" si="28">K50</f>
        <v>677</v>
      </c>
      <c r="M50" s="7">
        <f t="shared" si="28"/>
        <v>677</v>
      </c>
      <c r="N50" s="7">
        <f t="shared" si="28"/>
        <v>677</v>
      </c>
      <c r="O50" s="7">
        <f t="shared" si="28"/>
        <v>677</v>
      </c>
      <c r="P50" s="7">
        <f t="shared" si="28"/>
        <v>677</v>
      </c>
    </row>
    <row r="51" spans="1:16" x14ac:dyDescent="0.3">
      <c r="A51" s="7" t="s">
        <v>33</v>
      </c>
      <c r="B51" s="7">
        <v>8075</v>
      </c>
      <c r="C51" s="7">
        <v>11055</v>
      </c>
      <c r="D51" s="7">
        <v>15859</v>
      </c>
      <c r="E51" s="7">
        <v>20371</v>
      </c>
      <c r="F51" s="7">
        <v>21158</v>
      </c>
      <c r="G51" s="7">
        <v>21295</v>
      </c>
      <c r="H51" s="7">
        <v>21812</v>
      </c>
      <c r="I51" s="7">
        <v>25850</v>
      </c>
      <c r="J51" s="7">
        <v>31617</v>
      </c>
      <c r="K51" s="7">
        <f>J51</f>
        <v>31617</v>
      </c>
      <c r="L51" s="7">
        <f t="shared" ref="L51:P51" si="29">K51</f>
        <v>31617</v>
      </c>
      <c r="M51" s="7">
        <f t="shared" si="29"/>
        <v>31617</v>
      </c>
      <c r="N51" s="7">
        <f t="shared" si="29"/>
        <v>31617</v>
      </c>
      <c r="O51" s="7">
        <f t="shared" si="29"/>
        <v>31617</v>
      </c>
      <c r="P51" s="7">
        <f t="shared" si="29"/>
        <v>31617</v>
      </c>
    </row>
    <row r="52" spans="1:16" x14ac:dyDescent="0.3">
      <c r="A52" s="7" t="s">
        <v>34</v>
      </c>
      <c r="B52" s="7">
        <v>148</v>
      </c>
      <c r="C52" s="7">
        <v>219</v>
      </c>
      <c r="D52" s="7">
        <v>265</v>
      </c>
      <c r="E52" s="7">
        <v>395</v>
      </c>
      <c r="F52" s="7">
        <v>516</v>
      </c>
      <c r="G52" s="7">
        <v>447</v>
      </c>
      <c r="H52" s="7">
        <v>844</v>
      </c>
      <c r="I52" s="7">
        <v>875</v>
      </c>
      <c r="J52" s="7">
        <v>1448</v>
      </c>
      <c r="K52" s="7">
        <f>J52</f>
        <v>1448</v>
      </c>
      <c r="L52" s="7">
        <f t="shared" ref="L52:P52" si="30">K52</f>
        <v>1448</v>
      </c>
      <c r="M52" s="7">
        <f t="shared" si="30"/>
        <v>1448</v>
      </c>
      <c r="N52" s="7">
        <f t="shared" si="30"/>
        <v>1448</v>
      </c>
      <c r="O52" s="7">
        <f t="shared" si="30"/>
        <v>1448</v>
      </c>
      <c r="P52" s="7">
        <f t="shared" si="30"/>
        <v>1448</v>
      </c>
    </row>
    <row r="53" spans="1:16" x14ac:dyDescent="0.3">
      <c r="A53" s="7" t="s">
        <v>35</v>
      </c>
      <c r="B53" s="7">
        <v>2287</v>
      </c>
      <c r="C53" s="7">
        <v>5058</v>
      </c>
      <c r="D53" s="7">
        <v>6020</v>
      </c>
      <c r="E53" s="7">
        <v>6139</v>
      </c>
      <c r="F53" s="7">
        <v>6575</v>
      </c>
      <c r="G53" s="7">
        <v>4454</v>
      </c>
      <c r="H53" s="7">
        <v>0</v>
      </c>
      <c r="I53" s="7">
        <v>3210</v>
      </c>
      <c r="J53" s="7">
        <v>3888</v>
      </c>
      <c r="K53" s="7">
        <f>J53</f>
        <v>3888</v>
      </c>
      <c r="L53" s="7">
        <f t="shared" ref="L53:P53" si="31">K53</f>
        <v>3888</v>
      </c>
      <c r="M53" s="7">
        <f t="shared" si="31"/>
        <v>3888</v>
      </c>
      <c r="N53" s="7">
        <f t="shared" si="31"/>
        <v>3888</v>
      </c>
      <c r="O53" s="7">
        <f t="shared" si="31"/>
        <v>3888</v>
      </c>
      <c r="P53" s="7">
        <f t="shared" si="31"/>
        <v>3888</v>
      </c>
    </row>
    <row r="54" spans="1:16" x14ac:dyDescent="0.3">
      <c r="A54" s="7"/>
      <c r="B54" s="7"/>
      <c r="C54" s="7"/>
      <c r="D54" s="7"/>
      <c r="E54" s="7"/>
      <c r="F54" s="7"/>
      <c r="G54" s="7"/>
      <c r="H54" s="7"/>
      <c r="I54" s="7"/>
      <c r="J54" s="7"/>
      <c r="K54" s="7"/>
      <c r="L54" s="7"/>
      <c r="M54" s="7"/>
      <c r="N54" s="7"/>
      <c r="O54" s="7"/>
      <c r="P54" s="7"/>
    </row>
    <row r="55" spans="1:16" x14ac:dyDescent="0.3">
      <c r="A55" s="15" t="s">
        <v>36</v>
      </c>
      <c r="B55" s="12">
        <f>SUM(B56:B62)</f>
        <v>110441</v>
      </c>
      <c r="C55" s="12">
        <f t="shared" ref="C55:P55" si="32">SUM(C56:C62)</f>
        <v>132368</v>
      </c>
      <c r="D55" s="12">
        <f t="shared" si="32"/>
        <v>154485</v>
      </c>
      <c r="E55" s="12">
        <f t="shared" si="32"/>
        <v>141605</v>
      </c>
      <c r="F55" s="12">
        <f t="shared" si="32"/>
        <v>113054</v>
      </c>
      <c r="G55" s="12">
        <f t="shared" si="32"/>
        <v>162139</v>
      </c>
      <c r="H55" s="12">
        <f t="shared" si="32"/>
        <v>170235</v>
      </c>
      <c r="I55" s="12">
        <f t="shared" si="32"/>
        <v>227667</v>
      </c>
      <c r="J55" s="12">
        <f t="shared" si="32"/>
        <v>259518</v>
      </c>
      <c r="K55" s="12">
        <f t="shared" si="32"/>
        <v>331698.87403413106</v>
      </c>
      <c r="L55" s="12">
        <f t="shared" si="32"/>
        <v>388646.86246796767</v>
      </c>
      <c r="M55" s="12">
        <f t="shared" si="32"/>
        <v>455537.13231959718</v>
      </c>
      <c r="N55" s="12">
        <f t="shared" si="32"/>
        <v>534125.25820416352</v>
      </c>
      <c r="O55" s="12">
        <f t="shared" si="32"/>
        <v>626479.14267705148</v>
      </c>
      <c r="P55" s="16">
        <f t="shared" si="32"/>
        <v>735034.8535289017</v>
      </c>
    </row>
    <row r="56" spans="1:16" x14ac:dyDescent="0.3">
      <c r="A56" s="7" t="s">
        <v>37</v>
      </c>
      <c r="B56" s="7">
        <v>7956</v>
      </c>
      <c r="C56" s="7">
        <v>8036</v>
      </c>
      <c r="D56" s="7">
        <v>8541</v>
      </c>
      <c r="E56" s="7">
        <v>6729</v>
      </c>
      <c r="F56" s="7">
        <v>6962</v>
      </c>
      <c r="G56" s="7">
        <v>8547</v>
      </c>
      <c r="H56" s="7">
        <v>11113</v>
      </c>
      <c r="I56" s="7">
        <v>11584</v>
      </c>
      <c r="J56" s="7">
        <v>12030</v>
      </c>
      <c r="K56" s="7">
        <f>K149</f>
        <v>14845.3731217442</v>
      </c>
      <c r="L56" s="7">
        <f t="shared" ref="L56:P56" si="33">L149</f>
        <v>17394.112966866756</v>
      </c>
      <c r="M56" s="7">
        <f t="shared" si="33"/>
        <v>20387.825312297926</v>
      </c>
      <c r="N56" s="7">
        <f t="shared" si="33"/>
        <v>23905.081905622821</v>
      </c>
      <c r="O56" s="7">
        <f t="shared" si="33"/>
        <v>28038.432910309697</v>
      </c>
      <c r="P56" s="7">
        <f t="shared" si="33"/>
        <v>32896.905935834853</v>
      </c>
    </row>
    <row r="57" spans="1:16" x14ac:dyDescent="0.3">
      <c r="A57" s="7" t="s">
        <v>38</v>
      </c>
      <c r="B57" s="7">
        <v>774</v>
      </c>
      <c r="C57" s="7">
        <v>4838</v>
      </c>
      <c r="D57" s="7">
        <v>1108</v>
      </c>
      <c r="E57" s="7">
        <v>1496</v>
      </c>
      <c r="F57" s="7">
        <v>1063</v>
      </c>
      <c r="G57" s="7">
        <v>4962</v>
      </c>
      <c r="H57" s="7">
        <v>3819</v>
      </c>
      <c r="I57" s="7">
        <v>12226</v>
      </c>
      <c r="J57" s="7">
        <v>509</v>
      </c>
      <c r="K57" s="7">
        <f>K150</f>
        <v>1750.5718282452312</v>
      </c>
      <c r="L57" s="7">
        <f t="shared" ref="L57:P57" si="34">L150</f>
        <v>2051.1201629895081</v>
      </c>
      <c r="M57" s="7">
        <f t="shared" si="34"/>
        <v>2404.1398177198853</v>
      </c>
      <c r="N57" s="7">
        <f t="shared" si="34"/>
        <v>2818.8960016493961</v>
      </c>
      <c r="O57" s="7">
        <f t="shared" si="34"/>
        <v>3306.3022639046512</v>
      </c>
      <c r="P57" s="7">
        <f t="shared" si="34"/>
        <v>3879.2151800721931</v>
      </c>
    </row>
    <row r="58" spans="1:16" x14ac:dyDescent="0.3">
      <c r="A58" s="7" t="s">
        <v>39</v>
      </c>
      <c r="B58" s="7">
        <v>74089</v>
      </c>
      <c r="C58" s="7">
        <v>83692</v>
      </c>
      <c r="D58" s="7">
        <v>104993</v>
      </c>
      <c r="E58" s="7">
        <v>96377</v>
      </c>
      <c r="F58" s="7">
        <v>75091</v>
      </c>
      <c r="G58" s="7">
        <v>101681</v>
      </c>
      <c r="H58" s="7">
        <v>97732</v>
      </c>
      <c r="I58" s="7">
        <v>1947</v>
      </c>
      <c r="J58" s="7">
        <v>2070</v>
      </c>
      <c r="K58" s="21"/>
      <c r="L58" s="21"/>
      <c r="M58" s="21"/>
      <c r="N58" s="21"/>
      <c r="O58" s="21"/>
      <c r="P58" s="21"/>
    </row>
    <row r="59" spans="1:16" x14ac:dyDescent="0.3">
      <c r="A59" s="7" t="s">
        <v>39</v>
      </c>
      <c r="B59" s="7">
        <v>0</v>
      </c>
      <c r="C59" s="7">
        <v>0</v>
      </c>
      <c r="D59" s="7">
        <v>0</v>
      </c>
      <c r="E59" s="7">
        <v>0</v>
      </c>
      <c r="F59" s="7">
        <v>0</v>
      </c>
      <c r="G59" s="7">
        <v>0</v>
      </c>
      <c r="H59" s="7">
        <v>0</v>
      </c>
      <c r="I59" s="7">
        <v>134808</v>
      </c>
      <c r="J59" s="7">
        <v>167814</v>
      </c>
      <c r="K59" s="7">
        <f>K151</f>
        <v>210068.61938942774</v>
      </c>
      <c r="L59" s="7">
        <f t="shared" ref="L59:P59" si="35">L151</f>
        <v>246134.41955874095</v>
      </c>
      <c r="M59" s="7">
        <f t="shared" si="35"/>
        <v>288496.77812638623</v>
      </c>
      <c r="N59" s="7">
        <f t="shared" si="35"/>
        <v>338267.52019792749</v>
      </c>
      <c r="O59" s="7">
        <f t="shared" si="35"/>
        <v>396756.27166855813</v>
      </c>
      <c r="P59" s="7">
        <f t="shared" si="35"/>
        <v>465505.82160866313</v>
      </c>
    </row>
    <row r="60" spans="1:16" x14ac:dyDescent="0.3">
      <c r="A60" s="7" t="s">
        <v>40</v>
      </c>
      <c r="B60" s="7">
        <v>11650</v>
      </c>
      <c r="C60" s="7">
        <v>18278</v>
      </c>
      <c r="D60" s="7">
        <v>20896</v>
      </c>
      <c r="E60" s="7">
        <v>16329</v>
      </c>
      <c r="F60" s="7">
        <v>14091</v>
      </c>
      <c r="G60" s="7">
        <v>26801</v>
      </c>
      <c r="H60" s="7">
        <v>28686</v>
      </c>
      <c r="I60" s="7">
        <v>33372</v>
      </c>
      <c r="J60" s="7">
        <v>41739</v>
      </c>
      <c r="K60" s="7">
        <f>K152</f>
        <v>52517.154847356935</v>
      </c>
      <c r="L60" s="7">
        <f t="shared" ref="L60:P60" si="36">L152</f>
        <v>61533.604889685237</v>
      </c>
      <c r="M60" s="7">
        <f t="shared" si="36"/>
        <v>72124.194531596557</v>
      </c>
      <c r="N60" s="7">
        <f t="shared" si="36"/>
        <v>84566.880049481872</v>
      </c>
      <c r="O60" s="7">
        <f t="shared" si="36"/>
        <v>99189.067917139531</v>
      </c>
      <c r="P60" s="7">
        <f t="shared" si="36"/>
        <v>116376.45540216578</v>
      </c>
    </row>
    <row r="61" spans="1:16" x14ac:dyDescent="0.3">
      <c r="A61" s="7" t="s">
        <v>41</v>
      </c>
      <c r="B61" s="7">
        <v>3994</v>
      </c>
      <c r="C61" s="7">
        <v>4496</v>
      </c>
      <c r="D61" s="7">
        <v>5609</v>
      </c>
      <c r="E61" s="7">
        <v>6254</v>
      </c>
      <c r="F61" s="7">
        <v>6807</v>
      </c>
      <c r="G61" s="7">
        <v>7428</v>
      </c>
      <c r="H61" s="7">
        <v>8613</v>
      </c>
      <c r="I61" s="7">
        <v>10830</v>
      </c>
      <c r="J61" s="7">
        <v>13119</v>
      </c>
      <c r="K61" s="7">
        <f>K153</f>
        <v>17505.718282452312</v>
      </c>
      <c r="L61" s="7">
        <f t="shared" ref="L61:P61" si="37">L153</f>
        <v>20511.20162989508</v>
      </c>
      <c r="M61" s="7">
        <f t="shared" si="37"/>
        <v>24041.398177198851</v>
      </c>
      <c r="N61" s="7">
        <f t="shared" si="37"/>
        <v>28188.960016493962</v>
      </c>
      <c r="O61" s="7">
        <f t="shared" si="37"/>
        <v>33063.02263904651</v>
      </c>
      <c r="P61" s="7">
        <f t="shared" si="37"/>
        <v>38792.151800721935</v>
      </c>
    </row>
    <row r="62" spans="1:16" x14ac:dyDescent="0.3">
      <c r="A62" s="7" t="s">
        <v>42</v>
      </c>
      <c r="B62" s="7">
        <v>11978</v>
      </c>
      <c r="C62" s="7">
        <v>13028</v>
      </c>
      <c r="D62" s="7">
        <v>13338</v>
      </c>
      <c r="E62" s="7">
        <v>14420</v>
      </c>
      <c r="F62" s="7">
        <v>9040</v>
      </c>
      <c r="G62" s="7">
        <v>12720</v>
      </c>
      <c r="H62" s="7">
        <v>20272</v>
      </c>
      <c r="I62" s="7">
        <v>22900</v>
      </c>
      <c r="J62" s="7">
        <v>22237</v>
      </c>
      <c r="K62" s="7">
        <f>K154</f>
        <v>35011.436564904623</v>
      </c>
      <c r="L62" s="7">
        <f t="shared" ref="L62:P62" si="38">L154</f>
        <v>41022.403259790161</v>
      </c>
      <c r="M62" s="7">
        <f t="shared" si="38"/>
        <v>48082.796354397702</v>
      </c>
      <c r="N62" s="7">
        <f t="shared" si="38"/>
        <v>56377.920032987924</v>
      </c>
      <c r="O62" s="7">
        <f t="shared" si="38"/>
        <v>66126.045278093021</v>
      </c>
      <c r="P62" s="7">
        <f t="shared" si="38"/>
        <v>77584.303601443869</v>
      </c>
    </row>
    <row r="63" spans="1:16" x14ac:dyDescent="0.3">
      <c r="A63" s="15" t="s">
        <v>43</v>
      </c>
      <c r="B63" s="8">
        <f>B55+B49+B41</f>
        <v>427255</v>
      </c>
      <c r="C63" s="8">
        <f t="shared" ref="C63:P63" si="39">C55+C49+C41</f>
        <v>519605</v>
      </c>
      <c r="D63" s="8">
        <f t="shared" si="39"/>
        <v>602484</v>
      </c>
      <c r="E63" s="8">
        <f t="shared" si="39"/>
        <v>639687</v>
      </c>
      <c r="F63" s="8">
        <f t="shared" si="39"/>
        <v>636277</v>
      </c>
      <c r="G63" s="8">
        <f t="shared" si="39"/>
        <v>713761</v>
      </c>
      <c r="H63" s="8">
        <f t="shared" si="39"/>
        <v>746555</v>
      </c>
      <c r="I63" s="8">
        <f t="shared" si="39"/>
        <v>1003854</v>
      </c>
      <c r="J63" s="8">
        <f t="shared" si="39"/>
        <v>1153508</v>
      </c>
      <c r="K63" s="8">
        <f t="shared" si="39"/>
        <v>1407334.874150095</v>
      </c>
      <c r="L63" s="8">
        <f t="shared" si="39"/>
        <v>1676793.9454754747</v>
      </c>
      <c r="M63" s="8">
        <f t="shared" si="39"/>
        <v>1993376.8763798862</v>
      </c>
      <c r="N63" s="8">
        <f t="shared" si="39"/>
        <v>2366271.0823758692</v>
      </c>
      <c r="O63" s="8">
        <f t="shared" si="39"/>
        <v>2806290.0795203154</v>
      </c>
      <c r="P63" s="17">
        <f t="shared" si="39"/>
        <v>3326163.2231564429</v>
      </c>
    </row>
    <row r="64" spans="1:16" x14ac:dyDescent="0.3">
      <c r="A64" s="7"/>
      <c r="B64" s="7"/>
      <c r="C64" s="7"/>
      <c r="D64" s="7"/>
      <c r="E64" s="7"/>
      <c r="F64" s="7"/>
      <c r="G64" s="7"/>
      <c r="H64" s="7"/>
      <c r="I64" s="7"/>
      <c r="J64" s="7"/>
      <c r="K64" s="7"/>
      <c r="L64" s="7"/>
      <c r="M64" s="7"/>
      <c r="N64" s="7"/>
      <c r="O64" s="7"/>
      <c r="P64" s="7"/>
    </row>
    <row r="65" spans="1:16" x14ac:dyDescent="0.3">
      <c r="A65" s="11" t="s">
        <v>44</v>
      </c>
      <c r="B65" s="7"/>
      <c r="C65" s="7"/>
      <c r="D65" s="7"/>
      <c r="E65" s="7"/>
      <c r="F65" s="7"/>
      <c r="G65" s="7"/>
      <c r="H65" s="7"/>
      <c r="I65" s="7"/>
      <c r="J65" s="7"/>
      <c r="K65" s="7"/>
      <c r="L65" s="7"/>
      <c r="M65" s="7"/>
      <c r="N65" s="7"/>
      <c r="O65" s="7"/>
      <c r="P65" s="7"/>
    </row>
    <row r="66" spans="1:16" x14ac:dyDescent="0.3">
      <c r="A66" s="7"/>
      <c r="B66" s="7"/>
      <c r="C66" s="7"/>
      <c r="D66" s="7"/>
      <c r="E66" s="7"/>
      <c r="F66" s="7"/>
      <c r="G66" s="7"/>
      <c r="H66" s="7"/>
      <c r="I66" s="7"/>
      <c r="J66" s="7"/>
      <c r="K66" s="7"/>
      <c r="L66" s="7"/>
      <c r="M66" s="7"/>
      <c r="N66" s="7"/>
      <c r="O66" s="7"/>
      <c r="P66" s="7"/>
    </row>
    <row r="67" spans="1:16" x14ac:dyDescent="0.3">
      <c r="A67" s="15" t="s">
        <v>45</v>
      </c>
      <c r="B67" s="8">
        <f>SUM(B68:B78)</f>
        <v>347744</v>
      </c>
      <c r="C67" s="8">
        <f t="shared" ref="C67:P67" si="40">SUM(C68:C78)</f>
        <v>431625</v>
      </c>
      <c r="D67" s="8">
        <f t="shared" si="40"/>
        <v>523184</v>
      </c>
      <c r="E67" s="8">
        <f t="shared" si="40"/>
        <v>515960</v>
      </c>
      <c r="F67" s="8">
        <f t="shared" si="40"/>
        <v>551871</v>
      </c>
      <c r="G67" s="8">
        <f t="shared" si="40"/>
        <v>532791</v>
      </c>
      <c r="H67" s="8">
        <f t="shared" si="40"/>
        <v>578621</v>
      </c>
      <c r="I67" s="8">
        <f t="shared" si="40"/>
        <v>847162</v>
      </c>
      <c r="J67" s="8">
        <f t="shared" si="40"/>
        <v>927170</v>
      </c>
      <c r="K67" s="8">
        <f t="shared" si="40"/>
        <v>967492.3119585613</v>
      </c>
      <c r="L67" s="8">
        <f t="shared" si="40"/>
        <v>1008405.7604242745</v>
      </c>
      <c r="M67" s="8">
        <f t="shared" si="40"/>
        <v>1049319.2088899876</v>
      </c>
      <c r="N67" s="8">
        <f t="shared" si="40"/>
        <v>1090232.6573557006</v>
      </c>
      <c r="O67" s="8">
        <f t="shared" si="40"/>
        <v>1131146.1058214137</v>
      </c>
      <c r="P67" s="17">
        <f t="shared" si="40"/>
        <v>1172059.5542871268</v>
      </c>
    </row>
    <row r="68" spans="1:16" x14ac:dyDescent="0.3">
      <c r="A68" s="7" t="s">
        <v>46</v>
      </c>
      <c r="B68" s="7">
        <v>121827</v>
      </c>
      <c r="C68" s="7">
        <v>129377</v>
      </c>
      <c r="D68" s="7">
        <v>130771</v>
      </c>
      <c r="E68" s="7">
        <v>149862</v>
      </c>
      <c r="F68" s="7">
        <v>147905</v>
      </c>
      <c r="G68" s="7">
        <v>141785</v>
      </c>
      <c r="H68" s="7">
        <v>128261</v>
      </c>
      <c r="I68" s="7">
        <v>268028</v>
      </c>
      <c r="J68" s="7">
        <v>267982</v>
      </c>
      <c r="K68" s="7">
        <f>SUM(J68:J72,K189)-K191</f>
        <v>396318.3119585613</v>
      </c>
      <c r="L68" s="7">
        <f t="shared" ref="L68:P68" si="41">SUM(K68:K72,L189)-L191</f>
        <v>437231.76042427443</v>
      </c>
      <c r="M68" s="7">
        <f t="shared" si="41"/>
        <v>478145.20888998755</v>
      </c>
      <c r="N68" s="7">
        <f t="shared" si="41"/>
        <v>519058.65735570062</v>
      </c>
      <c r="O68" s="7">
        <f t="shared" si="41"/>
        <v>559972.10582141369</v>
      </c>
      <c r="P68" s="7">
        <f t="shared" si="41"/>
        <v>600885.55428712675</v>
      </c>
    </row>
    <row r="69" spans="1:16" x14ac:dyDescent="0.3">
      <c r="A69" s="7" t="s">
        <v>47</v>
      </c>
      <c r="B69" s="7">
        <v>3469</v>
      </c>
      <c r="C69" s="7">
        <v>3730</v>
      </c>
      <c r="D69" s="7">
        <v>3117</v>
      </c>
      <c r="E69" s="7">
        <v>4511</v>
      </c>
      <c r="F69" s="7">
        <v>4067</v>
      </c>
      <c r="G69" s="7">
        <v>2242</v>
      </c>
      <c r="H69" s="7">
        <v>3499</v>
      </c>
      <c r="I69" s="7">
        <v>5479</v>
      </c>
      <c r="J69" s="7">
        <v>4537</v>
      </c>
      <c r="K69" s="21"/>
      <c r="L69" s="21"/>
      <c r="M69" s="21"/>
      <c r="N69" s="21"/>
      <c r="O69" s="21"/>
      <c r="P69" s="21"/>
    </row>
    <row r="70" spans="1:16" x14ac:dyDescent="0.3">
      <c r="A70" s="7" t="s">
        <v>48</v>
      </c>
      <c r="B70" s="7">
        <v>10069</v>
      </c>
      <c r="C70" s="7">
        <v>12523</v>
      </c>
      <c r="D70" s="7">
        <v>21321</v>
      </c>
      <c r="E70" s="7">
        <v>16069</v>
      </c>
      <c r="F70" s="7">
        <v>13443</v>
      </c>
      <c r="G70" s="7">
        <v>11993</v>
      </c>
      <c r="H70" s="7">
        <v>26462</v>
      </c>
      <c r="I70" s="7">
        <v>40541</v>
      </c>
      <c r="J70" s="7">
        <v>75043</v>
      </c>
      <c r="K70" s="21"/>
      <c r="L70" s="21"/>
      <c r="M70" s="21"/>
      <c r="N70" s="21"/>
      <c r="O70" s="21"/>
      <c r="P70" s="21"/>
    </row>
    <row r="71" spans="1:16" x14ac:dyDescent="0.3">
      <c r="A71" s="7" t="s">
        <v>49</v>
      </c>
      <c r="B71" s="7">
        <v>0</v>
      </c>
      <c r="C71" s="7">
        <v>0</v>
      </c>
      <c r="D71" s="7">
        <v>0</v>
      </c>
      <c r="E71" s="7">
        <v>0</v>
      </c>
      <c r="F71" s="7">
        <v>0</v>
      </c>
      <c r="G71" s="7">
        <v>2975</v>
      </c>
      <c r="H71" s="7">
        <v>2903</v>
      </c>
      <c r="I71" s="7">
        <v>889</v>
      </c>
      <c r="J71" s="7">
        <v>2305</v>
      </c>
      <c r="K71" s="21"/>
      <c r="L71" s="21"/>
      <c r="M71" s="21"/>
      <c r="N71" s="21"/>
      <c r="O71" s="21"/>
      <c r="P71" s="21"/>
    </row>
    <row r="72" spans="1:16" x14ac:dyDescent="0.3">
      <c r="A72" s="7" t="s">
        <v>50</v>
      </c>
      <c r="B72" s="7">
        <v>0</v>
      </c>
      <c r="C72" s="7">
        <v>0</v>
      </c>
      <c r="D72" s="7">
        <v>0</v>
      </c>
      <c r="E72" s="7">
        <v>0</v>
      </c>
      <c r="F72" s="7">
        <v>6181</v>
      </c>
      <c r="G72" s="7">
        <v>5860</v>
      </c>
      <c r="H72" s="7">
        <v>5712</v>
      </c>
      <c r="I72" s="7">
        <v>5907</v>
      </c>
      <c r="J72" s="7">
        <v>6129</v>
      </c>
      <c r="K72" s="21"/>
      <c r="L72" s="21"/>
      <c r="M72" s="21"/>
      <c r="N72" s="21"/>
      <c r="O72" s="21"/>
      <c r="P72" s="21"/>
    </row>
    <row r="73" spans="1:16" x14ac:dyDescent="0.3">
      <c r="A73" s="7" t="s">
        <v>51</v>
      </c>
      <c r="B73" s="7">
        <v>195345</v>
      </c>
      <c r="C73" s="7">
        <v>269718</v>
      </c>
      <c r="D73" s="7">
        <v>349058</v>
      </c>
      <c r="E73" s="7">
        <v>324581</v>
      </c>
      <c r="F73" s="7">
        <v>362692</v>
      </c>
      <c r="G73" s="7">
        <v>345291</v>
      </c>
      <c r="H73" s="7">
        <v>379348</v>
      </c>
      <c r="I73" s="7">
        <v>491843</v>
      </c>
      <c r="J73" s="7">
        <v>533838</v>
      </c>
      <c r="K73" s="7">
        <f t="shared" ref="K73:K78" si="42">J73</f>
        <v>533838</v>
      </c>
      <c r="L73" s="7">
        <f t="shared" ref="L73:P73" si="43">K73</f>
        <v>533838</v>
      </c>
      <c r="M73" s="7">
        <f t="shared" si="43"/>
        <v>533838</v>
      </c>
      <c r="N73" s="7">
        <f t="shared" si="43"/>
        <v>533838</v>
      </c>
      <c r="O73" s="7">
        <f t="shared" si="43"/>
        <v>533838</v>
      </c>
      <c r="P73" s="7">
        <f t="shared" si="43"/>
        <v>533838</v>
      </c>
    </row>
    <row r="74" spans="1:16" x14ac:dyDescent="0.3">
      <c r="A74" s="7" t="s">
        <v>52</v>
      </c>
      <c r="B74" s="7">
        <v>234</v>
      </c>
      <c r="C74" s="7">
        <v>241</v>
      </c>
      <c r="D74" s="7">
        <v>328</v>
      </c>
      <c r="E74" s="7">
        <v>344</v>
      </c>
      <c r="F74" s="7">
        <v>365</v>
      </c>
      <c r="G74" s="7">
        <v>369</v>
      </c>
      <c r="H74" s="7">
        <v>375</v>
      </c>
      <c r="I74" s="7">
        <v>2398</v>
      </c>
      <c r="J74" s="7">
        <v>2981</v>
      </c>
      <c r="K74" s="7">
        <f t="shared" si="42"/>
        <v>2981</v>
      </c>
      <c r="L74" s="7">
        <f t="shared" ref="L74:P74" si="44">K74</f>
        <v>2981</v>
      </c>
      <c r="M74" s="7">
        <f t="shared" si="44"/>
        <v>2981</v>
      </c>
      <c r="N74" s="7">
        <f t="shared" si="44"/>
        <v>2981</v>
      </c>
      <c r="O74" s="7">
        <f t="shared" si="44"/>
        <v>2981</v>
      </c>
      <c r="P74" s="7">
        <f t="shared" si="44"/>
        <v>2981</v>
      </c>
    </row>
    <row r="75" spans="1:16" x14ac:dyDescent="0.3">
      <c r="A75" s="7" t="s">
        <v>53</v>
      </c>
      <c r="B75" s="7">
        <v>4</v>
      </c>
      <c r="C75" s="7">
        <v>3</v>
      </c>
      <c r="D75" s="7">
        <v>2</v>
      </c>
      <c r="E75" s="7">
        <v>2</v>
      </c>
      <c r="F75" s="7">
        <v>2</v>
      </c>
      <c r="G75" s="7">
        <v>2</v>
      </c>
      <c r="H75" s="7">
        <v>5446</v>
      </c>
      <c r="I75" s="7">
        <v>2</v>
      </c>
      <c r="J75" s="7">
        <v>1</v>
      </c>
      <c r="K75" s="7">
        <f t="shared" si="42"/>
        <v>1</v>
      </c>
      <c r="L75" s="7">
        <f t="shared" ref="L75:P75" si="45">K75</f>
        <v>1</v>
      </c>
      <c r="M75" s="7">
        <f t="shared" si="45"/>
        <v>1</v>
      </c>
      <c r="N75" s="7">
        <f t="shared" si="45"/>
        <v>1</v>
      </c>
      <c r="O75" s="7">
        <f t="shared" si="45"/>
        <v>1</v>
      </c>
      <c r="P75" s="7">
        <f t="shared" si="45"/>
        <v>1</v>
      </c>
    </row>
    <row r="76" spans="1:16" x14ac:dyDescent="0.3">
      <c r="A76" s="7" t="s">
        <v>54</v>
      </c>
      <c r="B76" s="7">
        <v>16796</v>
      </c>
      <c r="C76" s="7">
        <v>16033</v>
      </c>
      <c r="D76" s="7">
        <v>18587</v>
      </c>
      <c r="E76" s="7">
        <v>20591</v>
      </c>
      <c r="F76" s="7">
        <v>17216</v>
      </c>
      <c r="G76" s="7">
        <v>16867</v>
      </c>
      <c r="H76" s="7">
        <v>1411</v>
      </c>
      <c r="I76" s="7">
        <v>23226</v>
      </c>
      <c r="J76" s="7">
        <v>28049</v>
      </c>
      <c r="K76" s="7">
        <f t="shared" si="42"/>
        <v>28049</v>
      </c>
      <c r="L76" s="7">
        <f t="shared" ref="L76:P78" si="46">K76</f>
        <v>28049</v>
      </c>
      <c r="M76" s="7">
        <f t="shared" si="46"/>
        <v>28049</v>
      </c>
      <c r="N76" s="7">
        <f t="shared" si="46"/>
        <v>28049</v>
      </c>
      <c r="O76" s="7">
        <f t="shared" si="46"/>
        <v>28049</v>
      </c>
      <c r="P76" s="7">
        <f t="shared" si="46"/>
        <v>28049</v>
      </c>
    </row>
    <row r="77" spans="1:16" x14ac:dyDescent="0.3">
      <c r="A77" s="7" t="s">
        <v>55</v>
      </c>
      <c r="B77" s="7">
        <v>0</v>
      </c>
      <c r="C77" s="7">
        <v>0</v>
      </c>
      <c r="D77" s="7">
        <v>0</v>
      </c>
      <c r="E77" s="7">
        <v>0</v>
      </c>
      <c r="F77" s="7">
        <v>0</v>
      </c>
      <c r="G77" s="7">
        <v>0</v>
      </c>
      <c r="H77" s="7">
        <v>0</v>
      </c>
      <c r="I77" s="7">
        <v>6055</v>
      </c>
      <c r="J77" s="7">
        <v>5838</v>
      </c>
      <c r="K77" s="7">
        <f t="shared" si="42"/>
        <v>5838</v>
      </c>
      <c r="L77" s="7">
        <f t="shared" si="46"/>
        <v>5838</v>
      </c>
      <c r="M77" s="7">
        <f t="shared" si="46"/>
        <v>5838</v>
      </c>
      <c r="N77" s="7">
        <f t="shared" si="46"/>
        <v>5838</v>
      </c>
      <c r="O77" s="7">
        <f t="shared" si="46"/>
        <v>5838</v>
      </c>
      <c r="P77" s="7">
        <f t="shared" si="46"/>
        <v>5838</v>
      </c>
    </row>
    <row r="78" spans="1:16" x14ac:dyDescent="0.3">
      <c r="A78" s="7" t="s">
        <v>56</v>
      </c>
      <c r="B78" s="7">
        <v>0</v>
      </c>
      <c r="C78" s="7">
        <v>0</v>
      </c>
      <c r="D78" s="7">
        <v>0</v>
      </c>
      <c r="E78" s="7">
        <v>0</v>
      </c>
      <c r="F78" s="7">
        <v>0</v>
      </c>
      <c r="G78" s="7">
        <v>5407</v>
      </c>
      <c r="H78" s="7">
        <v>25204</v>
      </c>
      <c r="I78" s="7">
        <v>2794</v>
      </c>
      <c r="J78" s="7">
        <v>467</v>
      </c>
      <c r="K78" s="7">
        <f t="shared" si="42"/>
        <v>467</v>
      </c>
      <c r="L78" s="7">
        <f t="shared" si="46"/>
        <v>467</v>
      </c>
      <c r="M78" s="7">
        <f t="shared" si="46"/>
        <v>467</v>
      </c>
      <c r="N78" s="7">
        <f t="shared" si="46"/>
        <v>467</v>
      </c>
      <c r="O78" s="7">
        <f t="shared" si="46"/>
        <v>467</v>
      </c>
      <c r="P78" s="7">
        <f t="shared" si="46"/>
        <v>467</v>
      </c>
    </row>
    <row r="79" spans="1:16" x14ac:dyDescent="0.3">
      <c r="A79" s="7"/>
      <c r="B79" s="7"/>
      <c r="C79" s="7"/>
      <c r="D79" s="7"/>
      <c r="E79" s="7"/>
      <c r="F79" s="7"/>
      <c r="G79" s="7"/>
      <c r="H79" s="7"/>
      <c r="I79" s="7"/>
      <c r="J79" s="7"/>
      <c r="K79" s="7"/>
      <c r="L79" s="7"/>
      <c r="M79" s="7"/>
      <c r="N79" s="7"/>
      <c r="O79" s="7"/>
      <c r="P79" s="7"/>
    </row>
    <row r="80" spans="1:16" x14ac:dyDescent="0.3">
      <c r="A80" s="7"/>
      <c r="B80" s="7"/>
      <c r="C80" s="7"/>
      <c r="D80" s="7"/>
      <c r="E80" s="7"/>
      <c r="F80" s="7"/>
      <c r="G80" s="7"/>
      <c r="H80" s="7"/>
      <c r="I80" s="7"/>
      <c r="J80" s="7"/>
      <c r="K80" s="7"/>
      <c r="L80" s="7"/>
      <c r="M80" s="7"/>
      <c r="N80" s="7"/>
      <c r="O80" s="7"/>
      <c r="P80" s="7"/>
    </row>
    <row r="81" spans="1:16" x14ac:dyDescent="0.3">
      <c r="A81" s="15" t="s">
        <v>58</v>
      </c>
      <c r="B81" s="8">
        <f>SUM(B83:B91)</f>
        <v>79511</v>
      </c>
      <c r="C81" s="8">
        <f t="shared" ref="C81:P81" si="47">SUM(C83:C91)</f>
        <v>87980</v>
      </c>
      <c r="D81" s="8">
        <f t="shared" si="47"/>
        <v>79300</v>
      </c>
      <c r="E81" s="8">
        <f t="shared" si="47"/>
        <v>123727</v>
      </c>
      <c r="F81" s="8">
        <f t="shared" si="47"/>
        <v>84406</v>
      </c>
      <c r="G81" s="8">
        <f t="shared" si="47"/>
        <v>180970</v>
      </c>
      <c r="H81" s="8">
        <f t="shared" si="47"/>
        <v>167934</v>
      </c>
      <c r="I81" s="8">
        <f t="shared" si="47"/>
        <v>156692</v>
      </c>
      <c r="J81" s="8">
        <f t="shared" si="47"/>
        <v>226338</v>
      </c>
      <c r="K81" s="8">
        <f t="shared" si="47"/>
        <v>439842.56219153391</v>
      </c>
      <c r="L81" s="8">
        <f t="shared" si="47"/>
        <v>668388.18505120045</v>
      </c>
      <c r="M81" s="8">
        <f t="shared" si="47"/>
        <v>944057.66748989862</v>
      </c>
      <c r="N81" s="8">
        <f t="shared" si="47"/>
        <v>1276038.4250201681</v>
      </c>
      <c r="O81" s="8">
        <f t="shared" si="47"/>
        <v>1675143.9736989017</v>
      </c>
      <c r="P81" s="17">
        <f t="shared" si="47"/>
        <v>2154103.6688693161</v>
      </c>
    </row>
    <row r="82" spans="1:16" x14ac:dyDescent="0.3">
      <c r="A82" s="7"/>
      <c r="B82" s="7"/>
      <c r="C82" s="7"/>
      <c r="D82" s="7"/>
      <c r="E82" s="7"/>
      <c r="F82" s="7"/>
      <c r="G82" s="7"/>
      <c r="H82" s="7"/>
      <c r="I82" s="7"/>
      <c r="J82" s="7"/>
      <c r="K82" s="7"/>
      <c r="L82" s="7"/>
      <c r="M82" s="7"/>
      <c r="N82" s="7"/>
      <c r="O82" s="7"/>
      <c r="P82" s="7"/>
    </row>
    <row r="83" spans="1:16" x14ac:dyDescent="0.3">
      <c r="A83" s="7" t="s">
        <v>59</v>
      </c>
      <c r="B83" s="7">
        <v>31326</v>
      </c>
      <c r="C83" s="7">
        <v>32637</v>
      </c>
      <c r="D83" s="7">
        <v>31602</v>
      </c>
      <c r="E83" s="7">
        <v>33226</v>
      </c>
      <c r="F83" s="7">
        <v>32139</v>
      </c>
      <c r="G83" s="7">
        <v>30490</v>
      </c>
      <c r="H83" s="7">
        <v>35323</v>
      </c>
      <c r="I83" s="7">
        <v>54435</v>
      </c>
      <c r="J83" s="7">
        <v>53181</v>
      </c>
      <c r="K83" s="7">
        <f>K141</f>
        <v>65626.915044678171</v>
      </c>
      <c r="L83" s="7">
        <f t="shared" ref="L83:P83" si="48">L141</f>
        <v>76894.12482883966</v>
      </c>
      <c r="M83" s="7">
        <f t="shared" si="48"/>
        <v>90128.423768355453</v>
      </c>
      <c r="N83" s="7">
        <f t="shared" si="48"/>
        <v>105677.1538506174</v>
      </c>
      <c r="O83" s="7">
        <f t="shared" si="48"/>
        <v>123949.45142171074</v>
      </c>
      <c r="P83" s="7">
        <f t="shared" si="48"/>
        <v>145427.29464452481</v>
      </c>
    </row>
    <row r="84" spans="1:16" x14ac:dyDescent="0.3">
      <c r="A84" s="7" t="s">
        <v>60</v>
      </c>
      <c r="B84" s="7">
        <v>13234</v>
      </c>
      <c r="C84" s="7">
        <v>12026</v>
      </c>
      <c r="D84" s="7">
        <v>14654</v>
      </c>
      <c r="E84" s="7">
        <v>23128</v>
      </c>
      <c r="F84" s="7">
        <v>21298</v>
      </c>
      <c r="G84" s="7">
        <v>12799</v>
      </c>
      <c r="H84" s="7">
        <v>20345</v>
      </c>
      <c r="I84" s="7">
        <v>32848</v>
      </c>
      <c r="J84" s="7">
        <v>45968</v>
      </c>
      <c r="K84" s="7">
        <f>K142</f>
        <v>56725.861318398784</v>
      </c>
      <c r="L84" s="7">
        <f t="shared" ref="L84:P84" si="49">L142</f>
        <v>66464.886522105662</v>
      </c>
      <c r="M84" s="7">
        <f t="shared" si="49"/>
        <v>77904.202323833015</v>
      </c>
      <c r="N84" s="7">
        <f t="shared" si="49"/>
        <v>91344.040319008302</v>
      </c>
      <c r="O84" s="7">
        <f t="shared" si="49"/>
        <v>107138.04522203792</v>
      </c>
      <c r="P84" s="7">
        <f t="shared" si="49"/>
        <v>125702.82394500886</v>
      </c>
    </row>
    <row r="85" spans="1:16" x14ac:dyDescent="0.3">
      <c r="A85" s="7" t="s">
        <v>61</v>
      </c>
      <c r="B85" s="7">
        <v>507</v>
      </c>
      <c r="C85" s="7">
        <v>235</v>
      </c>
      <c r="D85" s="7">
        <v>740</v>
      </c>
      <c r="E85" s="7">
        <v>1878</v>
      </c>
      <c r="F85" s="7">
        <v>290</v>
      </c>
      <c r="G85" s="7">
        <v>30471</v>
      </c>
      <c r="H85" s="7">
        <v>30422</v>
      </c>
      <c r="I85" s="7">
        <v>27485</v>
      </c>
      <c r="J85" s="7">
        <v>28274</v>
      </c>
      <c r="K85" s="7">
        <f>K204</f>
        <v>233623.34928660374</v>
      </c>
      <c r="L85" s="7">
        <f t="shared" ref="L85:P85" si="50">L204</f>
        <v>426764.06043066259</v>
      </c>
      <c r="M85" s="7">
        <f t="shared" si="50"/>
        <v>660847.45416173991</v>
      </c>
      <c r="N85" s="7">
        <f t="shared" si="50"/>
        <v>943969.49454749108</v>
      </c>
      <c r="O85" s="7">
        <f t="shared" si="50"/>
        <v>1285658.0700146961</v>
      </c>
      <c r="P85" s="7">
        <f t="shared" si="50"/>
        <v>1697128.0177043872</v>
      </c>
    </row>
    <row r="86" spans="1:16" x14ac:dyDescent="0.3">
      <c r="A86" s="7" t="s">
        <v>62</v>
      </c>
      <c r="B86" s="7">
        <v>31</v>
      </c>
      <c r="C86" s="7">
        <v>25</v>
      </c>
      <c r="D86" s="7">
        <v>30</v>
      </c>
      <c r="E86" s="7">
        <v>161</v>
      </c>
      <c r="F86" s="7">
        <v>170</v>
      </c>
      <c r="G86" s="7">
        <v>230</v>
      </c>
      <c r="H86" s="7">
        <v>305</v>
      </c>
      <c r="I86" s="7">
        <v>297</v>
      </c>
      <c r="J86" s="7">
        <v>327</v>
      </c>
      <c r="K86" s="7">
        <f>K143</f>
        <v>403.52759857110169</v>
      </c>
      <c r="L86" s="7">
        <f t="shared" ref="L86:P86" si="51">L143</f>
        <v>472.80755944849795</v>
      </c>
      <c r="M86" s="7">
        <f t="shared" si="51"/>
        <v>554.18278280311074</v>
      </c>
      <c r="N86" s="7">
        <f t="shared" si="51"/>
        <v>649.7890094047101</v>
      </c>
      <c r="O86" s="7">
        <f t="shared" si="51"/>
        <v>762.14194195106165</v>
      </c>
      <c r="P86" s="7">
        <f t="shared" si="51"/>
        <v>894.20517381695743</v>
      </c>
    </row>
    <row r="87" spans="1:16" x14ac:dyDescent="0.3">
      <c r="A87" s="7" t="s">
        <v>63</v>
      </c>
      <c r="B87" s="7">
        <v>16611</v>
      </c>
      <c r="C87" s="7">
        <v>15408</v>
      </c>
      <c r="D87" s="7">
        <v>13140</v>
      </c>
      <c r="E87" s="7">
        <v>5638</v>
      </c>
      <c r="F87" s="7">
        <v>7974</v>
      </c>
      <c r="G87" s="7">
        <v>9581</v>
      </c>
      <c r="H87" s="7">
        <v>14608</v>
      </c>
      <c r="I87" s="7">
        <v>15602</v>
      </c>
      <c r="J87" s="7">
        <v>25077</v>
      </c>
      <c r="K87" s="7">
        <f>K144</f>
        <v>30945.754095925131</v>
      </c>
      <c r="L87" s="7">
        <f t="shared" ref="L87:P87" si="52">L144</f>
        <v>36258.70082045866</v>
      </c>
      <c r="M87" s="7">
        <f t="shared" si="52"/>
        <v>42499.209921570669</v>
      </c>
      <c r="N87" s="7">
        <f t="shared" si="52"/>
        <v>49831.067244164879</v>
      </c>
      <c r="O87" s="7">
        <f t="shared" si="52"/>
        <v>58447.197181366282</v>
      </c>
      <c r="P87" s="7">
        <f t="shared" si="52"/>
        <v>68574.871999412368</v>
      </c>
    </row>
    <row r="88" spans="1:16" x14ac:dyDescent="0.3">
      <c r="A88" s="7" t="s">
        <v>64</v>
      </c>
      <c r="B88" s="7">
        <v>4906</v>
      </c>
      <c r="C88" s="7">
        <v>4910</v>
      </c>
      <c r="D88" s="7">
        <v>4115</v>
      </c>
      <c r="E88" s="7">
        <v>4277</v>
      </c>
      <c r="F88" s="7">
        <v>5272</v>
      </c>
      <c r="G88" s="7">
        <v>0</v>
      </c>
      <c r="H88" s="7">
        <v>0</v>
      </c>
      <c r="I88" s="7">
        <v>0</v>
      </c>
      <c r="J88" s="7">
        <v>0</v>
      </c>
      <c r="K88" s="7">
        <f>K145</f>
        <v>0</v>
      </c>
      <c r="L88" s="7">
        <f t="shared" ref="L88:P88" si="53">L145</f>
        <v>0</v>
      </c>
      <c r="M88" s="7">
        <f t="shared" si="53"/>
        <v>0</v>
      </c>
      <c r="N88" s="7">
        <f t="shared" si="53"/>
        <v>0</v>
      </c>
      <c r="O88" s="7">
        <f t="shared" si="53"/>
        <v>0</v>
      </c>
      <c r="P88" s="7">
        <f t="shared" si="53"/>
        <v>0</v>
      </c>
    </row>
    <row r="89" spans="1:16" x14ac:dyDescent="0.3">
      <c r="A89" s="7" t="s">
        <v>65</v>
      </c>
      <c r="B89" s="7">
        <v>11413</v>
      </c>
      <c r="C89" s="7">
        <v>21788</v>
      </c>
      <c r="D89" s="7">
        <v>12173</v>
      </c>
      <c r="E89" s="7">
        <v>50455</v>
      </c>
      <c r="F89" s="7">
        <v>12188</v>
      </c>
      <c r="G89" s="7">
        <v>84157</v>
      </c>
      <c r="H89" s="7">
        <v>41001</v>
      </c>
      <c r="I89" s="7">
        <v>0</v>
      </c>
      <c r="J89" s="7">
        <v>39122</v>
      </c>
      <c r="K89" s="21"/>
      <c r="L89" s="21"/>
      <c r="M89" s="21"/>
      <c r="N89" s="21"/>
      <c r="O89" s="21"/>
      <c r="P89" s="21"/>
    </row>
    <row r="90" spans="1:16" x14ac:dyDescent="0.3">
      <c r="A90" s="7" t="s">
        <v>52</v>
      </c>
      <c r="B90" s="7">
        <v>1483</v>
      </c>
      <c r="C90" s="7">
        <v>951</v>
      </c>
      <c r="D90" s="7">
        <v>2846</v>
      </c>
      <c r="E90" s="7">
        <v>4964</v>
      </c>
      <c r="F90" s="7">
        <v>5075</v>
      </c>
      <c r="G90" s="7">
        <v>13242</v>
      </c>
      <c r="H90" s="7">
        <v>25930</v>
      </c>
      <c r="I90" s="7">
        <v>26025</v>
      </c>
      <c r="J90" s="7">
        <v>34186</v>
      </c>
      <c r="K90" s="7">
        <f>K146</f>
        <v>52517.154847356935</v>
      </c>
      <c r="L90" s="7">
        <f t="shared" ref="L90:P90" si="54">L146</f>
        <v>61533.604889685237</v>
      </c>
      <c r="M90" s="7">
        <f t="shared" si="54"/>
        <v>72124.194531596557</v>
      </c>
      <c r="N90" s="7">
        <f t="shared" si="54"/>
        <v>84566.880049481872</v>
      </c>
      <c r="O90" s="7">
        <f t="shared" si="54"/>
        <v>99189.067917139531</v>
      </c>
      <c r="P90" s="7">
        <f t="shared" si="54"/>
        <v>116376.45540216578</v>
      </c>
    </row>
    <row r="91" spans="1:16" x14ac:dyDescent="0.3">
      <c r="A91" s="7" t="s">
        <v>66</v>
      </c>
      <c r="B91" s="7">
        <v>0</v>
      </c>
      <c r="C91" s="7">
        <v>0</v>
      </c>
      <c r="D91" s="7">
        <v>0</v>
      </c>
      <c r="E91" s="7">
        <v>0</v>
      </c>
      <c r="F91" s="7">
        <v>0</v>
      </c>
      <c r="G91" s="7">
        <v>0</v>
      </c>
      <c r="H91" s="7">
        <v>0</v>
      </c>
      <c r="I91" s="7">
        <v>0</v>
      </c>
      <c r="J91" s="7">
        <v>203</v>
      </c>
      <c r="K91" s="21"/>
      <c r="L91" s="21"/>
      <c r="M91" s="21"/>
      <c r="N91" s="21"/>
      <c r="O91" s="21"/>
      <c r="P91" s="21"/>
    </row>
    <row r="92" spans="1:16" x14ac:dyDescent="0.3">
      <c r="A92" s="15" t="s">
        <v>43</v>
      </c>
      <c r="B92" s="8">
        <f>B67+B81</f>
        <v>427255</v>
      </c>
      <c r="C92" s="8">
        <f t="shared" ref="C92:P92" si="55">C67+C81</f>
        <v>519605</v>
      </c>
      <c r="D92" s="8">
        <f t="shared" si="55"/>
        <v>602484</v>
      </c>
      <c r="E92" s="8">
        <f t="shared" si="55"/>
        <v>639687</v>
      </c>
      <c r="F92" s="8">
        <f t="shared" si="55"/>
        <v>636277</v>
      </c>
      <c r="G92" s="8">
        <f t="shared" si="55"/>
        <v>713761</v>
      </c>
      <c r="H92" s="8">
        <f t="shared" si="55"/>
        <v>746555</v>
      </c>
      <c r="I92" s="8">
        <f t="shared" si="55"/>
        <v>1003854</v>
      </c>
      <c r="J92" s="8">
        <f t="shared" si="55"/>
        <v>1153508</v>
      </c>
      <c r="K92" s="8">
        <f t="shared" si="55"/>
        <v>1407334.8741500953</v>
      </c>
      <c r="L92" s="8">
        <f t="shared" si="55"/>
        <v>1676793.9454754749</v>
      </c>
      <c r="M92" s="8">
        <f t="shared" si="55"/>
        <v>1993376.8763798862</v>
      </c>
      <c r="N92" s="8">
        <f t="shared" si="55"/>
        <v>2366271.0823758687</v>
      </c>
      <c r="O92" s="8">
        <f t="shared" si="55"/>
        <v>2806290.0795203154</v>
      </c>
      <c r="P92" s="17">
        <f t="shared" si="55"/>
        <v>3326163.2231564429</v>
      </c>
    </row>
    <row r="93" spans="1:16" x14ac:dyDescent="0.3">
      <c r="A93" s="20" t="s">
        <v>67</v>
      </c>
      <c r="B93" s="7">
        <f>B92-B63</f>
        <v>0</v>
      </c>
      <c r="C93" s="7">
        <f t="shared" ref="C93:P93" si="56">C92-C63</f>
        <v>0</v>
      </c>
      <c r="D93" s="7">
        <f t="shared" si="56"/>
        <v>0</v>
      </c>
      <c r="E93" s="7">
        <f t="shared" si="56"/>
        <v>0</v>
      </c>
      <c r="F93" s="7">
        <f t="shared" si="56"/>
        <v>0</v>
      </c>
      <c r="G93" s="7">
        <f t="shared" si="56"/>
        <v>0</v>
      </c>
      <c r="H93" s="7">
        <f t="shared" si="56"/>
        <v>0</v>
      </c>
      <c r="I93" s="7">
        <f t="shared" si="56"/>
        <v>0</v>
      </c>
      <c r="J93" s="7">
        <f t="shared" si="56"/>
        <v>0</v>
      </c>
      <c r="K93" s="7">
        <f t="shared" si="56"/>
        <v>0</v>
      </c>
      <c r="L93" s="7">
        <f t="shared" si="56"/>
        <v>0</v>
      </c>
      <c r="M93" s="7">
        <f t="shared" si="56"/>
        <v>0</v>
      </c>
      <c r="N93" s="7">
        <f t="shared" si="56"/>
        <v>0</v>
      </c>
      <c r="O93" s="7">
        <f t="shared" si="56"/>
        <v>0</v>
      </c>
      <c r="P93" s="7">
        <f t="shared" si="56"/>
        <v>0</v>
      </c>
    </row>
    <row r="94" spans="1:16" x14ac:dyDescent="0.3">
      <c r="A94" s="7"/>
      <c r="B94" s="7"/>
      <c r="C94" s="7"/>
      <c r="D94" s="7"/>
      <c r="E94" s="7"/>
      <c r="F94" s="7"/>
      <c r="G94" s="7"/>
      <c r="H94" s="7"/>
      <c r="I94" s="7"/>
      <c r="J94" s="7"/>
      <c r="K94" s="7"/>
      <c r="L94" s="7"/>
      <c r="M94" s="7"/>
      <c r="N94" s="7"/>
      <c r="O94" s="7"/>
      <c r="P94" s="7"/>
    </row>
    <row r="95" spans="1:16" x14ac:dyDescent="0.3">
      <c r="A95" s="7"/>
      <c r="B95" s="7"/>
      <c r="C95" s="7"/>
      <c r="D95" s="7"/>
      <c r="E95" s="7"/>
      <c r="F95" s="7"/>
      <c r="G95" s="7"/>
      <c r="H95" s="7"/>
      <c r="I95" s="7"/>
      <c r="J95" s="7"/>
      <c r="K95" s="7"/>
      <c r="L95" s="7"/>
      <c r="M95" s="7"/>
      <c r="N95" s="7"/>
      <c r="O95" s="7"/>
      <c r="P95" s="7"/>
    </row>
    <row r="96" spans="1:16" x14ac:dyDescent="0.3">
      <c r="A96" s="7" t="s">
        <v>68</v>
      </c>
      <c r="B96" s="7">
        <v>1500000</v>
      </c>
      <c r="C96" s="7">
        <v>1550000</v>
      </c>
      <c r="D96" s="7">
        <v>1560000</v>
      </c>
      <c r="E96" s="7">
        <v>1580000</v>
      </c>
      <c r="F96" s="7">
        <v>2000000</v>
      </c>
      <c r="G96" s="7">
        <v>2250000</v>
      </c>
      <c r="H96" s="7">
        <v>2250000</v>
      </c>
      <c r="I96" s="7">
        <v>2250000</v>
      </c>
      <c r="J96" s="7">
        <v>2250000</v>
      </c>
      <c r="K96" s="7">
        <f>J96+K97</f>
        <v>2550000</v>
      </c>
      <c r="L96" s="7">
        <f t="shared" ref="L96:P96" si="57">K96+L97</f>
        <v>2850000</v>
      </c>
      <c r="M96" s="7">
        <f t="shared" si="57"/>
        <v>3150000</v>
      </c>
      <c r="N96" s="7">
        <f t="shared" si="57"/>
        <v>3450000</v>
      </c>
      <c r="O96" s="7">
        <f t="shared" si="57"/>
        <v>3750000</v>
      </c>
      <c r="P96" s="7">
        <f t="shared" si="57"/>
        <v>4050000</v>
      </c>
    </row>
    <row r="97" spans="1:17" x14ac:dyDescent="0.3">
      <c r="A97" s="7" t="s">
        <v>69</v>
      </c>
      <c r="B97" s="21"/>
      <c r="C97" s="7">
        <f>C96-B96</f>
        <v>50000</v>
      </c>
      <c r="D97" s="7">
        <f t="shared" ref="D97:J97" si="58">D96-C96</f>
        <v>10000</v>
      </c>
      <c r="E97" s="7">
        <f t="shared" si="58"/>
        <v>20000</v>
      </c>
      <c r="F97" s="7">
        <f t="shared" si="58"/>
        <v>420000</v>
      </c>
      <c r="G97" s="7">
        <f t="shared" si="58"/>
        <v>250000</v>
      </c>
      <c r="H97" s="7">
        <f t="shared" si="58"/>
        <v>0</v>
      </c>
      <c r="I97" s="7">
        <f t="shared" si="58"/>
        <v>0</v>
      </c>
      <c r="J97" s="7">
        <f t="shared" si="58"/>
        <v>0</v>
      </c>
      <c r="K97" s="7">
        <v>300000</v>
      </c>
      <c r="L97" s="7">
        <v>300000</v>
      </c>
      <c r="M97" s="7">
        <v>300000</v>
      </c>
      <c r="N97" s="7">
        <v>300000</v>
      </c>
      <c r="O97" s="7">
        <v>300000</v>
      </c>
      <c r="P97" s="7">
        <v>300000</v>
      </c>
      <c r="Q97" s="7"/>
    </row>
    <row r="98" spans="1:17" x14ac:dyDescent="0.3">
      <c r="A98" s="7"/>
      <c r="B98" s="7"/>
      <c r="C98" s="7"/>
      <c r="D98" s="7"/>
      <c r="E98" s="7"/>
      <c r="F98" s="7"/>
      <c r="G98" s="7"/>
      <c r="H98" s="7"/>
      <c r="I98" s="7"/>
      <c r="J98" s="7"/>
      <c r="K98" s="7"/>
      <c r="L98" s="7"/>
      <c r="M98" s="7"/>
      <c r="N98" s="7"/>
      <c r="O98" s="7"/>
      <c r="P98" s="7"/>
    </row>
    <row r="99" spans="1:17" x14ac:dyDescent="0.3">
      <c r="A99" s="7" t="s">
        <v>70</v>
      </c>
      <c r="B99" s="7">
        <v>1305351</v>
      </c>
      <c r="C99" s="7">
        <v>1444541</v>
      </c>
      <c r="D99" s="7">
        <v>1653500</v>
      </c>
      <c r="E99" s="7">
        <v>1753700</v>
      </c>
      <c r="F99" s="7">
        <v>1461126</v>
      </c>
      <c r="G99" s="7">
        <v>1361722</v>
      </c>
      <c r="H99" s="7">
        <v>1414277</v>
      </c>
      <c r="I99" s="7">
        <v>1706831</v>
      </c>
      <c r="J99" s="7">
        <v>1852256</v>
      </c>
      <c r="K99" s="21"/>
      <c r="L99" s="21"/>
      <c r="M99" s="21"/>
      <c r="N99" s="21"/>
      <c r="O99" s="21"/>
      <c r="P99" s="21"/>
    </row>
    <row r="100" spans="1:17" x14ac:dyDescent="0.3">
      <c r="A100" s="7" t="s">
        <v>71</v>
      </c>
      <c r="B100" s="7">
        <v>123897</v>
      </c>
      <c r="C100" s="7">
        <v>124062</v>
      </c>
      <c r="D100" s="7">
        <v>126074</v>
      </c>
      <c r="E100" s="7">
        <v>108749</v>
      </c>
      <c r="F100" s="7">
        <v>102171</v>
      </c>
      <c r="G100" s="7">
        <v>96139</v>
      </c>
      <c r="H100" s="7">
        <v>238376</v>
      </c>
      <c r="I100" s="7">
        <v>259333</v>
      </c>
      <c r="J100" s="7">
        <v>283067</v>
      </c>
      <c r="K100" s="21"/>
      <c r="L100" s="21"/>
      <c r="M100" s="21"/>
      <c r="N100" s="21"/>
      <c r="O100" s="21"/>
      <c r="P100" s="21"/>
    </row>
    <row r="101" spans="1:17" x14ac:dyDescent="0.3">
      <c r="A101" s="15" t="s">
        <v>43</v>
      </c>
      <c r="B101" s="8">
        <f>SUM(B99:B100)</f>
        <v>1429248</v>
      </c>
      <c r="C101" s="8">
        <f t="shared" ref="C101:J101" si="59">SUM(C99:C100)</f>
        <v>1568603</v>
      </c>
      <c r="D101" s="8">
        <f t="shared" si="59"/>
        <v>1779574</v>
      </c>
      <c r="E101" s="8">
        <f t="shared" si="59"/>
        <v>1862449</v>
      </c>
      <c r="F101" s="8">
        <f t="shared" si="59"/>
        <v>1563297</v>
      </c>
      <c r="G101" s="8">
        <f t="shared" si="59"/>
        <v>1457861</v>
      </c>
      <c r="H101" s="8">
        <f t="shared" si="59"/>
        <v>1652653</v>
      </c>
      <c r="I101" s="8">
        <f t="shared" si="59"/>
        <v>1966164</v>
      </c>
      <c r="J101" s="8">
        <f t="shared" si="59"/>
        <v>2135323</v>
      </c>
      <c r="K101" s="8">
        <f>K114*K122</f>
        <v>2388726.7642000006</v>
      </c>
      <c r="L101" s="8">
        <f t="shared" ref="L101:P101" si="60">L114*L122</f>
        <v>2537202.0387140005</v>
      </c>
      <c r="M101" s="8">
        <f t="shared" si="60"/>
        <v>2695883.2264541807</v>
      </c>
      <c r="N101" s="8">
        <f t="shared" si="60"/>
        <v>2865482.8677864755</v>
      </c>
      <c r="O101" s="8">
        <f t="shared" si="60"/>
        <v>3046763.3621668359</v>
      </c>
      <c r="P101" s="8">
        <f t="shared" si="60"/>
        <v>3240540.4580901745</v>
      </c>
    </row>
    <row r="102" spans="1:17" x14ac:dyDescent="0.3">
      <c r="A102" s="7"/>
      <c r="B102" s="7"/>
      <c r="C102" s="7"/>
      <c r="D102" s="7"/>
      <c r="E102" s="7"/>
      <c r="F102" s="7"/>
      <c r="G102" s="7"/>
      <c r="H102" s="7"/>
      <c r="I102" s="7"/>
      <c r="J102" s="7"/>
      <c r="K102" s="7"/>
      <c r="L102" s="7"/>
      <c r="M102" s="7"/>
      <c r="N102" s="7"/>
      <c r="O102" s="7"/>
      <c r="P102" s="7"/>
    </row>
    <row r="103" spans="1:17" x14ac:dyDescent="0.3">
      <c r="A103" s="7" t="s">
        <v>72</v>
      </c>
      <c r="B103" s="22">
        <f>B101/B96</f>
        <v>0.95283200000000001</v>
      </c>
      <c r="C103" s="22">
        <f t="shared" ref="C103:P103" si="61">C101/C96</f>
        <v>1.012001935483871</v>
      </c>
      <c r="D103" s="22">
        <f t="shared" si="61"/>
        <v>1.1407525641025642</v>
      </c>
      <c r="E103" s="22">
        <f t="shared" si="61"/>
        <v>1.1787651898734177</v>
      </c>
      <c r="F103" s="22">
        <f t="shared" si="61"/>
        <v>0.78164849999999997</v>
      </c>
      <c r="G103" s="22">
        <f t="shared" si="61"/>
        <v>0.64793822222222219</v>
      </c>
      <c r="H103" s="22">
        <f t="shared" si="61"/>
        <v>0.73451244444444441</v>
      </c>
      <c r="I103" s="22">
        <f t="shared" si="61"/>
        <v>0.87385066666666666</v>
      </c>
      <c r="J103" s="22">
        <f t="shared" si="61"/>
        <v>0.94903244444444446</v>
      </c>
      <c r="K103" s="22">
        <f t="shared" si="61"/>
        <v>0.93675559380392182</v>
      </c>
      <c r="L103" s="22">
        <f t="shared" si="61"/>
        <v>0.89024632937333348</v>
      </c>
      <c r="M103" s="22">
        <f t="shared" si="61"/>
        <v>0.85583594490608905</v>
      </c>
      <c r="N103" s="22">
        <f t="shared" si="61"/>
        <v>0.83057474428593492</v>
      </c>
      <c r="O103" s="22">
        <f t="shared" si="61"/>
        <v>0.81247022991115625</v>
      </c>
      <c r="P103" s="22">
        <f t="shared" si="61"/>
        <v>0.80013344644201834</v>
      </c>
    </row>
    <row r="104" spans="1:17" x14ac:dyDescent="0.3">
      <c r="A104" s="7"/>
      <c r="B104" s="7"/>
      <c r="C104" s="7"/>
      <c r="D104" s="7"/>
      <c r="E104" s="7"/>
      <c r="F104" s="7"/>
      <c r="G104" s="7"/>
      <c r="H104" s="7"/>
      <c r="I104" s="7"/>
      <c r="J104" s="7"/>
      <c r="K104" s="7"/>
      <c r="L104" s="7"/>
      <c r="M104" s="7"/>
      <c r="N104" s="7"/>
      <c r="O104" s="7"/>
      <c r="P104" s="7"/>
    </row>
    <row r="105" spans="1:17" x14ac:dyDescent="0.3">
      <c r="A105" s="7"/>
      <c r="B105" s="7"/>
      <c r="C105" s="7"/>
      <c r="D105" s="7"/>
      <c r="E105" s="7"/>
      <c r="F105" s="7"/>
      <c r="G105" s="7"/>
      <c r="H105" s="7"/>
      <c r="I105" s="7"/>
      <c r="J105" s="7"/>
      <c r="K105" s="7"/>
      <c r="L105" s="7"/>
      <c r="M105" s="7"/>
      <c r="N105" s="7"/>
      <c r="O105" s="7"/>
      <c r="P105" s="7"/>
    </row>
    <row r="106" spans="1:17" x14ac:dyDescent="0.3">
      <c r="A106" s="7" t="s">
        <v>73</v>
      </c>
      <c r="B106" s="7"/>
      <c r="C106" s="22">
        <f>C99/B99-1</f>
        <v>0.10663032395118255</v>
      </c>
      <c r="D106" s="22">
        <f t="shared" ref="D106:J106" si="62">D99/C99-1</f>
        <v>0.14465425349643946</v>
      </c>
      <c r="E106" s="22">
        <f t="shared" si="62"/>
        <v>6.0598729966737208E-2</v>
      </c>
      <c r="F106" s="22">
        <f t="shared" si="62"/>
        <v>-0.16683241147288586</v>
      </c>
      <c r="G106" s="22">
        <f t="shared" si="62"/>
        <v>-6.8032462634981528E-2</v>
      </c>
      <c r="H106" s="22">
        <f t="shared" si="62"/>
        <v>3.8594514886298281E-2</v>
      </c>
      <c r="I106" s="22">
        <f t="shared" si="62"/>
        <v>0.20685763821373038</v>
      </c>
      <c r="J106" s="22">
        <f t="shared" si="62"/>
        <v>8.5201756940200823E-2</v>
      </c>
      <c r="K106" s="25"/>
      <c r="L106" s="25"/>
      <c r="M106" s="25"/>
      <c r="N106" s="25"/>
      <c r="O106" s="25"/>
      <c r="P106" s="25"/>
    </row>
    <row r="107" spans="1:17" x14ac:dyDescent="0.3">
      <c r="A107" s="7" t="s">
        <v>74</v>
      </c>
      <c r="B107" s="7"/>
      <c r="C107" s="22">
        <f>C100/B100-1</f>
        <v>1.331751374125334E-3</v>
      </c>
      <c r="D107" s="22">
        <f t="shared" ref="D107:J107" si="63">D100/C100-1</f>
        <v>1.6217697602811443E-2</v>
      </c>
      <c r="E107" s="22">
        <f t="shared" si="63"/>
        <v>-0.13741929343084225</v>
      </c>
      <c r="F107" s="22">
        <f t="shared" si="63"/>
        <v>-6.0487912532529053E-2</v>
      </c>
      <c r="G107" s="22">
        <f t="shared" si="63"/>
        <v>-5.9038278963698065E-2</v>
      </c>
      <c r="H107" s="22">
        <f t="shared" si="63"/>
        <v>1.4794932337552917</v>
      </c>
      <c r="I107" s="22">
        <f t="shared" si="63"/>
        <v>8.7915729771453455E-2</v>
      </c>
      <c r="J107" s="22">
        <f t="shared" si="63"/>
        <v>9.1519397839842975E-2</v>
      </c>
      <c r="K107" s="25"/>
      <c r="L107" s="25"/>
      <c r="M107" s="25"/>
      <c r="N107" s="25"/>
      <c r="O107" s="25"/>
      <c r="P107" s="25"/>
    </row>
    <row r="108" spans="1:17" x14ac:dyDescent="0.3">
      <c r="A108" s="15" t="s">
        <v>75</v>
      </c>
      <c r="B108" s="8"/>
      <c r="C108" s="23">
        <f>C101/B101-1</f>
        <v>9.7502322899874594E-2</v>
      </c>
      <c r="D108" s="23">
        <f t="shared" ref="D108:J108" si="64">D101/C101-1</f>
        <v>0.13449610895809849</v>
      </c>
      <c r="E108" s="23">
        <f t="shared" si="64"/>
        <v>4.6570134200657032E-2</v>
      </c>
      <c r="F108" s="23">
        <f t="shared" si="64"/>
        <v>-0.1606229217551729</v>
      </c>
      <c r="G108" s="23">
        <f t="shared" si="64"/>
        <v>-6.7444637839131016E-2</v>
      </c>
      <c r="H108" s="23">
        <f t="shared" si="64"/>
        <v>0.13361493311090711</v>
      </c>
      <c r="I108" s="23">
        <f t="shared" si="64"/>
        <v>0.18970164940855705</v>
      </c>
      <c r="J108" s="23">
        <f t="shared" si="64"/>
        <v>8.6035040820602982E-2</v>
      </c>
      <c r="K108" s="26"/>
      <c r="L108" s="26"/>
      <c r="M108" s="26"/>
      <c r="N108" s="26"/>
      <c r="O108" s="26"/>
      <c r="P108" s="27"/>
    </row>
    <row r="109" spans="1:17" x14ac:dyDescent="0.3">
      <c r="A109" s="7"/>
      <c r="B109" s="7"/>
      <c r="C109" s="7"/>
      <c r="D109" s="7"/>
      <c r="E109" s="7"/>
      <c r="F109" s="7"/>
      <c r="G109" s="7"/>
      <c r="H109" s="7"/>
      <c r="I109" s="7"/>
      <c r="J109" s="7"/>
      <c r="K109" s="7"/>
      <c r="L109" s="7"/>
      <c r="M109" s="7"/>
      <c r="N109" s="7"/>
      <c r="O109" s="7"/>
      <c r="P109" s="7"/>
    </row>
    <row r="110" spans="1:17" x14ac:dyDescent="0.3">
      <c r="A110" s="7"/>
      <c r="B110" s="7"/>
      <c r="C110" s="7"/>
      <c r="D110" s="7"/>
      <c r="E110" s="7"/>
      <c r="F110" s="7"/>
      <c r="G110" s="7"/>
      <c r="H110" s="7"/>
      <c r="I110" s="7"/>
      <c r="J110" s="7"/>
      <c r="K110" s="7"/>
      <c r="L110" s="7"/>
      <c r="M110" s="7"/>
      <c r="N110" s="7"/>
      <c r="O110" s="7"/>
      <c r="P110" s="7"/>
    </row>
    <row r="111" spans="1:17" x14ac:dyDescent="0.3">
      <c r="A111" s="11" t="s">
        <v>76</v>
      </c>
      <c r="B111" s="7"/>
      <c r="C111" s="7"/>
      <c r="D111" s="7"/>
      <c r="E111" s="7"/>
      <c r="F111" s="7"/>
      <c r="G111" s="7"/>
      <c r="H111" s="7"/>
      <c r="I111" s="7"/>
      <c r="J111" s="7"/>
      <c r="K111" s="7"/>
      <c r="L111" s="7"/>
      <c r="M111" s="7"/>
      <c r="N111" s="7"/>
      <c r="O111" s="7"/>
      <c r="P111" s="7"/>
    </row>
    <row r="112" spans="1:17" x14ac:dyDescent="0.3">
      <c r="A112" s="7" t="s">
        <v>77</v>
      </c>
      <c r="B112" s="7">
        <v>2789208</v>
      </c>
      <c r="C112" s="7">
        <v>3047582</v>
      </c>
      <c r="D112" s="7">
        <v>3288581</v>
      </c>
      <c r="E112" s="7">
        <v>3377389</v>
      </c>
      <c r="F112" s="7">
        <v>2773519</v>
      </c>
      <c r="G112" s="7">
        <v>2711457</v>
      </c>
      <c r="H112" s="7">
        <v>3069523</v>
      </c>
      <c r="I112" s="7">
        <v>3890114</v>
      </c>
      <c r="J112" s="7">
        <v>4218746</v>
      </c>
      <c r="K112" s="7">
        <f>J112*(1+K115)</f>
        <v>4514058.2200000007</v>
      </c>
      <c r="L112" s="7">
        <f t="shared" ref="L112:P112" si="65">K112*(1+L115)</f>
        <v>4830042.2954000011</v>
      </c>
      <c r="M112" s="7">
        <f t="shared" si="65"/>
        <v>5168145.2560780011</v>
      </c>
      <c r="N112" s="7">
        <f t="shared" si="65"/>
        <v>5529915.4240034614</v>
      </c>
      <c r="O112" s="7">
        <f t="shared" si="65"/>
        <v>5917009.503683704</v>
      </c>
      <c r="P112" s="7">
        <f t="shared" si="65"/>
        <v>6331200.1689415639</v>
      </c>
    </row>
    <row r="113" spans="1:16" x14ac:dyDescent="0.3">
      <c r="A113" s="7" t="s">
        <v>71</v>
      </c>
      <c r="B113" s="7">
        <v>653053</v>
      </c>
      <c r="C113" s="7">
        <v>758727</v>
      </c>
      <c r="D113" s="7">
        <v>748366</v>
      </c>
      <c r="E113" s="7">
        <v>676192</v>
      </c>
      <c r="F113" s="7">
        <v>662118</v>
      </c>
      <c r="G113" s="7">
        <v>404397</v>
      </c>
      <c r="H113" s="7">
        <v>577875</v>
      </c>
      <c r="I113" s="7">
        <v>662891</v>
      </c>
      <c r="J113" s="7">
        <v>672105</v>
      </c>
      <c r="K113" s="7">
        <f>J113*(1+K116)</f>
        <v>678826.05</v>
      </c>
      <c r="L113" s="7">
        <f t="shared" ref="L113:P113" si="66">K113*(1+L116)</f>
        <v>685614.31050000002</v>
      </c>
      <c r="M113" s="7">
        <f t="shared" si="66"/>
        <v>692470.45360500005</v>
      </c>
      <c r="N113" s="7">
        <f t="shared" si="66"/>
        <v>699395.15814105002</v>
      </c>
      <c r="O113" s="7">
        <f t="shared" si="66"/>
        <v>706389.1097224605</v>
      </c>
      <c r="P113" s="7">
        <f t="shared" si="66"/>
        <v>713453.00081968517</v>
      </c>
    </row>
    <row r="114" spans="1:16" x14ac:dyDescent="0.3">
      <c r="A114" s="15" t="s">
        <v>43</v>
      </c>
      <c r="B114" s="8">
        <f>SUM(B112:B113)</f>
        <v>3442261</v>
      </c>
      <c r="C114" s="8">
        <f t="shared" ref="C114:P114" si="67">SUM(C112:C113)</f>
        <v>3806309</v>
      </c>
      <c r="D114" s="8">
        <f t="shared" si="67"/>
        <v>4036947</v>
      </c>
      <c r="E114" s="8">
        <f t="shared" si="67"/>
        <v>4053581</v>
      </c>
      <c r="F114" s="8">
        <f t="shared" si="67"/>
        <v>3435637</v>
      </c>
      <c r="G114" s="8">
        <f t="shared" si="67"/>
        <v>3115854</v>
      </c>
      <c r="H114" s="8">
        <f t="shared" si="67"/>
        <v>3647398</v>
      </c>
      <c r="I114" s="8">
        <f t="shared" si="67"/>
        <v>4553005</v>
      </c>
      <c r="J114" s="8">
        <f t="shared" si="67"/>
        <v>4890851</v>
      </c>
      <c r="K114" s="8">
        <f t="shared" si="67"/>
        <v>5192884.2700000005</v>
      </c>
      <c r="L114" s="8">
        <f t="shared" si="67"/>
        <v>5515656.6059000008</v>
      </c>
      <c r="M114" s="8">
        <f t="shared" si="67"/>
        <v>5860615.709683001</v>
      </c>
      <c r="N114" s="8">
        <f t="shared" si="67"/>
        <v>6229310.5821445119</v>
      </c>
      <c r="O114" s="8">
        <f t="shared" si="67"/>
        <v>6623398.6134061646</v>
      </c>
      <c r="P114" s="17">
        <f t="shared" si="67"/>
        <v>7044653.1697612489</v>
      </c>
    </row>
    <row r="115" spans="1:16" x14ac:dyDescent="0.3">
      <c r="A115" s="7" t="s">
        <v>78</v>
      </c>
      <c r="B115" s="21"/>
      <c r="C115" s="22">
        <f>C112/B112-1</f>
        <v>9.2633464409968669E-2</v>
      </c>
      <c r="D115" s="22">
        <f t="shared" ref="D115:J115" si="68">D112/C112-1</f>
        <v>7.9078758176154063E-2</v>
      </c>
      <c r="E115" s="22">
        <f t="shared" si="68"/>
        <v>2.7004960498160147E-2</v>
      </c>
      <c r="F115" s="22">
        <f t="shared" si="68"/>
        <v>-0.17879788203254054</v>
      </c>
      <c r="G115" s="22">
        <f t="shared" si="68"/>
        <v>-2.2376626949373701E-2</v>
      </c>
      <c r="H115" s="22">
        <f t="shared" si="68"/>
        <v>0.13205667653958741</v>
      </c>
      <c r="I115" s="22">
        <f t="shared" si="68"/>
        <v>0.26733502241227702</v>
      </c>
      <c r="J115" s="22">
        <f t="shared" si="68"/>
        <v>8.4478758206057769E-2</v>
      </c>
      <c r="K115" s="22">
        <v>7.0000000000000007E-2</v>
      </c>
      <c r="L115" s="22">
        <v>7.0000000000000007E-2</v>
      </c>
      <c r="M115" s="22">
        <v>7.0000000000000007E-2</v>
      </c>
      <c r="N115" s="22">
        <v>7.0000000000000007E-2</v>
      </c>
      <c r="O115" s="22">
        <v>7.0000000000000007E-2</v>
      </c>
      <c r="P115" s="22">
        <v>7.0000000000000007E-2</v>
      </c>
    </row>
    <row r="116" spans="1:16" x14ac:dyDescent="0.3">
      <c r="A116" s="7" t="s">
        <v>79</v>
      </c>
      <c r="B116" s="21"/>
      <c r="C116" s="22">
        <f>C113/B113-1</f>
        <v>0.16181535036206873</v>
      </c>
      <c r="D116" s="22">
        <f t="shared" ref="D116:J116" si="69">D113/C113-1</f>
        <v>-1.3655768148490788E-2</v>
      </c>
      <c r="E116" s="22">
        <f t="shared" si="69"/>
        <v>-9.6442115221696323E-2</v>
      </c>
      <c r="F116" s="22">
        <f t="shared" si="69"/>
        <v>-2.0813615067909685E-2</v>
      </c>
      <c r="G116" s="22">
        <f t="shared" si="69"/>
        <v>-0.38923726586499685</v>
      </c>
      <c r="H116" s="22">
        <f t="shared" si="69"/>
        <v>0.42897944346768146</v>
      </c>
      <c r="I116" s="22">
        <f t="shared" si="69"/>
        <v>0.14711832143629677</v>
      </c>
      <c r="J116" s="22">
        <f t="shared" si="69"/>
        <v>1.389972107028159E-2</v>
      </c>
      <c r="K116" s="22">
        <v>0.01</v>
      </c>
      <c r="L116" s="22">
        <v>0.01</v>
      </c>
      <c r="M116" s="22">
        <v>0.01</v>
      </c>
      <c r="N116" s="22">
        <v>0.01</v>
      </c>
      <c r="O116" s="22">
        <v>0.01</v>
      </c>
      <c r="P116" s="22">
        <v>0.01</v>
      </c>
    </row>
    <row r="117" spans="1:16" x14ac:dyDescent="0.3">
      <c r="A117" s="7"/>
      <c r="B117" s="7"/>
      <c r="C117" s="7"/>
      <c r="D117" s="7"/>
      <c r="E117" s="7"/>
      <c r="F117" s="7"/>
      <c r="G117" s="7"/>
      <c r="H117" s="7"/>
      <c r="I117" s="7"/>
      <c r="J117" s="7"/>
      <c r="K117" s="7"/>
      <c r="L117" s="7"/>
      <c r="M117" s="7"/>
      <c r="N117" s="7"/>
      <c r="O117" s="7"/>
      <c r="P117" s="7"/>
    </row>
    <row r="118" spans="1:16" x14ac:dyDescent="0.3">
      <c r="A118" s="7"/>
      <c r="B118" s="7"/>
      <c r="C118" s="7"/>
      <c r="D118" s="7"/>
      <c r="E118" s="7"/>
      <c r="F118" s="7"/>
      <c r="G118" s="7"/>
      <c r="H118" s="7"/>
      <c r="I118" s="7"/>
      <c r="J118" s="7"/>
      <c r="K118" s="7"/>
      <c r="L118" s="7"/>
      <c r="M118" s="7"/>
      <c r="N118" s="7"/>
      <c r="O118" s="7"/>
      <c r="P118" s="7"/>
    </row>
    <row r="119" spans="1:16" x14ac:dyDescent="0.3">
      <c r="A119" s="11" t="s">
        <v>80</v>
      </c>
      <c r="B119" s="7"/>
      <c r="C119" s="7"/>
      <c r="D119" s="7"/>
      <c r="E119" s="7"/>
      <c r="F119" s="7"/>
      <c r="G119" s="7"/>
      <c r="H119" s="7"/>
      <c r="I119" s="7"/>
      <c r="J119" s="7"/>
      <c r="K119" s="7"/>
      <c r="L119" s="7"/>
      <c r="M119" s="7"/>
      <c r="N119" s="7"/>
      <c r="O119" s="7"/>
      <c r="P119" s="7"/>
    </row>
    <row r="120" spans="1:16" x14ac:dyDescent="0.3">
      <c r="A120" s="7" t="s">
        <v>70</v>
      </c>
      <c r="B120" s="22">
        <f>B99/B112</f>
        <v>0.46800059371692609</v>
      </c>
      <c r="C120" s="22">
        <f t="shared" ref="C120:J120" si="70">C99/C112</f>
        <v>0.4739957776361719</v>
      </c>
      <c r="D120" s="22">
        <f t="shared" si="70"/>
        <v>0.50280044797436951</v>
      </c>
      <c r="E120" s="22">
        <f t="shared" si="70"/>
        <v>0.51924726467694426</v>
      </c>
      <c r="F120" s="22">
        <f t="shared" si="70"/>
        <v>0.52681304869373524</v>
      </c>
      <c r="G120" s="22">
        <f t="shared" si="70"/>
        <v>0.50221043520144337</v>
      </c>
      <c r="H120" s="22">
        <f t="shared" si="70"/>
        <v>0.46074813578526697</v>
      </c>
      <c r="I120" s="22">
        <f t="shared" si="70"/>
        <v>0.43876117769299305</v>
      </c>
      <c r="J120" s="22">
        <f t="shared" si="70"/>
        <v>0.43905369036201752</v>
      </c>
      <c r="K120" s="25"/>
      <c r="L120" s="25"/>
      <c r="M120" s="25"/>
      <c r="N120" s="25"/>
      <c r="O120" s="25"/>
      <c r="P120" s="25"/>
    </row>
    <row r="121" spans="1:16" x14ac:dyDescent="0.3">
      <c r="A121" s="7" t="s">
        <v>71</v>
      </c>
      <c r="B121" s="22">
        <f>B100/B113</f>
        <v>0.18971967053210076</v>
      </c>
      <c r="C121" s="22">
        <f t="shared" ref="C121:J121" si="71">C100/C113</f>
        <v>0.16351335855979818</v>
      </c>
      <c r="D121" s="22">
        <f t="shared" si="71"/>
        <v>0.16846569726577637</v>
      </c>
      <c r="E121" s="22">
        <f t="shared" si="71"/>
        <v>0.16082562349155269</v>
      </c>
      <c r="F121" s="22">
        <f t="shared" si="71"/>
        <v>0.15430935271356466</v>
      </c>
      <c r="G121" s="22">
        <f t="shared" si="71"/>
        <v>0.23773420673249307</v>
      </c>
      <c r="H121" s="22">
        <f t="shared" si="71"/>
        <v>0.41250443434998918</v>
      </c>
      <c r="I121" s="22">
        <f t="shared" si="71"/>
        <v>0.39121514698494925</v>
      </c>
      <c r="J121" s="22">
        <f t="shared" si="71"/>
        <v>0.42116484775444313</v>
      </c>
      <c r="K121" s="25"/>
      <c r="L121" s="25"/>
      <c r="M121" s="25"/>
      <c r="N121" s="25"/>
      <c r="O121" s="25"/>
      <c r="P121" s="25"/>
    </row>
    <row r="122" spans="1:16" x14ac:dyDescent="0.3">
      <c r="A122" s="15" t="s">
        <v>81</v>
      </c>
      <c r="B122" s="23">
        <f>B101/B114</f>
        <v>0.41520616827137746</v>
      </c>
      <c r="C122" s="23">
        <f t="shared" ref="C122:J122" si="72">C101/C114</f>
        <v>0.41210605865157035</v>
      </c>
      <c r="D122" s="23">
        <f t="shared" si="72"/>
        <v>0.44082173979494899</v>
      </c>
      <c r="E122" s="23">
        <f t="shared" si="72"/>
        <v>0.45945769925406699</v>
      </c>
      <c r="F122" s="23">
        <f t="shared" si="72"/>
        <v>0.45502391550678956</v>
      </c>
      <c r="G122" s="23">
        <f t="shared" si="72"/>
        <v>0.46788488805958173</v>
      </c>
      <c r="H122" s="23">
        <f t="shared" si="72"/>
        <v>0.45310465158998275</v>
      </c>
      <c r="I122" s="23">
        <f t="shared" si="72"/>
        <v>0.43183875264797644</v>
      </c>
      <c r="J122" s="23">
        <f t="shared" si="72"/>
        <v>0.43659539004561781</v>
      </c>
      <c r="K122" s="23">
        <v>0.46</v>
      </c>
      <c r="L122" s="23">
        <v>0.46</v>
      </c>
      <c r="M122" s="23">
        <v>0.46</v>
      </c>
      <c r="N122" s="23">
        <v>0.46</v>
      </c>
      <c r="O122" s="23">
        <v>0.46</v>
      </c>
      <c r="P122" s="23">
        <v>0.46</v>
      </c>
    </row>
    <row r="123" spans="1:16" x14ac:dyDescent="0.3">
      <c r="A123" s="7"/>
      <c r="B123" s="7"/>
      <c r="C123" s="7"/>
      <c r="D123" s="7"/>
      <c r="E123" s="7"/>
      <c r="F123" s="7"/>
      <c r="G123" s="7"/>
      <c r="H123" s="7"/>
      <c r="I123" s="7"/>
      <c r="J123" s="7"/>
      <c r="K123" s="7"/>
      <c r="L123" s="7"/>
      <c r="M123" s="7"/>
      <c r="N123" s="7"/>
      <c r="O123" s="7"/>
      <c r="P123" s="7"/>
    </row>
    <row r="124" spans="1:16" x14ac:dyDescent="0.3">
      <c r="A124" s="7"/>
      <c r="B124" s="7"/>
      <c r="C124" s="7"/>
      <c r="D124" s="7"/>
      <c r="E124" s="7"/>
      <c r="F124" s="7"/>
      <c r="G124" s="7"/>
      <c r="H124" s="7"/>
      <c r="I124" s="7"/>
      <c r="J124" s="7"/>
      <c r="K124" s="7"/>
      <c r="L124" s="7"/>
      <c r="M124" s="7"/>
      <c r="N124" s="7"/>
      <c r="O124" s="7"/>
      <c r="P124" s="7"/>
    </row>
    <row r="125" spans="1:16" x14ac:dyDescent="0.3">
      <c r="A125" s="7" t="s">
        <v>82</v>
      </c>
      <c r="B125" s="7">
        <f>(B5/B101)*1000000</f>
        <v>399241.41926383664</v>
      </c>
      <c r="C125" s="7">
        <f t="shared" ref="C125:J125" si="73">(C5/C101)*1000000</f>
        <v>434048.64073318744</v>
      </c>
      <c r="D125" s="7">
        <f t="shared" si="73"/>
        <v>448474.74732716929</v>
      </c>
      <c r="E125" s="7">
        <f t="shared" si="73"/>
        <v>462125.40585003939</v>
      </c>
      <c r="F125" s="7">
        <f t="shared" si="73"/>
        <v>483977.13294402789</v>
      </c>
      <c r="G125" s="7">
        <f t="shared" si="73"/>
        <v>482707.19910883135</v>
      </c>
      <c r="H125" s="7">
        <f t="shared" si="73"/>
        <v>534472.75380857324</v>
      </c>
      <c r="I125" s="7">
        <f t="shared" si="73"/>
        <v>602238.16528021055</v>
      </c>
      <c r="J125" s="7">
        <f t="shared" si="73"/>
        <v>664340.7109837716</v>
      </c>
      <c r="K125" s="7">
        <f>J125*(1+K126)</f>
        <v>732847.24501820898</v>
      </c>
      <c r="L125" s="7">
        <f t="shared" ref="L125:P125" si="74">K125*(1+L126)</f>
        <v>808418.1439603183</v>
      </c>
      <c r="M125" s="7">
        <f t="shared" si="74"/>
        <v>891781.88214108313</v>
      </c>
      <c r="N125" s="7">
        <f t="shared" si="74"/>
        <v>983742.05385737761</v>
      </c>
      <c r="O125" s="7">
        <f t="shared" si="74"/>
        <v>1085185.1197111788</v>
      </c>
      <c r="P125" s="7">
        <f t="shared" si="74"/>
        <v>1197088.951748013</v>
      </c>
    </row>
    <row r="126" spans="1:16" x14ac:dyDescent="0.3">
      <c r="A126" s="7" t="s">
        <v>83</v>
      </c>
      <c r="B126" s="21"/>
      <c r="C126" s="22">
        <f>C125/B125-1</f>
        <v>8.7183392779065949E-2</v>
      </c>
      <c r="D126" s="22">
        <f t="shared" ref="D126:J126" si="75">D125/C125-1</f>
        <v>3.3236151988895735E-2</v>
      </c>
      <c r="E126" s="22">
        <f t="shared" si="75"/>
        <v>3.0437964688593055E-2</v>
      </c>
      <c r="F126" s="22">
        <f t="shared" si="75"/>
        <v>4.7285275419545858E-2</v>
      </c>
      <c r="G126" s="22">
        <f t="shared" si="75"/>
        <v>-2.6239542093063895E-3</v>
      </c>
      <c r="H126" s="22">
        <f t="shared" si="75"/>
        <v>0.10724007181850803</v>
      </c>
      <c r="I126" s="22">
        <f t="shared" si="75"/>
        <v>0.12678927221032521</v>
      </c>
      <c r="J126" s="22">
        <f t="shared" si="75"/>
        <v>0.10311957840577213</v>
      </c>
      <c r="K126" s="22">
        <f>J126</f>
        <v>0.10311957840577213</v>
      </c>
      <c r="L126" s="22">
        <f t="shared" ref="L126:P126" si="76">K126</f>
        <v>0.10311957840577213</v>
      </c>
      <c r="M126" s="22">
        <f t="shared" si="76"/>
        <v>0.10311957840577213</v>
      </c>
      <c r="N126" s="22">
        <f t="shared" si="76"/>
        <v>0.10311957840577213</v>
      </c>
      <c r="O126" s="22">
        <f t="shared" si="76"/>
        <v>0.10311957840577213</v>
      </c>
      <c r="P126" s="22">
        <f t="shared" si="76"/>
        <v>0.10311957840577213</v>
      </c>
    </row>
    <row r="127" spans="1:16" x14ac:dyDescent="0.3">
      <c r="A127" s="7"/>
      <c r="B127" s="7"/>
      <c r="C127" s="7"/>
      <c r="D127" s="7"/>
      <c r="E127" s="7"/>
      <c r="F127" s="7"/>
      <c r="G127" s="7"/>
      <c r="H127" s="7"/>
      <c r="I127" s="7"/>
      <c r="J127" s="7"/>
      <c r="K127" s="7"/>
      <c r="L127" s="7"/>
      <c r="M127" s="7"/>
      <c r="N127" s="7"/>
      <c r="O127" s="7"/>
      <c r="P127" s="7"/>
    </row>
    <row r="128" spans="1:16" x14ac:dyDescent="0.3">
      <c r="A128" s="11" t="s">
        <v>84</v>
      </c>
      <c r="B128" s="7"/>
      <c r="C128" s="7"/>
      <c r="D128" s="7"/>
      <c r="E128" s="7"/>
      <c r="F128" s="7"/>
      <c r="G128" s="7"/>
      <c r="H128" s="7"/>
      <c r="I128" s="7"/>
      <c r="J128" s="7"/>
      <c r="K128" s="7"/>
      <c r="L128" s="7"/>
      <c r="M128" s="7"/>
      <c r="N128" s="7"/>
      <c r="O128" s="7"/>
      <c r="P128" s="7"/>
    </row>
    <row r="129" spans="1:16" x14ac:dyDescent="0.3">
      <c r="A129" s="7"/>
      <c r="B129" s="7"/>
      <c r="C129" s="7"/>
      <c r="D129" s="7"/>
      <c r="E129" s="7"/>
      <c r="F129" s="7"/>
      <c r="G129" s="7"/>
      <c r="H129" s="7"/>
      <c r="I129" s="7"/>
      <c r="J129" s="7"/>
      <c r="K129" s="7"/>
      <c r="L129" s="7"/>
      <c r="M129" s="7"/>
      <c r="N129" s="7"/>
      <c r="O129" s="7"/>
      <c r="P129" s="7"/>
    </row>
    <row r="130" spans="1:16" x14ac:dyDescent="0.3">
      <c r="A130" s="7" t="s">
        <v>6</v>
      </c>
      <c r="B130" s="22">
        <f>B11/B5</f>
        <v>0.6344154990667964</v>
      </c>
      <c r="C130" s="22">
        <f t="shared" ref="C130:J130" si="77">C11/C5</f>
        <v>0.62609825952853049</v>
      </c>
      <c r="D130" s="22">
        <f t="shared" si="77"/>
        <v>0.56313166118276792</v>
      </c>
      <c r="E130" s="22">
        <f t="shared" si="77"/>
        <v>0.52313796569011894</v>
      </c>
      <c r="F130" s="22">
        <f t="shared" si="77"/>
        <v>0.45776896642876025</v>
      </c>
      <c r="G130" s="22">
        <f t="shared" si="77"/>
        <v>0.47314841129994883</v>
      </c>
      <c r="H130" s="22">
        <f t="shared" si="77"/>
        <v>0.44990026016134987</v>
      </c>
      <c r="I130" s="22">
        <f t="shared" si="77"/>
        <v>0.6194769187373691</v>
      </c>
      <c r="J130" s="22">
        <f t="shared" si="77"/>
        <v>0.55629706284162639</v>
      </c>
      <c r="K130" s="22">
        <v>0.6</v>
      </c>
      <c r="L130" s="22">
        <v>0.6</v>
      </c>
      <c r="M130" s="22">
        <v>0.6</v>
      </c>
      <c r="N130" s="22">
        <v>0.6</v>
      </c>
      <c r="O130" s="22">
        <v>0.6</v>
      </c>
      <c r="P130" s="22">
        <v>0.6</v>
      </c>
    </row>
    <row r="131" spans="1:16" x14ac:dyDescent="0.3">
      <c r="A131" s="7" t="s">
        <v>7</v>
      </c>
      <c r="B131" s="22">
        <f>B12/B5</f>
        <v>5.558038256968359E-2</v>
      </c>
      <c r="C131" s="22">
        <f t="shared" ref="C131:J131" si="78">C12/C5</f>
        <v>6.5999853124770511E-2</v>
      </c>
      <c r="D131" s="22">
        <f t="shared" si="78"/>
        <v>0.12532483642277728</v>
      </c>
      <c r="E131" s="22">
        <f t="shared" si="78"/>
        <v>0.16638956180251777</v>
      </c>
      <c r="F131" s="22">
        <f t="shared" si="78"/>
        <v>0.2480465239228126</v>
      </c>
      <c r="G131" s="22">
        <f t="shared" si="78"/>
        <v>0.24518416415619848</v>
      </c>
      <c r="H131" s="22">
        <f t="shared" si="78"/>
        <v>0.29885157670457763</v>
      </c>
      <c r="I131" s="22">
        <f t="shared" si="78"/>
        <v>0.10737869046422639</v>
      </c>
      <c r="J131" s="22">
        <f t="shared" si="78"/>
        <v>0.14947461620124886</v>
      </c>
      <c r="K131" s="22">
        <v>0.08</v>
      </c>
      <c r="L131" s="22">
        <v>0.08</v>
      </c>
      <c r="M131" s="22">
        <v>0.08</v>
      </c>
      <c r="N131" s="22">
        <v>0.08</v>
      </c>
      <c r="O131" s="22">
        <v>0.08</v>
      </c>
      <c r="P131" s="22">
        <v>0.08</v>
      </c>
    </row>
    <row r="132" spans="1:16" x14ac:dyDescent="0.3">
      <c r="A132" s="7" t="s">
        <v>85</v>
      </c>
      <c r="B132" s="28">
        <f>B13/B5</f>
        <v>1.1040719223995163E-4</v>
      </c>
      <c r="C132" s="28">
        <f t="shared" ref="C132:J132" si="79">C13/C5</f>
        <v>-5.5709774546522728E-3</v>
      </c>
      <c r="D132" s="28">
        <f t="shared" si="79"/>
        <v>5.1121797682979696E-4</v>
      </c>
      <c r="E132" s="28">
        <f t="shared" si="79"/>
        <v>2.4585068869563196E-3</v>
      </c>
      <c r="F132" s="28">
        <f t="shared" si="79"/>
        <v>-3.1430081945545865E-3</v>
      </c>
      <c r="G132" s="28">
        <f t="shared" si="79"/>
        <v>3.8879099641903028E-3</v>
      </c>
      <c r="H132" s="28">
        <f t="shared" si="79"/>
        <v>-1.0540044243279164E-3</v>
      </c>
      <c r="I132" s="28">
        <f t="shared" si="79"/>
        <v>-4.9024617029488245E-3</v>
      </c>
      <c r="J132" s="28">
        <f t="shared" si="79"/>
        <v>-2.6688622864240487E-3</v>
      </c>
      <c r="K132" s="28">
        <f>J132</f>
        <v>-2.6688622864240487E-3</v>
      </c>
      <c r="L132" s="28">
        <f t="shared" ref="L132:P132" si="80">K132</f>
        <v>-2.6688622864240487E-3</v>
      </c>
      <c r="M132" s="28">
        <f t="shared" si="80"/>
        <v>-2.6688622864240487E-3</v>
      </c>
      <c r="N132" s="28">
        <f t="shared" si="80"/>
        <v>-2.6688622864240487E-3</v>
      </c>
      <c r="O132" s="28">
        <f t="shared" si="80"/>
        <v>-2.6688622864240487E-3</v>
      </c>
      <c r="P132" s="28">
        <f t="shared" si="80"/>
        <v>-2.6688622864240487E-3</v>
      </c>
    </row>
    <row r="133" spans="1:16" x14ac:dyDescent="0.3">
      <c r="A133" s="7" t="s">
        <v>86</v>
      </c>
      <c r="B133" s="22">
        <f>B14/B5</f>
        <v>3.6104904357579105E-2</v>
      </c>
      <c r="C133" s="22">
        <f t="shared" ref="C133:J133" si="81">C14/C5</f>
        <v>3.466696041712565E-2</v>
      </c>
      <c r="D133" s="22">
        <f t="shared" si="81"/>
        <v>3.5877979285648058E-2</v>
      </c>
      <c r="E133" s="22">
        <f t="shared" si="81"/>
        <v>3.8167273741264225E-2</v>
      </c>
      <c r="F133" s="22">
        <f t="shared" si="81"/>
        <v>4.5151995770552469E-2</v>
      </c>
      <c r="G133" s="22">
        <f t="shared" si="81"/>
        <v>4.8763712840334227E-2</v>
      </c>
      <c r="H133" s="22">
        <f t="shared" si="81"/>
        <v>4.5866740329990559E-2</v>
      </c>
      <c r="I133" s="22">
        <f t="shared" si="81"/>
        <v>4.4831555469601783E-2</v>
      </c>
      <c r="J133" s="22">
        <f t="shared" si="81"/>
        <v>4.4421824046829865E-2</v>
      </c>
      <c r="K133" s="22">
        <v>0.04</v>
      </c>
      <c r="L133" s="22">
        <v>0.04</v>
      </c>
      <c r="M133" s="22">
        <v>0.04</v>
      </c>
      <c r="N133" s="22">
        <v>0.04</v>
      </c>
      <c r="O133" s="22">
        <v>0.04</v>
      </c>
      <c r="P133" s="22">
        <v>0.04</v>
      </c>
    </row>
    <row r="134" spans="1:16" x14ac:dyDescent="0.3">
      <c r="A134" s="7" t="s">
        <v>87</v>
      </c>
      <c r="B134" s="22">
        <f>B15/B5</f>
        <v>0.14220972109040245</v>
      </c>
      <c r="C134" s="22">
        <f t="shared" ref="C134:J134" si="82">C15/C5</f>
        <v>0.12819270030109423</v>
      </c>
      <c r="D134" s="22">
        <f t="shared" si="82"/>
        <v>0.12524339238235094</v>
      </c>
      <c r="E134" s="22">
        <f t="shared" si="82"/>
        <v>0.14342297123802553</v>
      </c>
      <c r="F134" s="22">
        <f t="shared" si="82"/>
        <v>0.15714512291831881</v>
      </c>
      <c r="G134" s="22">
        <f t="shared" si="82"/>
        <v>0.15400301256181437</v>
      </c>
      <c r="H134" s="22">
        <f t="shared" si="82"/>
        <v>0.1434702671125713</v>
      </c>
      <c r="I134" s="22">
        <f t="shared" si="82"/>
        <v>0.1239516290445309</v>
      </c>
      <c r="J134" s="22">
        <f t="shared" si="82"/>
        <v>0.12371579506859667</v>
      </c>
      <c r="K134" s="28">
        <v>0.124</v>
      </c>
      <c r="L134" s="28">
        <v>0.124</v>
      </c>
      <c r="M134" s="28">
        <v>0.124</v>
      </c>
      <c r="N134" s="28">
        <v>0.124</v>
      </c>
      <c r="O134" s="28">
        <v>0.124</v>
      </c>
      <c r="P134" s="28">
        <v>0.124</v>
      </c>
    </row>
    <row r="135" spans="1:16" x14ac:dyDescent="0.3">
      <c r="A135" s="7" t="s">
        <v>88</v>
      </c>
      <c r="B135" s="28">
        <f>B16/B5</f>
        <v>-1.0550020591817599E-3</v>
      </c>
      <c r="C135" s="28">
        <f t="shared" ref="C135:J135" si="83">C16/C5</f>
        <v>-1.5216273775427774E-3</v>
      </c>
      <c r="D135" s="28">
        <f t="shared" si="83"/>
        <v>-1.2417083701919823E-3</v>
      </c>
      <c r="E135" s="28">
        <f t="shared" si="83"/>
        <v>-1.4186374806113736E-3</v>
      </c>
      <c r="F135" s="28">
        <f t="shared" si="83"/>
        <v>-1.6085117631509385E-3</v>
      </c>
      <c r="G135" s="28">
        <f t="shared" si="83"/>
        <v>-1.0345023588927413E-3</v>
      </c>
      <c r="H135" s="28">
        <f t="shared" si="83"/>
        <v>-1.635914493183501E-3</v>
      </c>
      <c r="I135" s="28">
        <f t="shared" si="83"/>
        <v>-1.3216800284435676E-3</v>
      </c>
      <c r="J135" s="28">
        <f t="shared" si="83"/>
        <v>-1.8377506552317738E-3</v>
      </c>
      <c r="K135" s="28">
        <f>J135</f>
        <v>-1.8377506552317738E-3</v>
      </c>
      <c r="L135" s="28">
        <f t="shared" ref="L135:P135" si="84">K135</f>
        <v>-1.8377506552317738E-3</v>
      </c>
      <c r="M135" s="28">
        <f t="shared" si="84"/>
        <v>-1.8377506552317738E-3</v>
      </c>
      <c r="N135" s="28">
        <f t="shared" si="84"/>
        <v>-1.8377506552317738E-3</v>
      </c>
      <c r="O135" s="28">
        <f t="shared" si="84"/>
        <v>-1.8377506552317738E-3</v>
      </c>
      <c r="P135" s="28">
        <f t="shared" si="84"/>
        <v>-1.8377506552317738E-3</v>
      </c>
    </row>
    <row r="136" spans="1:16" x14ac:dyDescent="0.3">
      <c r="A136" s="7"/>
      <c r="B136" s="7"/>
      <c r="C136" s="7"/>
      <c r="D136" s="7"/>
      <c r="E136" s="7"/>
      <c r="F136" s="7"/>
      <c r="G136" s="7"/>
      <c r="H136" s="7"/>
      <c r="I136" s="7"/>
      <c r="J136" s="7"/>
      <c r="K136" s="7"/>
      <c r="L136" s="7"/>
      <c r="M136" s="7"/>
      <c r="N136" s="7"/>
      <c r="O136" s="7"/>
      <c r="P136" s="7"/>
    </row>
    <row r="137" spans="1:16" x14ac:dyDescent="0.3">
      <c r="A137" s="7"/>
      <c r="B137" s="7"/>
      <c r="C137" s="7"/>
      <c r="D137" s="7"/>
      <c r="E137" s="7"/>
      <c r="F137" s="7"/>
      <c r="G137" s="7"/>
      <c r="H137" s="7"/>
      <c r="I137" s="7"/>
      <c r="J137" s="7"/>
      <c r="K137" s="7"/>
      <c r="L137" s="7"/>
      <c r="M137" s="7"/>
      <c r="N137" s="7"/>
      <c r="O137" s="7"/>
      <c r="P137" s="7"/>
    </row>
    <row r="138" spans="1:16" x14ac:dyDescent="0.3">
      <c r="A138" s="11" t="s">
        <v>89</v>
      </c>
      <c r="B138" s="7"/>
      <c r="C138" s="7"/>
      <c r="D138" s="7"/>
      <c r="E138" s="7"/>
      <c r="F138" s="7"/>
      <c r="G138" s="7"/>
      <c r="H138" s="7"/>
      <c r="I138" s="7"/>
      <c r="J138" s="7"/>
      <c r="K138" s="7"/>
      <c r="L138" s="7"/>
      <c r="M138" s="7"/>
      <c r="N138" s="7"/>
      <c r="O138" s="7"/>
      <c r="P138" s="7"/>
    </row>
    <row r="139" spans="1:16" x14ac:dyDescent="0.3">
      <c r="A139" s="7"/>
      <c r="B139" s="7"/>
      <c r="C139" s="7"/>
      <c r="D139" s="7"/>
      <c r="E139" s="7"/>
      <c r="F139" s="7"/>
      <c r="G139" s="7"/>
      <c r="H139" s="7"/>
      <c r="I139" s="7"/>
      <c r="J139" s="7"/>
      <c r="K139" s="7"/>
      <c r="L139" s="7"/>
      <c r="M139" s="7"/>
      <c r="N139" s="7"/>
      <c r="O139" s="7"/>
      <c r="P139" s="7"/>
    </row>
    <row r="140" spans="1:16" x14ac:dyDescent="0.3">
      <c r="A140" s="11" t="s">
        <v>58</v>
      </c>
      <c r="B140" s="11">
        <f>SUM(B141:B146)</f>
        <v>79004</v>
      </c>
      <c r="C140" s="11">
        <f t="shared" ref="C140:P140" si="85">SUM(C141:C146)</f>
        <v>87745</v>
      </c>
      <c r="D140" s="11">
        <f t="shared" si="85"/>
        <v>78560</v>
      </c>
      <c r="E140" s="11">
        <f t="shared" si="85"/>
        <v>121849</v>
      </c>
      <c r="F140" s="11">
        <f t="shared" si="85"/>
        <v>84116</v>
      </c>
      <c r="G140" s="11">
        <f t="shared" si="85"/>
        <v>150499</v>
      </c>
      <c r="H140" s="11">
        <f t="shared" si="85"/>
        <v>137512</v>
      </c>
      <c r="I140" s="11">
        <f t="shared" si="85"/>
        <v>129207</v>
      </c>
      <c r="J140" s="11">
        <f t="shared" si="85"/>
        <v>198064</v>
      </c>
      <c r="K140" s="11">
        <f t="shared" si="85"/>
        <v>206219.21290493011</v>
      </c>
      <c r="L140" s="11">
        <f t="shared" si="85"/>
        <v>241624.12462053774</v>
      </c>
      <c r="M140" s="11">
        <f t="shared" si="85"/>
        <v>283210.21332815883</v>
      </c>
      <c r="N140" s="11">
        <f t="shared" si="85"/>
        <v>332068.93047267717</v>
      </c>
      <c r="O140" s="11">
        <f t="shared" si="85"/>
        <v>389485.90368420549</v>
      </c>
      <c r="P140" s="11">
        <f t="shared" si="85"/>
        <v>456975.65116492874</v>
      </c>
    </row>
    <row r="141" spans="1:16" x14ac:dyDescent="0.3">
      <c r="A141" s="24" t="s">
        <v>90</v>
      </c>
      <c r="B141" s="7">
        <f>B83</f>
        <v>31326</v>
      </c>
      <c r="C141" s="7">
        <f t="shared" ref="C141:J141" si="86">C83</f>
        <v>32637</v>
      </c>
      <c r="D141" s="7">
        <f t="shared" si="86"/>
        <v>31602</v>
      </c>
      <c r="E141" s="7">
        <f t="shared" si="86"/>
        <v>33226</v>
      </c>
      <c r="F141" s="7">
        <f t="shared" si="86"/>
        <v>32139</v>
      </c>
      <c r="G141" s="7">
        <f t="shared" si="86"/>
        <v>30490</v>
      </c>
      <c r="H141" s="7">
        <f t="shared" si="86"/>
        <v>35323</v>
      </c>
      <c r="I141" s="7">
        <f t="shared" si="86"/>
        <v>54435</v>
      </c>
      <c r="J141" s="7">
        <f t="shared" si="86"/>
        <v>53181</v>
      </c>
      <c r="K141" s="7">
        <f>K156*K160</f>
        <v>65626.915044678171</v>
      </c>
      <c r="L141" s="7">
        <f t="shared" ref="L141:P141" si="87">L156*L160</f>
        <v>76894.12482883966</v>
      </c>
      <c r="M141" s="7">
        <f t="shared" si="87"/>
        <v>90128.423768355453</v>
      </c>
      <c r="N141" s="7">
        <f t="shared" si="87"/>
        <v>105677.1538506174</v>
      </c>
      <c r="O141" s="7">
        <f t="shared" si="87"/>
        <v>123949.45142171074</v>
      </c>
      <c r="P141" s="7">
        <f t="shared" si="87"/>
        <v>145427.29464452481</v>
      </c>
    </row>
    <row r="142" spans="1:16" x14ac:dyDescent="0.3">
      <c r="A142" s="24" t="s">
        <v>60</v>
      </c>
      <c r="B142" s="7">
        <f>B84</f>
        <v>13234</v>
      </c>
      <c r="C142" s="7">
        <f t="shared" ref="C142:J142" si="88">C84</f>
        <v>12026</v>
      </c>
      <c r="D142" s="7">
        <f t="shared" si="88"/>
        <v>14654</v>
      </c>
      <c r="E142" s="7">
        <f t="shared" si="88"/>
        <v>23128</v>
      </c>
      <c r="F142" s="7">
        <f t="shared" si="88"/>
        <v>21298</v>
      </c>
      <c r="G142" s="7">
        <f t="shared" si="88"/>
        <v>12799</v>
      </c>
      <c r="H142" s="7">
        <f t="shared" si="88"/>
        <v>20345</v>
      </c>
      <c r="I142" s="7">
        <f t="shared" si="88"/>
        <v>32848</v>
      </c>
      <c r="J142" s="7">
        <f t="shared" si="88"/>
        <v>45968</v>
      </c>
      <c r="K142" s="7">
        <f>K156*K161</f>
        <v>56725.861318398784</v>
      </c>
      <c r="L142" s="7">
        <f t="shared" ref="L142:P142" si="89">L156*L161</f>
        <v>66464.886522105662</v>
      </c>
      <c r="M142" s="7">
        <f t="shared" si="89"/>
        <v>77904.202323833015</v>
      </c>
      <c r="N142" s="7">
        <f t="shared" si="89"/>
        <v>91344.040319008302</v>
      </c>
      <c r="O142" s="7">
        <f t="shared" si="89"/>
        <v>107138.04522203792</v>
      </c>
      <c r="P142" s="7">
        <f t="shared" si="89"/>
        <v>125702.82394500886</v>
      </c>
    </row>
    <row r="143" spans="1:16" x14ac:dyDescent="0.3">
      <c r="A143" s="24" t="s">
        <v>91</v>
      </c>
      <c r="B143" s="7">
        <f>B86</f>
        <v>31</v>
      </c>
      <c r="C143" s="7">
        <f t="shared" ref="C143:J143" si="90">C86</f>
        <v>25</v>
      </c>
      <c r="D143" s="7">
        <f t="shared" si="90"/>
        <v>30</v>
      </c>
      <c r="E143" s="7">
        <f t="shared" si="90"/>
        <v>161</v>
      </c>
      <c r="F143" s="7">
        <f t="shared" si="90"/>
        <v>170</v>
      </c>
      <c r="G143" s="7">
        <f t="shared" si="90"/>
        <v>230</v>
      </c>
      <c r="H143" s="7">
        <f t="shared" si="90"/>
        <v>305</v>
      </c>
      <c r="I143" s="7">
        <f t="shared" si="90"/>
        <v>297</v>
      </c>
      <c r="J143" s="7">
        <f t="shared" si="90"/>
        <v>327</v>
      </c>
      <c r="K143" s="33">
        <f>K156*K162</f>
        <v>403.52759857110169</v>
      </c>
      <c r="L143" s="33">
        <f t="shared" ref="L143:P143" si="91">L156*L162</f>
        <v>472.80755944849795</v>
      </c>
      <c r="M143" s="33">
        <f t="shared" si="91"/>
        <v>554.18278280311074</v>
      </c>
      <c r="N143" s="33">
        <f t="shared" si="91"/>
        <v>649.7890094047101</v>
      </c>
      <c r="O143" s="33">
        <f t="shared" si="91"/>
        <v>762.14194195106165</v>
      </c>
      <c r="P143" s="33">
        <f t="shared" si="91"/>
        <v>894.20517381695743</v>
      </c>
    </row>
    <row r="144" spans="1:16" x14ac:dyDescent="0.3">
      <c r="A144" s="24" t="s">
        <v>92</v>
      </c>
      <c r="B144" s="7">
        <f>B87</f>
        <v>16611</v>
      </c>
      <c r="C144" s="7">
        <f t="shared" ref="C144:J144" si="92">C87</f>
        <v>15408</v>
      </c>
      <c r="D144" s="7">
        <f t="shared" si="92"/>
        <v>13140</v>
      </c>
      <c r="E144" s="7">
        <f t="shared" si="92"/>
        <v>5638</v>
      </c>
      <c r="F144" s="7">
        <f t="shared" si="92"/>
        <v>7974</v>
      </c>
      <c r="G144" s="7">
        <f t="shared" si="92"/>
        <v>9581</v>
      </c>
      <c r="H144" s="7">
        <f t="shared" si="92"/>
        <v>14608</v>
      </c>
      <c r="I144" s="7">
        <f t="shared" si="92"/>
        <v>15602</v>
      </c>
      <c r="J144" s="7">
        <f t="shared" si="92"/>
        <v>25077</v>
      </c>
      <c r="K144" s="7">
        <f>K156*K163</f>
        <v>30945.754095925131</v>
      </c>
      <c r="L144" s="7">
        <f t="shared" ref="L144:P144" si="93">L156*L163</f>
        <v>36258.70082045866</v>
      </c>
      <c r="M144" s="7">
        <f t="shared" si="93"/>
        <v>42499.209921570669</v>
      </c>
      <c r="N144" s="7">
        <f t="shared" si="93"/>
        <v>49831.067244164879</v>
      </c>
      <c r="O144" s="7">
        <f t="shared" si="93"/>
        <v>58447.197181366282</v>
      </c>
      <c r="P144" s="7">
        <f t="shared" si="93"/>
        <v>68574.871999412368</v>
      </c>
    </row>
    <row r="145" spans="1:16" x14ac:dyDescent="0.3">
      <c r="A145" s="24" t="s">
        <v>93</v>
      </c>
      <c r="B145" s="7">
        <f>B88</f>
        <v>4906</v>
      </c>
      <c r="C145" s="7">
        <f t="shared" ref="C145:J145" si="94">C88</f>
        <v>4910</v>
      </c>
      <c r="D145" s="7">
        <f t="shared" si="94"/>
        <v>4115</v>
      </c>
      <c r="E145" s="7">
        <f t="shared" si="94"/>
        <v>4277</v>
      </c>
      <c r="F145" s="7">
        <f t="shared" si="94"/>
        <v>5272</v>
      </c>
      <c r="G145" s="7">
        <f t="shared" si="94"/>
        <v>0</v>
      </c>
      <c r="H145" s="7">
        <f t="shared" si="94"/>
        <v>0</v>
      </c>
      <c r="I145" s="7">
        <f t="shared" si="94"/>
        <v>0</v>
      </c>
      <c r="J145" s="7">
        <f t="shared" si="94"/>
        <v>0</v>
      </c>
      <c r="K145" s="7">
        <f>K156*K164</f>
        <v>0</v>
      </c>
      <c r="L145" s="7">
        <f t="shared" ref="L145:P145" si="95">L156*L164</f>
        <v>0</v>
      </c>
      <c r="M145" s="7">
        <f t="shared" si="95"/>
        <v>0</v>
      </c>
      <c r="N145" s="7">
        <f t="shared" si="95"/>
        <v>0</v>
      </c>
      <c r="O145" s="7">
        <f t="shared" si="95"/>
        <v>0</v>
      </c>
      <c r="P145" s="7">
        <f t="shared" si="95"/>
        <v>0</v>
      </c>
    </row>
    <row r="146" spans="1:16" x14ac:dyDescent="0.3">
      <c r="A146" s="24" t="s">
        <v>94</v>
      </c>
      <c r="B146" s="7">
        <f>B89+B90+B91</f>
        <v>12896</v>
      </c>
      <c r="C146" s="7">
        <f t="shared" ref="C146:J146" si="96">C89+C90+C91</f>
        <v>22739</v>
      </c>
      <c r="D146" s="7">
        <f t="shared" si="96"/>
        <v>15019</v>
      </c>
      <c r="E146" s="7">
        <f t="shared" si="96"/>
        <v>55419</v>
      </c>
      <c r="F146" s="7">
        <f t="shared" si="96"/>
        <v>17263</v>
      </c>
      <c r="G146" s="7">
        <f t="shared" si="96"/>
        <v>97399</v>
      </c>
      <c r="H146" s="7">
        <f t="shared" si="96"/>
        <v>66931</v>
      </c>
      <c r="I146" s="7">
        <f t="shared" si="96"/>
        <v>26025</v>
      </c>
      <c r="J146" s="7">
        <f t="shared" si="96"/>
        <v>73511</v>
      </c>
      <c r="K146" s="7">
        <f>K156*K165</f>
        <v>52517.154847356935</v>
      </c>
      <c r="L146" s="7">
        <f t="shared" ref="L146:P146" si="97">L156*L165</f>
        <v>61533.604889685237</v>
      </c>
      <c r="M146" s="7">
        <f t="shared" si="97"/>
        <v>72124.194531596557</v>
      </c>
      <c r="N146" s="7">
        <f t="shared" si="97"/>
        <v>84566.880049481872</v>
      </c>
      <c r="O146" s="7">
        <f t="shared" si="97"/>
        <v>99189.067917139531</v>
      </c>
      <c r="P146" s="7">
        <f t="shared" si="97"/>
        <v>116376.45540216578</v>
      </c>
    </row>
    <row r="147" spans="1:16" x14ac:dyDescent="0.3">
      <c r="A147" s="7"/>
      <c r="B147" s="7"/>
      <c r="C147" s="7"/>
      <c r="D147" s="7"/>
      <c r="E147" s="7"/>
      <c r="F147" s="7"/>
      <c r="G147" s="7"/>
      <c r="H147" s="7"/>
      <c r="I147" s="7"/>
      <c r="J147" s="7"/>
      <c r="K147" s="7"/>
      <c r="L147" s="7"/>
      <c r="M147" s="7"/>
      <c r="N147" s="7"/>
      <c r="O147" s="7"/>
      <c r="P147" s="7"/>
    </row>
    <row r="148" spans="1:16" x14ac:dyDescent="0.3">
      <c r="A148" s="11" t="s">
        <v>57</v>
      </c>
      <c r="B148" s="11">
        <f>SUM(B149:B154)</f>
        <v>110441</v>
      </c>
      <c r="C148" s="11">
        <f t="shared" ref="C148:P148" si="98">SUM(C149:C154)</f>
        <v>132368</v>
      </c>
      <c r="D148" s="11">
        <f t="shared" si="98"/>
        <v>154485</v>
      </c>
      <c r="E148" s="11">
        <f t="shared" si="98"/>
        <v>141605</v>
      </c>
      <c r="F148" s="11">
        <f t="shared" si="98"/>
        <v>113054</v>
      </c>
      <c r="G148" s="11">
        <f t="shared" si="98"/>
        <v>162139</v>
      </c>
      <c r="H148" s="11">
        <f t="shared" si="98"/>
        <v>170235</v>
      </c>
      <c r="I148" s="11">
        <f t="shared" si="98"/>
        <v>227667</v>
      </c>
      <c r="J148" s="11">
        <f t="shared" si="98"/>
        <v>259518</v>
      </c>
      <c r="K148" s="11">
        <f t="shared" si="98"/>
        <v>331698.87403413106</v>
      </c>
      <c r="L148" s="11">
        <f t="shared" si="98"/>
        <v>388646.86246796767</v>
      </c>
      <c r="M148" s="11">
        <f t="shared" si="98"/>
        <v>455537.13231959718</v>
      </c>
      <c r="N148" s="11">
        <f t="shared" si="98"/>
        <v>534125.25820416352</v>
      </c>
      <c r="O148" s="11">
        <f t="shared" si="98"/>
        <v>626479.14267705148</v>
      </c>
      <c r="P148" s="11">
        <f t="shared" si="98"/>
        <v>735034.8535289017</v>
      </c>
    </row>
    <row r="149" spans="1:16" x14ac:dyDescent="0.3">
      <c r="A149" s="24" t="s">
        <v>95</v>
      </c>
      <c r="B149" s="7">
        <f>B56</f>
        <v>7956</v>
      </c>
      <c r="C149" s="7">
        <f t="shared" ref="C149:J149" si="99">C56</f>
        <v>8036</v>
      </c>
      <c r="D149" s="7">
        <f t="shared" si="99"/>
        <v>8541</v>
      </c>
      <c r="E149" s="7">
        <f t="shared" si="99"/>
        <v>6729</v>
      </c>
      <c r="F149" s="7">
        <f t="shared" si="99"/>
        <v>6962</v>
      </c>
      <c r="G149" s="7">
        <f t="shared" si="99"/>
        <v>8547</v>
      </c>
      <c r="H149" s="7">
        <f t="shared" si="99"/>
        <v>11113</v>
      </c>
      <c r="I149" s="7">
        <f t="shared" si="99"/>
        <v>11584</v>
      </c>
      <c r="J149" s="7">
        <f t="shared" si="99"/>
        <v>12030</v>
      </c>
      <c r="K149" s="7">
        <f>K156*K168</f>
        <v>14845.3731217442</v>
      </c>
      <c r="L149" s="7">
        <f t="shared" ref="L149:P149" si="100">L156*L168</f>
        <v>17394.112966866756</v>
      </c>
      <c r="M149" s="7">
        <f t="shared" si="100"/>
        <v>20387.825312297926</v>
      </c>
      <c r="N149" s="7">
        <f t="shared" si="100"/>
        <v>23905.081905622821</v>
      </c>
      <c r="O149" s="7">
        <f t="shared" si="100"/>
        <v>28038.432910309697</v>
      </c>
      <c r="P149" s="7">
        <f t="shared" si="100"/>
        <v>32896.905935834853</v>
      </c>
    </row>
    <row r="150" spans="1:16" x14ac:dyDescent="0.3">
      <c r="A150" s="24" t="s">
        <v>96</v>
      </c>
      <c r="B150" s="7">
        <f>B57</f>
        <v>774</v>
      </c>
      <c r="C150" s="7">
        <f t="shared" ref="C150:J150" si="101">C57</f>
        <v>4838</v>
      </c>
      <c r="D150" s="7">
        <f t="shared" si="101"/>
        <v>1108</v>
      </c>
      <c r="E150" s="7">
        <f t="shared" si="101"/>
        <v>1496</v>
      </c>
      <c r="F150" s="7">
        <f t="shared" si="101"/>
        <v>1063</v>
      </c>
      <c r="G150" s="7">
        <f t="shared" si="101"/>
        <v>4962</v>
      </c>
      <c r="H150" s="7">
        <f t="shared" si="101"/>
        <v>3819</v>
      </c>
      <c r="I150" s="7">
        <f t="shared" si="101"/>
        <v>12226</v>
      </c>
      <c r="J150" s="7">
        <f t="shared" si="101"/>
        <v>509</v>
      </c>
      <c r="K150" s="7">
        <f>K156*K169</f>
        <v>1750.5718282452312</v>
      </c>
      <c r="L150" s="7">
        <f t="shared" ref="L150:P150" si="102">L156*L169</f>
        <v>2051.1201629895081</v>
      </c>
      <c r="M150" s="7">
        <f t="shared" si="102"/>
        <v>2404.1398177198853</v>
      </c>
      <c r="N150" s="7">
        <f t="shared" si="102"/>
        <v>2818.8960016493961</v>
      </c>
      <c r="O150" s="7">
        <f t="shared" si="102"/>
        <v>3306.3022639046512</v>
      </c>
      <c r="P150" s="7">
        <f t="shared" si="102"/>
        <v>3879.2151800721931</v>
      </c>
    </row>
    <row r="151" spans="1:16" x14ac:dyDescent="0.3">
      <c r="A151" s="24" t="s">
        <v>97</v>
      </c>
      <c r="B151" s="7">
        <f>B58</f>
        <v>74089</v>
      </c>
      <c r="C151" s="7">
        <f t="shared" ref="C151:H151" si="103">C58</f>
        <v>83692</v>
      </c>
      <c r="D151" s="7">
        <f t="shared" si="103"/>
        <v>104993</v>
      </c>
      <c r="E151" s="7">
        <f t="shared" si="103"/>
        <v>96377</v>
      </c>
      <c r="F151" s="7">
        <f t="shared" si="103"/>
        <v>75091</v>
      </c>
      <c r="G151" s="7">
        <f t="shared" si="103"/>
        <v>101681</v>
      </c>
      <c r="H151" s="7">
        <f t="shared" si="103"/>
        <v>97732</v>
      </c>
      <c r="I151" s="7">
        <f>I58+I59</f>
        <v>136755</v>
      </c>
      <c r="J151" s="7">
        <f>J58+J59</f>
        <v>169884</v>
      </c>
      <c r="K151" s="7">
        <f>K156*K170</f>
        <v>210068.61938942774</v>
      </c>
      <c r="L151" s="7">
        <f t="shared" ref="L151:P151" si="104">L156*L170</f>
        <v>246134.41955874095</v>
      </c>
      <c r="M151" s="7">
        <f t="shared" si="104"/>
        <v>288496.77812638623</v>
      </c>
      <c r="N151" s="7">
        <f t="shared" si="104"/>
        <v>338267.52019792749</v>
      </c>
      <c r="O151" s="7">
        <f t="shared" si="104"/>
        <v>396756.27166855813</v>
      </c>
      <c r="P151" s="7">
        <f t="shared" si="104"/>
        <v>465505.82160866313</v>
      </c>
    </row>
    <row r="152" spans="1:16" x14ac:dyDescent="0.3">
      <c r="A152" s="24" t="s">
        <v>98</v>
      </c>
      <c r="B152" s="7">
        <f>B60</f>
        <v>11650</v>
      </c>
      <c r="C152" s="7">
        <f t="shared" ref="C152:J152" si="105">C60</f>
        <v>18278</v>
      </c>
      <c r="D152" s="7">
        <f t="shared" si="105"/>
        <v>20896</v>
      </c>
      <c r="E152" s="7">
        <f t="shared" si="105"/>
        <v>16329</v>
      </c>
      <c r="F152" s="7">
        <f t="shared" si="105"/>
        <v>14091</v>
      </c>
      <c r="G152" s="7">
        <f t="shared" si="105"/>
        <v>26801</v>
      </c>
      <c r="H152" s="7">
        <f t="shared" si="105"/>
        <v>28686</v>
      </c>
      <c r="I152" s="7">
        <f t="shared" si="105"/>
        <v>33372</v>
      </c>
      <c r="J152" s="7">
        <f t="shared" si="105"/>
        <v>41739</v>
      </c>
      <c r="K152" s="7">
        <f>K156*K171</f>
        <v>52517.154847356935</v>
      </c>
      <c r="L152" s="7">
        <f t="shared" ref="L152:O152" si="106">L156*L171</f>
        <v>61533.604889685237</v>
      </c>
      <c r="M152" s="7">
        <f t="shared" si="106"/>
        <v>72124.194531596557</v>
      </c>
      <c r="N152" s="7">
        <f t="shared" si="106"/>
        <v>84566.880049481872</v>
      </c>
      <c r="O152" s="7">
        <f t="shared" si="106"/>
        <v>99189.067917139531</v>
      </c>
      <c r="P152" s="7">
        <f>P156*P171</f>
        <v>116376.45540216578</v>
      </c>
    </row>
    <row r="153" spans="1:16" x14ac:dyDescent="0.3">
      <c r="A153" s="24" t="s">
        <v>99</v>
      </c>
      <c r="B153" s="7">
        <f>B61</f>
        <v>3994</v>
      </c>
      <c r="C153" s="7">
        <f t="shared" ref="C153:J153" si="107">C61</f>
        <v>4496</v>
      </c>
      <c r="D153" s="7">
        <f t="shared" si="107"/>
        <v>5609</v>
      </c>
      <c r="E153" s="7">
        <f t="shared" si="107"/>
        <v>6254</v>
      </c>
      <c r="F153" s="7">
        <f t="shared" si="107"/>
        <v>6807</v>
      </c>
      <c r="G153" s="7">
        <f t="shared" si="107"/>
        <v>7428</v>
      </c>
      <c r="H153" s="7">
        <f t="shared" si="107"/>
        <v>8613</v>
      </c>
      <c r="I153" s="7">
        <f t="shared" si="107"/>
        <v>10830</v>
      </c>
      <c r="J153" s="7">
        <f t="shared" si="107"/>
        <v>13119</v>
      </c>
      <c r="K153" s="7">
        <f>K156*K172</f>
        <v>17505.718282452312</v>
      </c>
      <c r="L153" s="7">
        <f t="shared" ref="L153:P153" si="108">L156*L172</f>
        <v>20511.20162989508</v>
      </c>
      <c r="M153" s="7">
        <f t="shared" si="108"/>
        <v>24041.398177198851</v>
      </c>
      <c r="N153" s="7">
        <f t="shared" si="108"/>
        <v>28188.960016493962</v>
      </c>
      <c r="O153" s="7">
        <f t="shared" si="108"/>
        <v>33063.02263904651</v>
      </c>
      <c r="P153" s="7">
        <f t="shared" si="108"/>
        <v>38792.151800721935</v>
      </c>
    </row>
    <row r="154" spans="1:16" x14ac:dyDescent="0.3">
      <c r="A154" s="24" t="s">
        <v>100</v>
      </c>
      <c r="B154" s="7">
        <f>B62</f>
        <v>11978</v>
      </c>
      <c r="C154" s="7">
        <f t="shared" ref="C154:J154" si="109">C62</f>
        <v>13028</v>
      </c>
      <c r="D154" s="7">
        <f t="shared" si="109"/>
        <v>13338</v>
      </c>
      <c r="E154" s="7">
        <f t="shared" si="109"/>
        <v>14420</v>
      </c>
      <c r="F154" s="7">
        <f t="shared" si="109"/>
        <v>9040</v>
      </c>
      <c r="G154" s="7">
        <f t="shared" si="109"/>
        <v>12720</v>
      </c>
      <c r="H154" s="7">
        <f t="shared" si="109"/>
        <v>20272</v>
      </c>
      <c r="I154" s="7">
        <f t="shared" si="109"/>
        <v>22900</v>
      </c>
      <c r="J154" s="7">
        <f t="shared" si="109"/>
        <v>22237</v>
      </c>
      <c r="K154" s="7">
        <f>K156*K173</f>
        <v>35011.436564904623</v>
      </c>
      <c r="L154" s="7">
        <f t="shared" ref="L154:P154" si="110">L156*L173</f>
        <v>41022.403259790161</v>
      </c>
      <c r="M154" s="7">
        <f t="shared" si="110"/>
        <v>48082.796354397702</v>
      </c>
      <c r="N154" s="7">
        <f t="shared" si="110"/>
        <v>56377.920032987924</v>
      </c>
      <c r="O154" s="7">
        <f t="shared" si="110"/>
        <v>66126.045278093021</v>
      </c>
      <c r="P154" s="7">
        <f t="shared" si="110"/>
        <v>77584.303601443869</v>
      </c>
    </row>
    <row r="155" spans="1:16" x14ac:dyDescent="0.3">
      <c r="A155" s="7"/>
      <c r="B155" s="7"/>
      <c r="C155" s="7"/>
      <c r="D155" s="7"/>
      <c r="E155" s="7"/>
      <c r="F155" s="7"/>
      <c r="G155" s="7"/>
      <c r="H155" s="7"/>
      <c r="I155" s="7"/>
      <c r="J155" s="7"/>
      <c r="K155" s="7"/>
      <c r="L155" s="7"/>
      <c r="M155" s="7"/>
      <c r="N155" s="7"/>
      <c r="O155" s="7"/>
      <c r="P155" s="7"/>
    </row>
    <row r="156" spans="1:16" x14ac:dyDescent="0.3">
      <c r="A156" s="11" t="s">
        <v>101</v>
      </c>
      <c r="B156" s="7">
        <f>B5</f>
        <v>570615</v>
      </c>
      <c r="C156" s="7">
        <f t="shared" ref="C156:P156" si="111">C5</f>
        <v>680850</v>
      </c>
      <c r="D156" s="7">
        <f t="shared" si="111"/>
        <v>798094</v>
      </c>
      <c r="E156" s="7">
        <f t="shared" si="111"/>
        <v>860685</v>
      </c>
      <c r="F156" s="7">
        <f t="shared" si="111"/>
        <v>756600</v>
      </c>
      <c r="G156" s="7">
        <f t="shared" si="111"/>
        <v>703720</v>
      </c>
      <c r="H156" s="7">
        <f t="shared" si="111"/>
        <v>883298</v>
      </c>
      <c r="I156" s="7">
        <f t="shared" si="111"/>
        <v>1184099</v>
      </c>
      <c r="J156" s="7">
        <f t="shared" si="111"/>
        <v>1418582</v>
      </c>
      <c r="K156" s="7">
        <f t="shared" si="111"/>
        <v>1750571.8282452312</v>
      </c>
      <c r="L156" s="7">
        <f t="shared" si="111"/>
        <v>2051120.1629895079</v>
      </c>
      <c r="M156" s="7">
        <f t="shared" si="111"/>
        <v>2404139.8177198851</v>
      </c>
      <c r="N156" s="7">
        <f t="shared" si="111"/>
        <v>2818896.001649396</v>
      </c>
      <c r="O156" s="7">
        <f t="shared" si="111"/>
        <v>3306302.2639046512</v>
      </c>
      <c r="P156" s="7">
        <f t="shared" si="111"/>
        <v>3879215.180072193</v>
      </c>
    </row>
    <row r="157" spans="1:16" x14ac:dyDescent="0.3">
      <c r="A157" s="7"/>
      <c r="B157" s="7"/>
      <c r="C157" s="7"/>
      <c r="D157" s="7"/>
      <c r="E157" s="7"/>
      <c r="F157" s="7"/>
      <c r="G157" s="7"/>
      <c r="H157" s="7"/>
      <c r="I157" s="7"/>
      <c r="J157" s="7"/>
      <c r="K157" s="7"/>
      <c r="L157" s="7"/>
      <c r="M157" s="7"/>
      <c r="N157" s="7"/>
      <c r="O157" s="7"/>
      <c r="P157" s="7"/>
    </row>
    <row r="158" spans="1:16" x14ac:dyDescent="0.3">
      <c r="A158" s="11" t="s">
        <v>102</v>
      </c>
      <c r="B158" s="7"/>
      <c r="C158" s="7"/>
      <c r="D158" s="7"/>
      <c r="E158" s="7"/>
      <c r="F158" s="7"/>
      <c r="G158" s="7"/>
      <c r="H158" s="7"/>
      <c r="I158" s="7"/>
      <c r="J158" s="7"/>
      <c r="K158" s="7"/>
      <c r="L158" s="7"/>
      <c r="M158" s="7"/>
      <c r="N158" s="7"/>
      <c r="O158" s="7"/>
      <c r="P158" s="7"/>
    </row>
    <row r="159" spans="1:16" x14ac:dyDescent="0.3">
      <c r="A159" s="11" t="s">
        <v>58</v>
      </c>
      <c r="B159" s="7"/>
      <c r="C159" s="7"/>
      <c r="D159" s="7"/>
      <c r="E159" s="7"/>
      <c r="F159" s="7"/>
      <c r="G159" s="7"/>
      <c r="H159" s="7"/>
      <c r="I159" s="7"/>
      <c r="J159" s="7"/>
      <c r="K159" s="7"/>
      <c r="L159" s="7"/>
      <c r="M159" s="7"/>
      <c r="N159" s="7"/>
      <c r="O159" s="7"/>
      <c r="P159" s="7"/>
    </row>
    <row r="160" spans="1:16" x14ac:dyDescent="0.3">
      <c r="A160" s="24" t="s">
        <v>90</v>
      </c>
      <c r="B160" s="22">
        <f>B141/B156</f>
        <v>5.4898661969979758E-2</v>
      </c>
      <c r="C160" s="22">
        <f t="shared" ref="C160:J160" si="112">C141/C156</f>
        <v>4.7935668649482267E-2</v>
      </c>
      <c r="D160" s="22">
        <f t="shared" si="112"/>
        <v>3.9596839470037365E-2</v>
      </c>
      <c r="E160" s="22">
        <f t="shared" si="112"/>
        <v>3.8604135078454949E-2</v>
      </c>
      <c r="F160" s="22">
        <f t="shared" si="112"/>
        <v>4.2478191911181601E-2</v>
      </c>
      <c r="G160" s="22">
        <f t="shared" si="112"/>
        <v>4.3326891377252319E-2</v>
      </c>
      <c r="H160" s="22">
        <f t="shared" si="112"/>
        <v>3.9989901482851767E-2</v>
      </c>
      <c r="I160" s="22">
        <f t="shared" si="112"/>
        <v>4.5971662842380578E-2</v>
      </c>
      <c r="J160" s="22">
        <f t="shared" si="112"/>
        <v>3.7488844494008806E-2</v>
      </c>
      <c r="K160" s="22">
        <f>J160</f>
        <v>3.7488844494008806E-2</v>
      </c>
      <c r="L160" s="22">
        <f t="shared" ref="L160:P160" si="113">K160</f>
        <v>3.7488844494008806E-2</v>
      </c>
      <c r="M160" s="22">
        <f t="shared" si="113"/>
        <v>3.7488844494008806E-2</v>
      </c>
      <c r="N160" s="22">
        <f t="shared" si="113"/>
        <v>3.7488844494008806E-2</v>
      </c>
      <c r="O160" s="22">
        <f t="shared" si="113"/>
        <v>3.7488844494008806E-2</v>
      </c>
      <c r="P160" s="22">
        <f t="shared" si="113"/>
        <v>3.7488844494008806E-2</v>
      </c>
    </row>
    <row r="161" spans="1:16" x14ac:dyDescent="0.3">
      <c r="A161" s="24" t="s">
        <v>60</v>
      </c>
      <c r="B161" s="22">
        <f>B142/B156</f>
        <v>2.3192520350849521E-2</v>
      </c>
      <c r="C161" s="22">
        <f t="shared" ref="C161:J161" si="114">C142/C156</f>
        <v>1.7663215098773593E-2</v>
      </c>
      <c r="D161" s="22">
        <f t="shared" si="114"/>
        <v>1.8361245667803543E-2</v>
      </c>
      <c r="E161" s="22">
        <f t="shared" si="114"/>
        <v>2.6871619698263592E-2</v>
      </c>
      <c r="F161" s="22">
        <f t="shared" si="114"/>
        <v>2.8149616706317736E-2</v>
      </c>
      <c r="G161" s="22">
        <f t="shared" si="114"/>
        <v>1.8187631444324448E-2</v>
      </c>
      <c r="H161" s="22">
        <f t="shared" si="114"/>
        <v>2.3032996791569775E-2</v>
      </c>
      <c r="I161" s="22">
        <f t="shared" si="114"/>
        <v>2.7740923689657707E-2</v>
      </c>
      <c r="J161" s="22">
        <f t="shared" si="114"/>
        <v>3.2404189535747668E-2</v>
      </c>
      <c r="K161" s="22">
        <f>J161</f>
        <v>3.2404189535747668E-2</v>
      </c>
      <c r="L161" s="22">
        <f t="shared" ref="L161:P161" si="115">K161</f>
        <v>3.2404189535747668E-2</v>
      </c>
      <c r="M161" s="22">
        <f t="shared" si="115"/>
        <v>3.2404189535747668E-2</v>
      </c>
      <c r="N161" s="22">
        <f t="shared" si="115"/>
        <v>3.2404189535747668E-2</v>
      </c>
      <c r="O161" s="22">
        <f t="shared" si="115"/>
        <v>3.2404189535747668E-2</v>
      </c>
      <c r="P161" s="22">
        <f t="shared" si="115"/>
        <v>3.2404189535747668E-2</v>
      </c>
    </row>
    <row r="162" spans="1:16" x14ac:dyDescent="0.3">
      <c r="A162" s="24" t="s">
        <v>91</v>
      </c>
      <c r="B162" s="22">
        <f>B143/B156</f>
        <v>5.4327348562515883E-5</v>
      </c>
      <c r="C162" s="22">
        <f t="shared" ref="C162:J162" si="116">C143/C156</f>
        <v>3.6718807373136523E-5</v>
      </c>
      <c r="D162" s="22">
        <f t="shared" si="116"/>
        <v>3.7589557119838017E-5</v>
      </c>
      <c r="E162" s="22">
        <f t="shared" si="116"/>
        <v>1.8706030661624172E-4</v>
      </c>
      <c r="F162" s="22">
        <f t="shared" si="116"/>
        <v>2.2468939994713189E-4</v>
      </c>
      <c r="G162" s="22">
        <f t="shared" si="116"/>
        <v>3.268345364633661E-4</v>
      </c>
      <c r="H162" s="22">
        <f t="shared" si="116"/>
        <v>3.4529683074115418E-4</v>
      </c>
      <c r="I162" s="22">
        <f t="shared" si="116"/>
        <v>2.5082362201133519E-4</v>
      </c>
      <c r="J162" s="22">
        <f t="shared" si="116"/>
        <v>2.3051187735358266E-4</v>
      </c>
      <c r="K162" s="22">
        <f>J162</f>
        <v>2.3051187735358266E-4</v>
      </c>
      <c r="L162" s="22">
        <f t="shared" ref="L162:P162" si="117">K162</f>
        <v>2.3051187735358266E-4</v>
      </c>
      <c r="M162" s="22">
        <f t="shared" si="117"/>
        <v>2.3051187735358266E-4</v>
      </c>
      <c r="N162" s="22">
        <f t="shared" si="117"/>
        <v>2.3051187735358266E-4</v>
      </c>
      <c r="O162" s="22">
        <f t="shared" si="117"/>
        <v>2.3051187735358266E-4</v>
      </c>
      <c r="P162" s="22">
        <f t="shared" si="117"/>
        <v>2.3051187735358266E-4</v>
      </c>
    </row>
    <row r="163" spans="1:16" x14ac:dyDescent="0.3">
      <c r="A163" s="24" t="s">
        <v>92</v>
      </c>
      <c r="B163" s="22">
        <f>B144/B156</f>
        <v>2.9110696353933912E-2</v>
      </c>
      <c r="C163" s="22">
        <f t="shared" ref="C163:J163" si="118">C144/C156</f>
        <v>2.26305353602115E-2</v>
      </c>
      <c r="D163" s="22">
        <f t="shared" si="118"/>
        <v>1.6464226018489049E-2</v>
      </c>
      <c r="E163" s="22">
        <f t="shared" si="118"/>
        <v>6.5505963273439181E-3</v>
      </c>
      <c r="F163" s="22">
        <f t="shared" si="118"/>
        <v>1.0539254559873116E-2</v>
      </c>
      <c r="G163" s="22">
        <f t="shared" si="118"/>
        <v>1.361478997328483E-2</v>
      </c>
      <c r="H163" s="22">
        <f t="shared" si="118"/>
        <v>1.6538020011366492E-2</v>
      </c>
      <c r="I163" s="22">
        <f t="shared" si="118"/>
        <v>1.3176263133403542E-2</v>
      </c>
      <c r="J163" s="22">
        <f t="shared" si="118"/>
        <v>1.7677511768794472E-2</v>
      </c>
      <c r="K163" s="22">
        <f>J163</f>
        <v>1.7677511768794472E-2</v>
      </c>
      <c r="L163" s="22">
        <f t="shared" ref="L163:P163" si="119">K163</f>
        <v>1.7677511768794472E-2</v>
      </c>
      <c r="M163" s="22">
        <f t="shared" si="119"/>
        <v>1.7677511768794472E-2</v>
      </c>
      <c r="N163" s="22">
        <f t="shared" si="119"/>
        <v>1.7677511768794472E-2</v>
      </c>
      <c r="O163" s="22">
        <f t="shared" si="119"/>
        <v>1.7677511768794472E-2</v>
      </c>
      <c r="P163" s="22">
        <f t="shared" si="119"/>
        <v>1.7677511768794472E-2</v>
      </c>
    </row>
    <row r="164" spans="1:16" x14ac:dyDescent="0.3">
      <c r="A164" s="24" t="s">
        <v>93</v>
      </c>
      <c r="B164" s="22">
        <f>B145/B156</f>
        <v>8.5977410337968688E-3</v>
      </c>
      <c r="C164" s="22">
        <f t="shared" ref="C164:J164" si="120">C145/C156</f>
        <v>7.2115737680840128E-3</v>
      </c>
      <c r="D164" s="22">
        <f t="shared" si="120"/>
        <v>5.1560342516044477E-3</v>
      </c>
      <c r="E164" s="22">
        <f t="shared" si="120"/>
        <v>4.9692977105445079E-3</v>
      </c>
      <c r="F164" s="22">
        <f t="shared" si="120"/>
        <v>6.9680148030663493E-3</v>
      </c>
      <c r="G164" s="22">
        <f t="shared" si="120"/>
        <v>0</v>
      </c>
      <c r="H164" s="22">
        <f t="shared" si="120"/>
        <v>0</v>
      </c>
      <c r="I164" s="22">
        <f t="shared" si="120"/>
        <v>0</v>
      </c>
      <c r="J164" s="22">
        <f t="shared" si="120"/>
        <v>0</v>
      </c>
      <c r="K164" s="22">
        <f>J164</f>
        <v>0</v>
      </c>
      <c r="L164" s="22">
        <f t="shared" ref="L164:P164" si="121">K164</f>
        <v>0</v>
      </c>
      <c r="M164" s="22">
        <f t="shared" si="121"/>
        <v>0</v>
      </c>
      <c r="N164" s="22">
        <f t="shared" si="121"/>
        <v>0</v>
      </c>
      <c r="O164" s="22">
        <f t="shared" si="121"/>
        <v>0</v>
      </c>
      <c r="P164" s="22">
        <f t="shared" si="121"/>
        <v>0</v>
      </c>
    </row>
    <row r="165" spans="1:16" x14ac:dyDescent="0.3">
      <c r="A165" s="24" t="s">
        <v>94</v>
      </c>
      <c r="B165" s="22">
        <f>B146/B156</f>
        <v>2.2600177002006606E-2</v>
      </c>
      <c r="C165" s="22">
        <f t="shared" ref="C165:J165" si="122">C146/C156</f>
        <v>3.3397958434310052E-2</v>
      </c>
      <c r="D165" s="22">
        <f t="shared" si="122"/>
        <v>1.8818585279428236E-2</v>
      </c>
      <c r="E165" s="22">
        <f t="shared" si="122"/>
        <v>6.4389410760034155E-2</v>
      </c>
      <c r="F165" s="22">
        <f t="shared" si="122"/>
        <v>2.281654771345493E-2</v>
      </c>
      <c r="G165" s="22">
        <f t="shared" si="122"/>
        <v>0.13840590007389303</v>
      </c>
      <c r="H165" s="22">
        <f t="shared" si="122"/>
        <v>7.5773974355200627E-2</v>
      </c>
      <c r="I165" s="22">
        <f t="shared" si="122"/>
        <v>2.1978736575235684E-2</v>
      </c>
      <c r="J165" s="22">
        <f t="shared" si="122"/>
        <v>5.1820056930089342E-2</v>
      </c>
      <c r="K165" s="22">
        <v>0.03</v>
      </c>
      <c r="L165" s="22">
        <v>0.03</v>
      </c>
      <c r="M165" s="22">
        <v>0.03</v>
      </c>
      <c r="N165" s="22">
        <v>0.03</v>
      </c>
      <c r="O165" s="22">
        <v>0.03</v>
      </c>
      <c r="P165" s="22">
        <v>0.03</v>
      </c>
    </row>
    <row r="166" spans="1:16" x14ac:dyDescent="0.3">
      <c r="A166" s="7"/>
      <c r="B166" s="7"/>
      <c r="C166" s="7"/>
      <c r="D166" s="7"/>
      <c r="E166" s="7"/>
      <c r="F166" s="7"/>
      <c r="G166" s="7"/>
      <c r="H166" s="7"/>
      <c r="I166" s="7"/>
      <c r="J166" s="7"/>
      <c r="K166" s="7"/>
      <c r="L166" s="7"/>
      <c r="M166" s="7"/>
      <c r="N166" s="7"/>
      <c r="O166" s="7"/>
      <c r="P166" s="7"/>
    </row>
    <row r="167" spans="1:16" x14ac:dyDescent="0.3">
      <c r="A167" s="11" t="s">
        <v>57</v>
      </c>
      <c r="B167" s="7"/>
      <c r="C167" s="7"/>
      <c r="D167" s="7"/>
      <c r="E167" s="7"/>
      <c r="F167" s="7"/>
      <c r="G167" s="7"/>
      <c r="H167" s="7"/>
      <c r="I167" s="7"/>
      <c r="J167" s="7"/>
      <c r="K167" s="7"/>
      <c r="L167" s="7"/>
      <c r="M167" s="7"/>
      <c r="N167" s="7"/>
      <c r="O167" s="7"/>
      <c r="P167" s="7"/>
    </row>
    <row r="168" spans="1:16" x14ac:dyDescent="0.3">
      <c r="A168" s="24" t="s">
        <v>95</v>
      </c>
      <c r="B168" s="22">
        <f>B149/B156</f>
        <v>1.3942851134302462E-2</v>
      </c>
      <c r="C168" s="22">
        <f t="shared" ref="C168:J168" si="123">C149/C156</f>
        <v>1.1802893442021003E-2</v>
      </c>
      <c r="D168" s="22">
        <f t="shared" si="123"/>
        <v>1.0701746912017883E-2</v>
      </c>
      <c r="E168" s="22">
        <f t="shared" si="123"/>
        <v>7.818191324352115E-3</v>
      </c>
      <c r="F168" s="22">
        <f t="shared" si="123"/>
        <v>9.2016917790113673E-3</v>
      </c>
      <c r="G168" s="22">
        <f t="shared" si="123"/>
        <v>1.2145455578923435E-2</v>
      </c>
      <c r="H168" s="22">
        <f t="shared" si="123"/>
        <v>1.2581257967299824E-2</v>
      </c>
      <c r="I168" s="22">
        <f t="shared" si="123"/>
        <v>9.7829657824219096E-3</v>
      </c>
      <c r="J168" s="22">
        <f t="shared" si="123"/>
        <v>8.4802993411730865E-3</v>
      </c>
      <c r="K168" s="22">
        <f>J168</f>
        <v>8.4802993411730865E-3</v>
      </c>
      <c r="L168" s="22">
        <f t="shared" ref="L168:P168" si="124">K168</f>
        <v>8.4802993411730865E-3</v>
      </c>
      <c r="M168" s="22">
        <f t="shared" si="124"/>
        <v>8.4802993411730865E-3</v>
      </c>
      <c r="N168" s="22">
        <f t="shared" si="124"/>
        <v>8.4802993411730865E-3</v>
      </c>
      <c r="O168" s="22">
        <f t="shared" si="124"/>
        <v>8.4802993411730865E-3</v>
      </c>
      <c r="P168" s="22">
        <f t="shared" si="124"/>
        <v>8.4802993411730865E-3</v>
      </c>
    </row>
    <row r="169" spans="1:16" x14ac:dyDescent="0.3">
      <c r="A169" s="24" t="s">
        <v>96</v>
      </c>
      <c r="B169" s="22">
        <f>B150/B156</f>
        <v>1.3564312189479771E-3</v>
      </c>
      <c r="C169" s="22">
        <f t="shared" ref="C169:J169" si="125">C150/C156</f>
        <v>7.1058236028493796E-3</v>
      </c>
      <c r="D169" s="22">
        <f t="shared" si="125"/>
        <v>1.3883076429593506E-3</v>
      </c>
      <c r="E169" s="22">
        <f t="shared" si="125"/>
        <v>1.7381504266950163E-3</v>
      </c>
      <c r="F169" s="22">
        <f t="shared" si="125"/>
        <v>1.4049696008458896E-3</v>
      </c>
      <c r="G169" s="22">
        <f t="shared" si="125"/>
        <v>7.051099869266185E-3</v>
      </c>
      <c r="H169" s="22">
        <f t="shared" si="125"/>
        <v>4.3235691691818614E-3</v>
      </c>
      <c r="I169" s="22">
        <f t="shared" si="125"/>
        <v>1.0325150177476714E-2</v>
      </c>
      <c r="J169" s="22">
        <f t="shared" si="125"/>
        <v>3.5880900786842073E-4</v>
      </c>
      <c r="K169" s="28">
        <v>1E-3</v>
      </c>
      <c r="L169" s="28">
        <v>1E-3</v>
      </c>
      <c r="M169" s="28">
        <v>1E-3</v>
      </c>
      <c r="N169" s="28">
        <v>1E-3</v>
      </c>
      <c r="O169" s="28">
        <v>1E-3</v>
      </c>
      <c r="P169" s="28">
        <v>1E-3</v>
      </c>
    </row>
    <row r="170" spans="1:16" x14ac:dyDescent="0.3">
      <c r="A170" s="24" t="s">
        <v>97</v>
      </c>
      <c r="B170" s="22">
        <f>B151/B156</f>
        <v>0.12984061056929805</v>
      </c>
      <c r="C170" s="22">
        <f t="shared" ref="C170:J170" si="126">C151/C156</f>
        <v>0.12292281706690167</v>
      </c>
      <c r="D170" s="22">
        <f t="shared" si="126"/>
        <v>0.13155467902277176</v>
      </c>
      <c r="E170" s="22">
        <f t="shared" si="126"/>
        <v>0.11197708801710266</v>
      </c>
      <c r="F170" s="22">
        <f t="shared" si="126"/>
        <v>9.924795136135342E-2</v>
      </c>
      <c r="G170" s="22">
        <f t="shared" si="126"/>
        <v>0.14449070653100665</v>
      </c>
      <c r="H170" s="22">
        <f t="shared" si="126"/>
        <v>0.11064442577703108</v>
      </c>
      <c r="I170" s="22">
        <f t="shared" si="126"/>
        <v>0.11549287686249207</v>
      </c>
      <c r="J170" s="22">
        <f t="shared" si="126"/>
        <v>0.11975620725485027</v>
      </c>
      <c r="K170" s="22">
        <v>0.12</v>
      </c>
      <c r="L170" s="22">
        <v>0.12</v>
      </c>
      <c r="M170" s="22">
        <v>0.12</v>
      </c>
      <c r="N170" s="22">
        <v>0.12</v>
      </c>
      <c r="O170" s="22">
        <v>0.12</v>
      </c>
      <c r="P170" s="22">
        <v>0.12</v>
      </c>
    </row>
    <row r="171" spans="1:16" x14ac:dyDescent="0.3">
      <c r="A171" s="24" t="s">
        <v>98</v>
      </c>
      <c r="B171" s="22">
        <f>B152/B156</f>
        <v>2.0416568088816454E-2</v>
      </c>
      <c r="C171" s="22">
        <f t="shared" ref="C171:J171" si="127">C152/C156</f>
        <v>2.6845854446647572E-2</v>
      </c>
      <c r="D171" s="22">
        <f t="shared" si="127"/>
        <v>2.6182379519204504E-2</v>
      </c>
      <c r="E171" s="22">
        <f t="shared" si="127"/>
        <v>1.8972097805817458E-2</v>
      </c>
      <c r="F171" s="22">
        <f t="shared" si="127"/>
        <v>1.8624107850911974E-2</v>
      </c>
      <c r="G171" s="22">
        <f t="shared" si="127"/>
        <v>3.8084749616324673E-2</v>
      </c>
      <c r="H171" s="22">
        <f t="shared" si="127"/>
        <v>3.2476016021772948E-2</v>
      </c>
      <c r="I171" s="22">
        <f t="shared" si="127"/>
        <v>2.8183454255091847E-2</v>
      </c>
      <c r="J171" s="22">
        <f t="shared" si="127"/>
        <v>2.9423043574499042E-2</v>
      </c>
      <c r="K171" s="22">
        <v>0.03</v>
      </c>
      <c r="L171" s="22">
        <v>0.03</v>
      </c>
      <c r="M171" s="22">
        <v>0.03</v>
      </c>
      <c r="N171" s="22">
        <v>0.03</v>
      </c>
      <c r="O171" s="22">
        <v>0.03</v>
      </c>
      <c r="P171" s="22">
        <v>0.03</v>
      </c>
    </row>
    <row r="172" spans="1:16" x14ac:dyDescent="0.3">
      <c r="A172" s="24" t="s">
        <v>99</v>
      </c>
      <c r="B172" s="22">
        <f>B153/B156</f>
        <v>6.9994654889899491E-3</v>
      </c>
      <c r="C172" s="22">
        <f t="shared" ref="C172:J172" si="128">C153/C156</f>
        <v>6.6035103179848719E-3</v>
      </c>
      <c r="D172" s="22">
        <f t="shared" si="128"/>
        <v>7.0279941961723805E-3</v>
      </c>
      <c r="E172" s="22">
        <f t="shared" si="128"/>
        <v>7.2663053265712776E-3</v>
      </c>
      <c r="F172" s="22">
        <f t="shared" si="128"/>
        <v>8.9968279143536872E-3</v>
      </c>
      <c r="G172" s="22">
        <f t="shared" si="128"/>
        <v>1.0555334508042972E-2</v>
      </c>
      <c r="H172" s="22">
        <f t="shared" si="128"/>
        <v>9.750956075978888E-3</v>
      </c>
      <c r="I172" s="22">
        <f t="shared" si="128"/>
        <v>9.1461947016254555E-3</v>
      </c>
      <c r="J172" s="22">
        <f t="shared" si="128"/>
        <v>9.2479673363964864E-3</v>
      </c>
      <c r="K172" s="22">
        <v>0.01</v>
      </c>
      <c r="L172" s="22">
        <v>0.01</v>
      </c>
      <c r="M172" s="22">
        <v>0.01</v>
      </c>
      <c r="N172" s="22">
        <v>0.01</v>
      </c>
      <c r="O172" s="22">
        <v>0.01</v>
      </c>
      <c r="P172" s="22">
        <v>0.01</v>
      </c>
    </row>
    <row r="173" spans="1:16" x14ac:dyDescent="0.3">
      <c r="A173" s="24" t="s">
        <v>100</v>
      </c>
      <c r="B173" s="22">
        <f>B154/B156</f>
        <v>2.099138648651017E-2</v>
      </c>
      <c r="C173" s="22">
        <f t="shared" ref="C173:J173" si="129">C154/C156</f>
        <v>1.9134904898288903E-2</v>
      </c>
      <c r="D173" s="22">
        <f t="shared" si="129"/>
        <v>1.6712317095479982E-2</v>
      </c>
      <c r="E173" s="22">
        <f t="shared" si="129"/>
        <v>1.6754097027367736E-2</v>
      </c>
      <c r="F173" s="22">
        <f t="shared" si="129"/>
        <v>1.1948189267776896E-2</v>
      </c>
      <c r="G173" s="22">
        <f t="shared" si="129"/>
        <v>1.8075370886147898E-2</v>
      </c>
      <c r="H173" s="22">
        <f t="shared" si="129"/>
        <v>2.2950351976343205E-2</v>
      </c>
      <c r="I173" s="22">
        <f t="shared" si="129"/>
        <v>1.9339599138247732E-2</v>
      </c>
      <c r="J173" s="22">
        <f t="shared" si="129"/>
        <v>1.5675512589332165E-2</v>
      </c>
      <c r="K173" s="22">
        <v>0.02</v>
      </c>
      <c r="L173" s="22">
        <v>0.02</v>
      </c>
      <c r="M173" s="22">
        <v>0.02</v>
      </c>
      <c r="N173" s="22">
        <v>0.02</v>
      </c>
      <c r="O173" s="22">
        <v>0.02</v>
      </c>
      <c r="P173" s="22">
        <v>0.02</v>
      </c>
    </row>
    <row r="174" spans="1:16" x14ac:dyDescent="0.3">
      <c r="A174" s="7"/>
      <c r="B174" s="7"/>
      <c r="C174" s="7"/>
      <c r="D174" s="7"/>
      <c r="E174" s="7"/>
      <c r="F174" s="7"/>
      <c r="G174" s="7"/>
      <c r="H174" s="7"/>
      <c r="I174" s="7"/>
      <c r="J174" s="7"/>
      <c r="K174" s="7"/>
      <c r="L174" s="7"/>
      <c r="M174" s="7"/>
      <c r="N174" s="7"/>
      <c r="O174" s="7"/>
      <c r="P174" s="7"/>
    </row>
    <row r="175" spans="1:16" x14ac:dyDescent="0.3">
      <c r="A175" s="7"/>
      <c r="B175" s="7"/>
      <c r="C175" s="7"/>
      <c r="D175" s="7"/>
      <c r="E175" s="7"/>
      <c r="F175" s="7"/>
      <c r="G175" s="7"/>
      <c r="H175" s="7"/>
      <c r="I175" s="7"/>
      <c r="J175" s="7"/>
      <c r="K175" s="7"/>
      <c r="L175" s="7"/>
      <c r="M175" s="7"/>
      <c r="N175" s="7"/>
      <c r="O175" s="7"/>
      <c r="P175" s="7"/>
    </row>
    <row r="176" spans="1:16" x14ac:dyDescent="0.3">
      <c r="A176" s="7" t="s">
        <v>103</v>
      </c>
      <c r="B176" s="7">
        <f>B140-B148</f>
        <v>-31437</v>
      </c>
      <c r="C176" s="7">
        <f t="shared" ref="C176:H176" si="130">C140-C148</f>
        <v>-44623</v>
      </c>
      <c r="D176" s="7">
        <f t="shared" si="130"/>
        <v>-75925</v>
      </c>
      <c r="E176" s="7">
        <f t="shared" si="130"/>
        <v>-19756</v>
      </c>
      <c r="F176" s="7">
        <f t="shared" si="130"/>
        <v>-28938</v>
      </c>
      <c r="G176" s="7">
        <f t="shared" si="130"/>
        <v>-11640</v>
      </c>
      <c r="H176" s="7">
        <f t="shared" si="130"/>
        <v>-32723</v>
      </c>
      <c r="I176" s="7">
        <f>I140-I148</f>
        <v>-98460</v>
      </c>
      <c r="J176" s="7">
        <f t="shared" ref="J176:P176" si="131">J140-J148</f>
        <v>-61454</v>
      </c>
      <c r="K176" s="7">
        <f t="shared" si="131"/>
        <v>-125479.66112920095</v>
      </c>
      <c r="L176" s="7">
        <f t="shared" si="131"/>
        <v>-147022.73784742993</v>
      </c>
      <c r="M176" s="7">
        <f t="shared" si="131"/>
        <v>-172326.91899143835</v>
      </c>
      <c r="N176" s="7">
        <f t="shared" si="131"/>
        <v>-202056.32773148635</v>
      </c>
      <c r="O176" s="7">
        <f t="shared" si="131"/>
        <v>-236993.23899284599</v>
      </c>
      <c r="P176" s="7">
        <f t="shared" si="131"/>
        <v>-278059.20236397296</v>
      </c>
    </row>
    <row r="177" spans="1:16" x14ac:dyDescent="0.3">
      <c r="A177" s="7" t="s">
        <v>104</v>
      </c>
      <c r="B177" s="7"/>
      <c r="C177" s="7">
        <f>C176-B176</f>
        <v>-13186</v>
      </c>
      <c r="D177" s="7">
        <f t="shared" ref="D177:P177" si="132">D176-C176</f>
        <v>-31302</v>
      </c>
      <c r="E177" s="7">
        <f t="shared" si="132"/>
        <v>56169</v>
      </c>
      <c r="F177" s="7">
        <f t="shared" si="132"/>
        <v>-9182</v>
      </c>
      <c r="G177" s="7">
        <f t="shared" si="132"/>
        <v>17298</v>
      </c>
      <c r="H177" s="7">
        <f t="shared" si="132"/>
        <v>-21083</v>
      </c>
      <c r="I177" s="7">
        <f t="shared" si="132"/>
        <v>-65737</v>
      </c>
      <c r="J177" s="7">
        <f t="shared" si="132"/>
        <v>37006</v>
      </c>
      <c r="K177" s="7">
        <f t="shared" si="132"/>
        <v>-64025.661129200947</v>
      </c>
      <c r="L177" s="7">
        <f t="shared" si="132"/>
        <v>-21543.076718228986</v>
      </c>
      <c r="M177" s="7">
        <f t="shared" si="132"/>
        <v>-25304.181144008413</v>
      </c>
      <c r="N177" s="7">
        <f t="shared" si="132"/>
        <v>-29729.408740048006</v>
      </c>
      <c r="O177" s="7">
        <f t="shared" si="132"/>
        <v>-34936.911261359637</v>
      </c>
      <c r="P177" s="7">
        <f t="shared" si="132"/>
        <v>-41065.963371126971</v>
      </c>
    </row>
    <row r="178" spans="1:16" x14ac:dyDescent="0.3">
      <c r="A178" s="7"/>
      <c r="B178" s="7"/>
      <c r="C178" s="7"/>
      <c r="D178" s="7"/>
      <c r="E178" s="7"/>
      <c r="F178" s="7"/>
      <c r="G178" s="7"/>
      <c r="H178" s="7"/>
      <c r="I178" s="7"/>
      <c r="J178" s="7"/>
      <c r="K178" s="7"/>
      <c r="L178" s="7"/>
      <c r="M178" s="7"/>
      <c r="N178" s="7"/>
      <c r="O178" s="7"/>
      <c r="P178" s="7"/>
    </row>
    <row r="179" spans="1:16" x14ac:dyDescent="0.3">
      <c r="A179" s="11" t="s">
        <v>105</v>
      </c>
      <c r="B179" s="7"/>
      <c r="C179" s="7"/>
      <c r="D179" s="7"/>
      <c r="E179" s="7"/>
      <c r="F179" s="7"/>
      <c r="G179" s="7"/>
      <c r="H179" s="7"/>
      <c r="I179" s="7"/>
      <c r="J179" s="7"/>
      <c r="K179" s="7"/>
      <c r="L179" s="7"/>
      <c r="M179" s="7"/>
      <c r="N179" s="7"/>
      <c r="O179" s="7"/>
      <c r="P179" s="7"/>
    </row>
    <row r="180" spans="1:16" x14ac:dyDescent="0.3">
      <c r="A180" s="7" t="s">
        <v>106</v>
      </c>
      <c r="B180" s="7">
        <f>B68+B72+B70</f>
        <v>131896</v>
      </c>
      <c r="C180" s="7">
        <f t="shared" ref="C180:P180" si="133">C68+C72+C70</f>
        <v>141900</v>
      </c>
      <c r="D180" s="7">
        <f t="shared" si="133"/>
        <v>152092</v>
      </c>
      <c r="E180" s="7">
        <f t="shared" si="133"/>
        <v>165931</v>
      </c>
      <c r="F180" s="7">
        <f t="shared" si="133"/>
        <v>167529</v>
      </c>
      <c r="G180" s="7">
        <f t="shared" si="133"/>
        <v>159638</v>
      </c>
      <c r="H180" s="7">
        <f t="shared" si="133"/>
        <v>160435</v>
      </c>
      <c r="I180" s="7">
        <f t="shared" si="133"/>
        <v>314476</v>
      </c>
      <c r="J180" s="7">
        <f t="shared" si="133"/>
        <v>349154</v>
      </c>
      <c r="K180" s="7">
        <f t="shared" si="133"/>
        <v>396318.3119585613</v>
      </c>
      <c r="L180" s="7">
        <f t="shared" si="133"/>
        <v>437231.76042427443</v>
      </c>
      <c r="M180" s="7">
        <f t="shared" si="133"/>
        <v>478145.20888998755</v>
      </c>
      <c r="N180" s="7">
        <f t="shared" si="133"/>
        <v>519058.65735570062</v>
      </c>
      <c r="O180" s="7">
        <f t="shared" si="133"/>
        <v>559972.10582141369</v>
      </c>
      <c r="P180" s="7">
        <f t="shared" si="133"/>
        <v>600885.55428712675</v>
      </c>
    </row>
    <row r="181" spans="1:16" x14ac:dyDescent="0.3">
      <c r="A181" s="7" t="s">
        <v>107</v>
      </c>
      <c r="B181" s="7">
        <f>B69+B71</f>
        <v>3469</v>
      </c>
      <c r="C181" s="7">
        <f t="shared" ref="C181:P181" si="134">C69+C71</f>
        <v>3730</v>
      </c>
      <c r="D181" s="7">
        <f t="shared" si="134"/>
        <v>3117</v>
      </c>
      <c r="E181" s="7">
        <f t="shared" si="134"/>
        <v>4511</v>
      </c>
      <c r="F181" s="7">
        <f t="shared" si="134"/>
        <v>4067</v>
      </c>
      <c r="G181" s="7">
        <f t="shared" si="134"/>
        <v>5217</v>
      </c>
      <c r="H181" s="7">
        <f t="shared" si="134"/>
        <v>6402</v>
      </c>
      <c r="I181" s="7">
        <f t="shared" si="134"/>
        <v>6368</v>
      </c>
      <c r="J181" s="7">
        <f t="shared" si="134"/>
        <v>6842</v>
      </c>
      <c r="K181" s="7">
        <f t="shared" si="134"/>
        <v>0</v>
      </c>
      <c r="L181" s="7">
        <f t="shared" si="134"/>
        <v>0</v>
      </c>
      <c r="M181" s="7">
        <f t="shared" si="134"/>
        <v>0</v>
      </c>
      <c r="N181" s="7">
        <f t="shared" si="134"/>
        <v>0</v>
      </c>
      <c r="O181" s="7">
        <f t="shared" si="134"/>
        <v>0</v>
      </c>
      <c r="P181" s="7">
        <f t="shared" si="134"/>
        <v>0</v>
      </c>
    </row>
    <row r="182" spans="1:16" x14ac:dyDescent="0.3">
      <c r="A182" s="15" t="s">
        <v>43</v>
      </c>
      <c r="B182" s="8">
        <f>SUM(B180:B181)</f>
        <v>135365</v>
      </c>
      <c r="C182" s="8">
        <f t="shared" ref="C182:J182" si="135">SUM(C180:C181)</f>
        <v>145630</v>
      </c>
      <c r="D182" s="8">
        <f t="shared" si="135"/>
        <v>155209</v>
      </c>
      <c r="E182" s="8">
        <f t="shared" si="135"/>
        <v>170442</v>
      </c>
      <c r="F182" s="8">
        <f t="shared" si="135"/>
        <v>171596</v>
      </c>
      <c r="G182" s="8">
        <f t="shared" si="135"/>
        <v>164855</v>
      </c>
      <c r="H182" s="8">
        <f t="shared" si="135"/>
        <v>166837</v>
      </c>
      <c r="I182" s="8">
        <f t="shared" si="135"/>
        <v>320844</v>
      </c>
      <c r="J182" s="8">
        <f t="shared" si="135"/>
        <v>355996</v>
      </c>
      <c r="K182" s="8">
        <f>K185*K96/10^6</f>
        <v>408000</v>
      </c>
      <c r="L182" s="8">
        <f t="shared" ref="L182:P182" si="136">L185*L96/10^6</f>
        <v>456000</v>
      </c>
      <c r="M182" s="8">
        <f t="shared" si="136"/>
        <v>504000</v>
      </c>
      <c r="N182" s="8">
        <f t="shared" si="136"/>
        <v>552000</v>
      </c>
      <c r="O182" s="8">
        <f t="shared" si="136"/>
        <v>600000</v>
      </c>
      <c r="P182" s="8">
        <f t="shared" si="136"/>
        <v>648000</v>
      </c>
    </row>
    <row r="183" spans="1:16" x14ac:dyDescent="0.3">
      <c r="A183" s="7"/>
      <c r="B183" s="7"/>
      <c r="C183" s="7"/>
      <c r="D183" s="7"/>
      <c r="E183" s="7"/>
      <c r="F183" s="7"/>
      <c r="G183" s="7"/>
      <c r="H183" s="7"/>
      <c r="I183" s="7"/>
      <c r="J183" s="7"/>
      <c r="K183" s="7"/>
      <c r="L183" s="7"/>
      <c r="M183" s="7"/>
      <c r="N183" s="7"/>
      <c r="O183" s="7"/>
      <c r="P183" s="7"/>
    </row>
    <row r="184" spans="1:16" x14ac:dyDescent="0.3">
      <c r="A184" s="7"/>
      <c r="B184" s="7"/>
      <c r="C184" s="7"/>
      <c r="D184" s="7"/>
      <c r="E184" s="7"/>
      <c r="F184" s="7"/>
      <c r="G184" s="7"/>
      <c r="H184" s="7"/>
      <c r="I184" s="7"/>
      <c r="J184" s="7"/>
      <c r="K184" s="7"/>
      <c r="L184" s="7"/>
      <c r="M184" s="7"/>
      <c r="N184" s="7"/>
      <c r="O184" s="7"/>
      <c r="P184" s="7"/>
    </row>
    <row r="185" spans="1:16" x14ac:dyDescent="0.3">
      <c r="A185" s="7" t="s">
        <v>108</v>
      </c>
      <c r="B185" s="7">
        <f>B182/B96*10^6</f>
        <v>90243.333333333328</v>
      </c>
      <c r="C185" s="7">
        <f t="shared" ref="C185:J185" si="137">C182/C96*10^6</f>
        <v>93954.838709677409</v>
      </c>
      <c r="D185" s="7">
        <f t="shared" si="137"/>
        <v>99492.948717948719</v>
      </c>
      <c r="E185" s="7">
        <f t="shared" si="137"/>
        <v>107874.6835443038</v>
      </c>
      <c r="F185" s="7">
        <f t="shared" si="137"/>
        <v>85798</v>
      </c>
      <c r="G185" s="7">
        <f t="shared" si="137"/>
        <v>73268.888888888891</v>
      </c>
      <c r="H185" s="7">
        <f t="shared" si="137"/>
        <v>74149.777777777766</v>
      </c>
      <c r="I185" s="7">
        <f t="shared" si="137"/>
        <v>142597.33333333331</v>
      </c>
      <c r="J185" s="7">
        <f t="shared" si="137"/>
        <v>158220.44444444444</v>
      </c>
      <c r="K185" s="7">
        <v>160000</v>
      </c>
      <c r="L185" s="7">
        <v>160000</v>
      </c>
      <c r="M185" s="7">
        <v>160000</v>
      </c>
      <c r="N185" s="7">
        <v>160000</v>
      </c>
      <c r="O185" s="7">
        <v>160000</v>
      </c>
      <c r="P185" s="7">
        <v>160000</v>
      </c>
    </row>
    <row r="186" spans="1:16" x14ac:dyDescent="0.3">
      <c r="A186" s="7"/>
      <c r="B186" s="7"/>
      <c r="C186" s="7"/>
      <c r="D186" s="7"/>
      <c r="E186" s="7"/>
      <c r="F186" s="7"/>
      <c r="G186" s="7"/>
      <c r="H186" s="7"/>
      <c r="I186" s="7"/>
      <c r="J186" s="7"/>
      <c r="K186" s="7"/>
      <c r="L186" s="7"/>
      <c r="M186" s="7"/>
      <c r="N186" s="7"/>
      <c r="O186" s="7"/>
      <c r="P186" s="7"/>
    </row>
    <row r="187" spans="1:16" x14ac:dyDescent="0.3">
      <c r="A187" s="7" t="s">
        <v>109</v>
      </c>
      <c r="B187" s="21"/>
      <c r="C187" s="7">
        <f>C185*C97/10^6</f>
        <v>4697.7419354838703</v>
      </c>
      <c r="D187" s="7">
        <f t="shared" ref="D187:P187" si="138">D185*D97/10^6</f>
        <v>994.92948717948718</v>
      </c>
      <c r="E187" s="7">
        <f t="shared" si="138"/>
        <v>2157.493670886076</v>
      </c>
      <c r="F187" s="7">
        <f t="shared" si="138"/>
        <v>36035.160000000003</v>
      </c>
      <c r="G187" s="7">
        <f t="shared" si="138"/>
        <v>18317.222222222223</v>
      </c>
      <c r="H187" s="7">
        <f t="shared" si="138"/>
        <v>0</v>
      </c>
      <c r="I187" s="7">
        <f t="shared" si="138"/>
        <v>0</v>
      </c>
      <c r="J187" s="7">
        <f t="shared" si="138"/>
        <v>0</v>
      </c>
      <c r="K187" s="7">
        <f t="shared" si="138"/>
        <v>48000</v>
      </c>
      <c r="L187" s="7">
        <f t="shared" si="138"/>
        <v>48000</v>
      </c>
      <c r="M187" s="7">
        <f t="shared" si="138"/>
        <v>48000</v>
      </c>
      <c r="N187" s="7">
        <f t="shared" si="138"/>
        <v>48000</v>
      </c>
      <c r="O187" s="7">
        <f t="shared" si="138"/>
        <v>48000</v>
      </c>
      <c r="P187" s="7">
        <f t="shared" si="138"/>
        <v>48000</v>
      </c>
    </row>
    <row r="188" spans="1:16" x14ac:dyDescent="0.3">
      <c r="A188" s="7" t="s">
        <v>110</v>
      </c>
      <c r="B188" s="21"/>
      <c r="C188" s="7">
        <f>B191</f>
        <v>28670</v>
      </c>
      <c r="D188" s="7">
        <f t="shared" ref="D188:P188" si="139">C191</f>
        <v>26039</v>
      </c>
      <c r="E188" s="7">
        <f t="shared" si="139"/>
        <v>27598</v>
      </c>
      <c r="F188" s="7">
        <f t="shared" si="139"/>
        <v>30208</v>
      </c>
      <c r="G188" s="7">
        <f t="shared" si="139"/>
        <v>35284</v>
      </c>
      <c r="H188" s="7">
        <f t="shared" si="139"/>
        <v>30341</v>
      </c>
      <c r="I188" s="7">
        <f t="shared" si="139"/>
        <v>27890</v>
      </c>
      <c r="J188" s="7">
        <f t="shared" si="139"/>
        <v>48460</v>
      </c>
      <c r="K188" s="7">
        <f t="shared" si="139"/>
        <v>52558</v>
      </c>
      <c r="L188" s="7">
        <f t="shared" si="139"/>
        <v>60235.688041438676</v>
      </c>
      <c r="M188" s="7">
        <f t="shared" si="139"/>
        <v>67322.239575725573</v>
      </c>
      <c r="N188" s="7">
        <f t="shared" si="139"/>
        <v>74408.791110012477</v>
      </c>
      <c r="O188" s="7">
        <f t="shared" si="139"/>
        <v>81495.34264429938</v>
      </c>
      <c r="P188" s="7">
        <f t="shared" si="139"/>
        <v>88581.894178586284</v>
      </c>
    </row>
    <row r="189" spans="1:16" x14ac:dyDescent="0.3">
      <c r="A189" s="11" t="s">
        <v>111</v>
      </c>
      <c r="B189" s="21"/>
      <c r="C189" s="7"/>
      <c r="D189" s="7"/>
      <c r="E189" s="7"/>
      <c r="F189" s="7"/>
      <c r="G189" s="7"/>
      <c r="H189" s="7"/>
      <c r="I189" s="7"/>
      <c r="J189" s="7"/>
      <c r="K189" s="7">
        <f>SUM(K187:K188)</f>
        <v>100558</v>
      </c>
      <c r="L189" s="7">
        <f t="shared" ref="L189:P189" si="140">SUM(L187:L188)</f>
        <v>108235.68804143867</v>
      </c>
      <c r="M189" s="7">
        <f t="shared" si="140"/>
        <v>115322.23957572557</v>
      </c>
      <c r="N189" s="7">
        <f t="shared" si="140"/>
        <v>122408.79111001248</v>
      </c>
      <c r="O189" s="7">
        <f t="shared" si="140"/>
        <v>129495.34264429938</v>
      </c>
      <c r="P189" s="7">
        <f t="shared" si="140"/>
        <v>136581.89417858628</v>
      </c>
    </row>
    <row r="190" spans="1:16" x14ac:dyDescent="0.3">
      <c r="A190" s="7"/>
      <c r="B190" s="7"/>
      <c r="C190" s="7"/>
      <c r="D190" s="7"/>
      <c r="E190" s="7"/>
      <c r="F190" s="7"/>
      <c r="G190" s="7"/>
      <c r="H190" s="7"/>
      <c r="I190" s="7"/>
      <c r="J190" s="7"/>
      <c r="K190" s="7"/>
      <c r="L190" s="7"/>
      <c r="M190" s="7"/>
      <c r="N190" s="7"/>
      <c r="O190" s="7"/>
      <c r="P190" s="7"/>
    </row>
    <row r="191" spans="1:16" x14ac:dyDescent="0.3">
      <c r="A191" s="7" t="s">
        <v>112</v>
      </c>
      <c r="B191" s="7">
        <f>B22</f>
        <v>28670</v>
      </c>
      <c r="C191" s="7">
        <f t="shared" ref="C191:J191" si="141">C22</f>
        <v>26039</v>
      </c>
      <c r="D191" s="7">
        <f t="shared" si="141"/>
        <v>27598</v>
      </c>
      <c r="E191" s="7">
        <f t="shared" si="141"/>
        <v>30208</v>
      </c>
      <c r="F191" s="7">
        <f t="shared" si="141"/>
        <v>35284</v>
      </c>
      <c r="G191" s="7">
        <f t="shared" si="141"/>
        <v>30341</v>
      </c>
      <c r="H191" s="7">
        <f t="shared" si="141"/>
        <v>27890</v>
      </c>
      <c r="I191" s="7">
        <f t="shared" si="141"/>
        <v>48460</v>
      </c>
      <c r="J191" s="7">
        <f t="shared" si="141"/>
        <v>52558</v>
      </c>
      <c r="K191" s="7">
        <f>K182*K192</f>
        <v>60235.688041438676</v>
      </c>
      <c r="L191" s="7">
        <f t="shared" ref="L191:P191" si="142">L182*L192</f>
        <v>67322.239575725573</v>
      </c>
      <c r="M191" s="7">
        <f t="shared" si="142"/>
        <v>74408.791110012477</v>
      </c>
      <c r="N191" s="7">
        <f t="shared" si="142"/>
        <v>81495.34264429938</v>
      </c>
      <c r="O191" s="7">
        <f t="shared" si="142"/>
        <v>88581.894178586284</v>
      </c>
      <c r="P191" s="7">
        <f t="shared" si="142"/>
        <v>95668.445712873188</v>
      </c>
    </row>
    <row r="192" spans="1:16" x14ac:dyDescent="0.3">
      <c r="A192" s="7" t="s">
        <v>113</v>
      </c>
      <c r="B192" s="22">
        <f>B191/B182</f>
        <v>0.21179773205776972</v>
      </c>
      <c r="C192" s="22">
        <f t="shared" ref="C192:J192" si="143">C191/C182</f>
        <v>0.17880244455126004</v>
      </c>
      <c r="D192" s="22">
        <f t="shared" si="143"/>
        <v>0.17781185369405125</v>
      </c>
      <c r="E192" s="22">
        <f t="shared" si="143"/>
        <v>0.1772333110383591</v>
      </c>
      <c r="F192" s="22">
        <f t="shared" si="143"/>
        <v>0.2056225086831861</v>
      </c>
      <c r="G192" s="22">
        <f t="shared" si="143"/>
        <v>0.1840465863941039</v>
      </c>
      <c r="H192" s="22">
        <f t="shared" si="143"/>
        <v>0.16716915312550573</v>
      </c>
      <c r="I192" s="22">
        <f t="shared" si="143"/>
        <v>0.15103913428332771</v>
      </c>
      <c r="J192" s="22">
        <f t="shared" si="143"/>
        <v>0.14763649029764381</v>
      </c>
      <c r="K192" s="22">
        <f>J192</f>
        <v>0.14763649029764381</v>
      </c>
      <c r="L192" s="22">
        <f t="shared" ref="L192:P192" si="144">K192</f>
        <v>0.14763649029764381</v>
      </c>
      <c r="M192" s="22">
        <f t="shared" si="144"/>
        <v>0.14763649029764381</v>
      </c>
      <c r="N192" s="22">
        <f t="shared" si="144"/>
        <v>0.14763649029764381</v>
      </c>
      <c r="O192" s="22">
        <f t="shared" si="144"/>
        <v>0.14763649029764381</v>
      </c>
      <c r="P192" s="22">
        <f t="shared" si="144"/>
        <v>0.14763649029764381</v>
      </c>
    </row>
    <row r="193" spans="1:23" x14ac:dyDescent="0.3">
      <c r="A193" s="7"/>
      <c r="B193" s="7"/>
      <c r="C193" s="7"/>
      <c r="D193" s="7"/>
      <c r="E193" s="7"/>
      <c r="F193" s="7"/>
      <c r="G193" s="7"/>
      <c r="H193" s="7"/>
      <c r="I193" s="7"/>
      <c r="J193" s="7"/>
      <c r="K193" s="7"/>
      <c r="L193" s="7"/>
      <c r="M193" s="7"/>
      <c r="N193" s="7"/>
      <c r="O193" s="7"/>
      <c r="P193" s="7"/>
    </row>
    <row r="194" spans="1:23" x14ac:dyDescent="0.3">
      <c r="A194" s="7"/>
      <c r="B194" s="7"/>
      <c r="C194" s="7"/>
      <c r="D194" s="7"/>
      <c r="E194" s="7"/>
      <c r="F194" s="7"/>
      <c r="G194" s="7"/>
      <c r="H194" s="7"/>
      <c r="I194" s="7"/>
      <c r="J194" s="7"/>
      <c r="K194" s="7"/>
      <c r="L194" s="7"/>
      <c r="M194" s="7"/>
      <c r="N194" s="7"/>
      <c r="O194" s="7"/>
      <c r="P194" s="7"/>
    </row>
    <row r="195" spans="1:23" x14ac:dyDescent="0.3">
      <c r="A195" s="11" t="s">
        <v>114</v>
      </c>
      <c r="B195" s="7"/>
      <c r="C195" s="7"/>
      <c r="D195" s="7"/>
      <c r="E195" s="7"/>
      <c r="F195" s="7"/>
      <c r="G195" s="7"/>
      <c r="H195" s="7"/>
      <c r="I195" s="7"/>
      <c r="J195" s="7"/>
      <c r="K195" s="7"/>
      <c r="L195" s="7"/>
      <c r="M195" s="7"/>
      <c r="N195" s="7"/>
      <c r="O195" s="7"/>
      <c r="P195" s="7"/>
    </row>
    <row r="196" spans="1:23" x14ac:dyDescent="0.3">
      <c r="A196" s="24" t="s">
        <v>115</v>
      </c>
      <c r="B196" s="21"/>
      <c r="C196" s="21"/>
      <c r="D196" s="21"/>
      <c r="E196" s="21"/>
      <c r="F196" s="21"/>
      <c r="G196" s="21"/>
      <c r="H196" s="21"/>
      <c r="I196" s="21"/>
      <c r="J196" s="7"/>
      <c r="K196" s="7">
        <f t="shared" ref="K196:P196" si="145">K37</f>
        <v>181646.00011596415</v>
      </c>
      <c r="L196" s="7">
        <f t="shared" si="145"/>
        <v>212511.08289154299</v>
      </c>
      <c r="M196" s="7">
        <f t="shared" si="145"/>
        <v>249692.66105278203</v>
      </c>
      <c r="N196" s="7">
        <f t="shared" si="145"/>
        <v>294306.08011141629</v>
      </c>
      <c r="O196" s="7">
        <f t="shared" si="145"/>
        <v>347665.11267155857</v>
      </c>
      <c r="P196" s="7">
        <f t="shared" si="145"/>
        <v>411317.43278427736</v>
      </c>
    </row>
    <row r="197" spans="1:23" x14ac:dyDescent="0.3">
      <c r="A197" s="24" t="s">
        <v>116</v>
      </c>
      <c r="B197" s="21"/>
      <c r="C197" s="21"/>
      <c r="D197" s="21"/>
      <c r="E197" s="21"/>
      <c r="F197" s="21"/>
      <c r="G197" s="21"/>
      <c r="H197" s="21"/>
      <c r="I197" s="21"/>
      <c r="J197" s="7"/>
      <c r="K197" s="7">
        <f t="shared" ref="K197:P197" si="146">K22</f>
        <v>60235.688041438676</v>
      </c>
      <c r="L197" s="7">
        <f t="shared" si="146"/>
        <v>67322.239575725573</v>
      </c>
      <c r="M197" s="7">
        <f t="shared" si="146"/>
        <v>74408.791110012477</v>
      </c>
      <c r="N197" s="7">
        <f t="shared" si="146"/>
        <v>81495.34264429938</v>
      </c>
      <c r="O197" s="7">
        <f t="shared" si="146"/>
        <v>88581.894178586284</v>
      </c>
      <c r="P197" s="7">
        <f t="shared" si="146"/>
        <v>95668.445712873188</v>
      </c>
    </row>
    <row r="198" spans="1:23" x14ac:dyDescent="0.3">
      <c r="A198" s="24" t="s">
        <v>117</v>
      </c>
      <c r="B198" s="21"/>
      <c r="C198" s="21"/>
      <c r="D198" s="21"/>
      <c r="E198" s="21"/>
      <c r="F198" s="21"/>
      <c r="G198" s="21"/>
      <c r="H198" s="21"/>
      <c r="I198" s="21"/>
      <c r="J198" s="7"/>
      <c r="K198" s="7">
        <v>0</v>
      </c>
      <c r="L198" s="7">
        <v>0</v>
      </c>
      <c r="M198" s="7">
        <v>0</v>
      </c>
      <c r="N198" s="7">
        <v>0</v>
      </c>
      <c r="O198" s="7">
        <v>0</v>
      </c>
      <c r="P198" s="7">
        <v>0</v>
      </c>
    </row>
    <row r="199" spans="1:23" x14ac:dyDescent="0.3">
      <c r="A199" s="24" t="s">
        <v>118</v>
      </c>
      <c r="B199" s="21"/>
      <c r="C199" s="21"/>
      <c r="D199" s="21"/>
      <c r="E199" s="21"/>
      <c r="F199" s="21"/>
      <c r="G199" s="21"/>
      <c r="H199" s="21"/>
      <c r="I199" s="21"/>
      <c r="J199" s="7"/>
      <c r="K199" s="7">
        <f t="shared" ref="K199:P199" si="147">K177</f>
        <v>-64025.661129200947</v>
      </c>
      <c r="L199" s="7">
        <f t="shared" si="147"/>
        <v>-21543.076718228986</v>
      </c>
      <c r="M199" s="7">
        <f t="shared" si="147"/>
        <v>-25304.181144008413</v>
      </c>
      <c r="N199" s="7">
        <f t="shared" si="147"/>
        <v>-29729.408740048006</v>
      </c>
      <c r="O199" s="7">
        <f t="shared" si="147"/>
        <v>-34936.911261359637</v>
      </c>
      <c r="P199" s="7">
        <f t="shared" si="147"/>
        <v>-41065.963371126971</v>
      </c>
    </row>
    <row r="200" spans="1:23" x14ac:dyDescent="0.3">
      <c r="A200" s="24" t="s">
        <v>119</v>
      </c>
      <c r="B200" s="21">
        <f>B189</f>
        <v>0</v>
      </c>
      <c r="C200" s="21">
        <f t="shared" ref="C200:L200" si="148">C189</f>
        <v>0</v>
      </c>
      <c r="D200" s="21">
        <f t="shared" si="148"/>
        <v>0</v>
      </c>
      <c r="E200" s="21">
        <f t="shared" si="148"/>
        <v>0</v>
      </c>
      <c r="F200" s="21">
        <f t="shared" si="148"/>
        <v>0</v>
      </c>
      <c r="G200" s="21">
        <f t="shared" si="148"/>
        <v>0</v>
      </c>
      <c r="H200" s="21">
        <f t="shared" si="148"/>
        <v>0</v>
      </c>
      <c r="I200" s="21">
        <f t="shared" si="148"/>
        <v>0</v>
      </c>
      <c r="J200" s="7">
        <f>J177</f>
        <v>37006</v>
      </c>
      <c r="K200" s="7">
        <f t="shared" si="148"/>
        <v>100558</v>
      </c>
      <c r="L200" s="7">
        <f t="shared" si="148"/>
        <v>108235.68804143867</v>
      </c>
      <c r="M200" s="7">
        <f t="shared" ref="M200:P200" si="149">M189</f>
        <v>115322.23957572557</v>
      </c>
      <c r="N200" s="7">
        <f t="shared" si="149"/>
        <v>122408.79111001248</v>
      </c>
      <c r="O200" s="7">
        <f t="shared" si="149"/>
        <v>129495.34264429938</v>
      </c>
      <c r="P200" s="7">
        <f t="shared" si="149"/>
        <v>136581.89417858628</v>
      </c>
    </row>
    <row r="201" spans="1:23" x14ac:dyDescent="0.3">
      <c r="A201" s="7"/>
      <c r="B201" s="7"/>
      <c r="C201" s="7"/>
      <c r="D201" s="7"/>
      <c r="E201" s="7"/>
      <c r="F201" s="7"/>
      <c r="G201" s="7"/>
      <c r="H201" s="7"/>
      <c r="I201" s="7"/>
      <c r="J201" s="7"/>
      <c r="K201" s="7"/>
      <c r="L201" s="7"/>
      <c r="M201" s="7"/>
      <c r="N201" s="7"/>
      <c r="O201" s="7"/>
      <c r="P201" s="7"/>
    </row>
    <row r="202" spans="1:23" x14ac:dyDescent="0.3">
      <c r="A202" s="7" t="s">
        <v>120</v>
      </c>
      <c r="B202" s="21"/>
      <c r="C202" s="21"/>
      <c r="D202" s="21"/>
      <c r="E202" s="21"/>
      <c r="F202" s="21"/>
      <c r="G202" s="21"/>
      <c r="H202" s="21"/>
      <c r="I202" s="21"/>
      <c r="J202" s="21"/>
      <c r="K202" s="7">
        <f>J204</f>
        <v>28274</v>
      </c>
      <c r="L202" s="7">
        <f t="shared" ref="L202:P202" si="150">K204</f>
        <v>233623.34928660374</v>
      </c>
      <c r="M202" s="7">
        <f t="shared" si="150"/>
        <v>426764.06043066259</v>
      </c>
      <c r="N202" s="7">
        <f t="shared" si="150"/>
        <v>660847.45416173991</v>
      </c>
      <c r="O202" s="7">
        <f t="shared" si="150"/>
        <v>943969.49454749108</v>
      </c>
      <c r="P202" s="7">
        <f t="shared" si="150"/>
        <v>1285658.0700146961</v>
      </c>
    </row>
    <row r="203" spans="1:23" x14ac:dyDescent="0.3">
      <c r="A203" s="7" t="s">
        <v>121</v>
      </c>
      <c r="B203" s="21"/>
      <c r="C203" s="21"/>
      <c r="D203" s="21"/>
      <c r="E203" s="21"/>
      <c r="F203" s="21"/>
      <c r="G203" s="21"/>
      <c r="H203" s="21"/>
      <c r="I203" s="21"/>
      <c r="J203" s="21"/>
      <c r="K203" s="7">
        <f>K196+K197+K198-K199-K200</f>
        <v>205349.34928660374</v>
      </c>
      <c r="L203" s="7">
        <f t="shared" ref="L203:P203" si="151">L196+L197+L198-L199-L200</f>
        <v>193140.71114405888</v>
      </c>
      <c r="M203" s="7">
        <f t="shared" si="151"/>
        <v>234083.39373107738</v>
      </c>
      <c r="N203" s="7">
        <f t="shared" si="151"/>
        <v>283122.04038575117</v>
      </c>
      <c r="O203" s="7">
        <f t="shared" si="151"/>
        <v>341688.57546720508</v>
      </c>
      <c r="P203" s="7">
        <f t="shared" si="151"/>
        <v>411469.94768969121</v>
      </c>
      <c r="Q203" s="7">
        <f>P203*(1+Q205)</f>
        <v>485215.67663835589</v>
      </c>
      <c r="R203" s="7">
        <f t="shared" ref="R203:V203" si="152">Q203*(1+R205)</f>
        <v>560048.09688383446</v>
      </c>
      <c r="S203" s="7">
        <f t="shared" si="152"/>
        <v>632420.34973434731</v>
      </c>
      <c r="T203" s="7">
        <f t="shared" si="152"/>
        <v>698334.40306601615</v>
      </c>
      <c r="U203" s="7">
        <f t="shared" si="152"/>
        <v>753659.99294664932</v>
      </c>
      <c r="V203" s="7">
        <f t="shared" si="152"/>
        <v>794527.2565694626</v>
      </c>
      <c r="W203" s="7">
        <f>V203*(1+W205)/(B211-W205)</f>
        <v>20055149.303479694</v>
      </c>
    </row>
    <row r="204" spans="1:23" x14ac:dyDescent="0.3">
      <c r="A204" s="11" t="s">
        <v>122</v>
      </c>
      <c r="B204" s="21"/>
      <c r="C204" s="21"/>
      <c r="D204" s="21"/>
      <c r="E204" s="21"/>
      <c r="F204" s="21"/>
      <c r="G204" s="21"/>
      <c r="H204" s="21"/>
      <c r="I204" s="21"/>
      <c r="J204" s="7">
        <f>J85</f>
        <v>28274</v>
      </c>
      <c r="K204" s="7">
        <f>K202+K203</f>
        <v>233623.34928660374</v>
      </c>
      <c r="L204" s="7">
        <f t="shared" ref="L204:P204" si="153">L202+L203</f>
        <v>426764.06043066259</v>
      </c>
      <c r="M204" s="7">
        <f t="shared" si="153"/>
        <v>660847.45416173991</v>
      </c>
      <c r="N204" s="7">
        <f t="shared" si="153"/>
        <v>943969.49454749108</v>
      </c>
      <c r="O204" s="7">
        <f t="shared" si="153"/>
        <v>1285658.0700146961</v>
      </c>
      <c r="P204" s="7">
        <f t="shared" si="153"/>
        <v>1697128.0177043872</v>
      </c>
    </row>
    <row r="205" spans="1:23" x14ac:dyDescent="0.3">
      <c r="A205" s="7" t="s">
        <v>123</v>
      </c>
      <c r="B205" s="7"/>
      <c r="C205" s="7"/>
      <c r="D205" s="7"/>
      <c r="E205" s="7"/>
      <c r="F205" s="7"/>
      <c r="G205" s="7"/>
      <c r="H205" s="7"/>
      <c r="I205" s="7"/>
      <c r="J205" s="7"/>
      <c r="K205" s="7"/>
      <c r="L205" s="22">
        <f>L203/K203-1</f>
        <v>-5.9453015969899159E-2</v>
      </c>
      <c r="M205" s="22">
        <f t="shared" ref="M205:P205" si="154">M203/L203-1</f>
        <v>0.21198370009355694</v>
      </c>
      <c r="N205" s="22">
        <f t="shared" si="154"/>
        <v>0.20949220648693689</v>
      </c>
      <c r="O205" s="22">
        <f t="shared" si="154"/>
        <v>0.20685968143510669</v>
      </c>
      <c r="P205" s="22">
        <f t="shared" si="154"/>
        <v>0.2042250670133503</v>
      </c>
      <c r="Q205" s="38">
        <f>P205-B210</f>
        <v>0.17922506701335031</v>
      </c>
      <c r="R205" s="38">
        <f>Q205-B210</f>
        <v>0.15422506701335031</v>
      </c>
      <c r="S205" s="38">
        <f>R205-B210</f>
        <v>0.12922506701335032</v>
      </c>
      <c r="T205" s="38">
        <f>S205-B210</f>
        <v>0.10422506701335033</v>
      </c>
      <c r="U205" s="38">
        <f>T205-B210</f>
        <v>7.9225067013350331E-2</v>
      </c>
      <c r="V205" s="38">
        <f>U205-B210</f>
        <v>5.422506701335033E-2</v>
      </c>
      <c r="W205" s="39">
        <f>V205-B210</f>
        <v>2.9225067013350328E-2</v>
      </c>
    </row>
    <row r="206" spans="1:23" x14ac:dyDescent="0.3">
      <c r="A206" s="7"/>
      <c r="B206" s="7"/>
      <c r="C206" s="7"/>
      <c r="D206" s="7"/>
      <c r="E206" s="7"/>
      <c r="F206" s="7"/>
      <c r="G206" s="7"/>
      <c r="H206" s="7"/>
      <c r="I206" s="7"/>
      <c r="J206" s="7"/>
      <c r="K206" s="7"/>
      <c r="L206" s="7"/>
      <c r="M206" s="7"/>
      <c r="N206" s="7"/>
      <c r="O206" s="7"/>
      <c r="P206" s="7"/>
    </row>
    <row r="207" spans="1:23" x14ac:dyDescent="0.3">
      <c r="A207" s="7"/>
      <c r="B207" s="7"/>
      <c r="C207" s="7"/>
      <c r="D207" s="7"/>
      <c r="E207" s="7"/>
      <c r="F207" s="7"/>
      <c r="G207" s="7"/>
      <c r="H207" s="7"/>
      <c r="I207" s="7"/>
      <c r="J207" s="7"/>
      <c r="K207" s="7"/>
      <c r="L207" s="7"/>
      <c r="M207" s="7"/>
      <c r="N207" s="7"/>
      <c r="O207" s="7"/>
      <c r="P207" s="7"/>
    </row>
    <row r="208" spans="1:23" x14ac:dyDescent="0.3">
      <c r="A208" s="34" t="s">
        <v>124</v>
      </c>
      <c r="B208" s="7"/>
      <c r="C208" s="7"/>
      <c r="D208" s="7"/>
      <c r="E208" s="7"/>
      <c r="F208" s="7"/>
      <c r="G208" s="7"/>
      <c r="H208" s="7"/>
      <c r="I208" s="7"/>
      <c r="J208" s="7"/>
      <c r="K208" s="7"/>
      <c r="L208" s="7"/>
      <c r="M208" s="7"/>
      <c r="N208" s="7"/>
      <c r="O208" s="7"/>
      <c r="P208" s="7"/>
    </row>
    <row r="209" spans="1:23" x14ac:dyDescent="0.3">
      <c r="A209" s="24" t="s">
        <v>125</v>
      </c>
      <c r="B209" s="32">
        <v>0.02</v>
      </c>
      <c r="C209" s="7"/>
      <c r="D209" s="7"/>
      <c r="E209" s="7"/>
      <c r="F209" s="7"/>
      <c r="G209" s="7"/>
      <c r="H209" s="7"/>
      <c r="I209" s="7"/>
      <c r="J209" s="7"/>
      <c r="K209" s="7"/>
      <c r="L209" s="7"/>
      <c r="M209" s="7"/>
      <c r="N209" s="7"/>
      <c r="O209" s="7"/>
      <c r="P209" s="7"/>
    </row>
    <row r="210" spans="1:23" x14ac:dyDescent="0.3">
      <c r="A210" s="24" t="s">
        <v>126</v>
      </c>
      <c r="B210" s="35">
        <v>2.5000000000000001E-2</v>
      </c>
      <c r="C210" s="7"/>
      <c r="D210" s="7"/>
      <c r="E210" s="7"/>
      <c r="F210" s="7"/>
      <c r="G210" s="7"/>
      <c r="H210" s="7"/>
      <c r="I210" s="7"/>
      <c r="J210" s="7"/>
      <c r="K210" s="7"/>
      <c r="L210" s="7"/>
      <c r="M210" s="7"/>
      <c r="N210" s="7"/>
      <c r="O210" s="7"/>
      <c r="P210" s="7"/>
    </row>
    <row r="211" spans="1:23" x14ac:dyDescent="0.3">
      <c r="A211" s="24" t="s">
        <v>127</v>
      </c>
      <c r="B211" s="32">
        <v>7.0000000000000007E-2</v>
      </c>
      <c r="C211" s="7"/>
      <c r="D211" s="7"/>
      <c r="E211" s="7"/>
      <c r="F211" s="7"/>
      <c r="G211" s="7"/>
      <c r="H211" s="7"/>
      <c r="I211" s="7"/>
      <c r="J211" s="7"/>
      <c r="K211" s="7"/>
      <c r="L211" s="7"/>
      <c r="M211" s="7"/>
      <c r="N211" s="7"/>
      <c r="O211" s="7"/>
      <c r="P211" s="7"/>
    </row>
    <row r="212" spans="1:23" x14ac:dyDescent="0.3">
      <c r="A212" s="24" t="s">
        <v>128</v>
      </c>
      <c r="B212" s="42">
        <v>1</v>
      </c>
      <c r="C212" s="7"/>
      <c r="D212" s="7"/>
      <c r="E212" s="7"/>
      <c r="F212" s="7"/>
      <c r="G212" s="7"/>
      <c r="H212" s="7"/>
      <c r="I212" s="7"/>
      <c r="J212" s="7"/>
      <c r="K212" s="7"/>
      <c r="L212" s="7"/>
      <c r="M212" s="7"/>
      <c r="N212" s="7"/>
      <c r="O212" s="7"/>
      <c r="P212" s="7"/>
    </row>
    <row r="213" spans="1:23" x14ac:dyDescent="0.3">
      <c r="A213" s="24" t="s">
        <v>129</v>
      </c>
      <c r="B213" s="36">
        <f>5%+(3%*B212)</f>
        <v>0.08</v>
      </c>
      <c r="C213" s="4"/>
      <c r="D213" s="4"/>
      <c r="E213" s="4"/>
      <c r="F213" s="4"/>
      <c r="G213" s="4"/>
      <c r="H213" s="4"/>
      <c r="I213" s="4"/>
      <c r="J213" s="4"/>
      <c r="K213" s="4"/>
      <c r="L213" s="4"/>
      <c r="M213" s="4"/>
      <c r="N213" s="4"/>
      <c r="O213" s="4"/>
      <c r="P213" s="4"/>
    </row>
    <row r="214" spans="1:23" x14ac:dyDescent="0.3">
      <c r="A214" s="24" t="s">
        <v>130</v>
      </c>
      <c r="B214" s="36">
        <f>B213+B211</f>
        <v>0.15000000000000002</v>
      </c>
      <c r="C214" s="4"/>
      <c r="D214" s="4"/>
      <c r="E214" s="4"/>
      <c r="F214" s="4"/>
      <c r="G214" s="4"/>
      <c r="H214" s="4"/>
      <c r="I214" s="4"/>
      <c r="J214" s="4"/>
      <c r="K214" s="4"/>
      <c r="L214" s="4"/>
      <c r="M214" s="4"/>
      <c r="N214" s="4"/>
      <c r="O214" s="4"/>
      <c r="P214" s="4"/>
    </row>
    <row r="215" spans="1:23" x14ac:dyDescent="0.3">
      <c r="A215" s="24" t="s">
        <v>131</v>
      </c>
      <c r="B215" s="40">
        <f>SUM(K215:W215)</f>
        <v>5764995.6931200242</v>
      </c>
      <c r="C215" s="4"/>
      <c r="D215" s="4"/>
      <c r="E215" s="4"/>
      <c r="F215" s="4"/>
      <c r="G215" s="4"/>
      <c r="H215" s="4"/>
      <c r="I215" s="4"/>
      <c r="J215" s="4"/>
      <c r="K215" s="40">
        <f>-PV(B214,K2-J2, ,K203)</f>
        <v>178564.65155356849</v>
      </c>
      <c r="L215" s="40">
        <f>-PV(B214,L2-J2, ,L203)</f>
        <v>146042.12562877801</v>
      </c>
      <c r="M215" s="40">
        <f>-PV(B214,M2-J2, ,M203)</f>
        <v>153913.63112095173</v>
      </c>
      <c r="N215" s="40">
        <f>-PV(B214,N2-J2, ,N203)</f>
        <v>161875.9454894751</v>
      </c>
      <c r="O215" s="40">
        <f>-PV(B214,O2-J2, ,O203)</f>
        <v>169879.61043950837</v>
      </c>
      <c r="P215" s="40">
        <f>-PV(B214,P2-J2, ,P203)</f>
        <v>177889.81327453809</v>
      </c>
      <c r="Q215" s="40">
        <f>-PV(B214,Q2-J2, ,Q203)</f>
        <v>182410.54519970401</v>
      </c>
      <c r="R215" s="40">
        <f>-PV(B214,R2-J2, ,R203)</f>
        <v>183080.7163104958</v>
      </c>
      <c r="S215" s="40">
        <f>-PV(B214,S2-J2, ,S203)</f>
        <v>179773.3340387581</v>
      </c>
      <c r="T215" s="40">
        <f>-PV(B214,T2-J2, ,T203)</f>
        <v>172617.58419666183</v>
      </c>
      <c r="U215" s="40">
        <f>-PV(B214,U2-J2, ,U203)</f>
        <v>161994.10771506524</v>
      </c>
      <c r="V215" s="40">
        <f>-PV(B214,V2-J2, ,V203)</f>
        <v>148502.82527102833</v>
      </c>
      <c r="W215" s="40">
        <f>-PV(B214,V2-J2, ,W203)</f>
        <v>3748450.8028814914</v>
      </c>
    </row>
    <row r="216" spans="1:23" x14ac:dyDescent="0.3">
      <c r="A216" s="24" t="s">
        <v>132</v>
      </c>
      <c r="B216" s="4">
        <f>(J85+J89+J90)</f>
        <v>101582</v>
      </c>
      <c r="C216" s="4"/>
      <c r="D216" s="4"/>
      <c r="E216" s="4"/>
      <c r="F216" s="4"/>
      <c r="G216" s="4"/>
      <c r="H216" s="4"/>
      <c r="I216" s="4"/>
      <c r="J216" s="4"/>
      <c r="K216" s="4"/>
      <c r="L216" s="4"/>
      <c r="M216" s="4"/>
      <c r="N216" s="4"/>
      <c r="O216" s="4"/>
      <c r="P216" s="4"/>
    </row>
    <row r="217" spans="1:23" x14ac:dyDescent="0.3">
      <c r="A217" s="24" t="s">
        <v>133</v>
      </c>
      <c r="B217" s="4">
        <f>B215+B216</f>
        <v>5866577.6931200242</v>
      </c>
      <c r="C217" s="4"/>
      <c r="D217" s="4"/>
      <c r="E217" s="4"/>
      <c r="F217" s="4"/>
      <c r="G217" s="4"/>
      <c r="H217" s="4"/>
      <c r="I217" s="4"/>
      <c r="J217" s="4"/>
      <c r="K217" s="4"/>
      <c r="L217" s="4"/>
      <c r="M217" s="4"/>
      <c r="N217" s="4"/>
      <c r="O217" s="4"/>
      <c r="P217" s="4"/>
    </row>
    <row r="218" spans="1:23" x14ac:dyDescent="0.3">
      <c r="A218" s="24" t="s">
        <v>134</v>
      </c>
      <c r="B218" s="4">
        <f>314400202/10^6</f>
        <v>314.40020199999998</v>
      </c>
      <c r="C218" s="4"/>
      <c r="D218" s="4"/>
      <c r="E218" s="4"/>
      <c r="F218" s="4"/>
      <c r="G218" s="4"/>
      <c r="H218" s="4"/>
      <c r="I218" s="4"/>
      <c r="J218" s="4"/>
      <c r="K218" s="4"/>
      <c r="L218" s="4"/>
      <c r="M218" s="4"/>
      <c r="N218" s="4"/>
      <c r="O218" s="4"/>
      <c r="P218" s="4"/>
    </row>
    <row r="219" spans="1:23" x14ac:dyDescent="0.3">
      <c r="A219" s="24" t="s">
        <v>135</v>
      </c>
      <c r="B219" s="4">
        <f>B217/B218</f>
        <v>18659.586271894394</v>
      </c>
      <c r="C219" s="4"/>
      <c r="D219" s="4"/>
      <c r="E219" s="4"/>
      <c r="F219" s="4"/>
      <c r="G219" s="4"/>
      <c r="H219" s="4"/>
      <c r="I219" s="4"/>
      <c r="J219" s="4"/>
      <c r="K219" s="4"/>
      <c r="L219" s="4"/>
      <c r="M219" s="4"/>
      <c r="N219" s="4"/>
      <c r="O219" s="4"/>
      <c r="P219" s="4"/>
    </row>
    <row r="220" spans="1:23" x14ac:dyDescent="0.3">
      <c r="A220" s="24" t="s">
        <v>136</v>
      </c>
      <c r="B220" s="4">
        <v>14159</v>
      </c>
      <c r="C220" s="4"/>
      <c r="D220" s="4"/>
      <c r="E220" s="4"/>
      <c r="F220" s="4"/>
      <c r="G220" s="4"/>
      <c r="H220" s="4"/>
      <c r="I220" s="4"/>
      <c r="J220" s="4"/>
      <c r="K220" s="4"/>
      <c r="L220" s="4"/>
      <c r="M220" s="4"/>
      <c r="N220" s="4"/>
      <c r="O220" s="4"/>
      <c r="P220" s="4"/>
    </row>
    <row r="221" spans="1:23" x14ac:dyDescent="0.3">
      <c r="A221" s="4"/>
      <c r="B221" s="4"/>
      <c r="C221" s="4"/>
      <c r="D221" s="4"/>
      <c r="E221" s="4"/>
      <c r="F221" s="4"/>
      <c r="G221" s="4"/>
      <c r="H221" s="4"/>
      <c r="I221" s="4"/>
      <c r="J221" s="4"/>
      <c r="K221" s="4"/>
      <c r="L221" s="4"/>
      <c r="M221" s="4"/>
      <c r="N221" s="4"/>
      <c r="O221" s="4"/>
      <c r="P221" s="4"/>
    </row>
    <row r="222" spans="1:23" x14ac:dyDescent="0.3">
      <c r="A222" s="4"/>
      <c r="B222" s="4"/>
      <c r="C222" s="4"/>
      <c r="D222" s="4"/>
      <c r="E222" s="4"/>
      <c r="F222" s="4"/>
      <c r="G222" s="4"/>
      <c r="H222" s="4"/>
      <c r="I222" s="4"/>
      <c r="J222" s="4"/>
      <c r="K222" s="4"/>
      <c r="L222" s="4"/>
      <c r="M222" s="4"/>
      <c r="N222" s="4"/>
      <c r="O222" s="4"/>
      <c r="P222" s="4"/>
    </row>
    <row r="223" spans="1:23" x14ac:dyDescent="0.3">
      <c r="A223" s="4"/>
      <c r="B223" s="4"/>
      <c r="C223" s="4"/>
      <c r="D223" s="4"/>
      <c r="E223" s="4"/>
      <c r="F223" s="4"/>
      <c r="G223" s="4"/>
      <c r="H223" s="4"/>
      <c r="I223" s="4"/>
      <c r="J223" s="4"/>
      <c r="K223" s="4"/>
      <c r="L223" s="4"/>
      <c r="M223" s="4"/>
      <c r="N223" s="4"/>
      <c r="O223" s="4"/>
      <c r="P223" s="4"/>
    </row>
    <row r="224" spans="1:23" x14ac:dyDescent="0.3">
      <c r="A224" s="4"/>
      <c r="B224" s="4"/>
      <c r="C224" s="4"/>
      <c r="D224" s="4"/>
      <c r="E224" s="4"/>
      <c r="F224" s="4"/>
      <c r="G224" s="4"/>
      <c r="H224" s="4"/>
      <c r="I224" s="4"/>
      <c r="J224" s="4"/>
      <c r="K224" s="4"/>
      <c r="L224" s="4"/>
      <c r="M224" s="4"/>
      <c r="N224" s="4"/>
      <c r="O224" s="4"/>
      <c r="P224" s="4"/>
    </row>
    <row r="225" spans="1:16" x14ac:dyDescent="0.3">
      <c r="A225" s="4"/>
      <c r="B225" s="4"/>
      <c r="C225" s="4"/>
      <c r="D225" s="4"/>
      <c r="E225" s="4"/>
      <c r="F225" s="4"/>
      <c r="G225" s="4"/>
      <c r="H225" s="4"/>
      <c r="I225" s="4"/>
      <c r="J225" s="4"/>
      <c r="K225" s="4"/>
      <c r="L225" s="4"/>
      <c r="M225" s="4"/>
      <c r="N225" s="4"/>
      <c r="O225" s="4"/>
      <c r="P225" s="4"/>
    </row>
    <row r="226" spans="1:16" x14ac:dyDescent="0.3">
      <c r="A226" s="4"/>
      <c r="B226" s="4"/>
      <c r="C226" s="4"/>
      <c r="D226" s="4"/>
      <c r="E226" s="4"/>
      <c r="F226" s="4"/>
      <c r="G226" s="4"/>
      <c r="H226" s="4"/>
      <c r="I226" s="4"/>
      <c r="J226" s="4"/>
      <c r="K226" s="4"/>
      <c r="L226" s="4"/>
      <c r="M226" s="4"/>
      <c r="N226" s="4"/>
      <c r="O226" s="4"/>
      <c r="P226" s="4"/>
    </row>
    <row r="227" spans="1:16" x14ac:dyDescent="0.3">
      <c r="A227" s="4"/>
      <c r="B227" s="4"/>
      <c r="C227" s="4"/>
      <c r="D227" s="4"/>
      <c r="E227" s="4"/>
      <c r="F227" s="4"/>
      <c r="G227" s="4"/>
      <c r="H227" s="4"/>
      <c r="I227" s="4"/>
      <c r="J227" s="4"/>
      <c r="K227" s="4"/>
      <c r="L227" s="4"/>
      <c r="M227" s="4"/>
      <c r="N227" s="4"/>
      <c r="O227" s="4"/>
      <c r="P227" s="4"/>
    </row>
    <row r="228" spans="1:16" x14ac:dyDescent="0.3">
      <c r="A228" s="4"/>
      <c r="B228" s="4"/>
      <c r="C228" s="4"/>
      <c r="D228" s="4"/>
      <c r="E228" s="4"/>
      <c r="F228" s="4"/>
      <c r="G228" s="4"/>
      <c r="H228" s="4"/>
      <c r="I228" s="4"/>
      <c r="J228" s="4"/>
      <c r="K228" s="4"/>
      <c r="L228" s="4"/>
      <c r="M228" s="4"/>
      <c r="N228" s="4"/>
      <c r="O228" s="4"/>
      <c r="P228" s="4"/>
    </row>
    <row r="229" spans="1:16" x14ac:dyDescent="0.3">
      <c r="A229" s="4"/>
      <c r="B229" s="4"/>
      <c r="C229" s="4"/>
      <c r="D229" s="4"/>
      <c r="E229" s="4"/>
      <c r="F229" s="4"/>
      <c r="G229" s="4"/>
      <c r="H229" s="4"/>
      <c r="I229" s="4"/>
      <c r="J229" s="4"/>
      <c r="K229" s="4"/>
      <c r="L229" s="4"/>
      <c r="M229" s="4"/>
      <c r="N229" s="4"/>
      <c r="O229" s="4"/>
      <c r="P229" s="4"/>
    </row>
    <row r="230" spans="1:16" x14ac:dyDescent="0.3">
      <c r="A230" s="4"/>
      <c r="B230" s="4"/>
      <c r="C230" s="4"/>
      <c r="D230" s="4"/>
      <c r="E230" s="4"/>
      <c r="F230" s="4"/>
      <c r="G230" s="4"/>
      <c r="H230" s="4"/>
      <c r="I230" s="4"/>
      <c r="J230" s="4"/>
      <c r="K230" s="4"/>
      <c r="L230" s="4"/>
      <c r="M230" s="4"/>
      <c r="N230" s="4"/>
      <c r="O230" s="4"/>
      <c r="P230" s="4"/>
    </row>
    <row r="231" spans="1:16" x14ac:dyDescent="0.3">
      <c r="A231" s="4"/>
      <c r="B231" s="4"/>
      <c r="C231" s="4"/>
      <c r="D231" s="4"/>
      <c r="E231" s="4"/>
      <c r="F231" s="4"/>
      <c r="G231" s="4"/>
      <c r="H231" s="4"/>
      <c r="I231" s="4"/>
      <c r="J231" s="4"/>
      <c r="K231" s="4"/>
      <c r="L231" s="4"/>
      <c r="M231" s="4"/>
      <c r="N231" s="4"/>
      <c r="O231" s="4"/>
      <c r="P231" s="4"/>
    </row>
    <row r="232" spans="1:16" x14ac:dyDescent="0.3">
      <c r="A232" s="4"/>
      <c r="B232" s="4"/>
      <c r="C232" s="4"/>
      <c r="D232" s="4"/>
      <c r="E232" s="4"/>
      <c r="F232" s="4"/>
      <c r="G232" s="4"/>
      <c r="H232" s="4"/>
      <c r="I232" s="4"/>
      <c r="J232" s="4"/>
      <c r="K232" s="4"/>
      <c r="L232" s="4"/>
      <c r="M232" s="4"/>
      <c r="N232" s="4"/>
      <c r="O232" s="4"/>
      <c r="P232" s="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DD862-5AA7-45FA-A30B-8F90F0290F71}">
  <dimension ref="A1:Z66"/>
  <sheetViews>
    <sheetView showGridLines="0" tabSelected="1" zoomScale="66" zoomScaleNormal="79" workbookViewId="0">
      <selection activeCell="X18" sqref="X18"/>
    </sheetView>
  </sheetViews>
  <sheetFormatPr defaultRowHeight="14.4" x14ac:dyDescent="0.3"/>
  <cols>
    <col min="1" max="1" width="1.109375" customWidth="1"/>
    <col min="2" max="2" width="12.5546875" bestFit="1" customWidth="1"/>
    <col min="3" max="3" width="19.6640625" bestFit="1" customWidth="1"/>
    <col min="4" max="4" width="13.6640625" bestFit="1" customWidth="1"/>
    <col min="5" max="5" width="12.5546875" bestFit="1" customWidth="1"/>
    <col min="6" max="6" width="15.21875" bestFit="1" customWidth="1"/>
    <col min="7" max="7" width="20.77734375" bestFit="1" customWidth="1"/>
    <col min="8" max="8" width="12.5546875" bestFit="1" customWidth="1"/>
    <col min="9" max="9" width="20.77734375" bestFit="1" customWidth="1"/>
    <col min="10" max="13" width="15.5546875" bestFit="1" customWidth="1"/>
    <col min="14" max="14" width="14.5546875" bestFit="1" customWidth="1"/>
    <col min="15" max="15" width="16.88671875" bestFit="1" customWidth="1"/>
    <col min="22" max="22" width="1.109375" customWidth="1"/>
  </cols>
  <sheetData>
    <row r="1" spans="1:22" ht="4.8" customHeight="1" x14ac:dyDescent="0.3">
      <c r="A1" s="68"/>
      <c r="B1" s="68"/>
      <c r="C1" s="68"/>
      <c r="D1" s="68"/>
      <c r="E1" s="68"/>
      <c r="F1" s="68"/>
      <c r="G1" s="68"/>
      <c r="H1" s="68"/>
      <c r="I1" s="68"/>
      <c r="J1" s="68"/>
      <c r="K1" s="68"/>
      <c r="L1" s="68"/>
      <c r="M1" s="68"/>
      <c r="N1" s="68"/>
      <c r="O1" s="68"/>
      <c r="P1" s="68"/>
      <c r="Q1" s="68"/>
      <c r="R1" s="68"/>
      <c r="S1" s="68"/>
      <c r="T1" s="68"/>
      <c r="U1" s="68"/>
      <c r="V1" s="68"/>
    </row>
    <row r="2" spans="1:22" ht="14.4" customHeight="1" x14ac:dyDescent="0.3">
      <c r="A2" s="68"/>
      <c r="B2" s="70" t="s">
        <v>172</v>
      </c>
      <c r="C2" s="71"/>
      <c r="D2" s="71"/>
      <c r="E2" s="71"/>
      <c r="F2" s="71"/>
      <c r="G2" s="71"/>
      <c r="H2" s="71"/>
      <c r="I2" s="71"/>
      <c r="J2" s="71"/>
      <c r="K2" s="71"/>
      <c r="L2" s="71"/>
      <c r="M2" s="71"/>
      <c r="N2" s="71"/>
      <c r="O2" s="71"/>
      <c r="P2" s="71"/>
      <c r="Q2" s="71"/>
      <c r="R2" s="71"/>
      <c r="S2" s="71"/>
      <c r="T2" s="71"/>
      <c r="U2" s="71"/>
      <c r="V2" s="86"/>
    </row>
    <row r="3" spans="1:22" ht="14.4" customHeight="1" x14ac:dyDescent="0.3">
      <c r="A3" s="68"/>
      <c r="B3" s="70"/>
      <c r="C3" s="71"/>
      <c r="D3" s="71"/>
      <c r="E3" s="71"/>
      <c r="F3" s="71"/>
      <c r="G3" s="71"/>
      <c r="H3" s="71"/>
      <c r="I3" s="71"/>
      <c r="J3" s="71"/>
      <c r="K3" s="71"/>
      <c r="L3" s="71"/>
      <c r="M3" s="71"/>
      <c r="N3" s="71"/>
      <c r="O3" s="71"/>
      <c r="P3" s="71"/>
      <c r="Q3" s="71"/>
      <c r="R3" s="71"/>
      <c r="S3" s="71"/>
      <c r="T3" s="71"/>
      <c r="U3" s="71"/>
      <c r="V3" s="86"/>
    </row>
    <row r="4" spans="1:22" ht="14.4" customHeight="1" x14ac:dyDescent="0.3">
      <c r="A4" s="68"/>
      <c r="B4" s="70"/>
      <c r="C4" s="71"/>
      <c r="D4" s="71"/>
      <c r="E4" s="71"/>
      <c r="F4" s="71"/>
      <c r="G4" s="71"/>
      <c r="H4" s="71"/>
      <c r="I4" s="71"/>
      <c r="J4" s="71"/>
      <c r="K4" s="71"/>
      <c r="L4" s="71"/>
      <c r="M4" s="71"/>
      <c r="N4" s="71"/>
      <c r="O4" s="71"/>
      <c r="P4" s="71"/>
      <c r="Q4" s="71"/>
      <c r="R4" s="71"/>
      <c r="S4" s="71"/>
      <c r="T4" s="71"/>
      <c r="U4" s="71"/>
      <c r="V4" s="86"/>
    </row>
    <row r="5" spans="1:22" ht="15" customHeight="1" x14ac:dyDescent="0.3">
      <c r="A5" s="68"/>
      <c r="B5" s="70"/>
      <c r="C5" s="71"/>
      <c r="D5" s="71"/>
      <c r="E5" s="71"/>
      <c r="F5" s="71"/>
      <c r="G5" s="71"/>
      <c r="H5" s="71"/>
      <c r="I5" s="71"/>
      <c r="J5" s="71"/>
      <c r="K5" s="71"/>
      <c r="L5" s="71"/>
      <c r="M5" s="71"/>
      <c r="N5" s="71"/>
      <c r="O5" s="71"/>
      <c r="P5" s="71"/>
      <c r="Q5" s="71"/>
      <c r="R5" s="71"/>
      <c r="S5" s="71"/>
      <c r="T5" s="71"/>
      <c r="U5" s="71"/>
      <c r="V5" s="86"/>
    </row>
    <row r="6" spans="1:22" ht="7.8" customHeight="1" x14ac:dyDescent="0.3">
      <c r="A6" s="68"/>
      <c r="B6" s="68"/>
      <c r="C6" s="68"/>
      <c r="D6" s="68"/>
      <c r="E6" s="68"/>
      <c r="F6" s="68"/>
      <c r="G6" s="68"/>
      <c r="H6" s="68"/>
      <c r="I6" s="68"/>
      <c r="J6" s="68"/>
      <c r="K6" s="68"/>
      <c r="L6" s="68"/>
      <c r="M6" s="68"/>
      <c r="N6" s="68"/>
      <c r="O6" s="68"/>
      <c r="P6" s="68"/>
      <c r="Q6" s="68"/>
      <c r="R6" s="68"/>
      <c r="S6" s="68"/>
      <c r="T6" s="68"/>
      <c r="U6" s="68"/>
      <c r="V6" s="68"/>
    </row>
    <row r="7" spans="1:22" x14ac:dyDescent="0.3">
      <c r="A7" s="68"/>
      <c r="B7" s="68"/>
      <c r="C7" s="68"/>
      <c r="D7" s="68"/>
      <c r="E7" s="68"/>
      <c r="F7" s="68"/>
      <c r="G7" s="68"/>
      <c r="H7" s="68"/>
      <c r="I7" s="68"/>
      <c r="J7" s="68"/>
      <c r="K7" s="68"/>
      <c r="L7" s="68"/>
      <c r="M7" s="68"/>
      <c r="N7" s="68"/>
      <c r="O7" s="68"/>
      <c r="P7" s="68"/>
      <c r="Q7" s="68"/>
      <c r="R7" s="68"/>
      <c r="S7" s="68"/>
      <c r="T7" s="68"/>
      <c r="U7" s="68"/>
      <c r="V7" s="68"/>
    </row>
    <row r="8" spans="1:22" x14ac:dyDescent="0.3">
      <c r="A8" s="68"/>
      <c r="B8" s="68"/>
      <c r="C8" s="68"/>
      <c r="D8" s="68"/>
      <c r="E8" s="68"/>
      <c r="F8" s="68"/>
      <c r="G8" s="68"/>
      <c r="H8" s="68"/>
      <c r="I8" s="68"/>
      <c r="J8" s="68"/>
      <c r="K8" s="68"/>
      <c r="L8" s="68"/>
      <c r="M8" s="68"/>
      <c r="N8" s="68"/>
      <c r="O8" s="68"/>
      <c r="P8" s="68"/>
      <c r="Q8" s="68"/>
      <c r="R8" s="68"/>
      <c r="S8" s="68"/>
      <c r="T8" s="68"/>
      <c r="U8" s="68"/>
      <c r="V8" s="68"/>
    </row>
    <row r="9" spans="1:22" x14ac:dyDescent="0.3">
      <c r="A9" s="68"/>
      <c r="B9" s="68"/>
      <c r="C9" s="68"/>
      <c r="D9" s="68"/>
      <c r="E9" s="68"/>
      <c r="F9" s="68"/>
      <c r="G9" s="68"/>
      <c r="H9" s="68"/>
      <c r="I9" s="68"/>
      <c r="J9" s="68"/>
      <c r="K9" s="68"/>
      <c r="L9" s="68"/>
      <c r="M9" s="68"/>
      <c r="N9" s="68"/>
      <c r="O9" s="68"/>
      <c r="P9" s="68"/>
      <c r="Q9" s="68"/>
      <c r="R9" s="68"/>
      <c r="S9" s="68"/>
      <c r="T9" s="68"/>
      <c r="U9" s="68"/>
      <c r="V9" s="68"/>
    </row>
    <row r="10" spans="1:22" x14ac:dyDescent="0.3">
      <c r="A10" s="68"/>
      <c r="B10" s="68"/>
      <c r="C10" s="68"/>
      <c r="D10" s="68"/>
      <c r="E10" s="68"/>
      <c r="F10" s="68"/>
      <c r="G10" s="68"/>
      <c r="H10" s="68"/>
      <c r="I10" s="68"/>
      <c r="J10" s="68"/>
      <c r="K10" s="68"/>
      <c r="L10" s="68"/>
      <c r="M10" s="68"/>
      <c r="N10" s="68"/>
      <c r="O10" s="68"/>
      <c r="P10" s="68"/>
      <c r="Q10" s="68"/>
      <c r="R10" s="68"/>
      <c r="S10" s="68"/>
      <c r="T10" s="68"/>
      <c r="U10" s="68"/>
      <c r="V10" s="68"/>
    </row>
    <row r="11" spans="1:22" x14ac:dyDescent="0.3">
      <c r="A11" s="68"/>
      <c r="B11" s="68"/>
      <c r="C11" s="68"/>
      <c r="D11" s="68"/>
      <c r="E11" s="68"/>
      <c r="F11" s="68"/>
      <c r="G11" s="68"/>
      <c r="H11" s="68"/>
      <c r="I11" s="68"/>
      <c r="J11" s="68"/>
      <c r="K11" s="68"/>
      <c r="L11" s="68"/>
      <c r="M11" s="68"/>
      <c r="N11" s="68"/>
      <c r="O11" s="68"/>
      <c r="P11" s="68"/>
      <c r="Q11" s="68"/>
      <c r="R11" s="68"/>
      <c r="S11" s="68"/>
      <c r="T11" s="68"/>
      <c r="U11" s="68"/>
      <c r="V11" s="68"/>
    </row>
    <row r="12" spans="1:22" x14ac:dyDescent="0.3">
      <c r="A12" s="68"/>
      <c r="B12" s="68"/>
      <c r="C12" s="68"/>
      <c r="D12" s="68"/>
      <c r="E12" s="68"/>
      <c r="F12" s="68"/>
      <c r="G12" s="68"/>
      <c r="H12" s="68"/>
      <c r="I12" s="68"/>
      <c r="J12" s="68"/>
      <c r="K12" s="68"/>
      <c r="L12" s="68"/>
      <c r="M12" s="68"/>
      <c r="N12" s="68"/>
      <c r="O12" s="68"/>
      <c r="P12" s="68"/>
      <c r="Q12" s="68"/>
      <c r="R12" s="68"/>
      <c r="S12" s="68"/>
      <c r="T12" s="68"/>
      <c r="U12" s="68"/>
      <c r="V12" s="68"/>
    </row>
    <row r="13" spans="1:22" x14ac:dyDescent="0.3">
      <c r="A13" s="68"/>
      <c r="B13" s="68"/>
      <c r="C13" s="68"/>
      <c r="D13" s="68"/>
      <c r="E13" s="68"/>
      <c r="F13" s="68"/>
      <c r="G13" s="68"/>
      <c r="H13" s="68"/>
      <c r="I13" s="68"/>
      <c r="J13" s="68"/>
      <c r="K13" s="68"/>
      <c r="L13" s="68"/>
      <c r="M13" s="68"/>
      <c r="N13" s="68"/>
      <c r="O13" s="68"/>
      <c r="P13" s="68"/>
      <c r="Q13" s="68"/>
      <c r="R13" s="68"/>
      <c r="S13" s="68"/>
      <c r="T13" s="68"/>
      <c r="U13" s="68"/>
      <c r="V13" s="68"/>
    </row>
    <row r="14" spans="1:22" ht="3.6" customHeight="1" x14ac:dyDescent="0.3">
      <c r="A14" s="69"/>
      <c r="B14" s="69"/>
      <c r="C14" s="69"/>
      <c r="D14" s="69"/>
      <c r="E14" s="69"/>
      <c r="F14" s="69"/>
      <c r="G14" s="69"/>
      <c r="H14" s="69"/>
      <c r="I14" s="69"/>
      <c r="J14" s="69"/>
      <c r="K14" s="69"/>
      <c r="L14" s="69"/>
      <c r="M14" s="69"/>
      <c r="N14" s="69"/>
      <c r="O14" s="69"/>
      <c r="P14" s="69"/>
      <c r="Q14" s="69"/>
      <c r="R14" s="69"/>
      <c r="S14" s="69"/>
      <c r="T14" s="69"/>
      <c r="U14" s="69"/>
      <c r="V14" s="68"/>
    </row>
    <row r="15" spans="1:22" x14ac:dyDescent="0.3">
      <c r="A15" s="68"/>
      <c r="B15" s="67"/>
      <c r="C15" s="67"/>
      <c r="D15" s="68"/>
      <c r="E15" s="68"/>
      <c r="F15" s="68"/>
      <c r="G15" s="68"/>
      <c r="H15" s="68"/>
      <c r="I15" s="68"/>
      <c r="J15" s="68"/>
      <c r="K15" s="68"/>
      <c r="L15" s="68"/>
      <c r="M15" s="68"/>
      <c r="N15" s="68"/>
      <c r="O15" s="68"/>
      <c r="P15" s="68"/>
      <c r="Q15" s="68"/>
      <c r="R15" s="68"/>
      <c r="S15" s="68"/>
      <c r="T15" s="68"/>
      <c r="U15" s="68"/>
      <c r="V15" s="68"/>
    </row>
    <row r="16" spans="1:22" x14ac:dyDescent="0.3">
      <c r="A16" s="68"/>
      <c r="B16" s="67"/>
      <c r="C16" s="67"/>
      <c r="D16" s="68"/>
      <c r="E16" s="68"/>
      <c r="F16" s="68"/>
      <c r="G16" s="68"/>
      <c r="H16" s="68"/>
      <c r="I16" s="68"/>
      <c r="J16" s="68"/>
      <c r="K16" s="68"/>
      <c r="L16" s="68"/>
      <c r="M16" s="68"/>
      <c r="N16" s="68"/>
      <c r="O16" s="68"/>
      <c r="P16" s="68"/>
      <c r="Q16" s="68"/>
      <c r="R16" s="68"/>
      <c r="S16" s="68"/>
      <c r="T16" s="68"/>
      <c r="U16" s="68"/>
      <c r="V16" s="68"/>
    </row>
    <row r="17" spans="1:22" x14ac:dyDescent="0.3">
      <c r="A17" s="68"/>
      <c r="B17" s="67"/>
      <c r="C17" s="67"/>
      <c r="D17" s="68"/>
      <c r="E17" s="68"/>
      <c r="F17" s="68"/>
      <c r="G17" s="68"/>
      <c r="H17" s="68"/>
      <c r="I17" s="68"/>
      <c r="J17" s="68"/>
      <c r="K17" s="68"/>
      <c r="L17" s="68"/>
      <c r="M17" s="68"/>
      <c r="N17" s="68"/>
      <c r="O17" s="68"/>
      <c r="P17" s="68"/>
      <c r="Q17" s="68"/>
      <c r="R17" s="68"/>
      <c r="S17" s="68"/>
      <c r="T17" s="68"/>
      <c r="U17" s="68"/>
      <c r="V17" s="68"/>
    </row>
    <row r="18" spans="1:22" x14ac:dyDescent="0.3">
      <c r="A18" s="68"/>
      <c r="B18" s="67"/>
      <c r="C18" s="67"/>
      <c r="D18" s="68"/>
      <c r="E18" s="68"/>
      <c r="F18" s="68"/>
      <c r="G18" s="68"/>
      <c r="H18" s="68"/>
      <c r="I18" s="68"/>
      <c r="J18" s="68"/>
      <c r="K18" s="68"/>
      <c r="L18" s="68"/>
      <c r="M18" s="68"/>
      <c r="N18" s="68"/>
      <c r="O18" s="68"/>
      <c r="P18" s="68"/>
      <c r="Q18" s="68"/>
      <c r="R18" s="68"/>
      <c r="S18" s="68"/>
      <c r="T18" s="68"/>
      <c r="U18" s="68"/>
      <c r="V18" s="68"/>
    </row>
    <row r="19" spans="1:22" x14ac:dyDescent="0.3">
      <c r="A19" s="68"/>
      <c r="B19" s="67"/>
      <c r="C19" s="67"/>
      <c r="D19" s="68"/>
      <c r="E19" s="68"/>
      <c r="F19" s="68"/>
      <c r="G19" s="68"/>
      <c r="H19" s="68"/>
      <c r="I19" s="68"/>
      <c r="J19" s="68"/>
      <c r="K19" s="68"/>
      <c r="L19" s="68"/>
      <c r="M19" s="68"/>
      <c r="N19" s="68"/>
      <c r="O19" s="68"/>
      <c r="P19" s="68"/>
      <c r="Q19" s="68"/>
      <c r="R19" s="68"/>
      <c r="S19" s="68"/>
      <c r="T19" s="68"/>
      <c r="U19" s="68"/>
      <c r="V19" s="68"/>
    </row>
    <row r="20" spans="1:22" x14ac:dyDescent="0.3">
      <c r="A20" s="68"/>
      <c r="B20" s="67"/>
      <c r="C20" s="67"/>
      <c r="D20" s="68"/>
      <c r="E20" s="68"/>
      <c r="F20" s="68"/>
      <c r="G20" s="68"/>
      <c r="H20" s="68"/>
      <c r="I20" s="68"/>
      <c r="J20" s="68"/>
      <c r="K20" s="68"/>
      <c r="L20" s="68"/>
      <c r="M20" s="68"/>
      <c r="N20" s="68"/>
      <c r="O20" s="68"/>
      <c r="P20" s="68"/>
      <c r="Q20" s="68"/>
      <c r="R20" s="68"/>
      <c r="S20" s="68"/>
      <c r="T20" s="68"/>
      <c r="U20" s="68"/>
      <c r="V20" s="68"/>
    </row>
    <row r="21" spans="1:22" x14ac:dyDescent="0.3">
      <c r="A21" s="68"/>
      <c r="B21" s="67"/>
      <c r="C21" s="67"/>
      <c r="D21" s="68"/>
      <c r="E21" s="68"/>
      <c r="F21" s="68"/>
      <c r="G21" s="68"/>
      <c r="H21" s="68"/>
      <c r="I21" s="68"/>
      <c r="J21" s="68"/>
      <c r="K21" s="68"/>
      <c r="L21" s="68"/>
      <c r="M21" s="68"/>
      <c r="N21" s="68"/>
      <c r="O21" s="68"/>
      <c r="P21" s="68"/>
      <c r="Q21" s="68"/>
      <c r="R21" s="68"/>
      <c r="S21" s="68"/>
      <c r="T21" s="68"/>
      <c r="U21" s="68"/>
      <c r="V21" s="68"/>
    </row>
    <row r="22" spans="1:22" x14ac:dyDescent="0.3">
      <c r="A22" s="68"/>
      <c r="B22" s="67"/>
      <c r="C22" s="67"/>
      <c r="D22" s="68"/>
      <c r="E22" s="68"/>
      <c r="F22" s="68"/>
      <c r="G22" s="68"/>
      <c r="H22" s="68"/>
      <c r="I22" s="68"/>
      <c r="J22" s="68"/>
      <c r="K22" s="68"/>
      <c r="L22" s="68"/>
      <c r="M22" s="68"/>
      <c r="N22" s="68"/>
      <c r="O22" s="68"/>
      <c r="P22" s="68"/>
      <c r="Q22" s="68"/>
      <c r="R22" s="68"/>
      <c r="S22" s="68"/>
      <c r="T22" s="68"/>
      <c r="U22" s="68"/>
      <c r="V22" s="68"/>
    </row>
    <row r="23" spans="1:22" x14ac:dyDescent="0.3">
      <c r="A23" s="68"/>
      <c r="B23" s="67"/>
      <c r="C23" s="67"/>
      <c r="D23" s="68"/>
      <c r="E23" s="68"/>
      <c r="F23" s="68"/>
      <c r="G23" s="68"/>
      <c r="H23" s="68"/>
      <c r="I23" s="68"/>
      <c r="J23" s="68"/>
      <c r="K23" s="68"/>
      <c r="L23" s="68"/>
      <c r="M23" s="68"/>
      <c r="N23" s="68"/>
      <c r="O23" s="68"/>
      <c r="P23" s="68"/>
      <c r="Q23" s="68"/>
      <c r="R23" s="68"/>
      <c r="S23" s="68"/>
      <c r="T23" s="68"/>
      <c r="U23" s="68"/>
      <c r="V23" s="68"/>
    </row>
    <row r="24" spans="1:22" x14ac:dyDescent="0.3">
      <c r="A24" s="68"/>
      <c r="B24" s="67"/>
      <c r="C24" s="67"/>
      <c r="D24" s="68"/>
      <c r="E24" s="68"/>
      <c r="F24" s="68"/>
      <c r="G24" s="68"/>
      <c r="H24" s="68"/>
      <c r="I24" s="68"/>
      <c r="J24" s="68"/>
      <c r="K24" s="68"/>
      <c r="L24" s="68"/>
      <c r="M24" s="68"/>
      <c r="N24" s="68"/>
      <c r="O24" s="68"/>
      <c r="P24" s="68"/>
      <c r="Q24" s="68"/>
      <c r="R24" s="68"/>
      <c r="S24" s="68"/>
      <c r="T24" s="68"/>
      <c r="U24" s="68"/>
      <c r="V24" s="68"/>
    </row>
    <row r="25" spans="1:22" x14ac:dyDescent="0.3">
      <c r="A25" s="68"/>
      <c r="B25" s="67"/>
      <c r="C25" s="67"/>
      <c r="D25" s="68"/>
      <c r="E25" s="68"/>
      <c r="F25" s="68"/>
      <c r="G25" s="68"/>
      <c r="H25" s="68"/>
      <c r="I25" s="68"/>
      <c r="J25" s="68"/>
      <c r="K25" s="68"/>
      <c r="L25" s="68"/>
      <c r="M25" s="68"/>
      <c r="N25" s="68"/>
      <c r="O25" s="68"/>
      <c r="P25" s="68"/>
      <c r="Q25" s="68"/>
      <c r="R25" s="68"/>
      <c r="S25" s="68"/>
      <c r="T25" s="68"/>
      <c r="U25" s="68"/>
      <c r="V25" s="68"/>
    </row>
    <row r="26" spans="1:22" ht="18" x14ac:dyDescent="0.35">
      <c r="A26" s="68"/>
      <c r="B26" s="67"/>
      <c r="C26" s="67"/>
      <c r="D26" s="68"/>
      <c r="E26" s="68"/>
      <c r="F26" s="68"/>
      <c r="G26" s="68"/>
      <c r="H26" s="68"/>
      <c r="I26" s="73"/>
      <c r="J26" s="74"/>
      <c r="K26" s="74"/>
      <c r="L26" s="74"/>
      <c r="M26" s="74"/>
      <c r="N26" s="68"/>
      <c r="O26" s="68"/>
      <c r="P26" s="68"/>
      <c r="Q26" s="68"/>
      <c r="R26" s="68"/>
      <c r="S26" s="68"/>
      <c r="T26" s="68"/>
      <c r="U26" s="68"/>
      <c r="V26" s="68"/>
    </row>
    <row r="27" spans="1:22" x14ac:dyDescent="0.3">
      <c r="A27" s="68"/>
      <c r="B27" s="67"/>
      <c r="C27" s="67"/>
      <c r="D27" s="68"/>
      <c r="E27" s="68"/>
      <c r="F27" s="68"/>
      <c r="G27" s="68"/>
      <c r="H27" s="68"/>
      <c r="I27" s="75"/>
      <c r="J27" s="76"/>
      <c r="K27" s="76"/>
      <c r="L27" s="77"/>
      <c r="M27" s="77"/>
      <c r="N27" s="68"/>
      <c r="O27" s="68"/>
      <c r="P27" s="68"/>
      <c r="Q27" s="68"/>
      <c r="R27" s="68"/>
      <c r="S27" s="68"/>
      <c r="T27" s="68"/>
      <c r="U27" s="68"/>
      <c r="V27" s="68"/>
    </row>
    <row r="28" spans="1:22" x14ac:dyDescent="0.3">
      <c r="A28" s="68"/>
      <c r="B28" s="67"/>
      <c r="C28" s="67"/>
      <c r="D28" s="68"/>
      <c r="E28" s="68"/>
      <c r="F28" s="68"/>
      <c r="G28" s="68"/>
      <c r="H28" s="68"/>
      <c r="I28" s="75"/>
      <c r="J28" s="76"/>
      <c r="K28" s="76"/>
      <c r="L28" s="77"/>
      <c r="M28" s="77"/>
      <c r="N28" s="68"/>
      <c r="O28" s="68"/>
      <c r="P28" s="68"/>
      <c r="Q28" s="68"/>
      <c r="R28" s="68"/>
      <c r="S28" s="68"/>
      <c r="T28" s="68"/>
      <c r="U28" s="68"/>
      <c r="V28" s="68"/>
    </row>
    <row r="29" spans="1:22" x14ac:dyDescent="0.3">
      <c r="A29" s="68"/>
      <c r="B29" s="67"/>
      <c r="C29" s="67"/>
      <c r="D29" s="68"/>
      <c r="E29" s="68"/>
      <c r="F29" s="68"/>
      <c r="G29" s="68"/>
      <c r="H29" s="68"/>
      <c r="I29" s="75"/>
      <c r="J29" s="76"/>
      <c r="K29" s="76"/>
      <c r="L29" s="77"/>
      <c r="M29" s="77"/>
      <c r="N29" s="68"/>
      <c r="O29" s="68"/>
      <c r="P29" s="68"/>
      <c r="Q29" s="68"/>
      <c r="R29" s="68"/>
      <c r="S29" s="68"/>
      <c r="T29" s="68"/>
      <c r="U29" s="68"/>
      <c r="V29" s="68"/>
    </row>
    <row r="30" spans="1:22" x14ac:dyDescent="0.3">
      <c r="A30" s="68"/>
      <c r="B30" s="67"/>
      <c r="C30" s="67"/>
      <c r="D30" s="68"/>
      <c r="E30" s="68"/>
      <c r="F30" s="68"/>
      <c r="G30" s="68"/>
      <c r="H30" s="68"/>
      <c r="I30" s="75"/>
      <c r="J30" s="76"/>
      <c r="K30" s="76"/>
      <c r="L30" s="77"/>
      <c r="M30" s="77"/>
      <c r="N30" s="68"/>
      <c r="O30" s="68"/>
      <c r="P30" s="68"/>
      <c r="Q30" s="68"/>
      <c r="R30" s="68"/>
      <c r="S30" s="68"/>
      <c r="T30" s="68"/>
      <c r="U30" s="68"/>
      <c r="V30" s="68"/>
    </row>
    <row r="31" spans="1:22" x14ac:dyDescent="0.3">
      <c r="A31" s="68"/>
      <c r="B31" s="67"/>
      <c r="C31" s="67"/>
      <c r="D31" s="68"/>
      <c r="E31" s="68"/>
      <c r="F31" s="68"/>
      <c r="G31" s="68"/>
      <c r="H31" s="68"/>
      <c r="I31" s="75"/>
      <c r="J31" s="76"/>
      <c r="K31" s="76"/>
      <c r="L31" s="77"/>
      <c r="M31" s="77"/>
      <c r="N31" s="68"/>
      <c r="O31" s="68"/>
      <c r="P31" s="68"/>
      <c r="Q31" s="68"/>
      <c r="R31" s="68"/>
      <c r="S31" s="68"/>
      <c r="T31" s="68"/>
      <c r="U31" s="68"/>
      <c r="V31" s="68"/>
    </row>
    <row r="32" spans="1:22" x14ac:dyDescent="0.3">
      <c r="A32" s="68"/>
      <c r="B32" s="67"/>
      <c r="C32" s="67"/>
      <c r="D32" s="68"/>
      <c r="E32" s="68"/>
      <c r="F32" s="68"/>
      <c r="G32" s="68"/>
      <c r="H32" s="68"/>
      <c r="I32" s="75"/>
      <c r="J32" s="76"/>
      <c r="K32" s="76"/>
      <c r="L32" s="77"/>
      <c r="M32" s="77"/>
      <c r="N32" s="68"/>
      <c r="O32" s="68"/>
      <c r="P32" s="68"/>
      <c r="Q32" s="68"/>
      <c r="R32" s="68"/>
      <c r="S32" s="68"/>
      <c r="T32" s="68"/>
      <c r="U32" s="68"/>
      <c r="V32" s="68"/>
    </row>
    <row r="33" spans="1:22" x14ac:dyDescent="0.3">
      <c r="A33" s="68"/>
      <c r="B33" s="67"/>
      <c r="C33" s="67"/>
      <c r="D33" s="68"/>
      <c r="E33" s="68"/>
      <c r="F33" s="68"/>
      <c r="G33" s="68"/>
      <c r="H33" s="68"/>
      <c r="I33" s="75"/>
      <c r="J33" s="76"/>
      <c r="K33" s="76"/>
      <c r="L33" s="77"/>
      <c r="M33" s="77"/>
      <c r="N33" s="68"/>
      <c r="O33" s="68"/>
      <c r="P33" s="68"/>
      <c r="Q33" s="68"/>
      <c r="R33" s="68"/>
      <c r="S33" s="68"/>
      <c r="T33" s="68"/>
      <c r="U33" s="68"/>
      <c r="V33" s="68"/>
    </row>
    <row r="34" spans="1:22" x14ac:dyDescent="0.3">
      <c r="A34" s="68"/>
      <c r="B34" s="67"/>
      <c r="C34" s="67"/>
      <c r="D34" s="68"/>
      <c r="E34" s="68"/>
      <c r="F34" s="68"/>
      <c r="G34" s="68"/>
      <c r="H34" s="68"/>
      <c r="I34" s="75"/>
      <c r="J34" s="76"/>
      <c r="K34" s="76"/>
      <c r="L34" s="77"/>
      <c r="M34" s="77"/>
      <c r="N34" s="68"/>
      <c r="O34" s="68"/>
      <c r="P34" s="68"/>
      <c r="Q34" s="68"/>
      <c r="R34" s="68"/>
      <c r="S34" s="68"/>
      <c r="T34" s="68"/>
      <c r="U34" s="68"/>
      <c r="V34" s="68"/>
    </row>
    <row r="35" spans="1:22" x14ac:dyDescent="0.3">
      <c r="A35" s="68"/>
      <c r="B35" s="67"/>
      <c r="C35" s="67"/>
      <c r="D35" s="68"/>
      <c r="E35" s="68"/>
      <c r="F35" s="68"/>
      <c r="G35" s="68"/>
      <c r="H35" s="68"/>
      <c r="I35" s="75"/>
      <c r="J35" s="76"/>
      <c r="K35" s="76"/>
      <c r="L35" s="77"/>
      <c r="M35" s="77"/>
      <c r="N35" s="68"/>
      <c r="O35" s="68"/>
      <c r="P35" s="68"/>
      <c r="Q35" s="68"/>
      <c r="R35" s="68"/>
      <c r="S35" s="68"/>
      <c r="T35" s="68"/>
      <c r="U35" s="68"/>
      <c r="V35" s="68"/>
    </row>
    <row r="36" spans="1:22" x14ac:dyDescent="0.3">
      <c r="A36" s="68"/>
      <c r="B36" s="67"/>
      <c r="C36" s="67"/>
      <c r="D36" s="68"/>
      <c r="E36" s="68"/>
      <c r="F36" s="68"/>
      <c r="G36" s="68"/>
      <c r="H36" s="68"/>
      <c r="I36" s="75"/>
      <c r="J36" s="76"/>
      <c r="K36" s="76"/>
      <c r="L36" s="77"/>
      <c r="M36" s="77"/>
      <c r="N36" s="68"/>
      <c r="O36" s="68"/>
      <c r="P36" s="68"/>
      <c r="Q36" s="68"/>
      <c r="R36" s="68"/>
      <c r="S36" s="68"/>
      <c r="T36" s="68"/>
      <c r="U36" s="68"/>
      <c r="V36" s="68"/>
    </row>
    <row r="37" spans="1:22" x14ac:dyDescent="0.3">
      <c r="A37" s="68"/>
      <c r="B37" s="67"/>
      <c r="C37" s="67"/>
      <c r="D37" s="68"/>
      <c r="E37" s="68"/>
      <c r="F37" s="68"/>
      <c r="G37" s="68"/>
      <c r="H37" s="68"/>
      <c r="I37" s="75"/>
      <c r="J37" s="76"/>
      <c r="K37" s="76"/>
      <c r="L37" s="77"/>
      <c r="M37" s="77"/>
      <c r="N37" s="68"/>
      <c r="O37" s="68"/>
      <c r="P37" s="68"/>
      <c r="Q37" s="68"/>
      <c r="R37" s="68"/>
      <c r="S37" s="68"/>
      <c r="T37" s="68"/>
      <c r="U37" s="68"/>
      <c r="V37" s="68"/>
    </row>
    <row r="38" spans="1:22" ht="16.8" customHeight="1" x14ac:dyDescent="0.3">
      <c r="A38" s="68"/>
      <c r="B38" s="67"/>
      <c r="C38" s="67"/>
      <c r="D38" s="68"/>
      <c r="E38" s="68"/>
      <c r="F38" s="68"/>
      <c r="G38" s="68"/>
      <c r="H38" s="68"/>
      <c r="I38" s="75"/>
      <c r="J38" s="76"/>
      <c r="K38" s="76"/>
      <c r="L38" s="77"/>
      <c r="M38" s="77"/>
      <c r="N38" s="68"/>
      <c r="O38" s="68"/>
      <c r="P38" s="68"/>
      <c r="Q38" s="68"/>
      <c r="R38" s="68"/>
      <c r="S38" s="68"/>
      <c r="T38" s="68"/>
      <c r="U38" s="68"/>
      <c r="V38" s="68"/>
    </row>
    <row r="39" spans="1:22" ht="4.8" customHeight="1" x14ac:dyDescent="0.3">
      <c r="A39" s="68"/>
      <c r="B39" s="67"/>
      <c r="C39" s="67"/>
      <c r="D39" s="68"/>
      <c r="E39" s="68"/>
      <c r="F39" s="68"/>
      <c r="G39" s="68"/>
      <c r="H39" s="68"/>
      <c r="I39" s="72"/>
      <c r="J39" s="68"/>
      <c r="K39" s="68"/>
      <c r="L39" s="68"/>
      <c r="M39" s="68"/>
      <c r="N39" s="68"/>
      <c r="O39" s="68"/>
      <c r="P39" s="68"/>
      <c r="Q39" s="68"/>
      <c r="R39" s="68"/>
      <c r="S39" s="68"/>
      <c r="T39" s="68"/>
      <c r="U39" s="68"/>
      <c r="V39" s="68"/>
    </row>
    <row r="40" spans="1:22" x14ac:dyDescent="0.3">
      <c r="A40" s="68"/>
      <c r="B40" s="67"/>
      <c r="C40" s="67"/>
      <c r="D40" s="68"/>
      <c r="E40" s="68"/>
      <c r="F40" s="68"/>
      <c r="G40" s="68"/>
      <c r="H40" s="68"/>
      <c r="I40" s="68"/>
      <c r="J40" s="68"/>
      <c r="K40" s="68"/>
      <c r="L40" s="68"/>
      <c r="M40" s="68"/>
      <c r="N40" s="79" t="s">
        <v>139</v>
      </c>
      <c r="O40" s="81"/>
      <c r="P40" s="79" t="s">
        <v>173</v>
      </c>
      <c r="Q40" s="80"/>
      <c r="R40" s="81"/>
      <c r="S40" s="79" t="s">
        <v>174</v>
      </c>
      <c r="T40" s="80"/>
      <c r="U40" s="81"/>
      <c r="V40" s="68"/>
    </row>
    <row r="41" spans="1:22" x14ac:dyDescent="0.3">
      <c r="A41" s="68"/>
      <c r="B41" s="67"/>
      <c r="C41" s="67"/>
      <c r="D41" s="68"/>
      <c r="E41" s="68"/>
      <c r="F41" s="68"/>
      <c r="G41" s="68"/>
      <c r="H41" s="68"/>
      <c r="I41" s="68"/>
      <c r="J41" s="68"/>
      <c r="K41" s="68"/>
      <c r="L41" s="68"/>
      <c r="M41" s="68"/>
      <c r="N41" s="82"/>
      <c r="O41" s="84"/>
      <c r="P41" s="82"/>
      <c r="Q41" s="83"/>
      <c r="R41" s="84"/>
      <c r="S41" s="82"/>
      <c r="T41" s="83"/>
      <c r="U41" s="84"/>
      <c r="V41" s="68"/>
    </row>
    <row r="42" spans="1:22" ht="21" x14ac:dyDescent="0.4">
      <c r="A42" s="68"/>
      <c r="B42" s="67"/>
      <c r="C42" s="67"/>
      <c r="D42" s="68"/>
      <c r="E42" s="68"/>
      <c r="F42" s="68"/>
      <c r="G42" s="68"/>
      <c r="H42" s="68"/>
      <c r="I42" s="68"/>
      <c r="J42" s="68"/>
      <c r="K42" s="68"/>
      <c r="L42" s="68"/>
      <c r="M42" s="68"/>
      <c r="N42" s="87">
        <v>2025</v>
      </c>
      <c r="O42" s="88"/>
      <c r="P42" s="89">
        <f>'Ratio''s'!G4</f>
        <v>0.17254717226678351</v>
      </c>
      <c r="Q42" s="90"/>
      <c r="R42" s="88"/>
      <c r="S42" s="89">
        <f>'Ratio''s'!H4</f>
        <v>0.12726537472051747</v>
      </c>
      <c r="T42" s="90"/>
      <c r="U42" s="88"/>
      <c r="V42" s="68"/>
    </row>
    <row r="43" spans="1:22" ht="21" x14ac:dyDescent="0.4">
      <c r="A43" s="68"/>
      <c r="B43" s="67"/>
      <c r="C43" s="67"/>
      <c r="D43" s="68"/>
      <c r="E43" s="68"/>
      <c r="F43" s="68"/>
      <c r="G43" s="68"/>
      <c r="H43" s="68"/>
      <c r="I43" s="68"/>
      <c r="J43" s="68"/>
      <c r="K43" s="68"/>
      <c r="L43" s="68"/>
      <c r="M43" s="68"/>
      <c r="N43" s="87">
        <v>2026</v>
      </c>
      <c r="O43" s="88"/>
      <c r="P43" s="89">
        <f>'Ratio''s'!G5</f>
        <v>0.16790660898974902</v>
      </c>
      <c r="Q43" s="90"/>
      <c r="R43" s="88"/>
      <c r="S43" s="89">
        <f>'Ratio''s'!H5</f>
        <v>0.12522115997502808</v>
      </c>
      <c r="T43" s="90"/>
      <c r="U43" s="88"/>
      <c r="V43" s="68"/>
    </row>
    <row r="44" spans="1:22" ht="21" x14ac:dyDescent="0.4">
      <c r="A44" s="68"/>
      <c r="B44" s="67"/>
      <c r="C44" s="67"/>
      <c r="D44" s="68"/>
      <c r="E44" s="68"/>
      <c r="F44" s="68"/>
      <c r="G44" s="68"/>
      <c r="H44" s="68"/>
      <c r="I44" s="68"/>
      <c r="J44" s="68"/>
      <c r="K44" s="68"/>
      <c r="L44" s="68"/>
      <c r="M44" s="68"/>
      <c r="N44" s="87">
        <v>2027</v>
      </c>
      <c r="O44" s="88"/>
      <c r="P44" s="89">
        <f>'Ratio''s'!G6</f>
        <v>0.16258707567880393</v>
      </c>
      <c r="Q44" s="90"/>
      <c r="R44" s="88"/>
      <c r="S44" s="89">
        <f>'Ratio''s'!H6</f>
        <v>0.12330162942213189</v>
      </c>
      <c r="T44" s="90"/>
      <c r="U44" s="88"/>
      <c r="V44" s="68"/>
    </row>
    <row r="45" spans="1:22" ht="21" x14ac:dyDescent="0.4">
      <c r="A45" s="68"/>
      <c r="B45" s="67"/>
      <c r="C45" s="67"/>
      <c r="D45" s="68"/>
      <c r="E45" s="68"/>
      <c r="F45" s="68"/>
      <c r="G45" s="68"/>
      <c r="H45" s="68"/>
      <c r="I45" s="68"/>
      <c r="J45" s="68"/>
      <c r="K45" s="68"/>
      <c r="L45" s="68"/>
      <c r="M45" s="68"/>
      <c r="N45" s="87">
        <v>2028</v>
      </c>
      <c r="O45" s="88"/>
      <c r="P45" s="89">
        <f>'Ratio''s'!G7</f>
        <v>0.16110875917892184</v>
      </c>
      <c r="Q45" s="90"/>
      <c r="R45" s="88"/>
      <c r="S45" s="89">
        <f>'Ratio''s'!H6</f>
        <v>0.12330162942213189</v>
      </c>
      <c r="T45" s="90"/>
      <c r="U45" s="88"/>
      <c r="V45" s="68"/>
    </row>
    <row r="46" spans="1:22" ht="21" x14ac:dyDescent="0.4">
      <c r="A46" s="68"/>
      <c r="B46" s="67"/>
      <c r="C46" s="67"/>
      <c r="D46" s="68"/>
      <c r="E46" s="68"/>
      <c r="F46" s="68"/>
      <c r="G46" s="68"/>
      <c r="H46" s="68"/>
      <c r="I46" s="68"/>
      <c r="J46" s="68"/>
      <c r="K46" s="68"/>
      <c r="L46" s="68"/>
      <c r="M46" s="68"/>
      <c r="N46" s="87">
        <v>2029</v>
      </c>
      <c r="O46" s="88"/>
      <c r="P46" s="89">
        <f>'Ratio''s'!G8</f>
        <v>0.16008486147727691</v>
      </c>
      <c r="Q46" s="90"/>
      <c r="R46" s="88"/>
      <c r="S46" s="89">
        <f>'Ratio''s'!H7</f>
        <v>0.12298233713976971</v>
      </c>
      <c r="T46" s="90"/>
      <c r="U46" s="88"/>
      <c r="V46" s="68"/>
    </row>
    <row r="47" spans="1:22" ht="21" x14ac:dyDescent="0.4">
      <c r="A47" s="68"/>
      <c r="B47" s="67"/>
      <c r="C47" s="67"/>
      <c r="D47" s="68"/>
      <c r="E47" s="68"/>
      <c r="F47" s="68"/>
      <c r="G47" s="68"/>
      <c r="H47" s="68"/>
      <c r="I47" s="68"/>
      <c r="J47" s="68"/>
      <c r="K47" s="68"/>
      <c r="L47" s="68"/>
      <c r="M47" s="68"/>
      <c r="N47" s="87">
        <v>2030</v>
      </c>
      <c r="O47" s="88"/>
      <c r="P47" s="89">
        <f>'Ratio''s'!G9</f>
        <v>0.16343396309553829</v>
      </c>
      <c r="Q47" s="90"/>
      <c r="R47" s="88"/>
      <c r="S47" s="89">
        <f>'Ratio''s'!H8</f>
        <v>0.12289728595951437</v>
      </c>
      <c r="T47" s="90"/>
      <c r="U47" s="88"/>
      <c r="V47" s="68"/>
    </row>
    <row r="48" spans="1:22" ht="10.199999999999999" customHeight="1" x14ac:dyDescent="0.3">
      <c r="A48" s="68"/>
      <c r="B48" s="68"/>
      <c r="C48" s="68"/>
      <c r="D48" s="68"/>
      <c r="E48" s="68"/>
      <c r="F48" s="68"/>
      <c r="G48" s="68"/>
      <c r="H48" s="68"/>
      <c r="I48" s="68"/>
      <c r="J48" s="68"/>
      <c r="K48" s="68"/>
      <c r="L48" s="68"/>
      <c r="M48" s="68"/>
      <c r="N48" s="68"/>
      <c r="O48" s="68"/>
      <c r="P48" s="68"/>
      <c r="Q48" s="68"/>
      <c r="R48" s="68"/>
      <c r="S48" s="68"/>
      <c r="T48" s="68"/>
      <c r="U48" s="68"/>
      <c r="V48" s="68"/>
    </row>
    <row r="49" spans="1:26" x14ac:dyDescent="0.3">
      <c r="A49" s="68"/>
      <c r="B49" s="68"/>
      <c r="C49" s="68"/>
      <c r="D49" s="68"/>
      <c r="E49" s="68"/>
      <c r="F49" s="68"/>
      <c r="G49" s="68"/>
      <c r="H49" s="68"/>
      <c r="I49" s="68"/>
      <c r="J49" s="68"/>
      <c r="K49" s="68"/>
      <c r="L49" s="68"/>
      <c r="M49" s="68"/>
      <c r="N49" s="68"/>
      <c r="O49" s="68"/>
      <c r="P49" s="68"/>
      <c r="Q49" s="68"/>
      <c r="R49" s="68"/>
      <c r="S49" s="68"/>
      <c r="T49" s="68"/>
      <c r="U49" s="68"/>
      <c r="V49" s="68"/>
    </row>
    <row r="50" spans="1:26" x14ac:dyDescent="0.3">
      <c r="A50" s="68"/>
      <c r="B50" s="68"/>
      <c r="C50" s="68"/>
      <c r="D50" s="68"/>
      <c r="E50" s="68"/>
      <c r="F50" s="68"/>
      <c r="G50" s="68"/>
      <c r="H50" s="68"/>
      <c r="I50" s="68"/>
      <c r="J50" s="68"/>
      <c r="K50" s="68"/>
      <c r="L50" s="68"/>
      <c r="M50" s="68"/>
      <c r="N50" s="68"/>
      <c r="O50" s="68"/>
      <c r="P50" s="68"/>
      <c r="Q50" s="68"/>
      <c r="R50" s="68"/>
      <c r="S50" s="68"/>
      <c r="T50" s="68"/>
      <c r="U50" s="68"/>
      <c r="V50" s="68"/>
    </row>
    <row r="51" spans="1:26" x14ac:dyDescent="0.3">
      <c r="A51" s="68"/>
      <c r="B51" s="68"/>
      <c r="C51" s="68"/>
      <c r="D51" s="68"/>
      <c r="E51" s="68"/>
      <c r="F51" s="68"/>
      <c r="G51" s="68"/>
      <c r="H51" s="68"/>
      <c r="I51" s="68"/>
      <c r="J51" s="68"/>
      <c r="K51" s="68"/>
      <c r="L51" s="68"/>
      <c r="M51" s="68"/>
      <c r="N51" s="68"/>
      <c r="O51" s="68"/>
      <c r="P51" s="68"/>
      <c r="Q51" s="68"/>
      <c r="R51" s="68"/>
      <c r="S51" s="68"/>
      <c r="T51" s="68"/>
      <c r="U51" s="68"/>
      <c r="V51" s="68"/>
    </row>
    <row r="52" spans="1:26" x14ac:dyDescent="0.3">
      <c r="A52" s="68"/>
      <c r="B52" s="68"/>
      <c r="C52" s="68"/>
      <c r="D52" s="68"/>
      <c r="E52" s="68"/>
      <c r="F52" s="68"/>
      <c r="G52" s="68"/>
      <c r="H52" s="68"/>
      <c r="I52" s="68"/>
      <c r="J52" s="68"/>
      <c r="K52" s="68"/>
      <c r="L52" s="68"/>
      <c r="M52" s="68"/>
      <c r="N52" s="68"/>
      <c r="O52" s="68"/>
      <c r="P52" s="68"/>
      <c r="Q52" s="68"/>
      <c r="R52" s="68"/>
      <c r="S52" s="68"/>
      <c r="T52" s="68"/>
      <c r="U52" s="68"/>
      <c r="V52" s="68"/>
    </row>
    <row r="53" spans="1:26" x14ac:dyDescent="0.3">
      <c r="A53" s="68"/>
      <c r="B53" s="68"/>
      <c r="C53" s="68"/>
      <c r="D53" s="68"/>
      <c r="E53" s="68"/>
      <c r="F53" s="68"/>
      <c r="G53" s="68"/>
      <c r="H53" s="68"/>
      <c r="I53" s="68"/>
      <c r="J53" s="68"/>
      <c r="K53" s="68"/>
      <c r="L53" s="68"/>
      <c r="M53" s="68"/>
      <c r="N53" s="68"/>
      <c r="O53" s="68"/>
      <c r="P53" s="68"/>
      <c r="Q53" s="68"/>
      <c r="R53" s="68"/>
      <c r="S53" s="68"/>
      <c r="T53" s="68"/>
      <c r="U53" s="68"/>
      <c r="V53" s="68"/>
    </row>
    <row r="54" spans="1:26" x14ac:dyDescent="0.3">
      <c r="A54" s="68"/>
      <c r="B54" s="68"/>
      <c r="C54" s="68"/>
      <c r="D54" s="68"/>
      <c r="E54" s="68"/>
      <c r="F54" s="68"/>
      <c r="G54" s="68"/>
      <c r="H54" s="68"/>
      <c r="I54" s="68"/>
      <c r="J54" s="68"/>
      <c r="K54" s="68"/>
      <c r="L54" s="68"/>
      <c r="M54" s="68"/>
      <c r="N54" s="68"/>
      <c r="O54" s="68"/>
      <c r="P54" s="68"/>
      <c r="Q54" s="68"/>
      <c r="R54" s="68"/>
      <c r="S54" s="68"/>
      <c r="T54" s="68"/>
      <c r="U54" s="68"/>
      <c r="V54" s="68"/>
    </row>
    <row r="55" spans="1:26" x14ac:dyDescent="0.3">
      <c r="A55" s="68"/>
      <c r="B55" s="68"/>
      <c r="C55" s="68"/>
      <c r="D55" s="68"/>
      <c r="E55" s="68"/>
      <c r="F55" s="68"/>
      <c r="G55" s="68"/>
      <c r="H55" s="68"/>
      <c r="I55" s="68"/>
      <c r="J55" s="68"/>
      <c r="K55" s="68"/>
      <c r="L55" s="68"/>
      <c r="M55" s="68"/>
      <c r="N55" s="68"/>
      <c r="O55" s="68"/>
      <c r="P55" s="68"/>
      <c r="Q55" s="68"/>
      <c r="R55" s="68"/>
      <c r="S55" s="68"/>
      <c r="T55" s="68"/>
      <c r="U55" s="68"/>
      <c r="V55" s="68"/>
    </row>
    <row r="56" spans="1:26" x14ac:dyDescent="0.3">
      <c r="A56" s="68"/>
      <c r="B56" s="68"/>
      <c r="C56" s="68"/>
      <c r="D56" s="68"/>
      <c r="E56" s="68"/>
      <c r="F56" s="68"/>
      <c r="G56" s="68"/>
      <c r="H56" s="68"/>
      <c r="I56" s="68"/>
      <c r="J56" s="68"/>
      <c r="K56" s="68"/>
      <c r="L56" s="68"/>
      <c r="M56" s="68"/>
      <c r="N56" s="68"/>
      <c r="O56" s="68"/>
      <c r="P56" s="68"/>
      <c r="Q56" s="68"/>
      <c r="R56" s="68"/>
      <c r="S56" s="68"/>
      <c r="T56" s="68"/>
      <c r="U56" s="68"/>
      <c r="V56" s="68"/>
      <c r="Y56" s="85"/>
      <c r="Z56" s="78"/>
    </row>
    <row r="57" spans="1:26" x14ac:dyDescent="0.3">
      <c r="A57" s="68"/>
      <c r="B57" s="68"/>
      <c r="C57" s="68"/>
      <c r="D57" s="68"/>
      <c r="E57" s="68"/>
      <c r="F57" s="68"/>
      <c r="G57" s="68"/>
      <c r="H57" s="68"/>
      <c r="I57" s="68"/>
      <c r="J57" s="68"/>
      <c r="K57" s="68"/>
      <c r="L57" s="68"/>
      <c r="M57" s="68"/>
      <c r="N57" s="68"/>
      <c r="O57" s="68"/>
      <c r="P57" s="68"/>
      <c r="Q57" s="68"/>
      <c r="R57" s="68"/>
      <c r="S57" s="68"/>
      <c r="T57" s="68"/>
      <c r="U57" s="68"/>
      <c r="V57" s="68"/>
      <c r="Y57" s="85"/>
      <c r="Z57" s="78"/>
    </row>
    <row r="58" spans="1:26" x14ac:dyDescent="0.3">
      <c r="A58" s="68"/>
      <c r="B58" s="68"/>
      <c r="C58" s="68"/>
      <c r="D58" s="68"/>
      <c r="E58" s="68"/>
      <c r="F58" s="68"/>
      <c r="G58" s="68"/>
      <c r="H58" s="68"/>
      <c r="I58" s="68"/>
      <c r="J58" s="68"/>
      <c r="K58" s="68"/>
      <c r="L58" s="68"/>
      <c r="M58" s="68"/>
      <c r="N58" s="68"/>
      <c r="O58" s="68"/>
      <c r="P58" s="68"/>
      <c r="Q58" s="68"/>
      <c r="R58" s="68"/>
      <c r="S58" s="68"/>
      <c r="T58" s="68"/>
      <c r="U58" s="68"/>
      <c r="V58" s="68"/>
    </row>
    <row r="59" spans="1:26" x14ac:dyDescent="0.3">
      <c r="A59" s="68"/>
      <c r="B59" s="68"/>
      <c r="C59" s="68"/>
      <c r="D59" s="68"/>
      <c r="E59" s="68"/>
      <c r="F59" s="68"/>
      <c r="G59" s="68"/>
      <c r="H59" s="68"/>
      <c r="I59" s="68"/>
      <c r="J59" s="68"/>
      <c r="K59" s="68"/>
      <c r="L59" s="68"/>
      <c r="M59" s="68"/>
      <c r="N59" s="68"/>
      <c r="O59" s="68"/>
      <c r="P59" s="68"/>
      <c r="Q59" s="68"/>
      <c r="R59" s="68"/>
      <c r="S59" s="68"/>
      <c r="T59" s="68"/>
      <c r="U59" s="68"/>
      <c r="V59" s="68"/>
    </row>
    <row r="60" spans="1:26" x14ac:dyDescent="0.3">
      <c r="A60" s="68"/>
      <c r="B60" s="68"/>
      <c r="C60" s="68"/>
      <c r="D60" s="68"/>
      <c r="E60" s="68"/>
      <c r="F60" s="68"/>
      <c r="G60" s="68"/>
      <c r="H60" s="68"/>
      <c r="I60" s="68"/>
      <c r="J60" s="68"/>
      <c r="K60" s="68"/>
      <c r="L60" s="68"/>
      <c r="M60" s="68"/>
      <c r="N60" s="68"/>
      <c r="O60" s="68"/>
      <c r="P60" s="68"/>
      <c r="Q60" s="68"/>
      <c r="R60" s="68"/>
      <c r="S60" s="68"/>
      <c r="T60" s="68"/>
      <c r="U60" s="68"/>
      <c r="V60" s="68"/>
    </row>
    <row r="61" spans="1:26" x14ac:dyDescent="0.3">
      <c r="A61" s="68"/>
      <c r="B61" s="68"/>
      <c r="C61" s="68"/>
      <c r="D61" s="68"/>
      <c r="E61" s="68"/>
      <c r="F61" s="68"/>
      <c r="G61" s="68"/>
      <c r="H61" s="68"/>
      <c r="I61" s="68"/>
      <c r="J61" s="68"/>
      <c r="K61" s="68"/>
      <c r="L61" s="68"/>
      <c r="M61" s="68"/>
      <c r="N61" s="68"/>
      <c r="O61" s="68"/>
      <c r="P61" s="68"/>
      <c r="Q61" s="68"/>
      <c r="R61" s="68"/>
      <c r="S61" s="68"/>
      <c r="T61" s="68"/>
      <c r="U61" s="68"/>
      <c r="V61" s="68"/>
    </row>
    <row r="62" spans="1:26" x14ac:dyDescent="0.3">
      <c r="A62" s="68"/>
      <c r="B62" s="68"/>
      <c r="C62" s="68"/>
      <c r="D62" s="68"/>
      <c r="E62" s="68"/>
      <c r="F62" s="68"/>
      <c r="G62" s="68"/>
      <c r="H62" s="68"/>
      <c r="I62" s="68"/>
      <c r="J62" s="68"/>
      <c r="K62" s="68"/>
      <c r="L62" s="68"/>
      <c r="M62" s="68"/>
      <c r="N62" s="68"/>
      <c r="O62" s="68"/>
      <c r="P62" s="68"/>
      <c r="Q62" s="68"/>
      <c r="R62" s="68"/>
      <c r="S62" s="68"/>
      <c r="T62" s="68"/>
      <c r="U62" s="68"/>
      <c r="V62" s="68"/>
    </row>
    <row r="63" spans="1:26" x14ac:dyDescent="0.3">
      <c r="A63" s="68"/>
      <c r="B63" s="68"/>
      <c r="C63" s="68"/>
      <c r="D63" s="68"/>
      <c r="E63" s="68"/>
      <c r="F63" s="68"/>
      <c r="G63" s="68"/>
      <c r="H63" s="68"/>
      <c r="I63" s="68"/>
      <c r="J63" s="68"/>
      <c r="K63" s="68"/>
      <c r="L63" s="68"/>
      <c r="M63" s="68"/>
      <c r="N63" s="68"/>
      <c r="O63" s="68"/>
      <c r="P63" s="68"/>
      <c r="Q63" s="68"/>
      <c r="R63" s="68"/>
      <c r="S63" s="68"/>
      <c r="T63" s="68"/>
      <c r="U63" s="68"/>
      <c r="V63" s="68"/>
    </row>
    <row r="64" spans="1:26" x14ac:dyDescent="0.3">
      <c r="A64" s="68"/>
      <c r="B64" s="68"/>
      <c r="C64" s="68"/>
      <c r="D64" s="68"/>
      <c r="E64" s="68"/>
      <c r="F64" s="68"/>
      <c r="G64" s="68"/>
      <c r="H64" s="68"/>
      <c r="I64" s="68"/>
      <c r="J64" s="68"/>
      <c r="K64" s="68"/>
      <c r="L64" s="68"/>
      <c r="M64" s="68"/>
      <c r="N64" s="68"/>
      <c r="O64" s="68"/>
      <c r="P64" s="68"/>
      <c r="Q64" s="68"/>
      <c r="R64" s="68"/>
      <c r="S64" s="68"/>
      <c r="T64" s="68"/>
      <c r="U64" s="68"/>
      <c r="V64" s="68"/>
    </row>
    <row r="65" spans="1:22" x14ac:dyDescent="0.3">
      <c r="A65" s="68"/>
      <c r="B65" s="68"/>
      <c r="C65" s="68"/>
      <c r="D65" s="68"/>
      <c r="E65" s="68"/>
      <c r="F65" s="68"/>
      <c r="G65" s="68"/>
      <c r="H65" s="68"/>
      <c r="I65" s="68"/>
      <c r="J65" s="68"/>
      <c r="K65" s="68"/>
      <c r="L65" s="68"/>
      <c r="M65" s="68"/>
      <c r="N65" s="68"/>
      <c r="O65" s="68"/>
      <c r="P65" s="68"/>
      <c r="Q65" s="68"/>
      <c r="R65" s="68"/>
      <c r="S65" s="68"/>
      <c r="T65" s="68"/>
      <c r="U65" s="68"/>
      <c r="V65" s="68"/>
    </row>
    <row r="66" spans="1:22" x14ac:dyDescent="0.3">
      <c r="A66" s="68"/>
      <c r="B66" s="68"/>
      <c r="C66" s="68"/>
      <c r="D66" s="68"/>
      <c r="E66" s="68"/>
      <c r="F66" s="68"/>
      <c r="G66" s="68"/>
      <c r="H66" s="68"/>
      <c r="I66" s="68"/>
      <c r="J66" s="68"/>
      <c r="K66" s="68"/>
      <c r="L66" s="68"/>
      <c r="M66" s="68"/>
      <c r="N66" s="68"/>
      <c r="O66" s="68"/>
      <c r="P66" s="68"/>
      <c r="Q66" s="68"/>
      <c r="R66" s="68"/>
      <c r="S66" s="68"/>
      <c r="T66" s="68"/>
      <c r="U66" s="68"/>
      <c r="V66" s="68"/>
    </row>
  </sheetData>
  <mergeCells count="43">
    <mergeCell ref="S47:U47"/>
    <mergeCell ref="S42:U42"/>
    <mergeCell ref="S43:U43"/>
    <mergeCell ref="S44:U44"/>
    <mergeCell ref="S45:U45"/>
    <mergeCell ref="S46:U46"/>
    <mergeCell ref="Y56:Z57"/>
    <mergeCell ref="N40:O41"/>
    <mergeCell ref="P40:R41"/>
    <mergeCell ref="S40:U41"/>
    <mergeCell ref="N42:O42"/>
    <mergeCell ref="N43:O43"/>
    <mergeCell ref="N44:O44"/>
    <mergeCell ref="N45:O45"/>
    <mergeCell ref="N46:O46"/>
    <mergeCell ref="N47:O47"/>
    <mergeCell ref="P42:R42"/>
    <mergeCell ref="P43:R43"/>
    <mergeCell ref="P44:R44"/>
    <mergeCell ref="P45:R45"/>
    <mergeCell ref="P46:R46"/>
    <mergeCell ref="P47:R47"/>
    <mergeCell ref="J27:K28"/>
    <mergeCell ref="J29:K30"/>
    <mergeCell ref="J31:K32"/>
    <mergeCell ref="B2:U5"/>
    <mergeCell ref="J26:K26"/>
    <mergeCell ref="L26:M26"/>
    <mergeCell ref="I27:I28"/>
    <mergeCell ref="I29:I30"/>
    <mergeCell ref="L27:M28"/>
    <mergeCell ref="L29:M30"/>
    <mergeCell ref="J37:K38"/>
    <mergeCell ref="L37:M38"/>
    <mergeCell ref="I31:I32"/>
    <mergeCell ref="I33:I34"/>
    <mergeCell ref="I35:I36"/>
    <mergeCell ref="I37:I38"/>
    <mergeCell ref="L31:M32"/>
    <mergeCell ref="J33:K34"/>
    <mergeCell ref="L33:M34"/>
    <mergeCell ref="J35:K36"/>
    <mergeCell ref="L35:M3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23751-3692-4CBE-A35A-AE85AF6974C3}">
  <dimension ref="B3:H15"/>
  <sheetViews>
    <sheetView workbookViewId="0">
      <selection activeCell="G10" sqref="G10"/>
    </sheetView>
  </sheetViews>
  <sheetFormatPr defaultRowHeight="14.4" x14ac:dyDescent="0.3"/>
  <cols>
    <col min="2" max="2" width="13.6640625" bestFit="1" customWidth="1"/>
    <col min="3" max="3" width="19.6640625" bestFit="1" customWidth="1"/>
    <col min="4" max="4" width="13.6640625" bestFit="1" customWidth="1"/>
    <col min="5" max="6" width="15.21875" bestFit="1" customWidth="1"/>
    <col min="7" max="7" width="20.77734375" bestFit="1" customWidth="1"/>
    <col min="8" max="8" width="13.88671875" bestFit="1" customWidth="1"/>
    <col min="9" max="9" width="20.77734375" bestFit="1" customWidth="1"/>
    <col min="10" max="13" width="15.5546875" bestFit="1" customWidth="1"/>
    <col min="14" max="14" width="14.5546875" bestFit="1" customWidth="1"/>
    <col min="15" max="15" width="16.88671875" bestFit="1" customWidth="1"/>
  </cols>
  <sheetData>
    <row r="3" spans="2:8" x14ac:dyDescent="0.3">
      <c r="B3" s="56" t="s">
        <v>160</v>
      </c>
      <c r="E3" s="56" t="s">
        <v>170</v>
      </c>
      <c r="H3" s="56" t="s">
        <v>167</v>
      </c>
    </row>
    <row r="4" spans="2:8" x14ac:dyDescent="0.3">
      <c r="B4" s="65">
        <v>13906105.436860979</v>
      </c>
      <c r="E4" s="59">
        <v>0.10317343810522861</v>
      </c>
      <c r="H4" s="58">
        <v>0.12107814487401074</v>
      </c>
    </row>
    <row r="13" spans="2:8" x14ac:dyDescent="0.3">
      <c r="B13" s="56" t="s">
        <v>164</v>
      </c>
      <c r="E13" s="56" t="s">
        <v>163</v>
      </c>
    </row>
    <row r="14" spans="2:8" x14ac:dyDescent="0.3">
      <c r="B14" s="59">
        <v>0.1665434820770868</v>
      </c>
      <c r="E14" s="59">
        <v>0.16343396309553829</v>
      </c>
      <c r="H14" s="56" t="s">
        <v>168</v>
      </c>
    </row>
    <row r="15" spans="2:8" x14ac:dyDescent="0.3">
      <c r="H15" s="61">
        <v>1.9862268713150955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F740D-E1F7-4B7C-B99F-3CC97C068045}">
  <dimension ref="B3:I16"/>
  <sheetViews>
    <sheetView workbookViewId="0">
      <selection activeCell="O45" sqref="O45"/>
    </sheetView>
  </sheetViews>
  <sheetFormatPr defaultRowHeight="14.4" x14ac:dyDescent="0.3"/>
  <cols>
    <col min="2" max="2" width="12.5546875" bestFit="1" customWidth="1"/>
    <col min="3" max="3" width="15.6640625" bestFit="1" customWidth="1"/>
    <col min="4" max="4" width="13.6640625" bestFit="1" customWidth="1"/>
    <col min="5" max="5" width="15.21875" bestFit="1" customWidth="1"/>
    <col min="6" max="6" width="13.88671875" bestFit="1" customWidth="1"/>
    <col min="7" max="7" width="20.77734375" bestFit="1" customWidth="1"/>
    <col min="8" max="8" width="15.109375" bestFit="1" customWidth="1"/>
    <col min="9" max="9" width="10.77734375" bestFit="1" customWidth="1"/>
    <col min="10" max="13" width="15.5546875" bestFit="1" customWidth="1"/>
    <col min="14" max="14" width="14.5546875" bestFit="1" customWidth="1"/>
    <col min="15" max="15" width="16.88671875" bestFit="1" customWidth="1"/>
  </cols>
  <sheetData>
    <row r="3" spans="2:9" x14ac:dyDescent="0.3">
      <c r="B3" s="55" t="s">
        <v>159</v>
      </c>
      <c r="C3" s="56" t="s">
        <v>171</v>
      </c>
    </row>
    <row r="4" spans="2:9" x14ac:dyDescent="0.3">
      <c r="B4" s="57">
        <v>2025</v>
      </c>
      <c r="C4" s="66">
        <v>205349.34928660374</v>
      </c>
    </row>
    <row r="5" spans="2:9" x14ac:dyDescent="0.3">
      <c r="B5" s="57">
        <v>2026</v>
      </c>
      <c r="C5" s="66">
        <v>193140.71114405888</v>
      </c>
    </row>
    <row r="6" spans="2:9" x14ac:dyDescent="0.3">
      <c r="B6" s="57">
        <v>2028</v>
      </c>
      <c r="C6" s="66">
        <v>283122.04038575117</v>
      </c>
    </row>
    <row r="7" spans="2:9" x14ac:dyDescent="0.3">
      <c r="B7" s="57">
        <v>2029</v>
      </c>
      <c r="C7" s="66">
        <v>341688.57546720508</v>
      </c>
    </row>
    <row r="8" spans="2:9" x14ac:dyDescent="0.3">
      <c r="B8" s="57">
        <v>2030</v>
      </c>
      <c r="C8" s="66">
        <v>411469.94768969121</v>
      </c>
    </row>
    <row r="9" spans="2:9" x14ac:dyDescent="0.3">
      <c r="B9" s="57" t="s">
        <v>158</v>
      </c>
      <c r="C9" s="65">
        <v>1434770.62397331</v>
      </c>
    </row>
    <row r="15" spans="2:9" x14ac:dyDescent="0.3">
      <c r="F15" s="4"/>
    </row>
    <row r="16" spans="2:9" x14ac:dyDescent="0.3">
      <c r="I16" s="54"/>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636EA-592B-41D8-AC07-08B013A43C6A}">
  <dimension ref="B3:I16"/>
  <sheetViews>
    <sheetView workbookViewId="0">
      <selection activeCell="E27" sqref="E27"/>
    </sheetView>
  </sheetViews>
  <sheetFormatPr defaultRowHeight="14.4" x14ac:dyDescent="0.3"/>
  <cols>
    <col min="2" max="2" width="12.5546875" bestFit="1" customWidth="1"/>
    <col min="3" max="3" width="19.6640625" bestFit="1" customWidth="1"/>
    <col min="4" max="4" width="13.6640625" bestFit="1" customWidth="1"/>
    <col min="5" max="5" width="15.21875" bestFit="1" customWidth="1"/>
    <col min="6" max="6" width="13.88671875" bestFit="1" customWidth="1"/>
    <col min="7" max="7" width="20.77734375" bestFit="1" customWidth="1"/>
    <col min="8" max="8" width="15.109375" bestFit="1" customWidth="1"/>
    <col min="9" max="9" width="10.77734375" bestFit="1" customWidth="1"/>
    <col min="10" max="13" width="15.5546875" bestFit="1" customWidth="1"/>
    <col min="14" max="14" width="14.5546875" bestFit="1" customWidth="1"/>
    <col min="15" max="15" width="16.88671875" bestFit="1" customWidth="1"/>
  </cols>
  <sheetData>
    <row r="3" spans="2:9" x14ac:dyDescent="0.3">
      <c r="B3" s="55" t="s">
        <v>159</v>
      </c>
      <c r="C3" s="56" t="s">
        <v>160</v>
      </c>
      <c r="D3" s="56" t="s">
        <v>164</v>
      </c>
    </row>
    <row r="4" spans="2:9" x14ac:dyDescent="0.3">
      <c r="B4" s="57">
        <v>2025</v>
      </c>
      <c r="C4" s="66">
        <v>1770571.8282452312</v>
      </c>
      <c r="D4" s="58">
        <v>0.16998935036768106</v>
      </c>
    </row>
    <row r="5" spans="2:9" x14ac:dyDescent="0.3">
      <c r="B5" s="57">
        <v>2026</v>
      </c>
      <c r="C5" s="66">
        <v>2071120.1629895079</v>
      </c>
      <c r="D5" s="58">
        <v>0.16861327330892872</v>
      </c>
    </row>
    <row r="6" spans="2:9" x14ac:dyDescent="0.3">
      <c r="B6" s="57">
        <v>2028</v>
      </c>
      <c r="C6" s="66">
        <v>2838896.001649396</v>
      </c>
      <c r="D6" s="58">
        <v>0.16642083724977147</v>
      </c>
    </row>
    <row r="7" spans="2:9" x14ac:dyDescent="0.3">
      <c r="B7" s="57">
        <v>2029</v>
      </c>
      <c r="C7" s="66">
        <v>3326302.2639046512</v>
      </c>
      <c r="D7" s="58">
        <v>0.16555422028731476</v>
      </c>
    </row>
    <row r="8" spans="2:9" x14ac:dyDescent="0.3">
      <c r="B8" s="57">
        <v>2030</v>
      </c>
      <c r="C8" s="66">
        <v>3899215.180072193</v>
      </c>
      <c r="D8" s="58">
        <v>0.16481257374807018</v>
      </c>
    </row>
    <row r="9" spans="2:9" x14ac:dyDescent="0.3">
      <c r="B9" s="57" t="s">
        <v>158</v>
      </c>
      <c r="C9" s="65">
        <v>13906105.436860979</v>
      </c>
      <c r="D9" s="59">
        <v>0.1665434820770868</v>
      </c>
    </row>
    <row r="15" spans="2:9" x14ac:dyDescent="0.3">
      <c r="F15" s="4"/>
    </row>
    <row r="16" spans="2:9" x14ac:dyDescent="0.3">
      <c r="I16" s="54"/>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332D1-7493-4D69-BF9C-062D1CB6DF89}">
  <dimension ref="B3:I22"/>
  <sheetViews>
    <sheetView workbookViewId="0">
      <selection activeCell="F3" sqref="F3:H9"/>
    </sheetView>
  </sheetViews>
  <sheetFormatPr defaultRowHeight="14.4" x14ac:dyDescent="0.3"/>
  <cols>
    <col min="2" max="2" width="10.77734375" bestFit="1" customWidth="1"/>
    <col min="3" max="3" width="13.6640625" bestFit="1" customWidth="1"/>
    <col min="4" max="4" width="15.5546875" bestFit="1" customWidth="1"/>
    <col min="5" max="5" width="15.21875" bestFit="1" customWidth="1"/>
    <col min="6" max="6" width="12.5546875" bestFit="1" customWidth="1"/>
    <col min="7" max="7" width="15.21875" bestFit="1" customWidth="1"/>
    <col min="8" max="8" width="15.109375" bestFit="1" customWidth="1"/>
    <col min="9" max="9" width="10.77734375" bestFit="1" customWidth="1"/>
    <col min="10" max="13" width="15.5546875" bestFit="1" customWidth="1"/>
    <col min="14" max="14" width="14.5546875" bestFit="1" customWidth="1"/>
    <col min="15" max="15" width="16.88671875" bestFit="1" customWidth="1"/>
  </cols>
  <sheetData>
    <row r="3" spans="2:9" x14ac:dyDescent="0.3">
      <c r="B3" s="55" t="s">
        <v>159</v>
      </c>
      <c r="C3" s="60" t="s">
        <v>165</v>
      </c>
      <c r="D3" s="60" t="s">
        <v>166</v>
      </c>
      <c r="F3" s="55" t="s">
        <v>159</v>
      </c>
      <c r="G3" s="56" t="s">
        <v>163</v>
      </c>
      <c r="H3" s="56" t="s">
        <v>169</v>
      </c>
    </row>
    <row r="4" spans="2:9" x14ac:dyDescent="0.3">
      <c r="B4" s="57">
        <v>2025</v>
      </c>
      <c r="C4" s="61">
        <v>6.1908364894079728</v>
      </c>
      <c r="D4" s="61">
        <v>1.326029711352819</v>
      </c>
      <c r="F4" s="57">
        <v>2025</v>
      </c>
      <c r="G4" s="58">
        <v>0.17254717226678351</v>
      </c>
      <c r="H4" s="58">
        <v>0.12726537472051747</v>
      </c>
    </row>
    <row r="5" spans="2:9" x14ac:dyDescent="0.3">
      <c r="B5" s="57">
        <v>2026</v>
      </c>
      <c r="C5" s="61">
        <v>4.9695682583820568</v>
      </c>
      <c r="D5" s="61">
        <v>1.7197827889483839</v>
      </c>
      <c r="F5" s="57">
        <v>2026</v>
      </c>
      <c r="G5" s="58">
        <v>0.16790660898974902</v>
      </c>
      <c r="H5" s="58">
        <v>0.12522115997502808</v>
      </c>
    </row>
    <row r="6" spans="2:9" x14ac:dyDescent="0.3">
      <c r="B6" s="57">
        <v>2028</v>
      </c>
      <c r="C6" s="61">
        <v>5.3006675126666805</v>
      </c>
      <c r="D6" s="61">
        <v>2.3890246817955507</v>
      </c>
      <c r="F6" s="57">
        <v>2028</v>
      </c>
      <c r="G6" s="58">
        <v>0.16258707567880393</v>
      </c>
      <c r="H6" s="58">
        <v>0.12330162942213189</v>
      </c>
    </row>
    <row r="7" spans="2:9" x14ac:dyDescent="0.3">
      <c r="B7" s="57">
        <v>2029</v>
      </c>
      <c r="C7" s="61">
        <v>5.4541093580085036</v>
      </c>
      <c r="D7" s="61">
        <v>2.6739022252851514</v>
      </c>
      <c r="F7" s="57">
        <v>2029</v>
      </c>
      <c r="G7" s="58">
        <v>0.16110875917892184</v>
      </c>
      <c r="H7" s="58">
        <v>0.12298233713976971</v>
      </c>
    </row>
    <row r="8" spans="2:9" x14ac:dyDescent="0.3">
      <c r="B8" s="57">
        <v>2030</v>
      </c>
      <c r="C8" s="61">
        <v>5.5979651266089538</v>
      </c>
      <c r="D8" s="61">
        <v>2.9306143219297236</v>
      </c>
      <c r="F8" s="57">
        <v>2030</v>
      </c>
      <c r="G8" s="58">
        <v>0.16008486147727691</v>
      </c>
      <c r="H8" s="58">
        <v>0.12289728595951437</v>
      </c>
    </row>
    <row r="9" spans="2:9" x14ac:dyDescent="0.3">
      <c r="B9" s="57" t="s">
        <v>158</v>
      </c>
      <c r="C9" s="61">
        <v>5.4846286540542932</v>
      </c>
      <c r="D9" s="61">
        <v>2.3752111867677099</v>
      </c>
      <c r="F9" s="57" t="s">
        <v>158</v>
      </c>
      <c r="G9" s="59">
        <v>0.16343396309553829</v>
      </c>
      <c r="H9" s="59">
        <v>0.12386764152335818</v>
      </c>
    </row>
    <row r="15" spans="2:9" x14ac:dyDescent="0.3">
      <c r="F15" s="4"/>
    </row>
    <row r="16" spans="2:9" x14ac:dyDescent="0.3">
      <c r="B16" s="55" t="s">
        <v>139</v>
      </c>
      <c r="C16" s="62" t="s">
        <v>164</v>
      </c>
      <c r="D16" s="62" t="s">
        <v>170</v>
      </c>
      <c r="E16" s="62" t="s">
        <v>163</v>
      </c>
      <c r="F16" s="62" t="s">
        <v>167</v>
      </c>
      <c r="G16" s="62" t="s">
        <v>168</v>
      </c>
      <c r="H16" s="62" t="s">
        <v>166</v>
      </c>
      <c r="I16" s="54"/>
    </row>
    <row r="17" spans="2:8" x14ac:dyDescent="0.3">
      <c r="B17" s="57">
        <v>2025</v>
      </c>
      <c r="C17" s="63">
        <v>0.16998935036768106</v>
      </c>
      <c r="D17" s="63">
        <v>0.10115658526741081</v>
      </c>
      <c r="E17" s="63">
        <v>0.17254717226678351</v>
      </c>
      <c r="F17" s="64">
        <v>0.12270944673166995</v>
      </c>
      <c r="G17" s="64">
        <v>1.2435055104405244</v>
      </c>
      <c r="H17" s="64">
        <v>1.326029711352819</v>
      </c>
    </row>
    <row r="18" spans="2:8" x14ac:dyDescent="0.3">
      <c r="B18" s="57">
        <v>2026</v>
      </c>
      <c r="C18" s="63">
        <v>0.16861327330892872</v>
      </c>
      <c r="D18" s="63">
        <v>0.10137996174421227</v>
      </c>
      <c r="E18" s="63">
        <v>0.16790660898974902</v>
      </c>
      <c r="F18" s="64">
        <v>0.12206599749085578</v>
      </c>
      <c r="G18" s="64">
        <v>1.4560749510436848</v>
      </c>
      <c r="H18" s="64">
        <v>1.7197827889483839</v>
      </c>
    </row>
    <row r="19" spans="2:8" x14ac:dyDescent="0.3">
      <c r="B19" s="57">
        <v>2028</v>
      </c>
      <c r="C19" s="63">
        <v>0.16642083724977147</v>
      </c>
      <c r="D19" s="63">
        <v>0.10277413471360031</v>
      </c>
      <c r="E19" s="63">
        <v>0.16258707567880393</v>
      </c>
      <c r="F19" s="64">
        <v>0.12101883883693125</v>
      </c>
      <c r="G19" s="64">
        <v>2.0194013781777982</v>
      </c>
      <c r="H19" s="64">
        <v>2.3890246817955507</v>
      </c>
    </row>
    <row r="20" spans="2:8" x14ac:dyDescent="0.3">
      <c r="B20" s="57">
        <v>2029</v>
      </c>
      <c r="C20" s="63">
        <v>0.16555422028731476</v>
      </c>
      <c r="D20" s="63">
        <v>0.10375608868041571</v>
      </c>
      <c r="E20" s="63">
        <v>0.16110875917892184</v>
      </c>
      <c r="F20" s="64">
        <v>0.12059727413631924</v>
      </c>
      <c r="G20" s="64">
        <v>2.3868878283165191</v>
      </c>
      <c r="H20" s="64">
        <v>2.6739022252851514</v>
      </c>
    </row>
    <row r="21" spans="2:8" x14ac:dyDescent="0.3">
      <c r="B21" s="57">
        <v>2030</v>
      </c>
      <c r="C21" s="63">
        <v>0.16481257374807018</v>
      </c>
      <c r="D21" s="63">
        <v>0.1048355666220783</v>
      </c>
      <c r="E21" s="63">
        <v>0.16008486147727691</v>
      </c>
      <c r="F21" s="64">
        <v>0.1202329806644761</v>
      </c>
      <c r="G21" s="64">
        <v>2.8252646885969517</v>
      </c>
      <c r="H21" s="64">
        <v>2.9306143219297236</v>
      </c>
    </row>
    <row r="22" spans="2:8" x14ac:dyDescent="0.3">
      <c r="B22" s="57" t="s">
        <v>158</v>
      </c>
      <c r="C22" s="63">
        <v>0.1665434820770868</v>
      </c>
      <c r="D22" s="63">
        <v>0.10317343810522861</v>
      </c>
      <c r="E22" s="63">
        <v>0.16343396309553829</v>
      </c>
      <c r="F22" s="64">
        <v>0.12107814487401074</v>
      </c>
      <c r="G22" s="64">
        <v>1.9862268713150955</v>
      </c>
      <c r="H22" s="64">
        <v>2.3752111867677099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D3369-FCDE-4846-9547-07AD9BE07C62}">
  <dimension ref="B3:C9"/>
  <sheetViews>
    <sheetView workbookViewId="0">
      <selection activeCell="Z32" sqref="Z32"/>
    </sheetView>
  </sheetViews>
  <sheetFormatPr defaultRowHeight="14.4" x14ac:dyDescent="0.3"/>
  <cols>
    <col min="2" max="2" width="12.5546875" bestFit="1" customWidth="1"/>
    <col min="3" max="3" width="15.21875" bestFit="1" customWidth="1"/>
    <col min="4" max="4" width="21.109375" bestFit="1" customWidth="1"/>
    <col min="5" max="7" width="15.5546875" bestFit="1" customWidth="1"/>
    <col min="8" max="8" width="10.77734375" bestFit="1" customWidth="1"/>
  </cols>
  <sheetData>
    <row r="3" spans="2:3" x14ac:dyDescent="0.3">
      <c r="B3" s="51" t="s">
        <v>159</v>
      </c>
      <c r="C3" t="s">
        <v>163</v>
      </c>
    </row>
    <row r="4" spans="2:3" x14ac:dyDescent="0.3">
      <c r="B4" s="52">
        <v>2025</v>
      </c>
      <c r="C4" s="53">
        <v>0.17254717226678351</v>
      </c>
    </row>
    <row r="5" spans="2:3" x14ac:dyDescent="0.3">
      <c r="B5" s="52">
        <v>2026</v>
      </c>
      <c r="C5" s="53">
        <v>0.16790660898974902</v>
      </c>
    </row>
    <row r="6" spans="2:3" x14ac:dyDescent="0.3">
      <c r="B6" s="52">
        <v>2028</v>
      </c>
      <c r="C6" s="53">
        <v>0.16258707567880393</v>
      </c>
    </row>
    <row r="7" spans="2:3" x14ac:dyDescent="0.3">
      <c r="B7" s="52">
        <v>2029</v>
      </c>
      <c r="C7" s="53">
        <v>0.16110875917892184</v>
      </c>
    </row>
    <row r="8" spans="2:3" x14ac:dyDescent="0.3">
      <c r="B8" s="52">
        <v>2030</v>
      </c>
      <c r="C8" s="53">
        <v>0.16008486147727691</v>
      </c>
    </row>
    <row r="9" spans="2:3" x14ac:dyDescent="0.3">
      <c r="B9" s="52" t="s">
        <v>158</v>
      </c>
      <c r="C9" s="53">
        <v>0.16343396309553829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9A3C1-AB3D-467F-ACC4-9C9E48C8D40D}">
  <dimension ref="B3:D9"/>
  <sheetViews>
    <sheetView workbookViewId="0">
      <selection activeCell="E16" sqref="E16"/>
    </sheetView>
  </sheetViews>
  <sheetFormatPr defaultRowHeight="14.4" x14ac:dyDescent="0.3"/>
  <cols>
    <col min="2" max="2" width="12.5546875" bestFit="1" customWidth="1"/>
    <col min="3" max="3" width="19.5546875" bestFit="1" customWidth="1"/>
    <col min="4" max="4" width="21.109375" bestFit="1" customWidth="1"/>
    <col min="5" max="7" width="15.5546875" bestFit="1" customWidth="1"/>
    <col min="8" max="8" width="10.77734375" bestFit="1" customWidth="1"/>
  </cols>
  <sheetData>
    <row r="3" spans="2:4" x14ac:dyDescent="0.3">
      <c r="B3" s="51" t="s">
        <v>159</v>
      </c>
      <c r="C3" t="s">
        <v>161</v>
      </c>
      <c r="D3" t="s">
        <v>162</v>
      </c>
    </row>
    <row r="4" spans="2:4" x14ac:dyDescent="0.3">
      <c r="B4" s="52">
        <v>2025</v>
      </c>
      <c r="C4" s="44">
        <v>369328.87403413106</v>
      </c>
      <c r="D4" s="44">
        <v>300978.3548627242</v>
      </c>
    </row>
    <row r="5" spans="2:4" x14ac:dyDescent="0.3">
      <c r="B5" s="52">
        <v>2026</v>
      </c>
      <c r="C5" s="44">
        <v>426276.86246796767</v>
      </c>
      <c r="D5" s="44">
        <v>349218.35009778291</v>
      </c>
    </row>
    <row r="6" spans="2:4" x14ac:dyDescent="0.3">
      <c r="B6" s="52">
        <v>2028</v>
      </c>
      <c r="C6" s="44">
        <v>571755.25820416352</v>
      </c>
      <c r="D6" s="44">
        <v>472451.4494595211</v>
      </c>
    </row>
    <row r="7" spans="2:4" x14ac:dyDescent="0.3">
      <c r="B7" s="52">
        <v>2029</v>
      </c>
      <c r="C7" s="44">
        <v>664109.14267705148</v>
      </c>
      <c r="D7" s="44">
        <v>550683.37774066441</v>
      </c>
    </row>
    <row r="8" spans="2:4" x14ac:dyDescent="0.3">
      <c r="B8" s="52">
        <v>2030</v>
      </c>
      <c r="C8" s="44">
        <v>772664.8535289017</v>
      </c>
      <c r="D8" s="44">
        <v>642639.68942524306</v>
      </c>
    </row>
    <row r="9" spans="2:4" x14ac:dyDescent="0.3">
      <c r="B9" s="52" t="s">
        <v>158</v>
      </c>
      <c r="C9" s="44">
        <v>2804134.9909122158</v>
      </c>
      <c r="D9" s="44">
        <v>2315971.2215859359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0BC58-D1F1-43D6-B85E-7A299EEC85C3}">
  <dimension ref="B3:C9"/>
  <sheetViews>
    <sheetView workbookViewId="0">
      <selection activeCell="X51" sqref="X51"/>
    </sheetView>
  </sheetViews>
  <sheetFormatPr defaultRowHeight="14.4" x14ac:dyDescent="0.3"/>
  <cols>
    <col min="2" max="2" width="12.5546875" bestFit="1" customWidth="1"/>
    <col min="3" max="3" width="19.6640625" bestFit="1" customWidth="1"/>
    <col min="4" max="7" width="15.5546875" bestFit="1" customWidth="1"/>
    <col min="8" max="8" width="10.77734375" bestFit="1" customWidth="1"/>
  </cols>
  <sheetData>
    <row r="3" spans="2:3" x14ac:dyDescent="0.3">
      <c r="B3" s="51" t="s">
        <v>159</v>
      </c>
      <c r="C3" t="s">
        <v>160</v>
      </c>
    </row>
    <row r="4" spans="2:3" x14ac:dyDescent="0.3">
      <c r="B4" s="52">
        <v>2025</v>
      </c>
      <c r="C4" s="44">
        <v>1770571.8282452312</v>
      </c>
    </row>
    <row r="5" spans="2:3" x14ac:dyDescent="0.3">
      <c r="B5" s="52">
        <v>2026</v>
      </c>
      <c r="C5" s="44">
        <v>2071120.1629895079</v>
      </c>
    </row>
    <row r="6" spans="2:3" x14ac:dyDescent="0.3">
      <c r="B6" s="52">
        <v>2028</v>
      </c>
      <c r="C6" s="44">
        <v>2838896.001649396</v>
      </c>
    </row>
    <row r="7" spans="2:3" x14ac:dyDescent="0.3">
      <c r="B7" s="52">
        <v>2029</v>
      </c>
      <c r="C7" s="44">
        <v>3326302.2639046512</v>
      </c>
    </row>
    <row r="8" spans="2:3" x14ac:dyDescent="0.3">
      <c r="B8" s="52">
        <v>2030</v>
      </c>
      <c r="C8" s="44">
        <v>3899215.180072193</v>
      </c>
    </row>
    <row r="9" spans="2:3" x14ac:dyDescent="0.3">
      <c r="B9" s="52" t="s">
        <v>158</v>
      </c>
      <c r="C9" s="44">
        <v>13906105.436860979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F1D9B-4A1B-4523-BE0D-ECF6E1DD7AC1}">
  <dimension ref="A1:Y21"/>
  <sheetViews>
    <sheetView workbookViewId="0">
      <selection activeCell="D15" sqref="D15"/>
    </sheetView>
  </sheetViews>
  <sheetFormatPr defaultRowHeight="14.4" x14ac:dyDescent="0.3"/>
  <cols>
    <col min="1" max="1" width="6.88671875" bestFit="1" customWidth="1"/>
    <col min="2" max="2" width="15.77734375" bestFit="1" customWidth="1"/>
    <col min="3" max="3" width="12" bestFit="1" customWidth="1"/>
    <col min="4" max="4" width="17.21875" bestFit="1" customWidth="1"/>
    <col min="5" max="5" width="25.88671875" bestFit="1" customWidth="1"/>
    <col min="6" max="6" width="7.33203125" bestFit="1" customWidth="1"/>
    <col min="7" max="7" width="10.109375" bestFit="1" customWidth="1"/>
    <col min="8" max="8" width="29.109375" bestFit="1" customWidth="1"/>
    <col min="9" max="9" width="7" bestFit="1" customWidth="1"/>
    <col min="10" max="10" width="11.77734375" bestFit="1" customWidth="1"/>
    <col min="11" max="11" width="13.6640625" bestFit="1" customWidth="1"/>
    <col min="12" max="12" width="22.5546875" bestFit="1" customWidth="1"/>
    <col min="13" max="13" width="24.88671875" bestFit="1" customWidth="1"/>
    <col min="14" max="14" width="15.109375" bestFit="1" customWidth="1"/>
    <col min="15" max="15" width="22.21875" bestFit="1" customWidth="1"/>
    <col min="16" max="16" width="19.77734375" bestFit="1" customWidth="1"/>
    <col min="17" max="17" width="22.77734375" bestFit="1" customWidth="1"/>
    <col min="18" max="18" width="12.33203125" bestFit="1" customWidth="1"/>
    <col min="19" max="19" width="8.77734375" bestFit="1" customWidth="1"/>
    <col min="20" max="20" width="10.88671875" bestFit="1" customWidth="1"/>
    <col min="21" max="21" width="15.109375" bestFit="1" customWidth="1"/>
    <col min="22" max="22" width="16.88671875" bestFit="1" customWidth="1"/>
    <col min="23" max="23" width="17" bestFit="1" customWidth="1"/>
    <col min="24" max="24" width="15.44140625" bestFit="1" customWidth="1"/>
    <col min="25" max="25" width="11.33203125" bestFit="1" customWidth="1"/>
  </cols>
  <sheetData>
    <row r="1" spans="1:25" x14ac:dyDescent="0.3">
      <c r="A1" s="45" t="s">
        <v>139</v>
      </c>
      <c r="B1" s="45" t="s">
        <v>140</v>
      </c>
      <c r="C1" s="45" t="s">
        <v>141</v>
      </c>
      <c r="D1" s="45" t="s">
        <v>13</v>
      </c>
      <c r="E1" s="45" t="s">
        <v>142</v>
      </c>
      <c r="F1" s="45" t="s">
        <v>138</v>
      </c>
      <c r="G1" s="45" t="s">
        <v>16</v>
      </c>
      <c r="H1" s="45" t="s">
        <v>143</v>
      </c>
      <c r="I1" s="45" t="s">
        <v>144</v>
      </c>
      <c r="J1" s="45" t="s">
        <v>145</v>
      </c>
      <c r="K1" s="45" t="s">
        <v>146</v>
      </c>
      <c r="L1" s="45" t="s">
        <v>147</v>
      </c>
      <c r="M1" s="45" t="s">
        <v>148</v>
      </c>
      <c r="N1" s="45" t="s">
        <v>149</v>
      </c>
      <c r="O1" s="45" t="s">
        <v>150</v>
      </c>
      <c r="P1" s="45" t="s">
        <v>151</v>
      </c>
      <c r="Q1" s="45" t="s">
        <v>152</v>
      </c>
      <c r="R1" s="45" t="s">
        <v>153</v>
      </c>
      <c r="S1" s="45" t="s">
        <v>154</v>
      </c>
      <c r="T1" s="45" t="s">
        <v>68</v>
      </c>
      <c r="U1" s="45" t="s">
        <v>69</v>
      </c>
      <c r="V1" s="45" t="s">
        <v>155</v>
      </c>
      <c r="W1" s="45" t="s">
        <v>105</v>
      </c>
      <c r="X1" s="45" t="s">
        <v>156</v>
      </c>
      <c r="Y1" s="46" t="s">
        <v>157</v>
      </c>
    </row>
    <row r="2" spans="1:25" x14ac:dyDescent="0.3">
      <c r="A2">
        <v>2025</v>
      </c>
      <c r="B2" s="44">
        <f>'Financial Statement '!K8</f>
        <v>1770571.8282452312</v>
      </c>
      <c r="C2" s="44">
        <f>'Financial Statement '!K18</f>
        <v>1469593.473382507</v>
      </c>
      <c r="D2" s="44">
        <f>B2-C2</f>
        <v>300978.3548627242</v>
      </c>
      <c r="E2" s="44">
        <f>'Financial Statement '!K22</f>
        <v>60235.688041438676</v>
      </c>
      <c r="F2" s="44">
        <f>D2-E2</f>
        <v>240742.66682128553</v>
      </c>
      <c r="G2">
        <f>'Financial Statement '!K26</f>
        <v>1936</v>
      </c>
      <c r="H2" s="43">
        <f>F2-G2</f>
        <v>238806.66682128553</v>
      </c>
      <c r="I2" s="44">
        <f>'Financial Statement '!K32</f>
        <v>59701.666705321382</v>
      </c>
      <c r="J2" s="43">
        <f>H2-I2</f>
        <v>179105.00011596415</v>
      </c>
      <c r="K2">
        <f>'Financial Statement '!K41</f>
        <v>1038006.0001159641</v>
      </c>
      <c r="L2" s="44">
        <f>'Financial Statement '!K55</f>
        <v>331698.87403413106</v>
      </c>
      <c r="M2">
        <f>'Financial Statement '!K49</f>
        <v>37630</v>
      </c>
      <c r="N2" s="44">
        <f>L2+M2</f>
        <v>369328.87403413106</v>
      </c>
      <c r="O2" s="44">
        <f>N2+K2</f>
        <v>1407334.874150095</v>
      </c>
      <c r="P2" s="44">
        <f>'Financial Statement '!K81</f>
        <v>439842.56219153391</v>
      </c>
      <c r="Q2" s="44">
        <f>'Financial Statement '!K67</f>
        <v>967492.3119585613</v>
      </c>
      <c r="R2" s="44">
        <f>P2+Q2</f>
        <v>1407334.8741500953</v>
      </c>
      <c r="S2" s="44">
        <f>R2-O2</f>
        <v>0</v>
      </c>
      <c r="T2">
        <f>'Financial Statement '!K96</f>
        <v>2550000</v>
      </c>
      <c r="U2">
        <f>'Financial Statement '!K97</f>
        <v>300000</v>
      </c>
      <c r="V2" s="44">
        <f>P2-L2</f>
        <v>108143.68815740285</v>
      </c>
      <c r="W2" s="44">
        <f>'Financial Statement '!K189</f>
        <v>100558</v>
      </c>
      <c r="X2">
        <f>'Financial Statement '!K185</f>
        <v>160000</v>
      </c>
      <c r="Y2" s="44">
        <f>'Financial Statement '!K203</f>
        <v>205349.34928660374</v>
      </c>
    </row>
    <row r="3" spans="1:25" x14ac:dyDescent="0.3">
      <c r="A3">
        <v>2026</v>
      </c>
      <c r="B3" s="44">
        <f>'Financial Statement '!L8</f>
        <v>2071120.1629895079</v>
      </c>
      <c r="C3" s="44">
        <f>'Financial Statement '!L18</f>
        <v>1721901.812891725</v>
      </c>
      <c r="D3" s="44">
        <f t="shared" ref="D3:D7" si="0">B3-C3</f>
        <v>349218.35009778291</v>
      </c>
      <c r="E3" s="44">
        <f>'Financial Statement '!L22</f>
        <v>67322.239575725573</v>
      </c>
      <c r="F3" s="44">
        <f t="shared" ref="F3:F7" si="1">D3-E3</f>
        <v>281896.11052205734</v>
      </c>
      <c r="G3">
        <f>'Financial Statement '!L26</f>
        <v>1936</v>
      </c>
      <c r="H3" s="43">
        <f t="shared" ref="H3:H7" si="2">F3-G3</f>
        <v>279960.11052205734</v>
      </c>
      <c r="I3" s="44">
        <f>'Financial Statement '!L32</f>
        <v>69990.027630514334</v>
      </c>
      <c r="J3" s="44">
        <f t="shared" ref="J3:J7" si="3">H3-I3</f>
        <v>209970.08289154299</v>
      </c>
      <c r="K3" s="44">
        <f>'Financial Statement '!L41</f>
        <v>1250517.083007507</v>
      </c>
      <c r="L3" s="44">
        <f>'Financial Statement '!L55</f>
        <v>388646.86246796767</v>
      </c>
      <c r="M3">
        <f>'Financial Statement '!L49</f>
        <v>37630</v>
      </c>
      <c r="N3" s="44">
        <f t="shared" ref="N3:N7" si="4">L3+M3</f>
        <v>426276.86246796767</v>
      </c>
      <c r="O3" s="44">
        <f t="shared" ref="O3:O7" si="5">N3+K3</f>
        <v>1676793.9454754747</v>
      </c>
      <c r="P3" s="44">
        <f>'Financial Statement '!L81</f>
        <v>668388.18505120045</v>
      </c>
      <c r="Q3" s="44">
        <f>'Financial Statement '!L67</f>
        <v>1008405.7604242745</v>
      </c>
      <c r="R3" s="44">
        <f t="shared" ref="R3:R7" si="6">P3+Q3</f>
        <v>1676793.9454754749</v>
      </c>
      <c r="S3" s="44">
        <f t="shared" ref="S3:S7" si="7">R3-O3</f>
        <v>0</v>
      </c>
      <c r="T3">
        <f>'Financial Statement '!L96</f>
        <v>2850000</v>
      </c>
      <c r="U3">
        <f>T3-T2</f>
        <v>300000</v>
      </c>
      <c r="V3" s="44">
        <f t="shared" ref="V3:V7" si="8">P3-L3</f>
        <v>279741.32258323277</v>
      </c>
      <c r="W3" s="44">
        <f>'Financial Statement '!L189</f>
        <v>108235.68804143867</v>
      </c>
      <c r="X3">
        <f>'Financial Statement '!L185</f>
        <v>160000</v>
      </c>
      <c r="Y3" s="44">
        <f>'Financial Statement '!L203</f>
        <v>193140.71114405888</v>
      </c>
    </row>
    <row r="4" spans="1:25" x14ac:dyDescent="0.3">
      <c r="A4">
        <v>2027</v>
      </c>
      <c r="B4" s="44">
        <f>'Financial Statement '!M8</f>
        <v>2424139.8177198851</v>
      </c>
      <c r="C4" s="44">
        <f>'Financial Statement '!M18</f>
        <v>2018259.4785394967</v>
      </c>
      <c r="D4" s="44">
        <f t="shared" si="0"/>
        <v>405880.33918038849</v>
      </c>
      <c r="E4" s="44">
        <f>'Financial Statement '!M22</f>
        <v>74408.791110012477</v>
      </c>
      <c r="F4" s="44">
        <f t="shared" si="1"/>
        <v>331471.54807037604</v>
      </c>
      <c r="G4">
        <f>'Financial Statement '!M26</f>
        <v>1936</v>
      </c>
      <c r="H4" s="43">
        <f t="shared" si="2"/>
        <v>329535.54807037604</v>
      </c>
      <c r="I4" s="44">
        <f>'Financial Statement '!M32</f>
        <v>82383.88701759401</v>
      </c>
      <c r="J4" s="44">
        <f t="shared" si="3"/>
        <v>247151.66105278203</v>
      </c>
      <c r="K4" s="44">
        <f>'Financial Statement '!M41</f>
        <v>1500209.7440602891</v>
      </c>
      <c r="L4" s="44">
        <f>'Financial Statement '!M55</f>
        <v>455537.13231959718</v>
      </c>
      <c r="M4">
        <f>'Financial Statement '!M49</f>
        <v>37630</v>
      </c>
      <c r="N4" s="44">
        <f t="shared" si="4"/>
        <v>493167.13231959718</v>
      </c>
      <c r="O4" s="44">
        <f t="shared" si="5"/>
        <v>1993376.8763798862</v>
      </c>
      <c r="P4" s="44">
        <f>'Financial Statement '!M81</f>
        <v>944057.66748989862</v>
      </c>
      <c r="Q4" s="44">
        <f>'Financial Statement '!M67</f>
        <v>1049319.2088899876</v>
      </c>
      <c r="R4" s="44">
        <f t="shared" si="6"/>
        <v>1993376.8763798862</v>
      </c>
      <c r="S4" s="44">
        <f t="shared" si="7"/>
        <v>0</v>
      </c>
      <c r="T4">
        <f>'Financial Statement '!M96</f>
        <v>3150000</v>
      </c>
      <c r="U4">
        <f t="shared" ref="U4:U7" si="9">T4-T3</f>
        <v>300000</v>
      </c>
      <c r="V4" s="44">
        <f t="shared" si="8"/>
        <v>488520.53517030145</v>
      </c>
      <c r="W4" s="44">
        <f>'Financial Statement '!M189</f>
        <v>115322.23957572557</v>
      </c>
      <c r="X4">
        <f>'Financial Statement '!M185</f>
        <v>160000</v>
      </c>
      <c r="Y4" s="44">
        <f>'Financial Statement '!M203</f>
        <v>234083.39373107738</v>
      </c>
    </row>
    <row r="5" spans="1:25" x14ac:dyDescent="0.3">
      <c r="A5">
        <v>2028</v>
      </c>
      <c r="B5" s="44">
        <f>'Financial Statement '!N8</f>
        <v>2838896.001649396</v>
      </c>
      <c r="C5" s="44">
        <f>'Financial Statement '!N18</f>
        <v>2366444.5521898749</v>
      </c>
      <c r="D5" s="44">
        <f t="shared" si="0"/>
        <v>472451.4494595211</v>
      </c>
      <c r="E5" s="44">
        <f>'Financial Statement '!N22</f>
        <v>81495.34264429938</v>
      </c>
      <c r="F5" s="44">
        <f t="shared" si="1"/>
        <v>390956.10681522172</v>
      </c>
      <c r="G5">
        <f>'Financial Statement '!N26</f>
        <v>1936</v>
      </c>
      <c r="H5" s="43">
        <f t="shared" si="2"/>
        <v>389020.10681522172</v>
      </c>
      <c r="I5" s="44">
        <f>'Financial Statement '!N32</f>
        <v>97255.02670380543</v>
      </c>
      <c r="J5" s="44">
        <f t="shared" si="3"/>
        <v>291765.08011141629</v>
      </c>
      <c r="K5" s="44">
        <f>'Financial Statement '!N41</f>
        <v>1794515.8241717054</v>
      </c>
      <c r="L5" s="44">
        <f>'Financial Statement '!N55</f>
        <v>534125.25820416352</v>
      </c>
      <c r="M5">
        <f>'Financial Statement '!N49</f>
        <v>37630</v>
      </c>
      <c r="N5" s="44">
        <f t="shared" si="4"/>
        <v>571755.25820416352</v>
      </c>
      <c r="O5" s="44">
        <f t="shared" si="5"/>
        <v>2366271.0823758692</v>
      </c>
      <c r="P5" s="44">
        <f>'Financial Statement '!N81</f>
        <v>1276038.4250201681</v>
      </c>
      <c r="Q5" s="44">
        <f>'Financial Statement '!N67</f>
        <v>1090232.6573557006</v>
      </c>
      <c r="R5" s="44">
        <f t="shared" si="6"/>
        <v>2366271.0823758687</v>
      </c>
      <c r="S5" s="44">
        <f t="shared" si="7"/>
        <v>0</v>
      </c>
      <c r="T5">
        <f>'Financial Statement '!N96</f>
        <v>3450000</v>
      </c>
      <c r="U5">
        <f t="shared" si="9"/>
        <v>300000</v>
      </c>
      <c r="V5" s="44">
        <f t="shared" si="8"/>
        <v>741913.16681600455</v>
      </c>
      <c r="W5" s="44">
        <f>'Financial Statement '!N189</f>
        <v>122408.79111001248</v>
      </c>
      <c r="X5">
        <f>'Financial Statement '!N185</f>
        <v>160000</v>
      </c>
      <c r="Y5" s="44">
        <f>'Financial Statement '!N203</f>
        <v>283122.04038575117</v>
      </c>
    </row>
    <row r="6" spans="1:25" x14ac:dyDescent="0.3">
      <c r="A6">
        <v>2029</v>
      </c>
      <c r="B6" s="44">
        <f>'Financial Statement '!O8</f>
        <v>3326302.2639046512</v>
      </c>
      <c r="C6" s="44">
        <f>'Financial Statement '!O18</f>
        <v>2775618.8861639868</v>
      </c>
      <c r="D6" s="44">
        <f t="shared" si="0"/>
        <v>550683.37774066441</v>
      </c>
      <c r="E6" s="44">
        <f>'Financial Statement '!O22</f>
        <v>88581.894178586284</v>
      </c>
      <c r="F6" s="44">
        <f t="shared" si="1"/>
        <v>462101.48356207809</v>
      </c>
      <c r="G6">
        <f>'Financial Statement '!O26</f>
        <v>1936</v>
      </c>
      <c r="H6" s="43">
        <f t="shared" si="2"/>
        <v>460165.48356207809</v>
      </c>
      <c r="I6" s="44">
        <f>'Financial Statement '!O32</f>
        <v>115041.37089051952</v>
      </c>
      <c r="J6" s="44">
        <f t="shared" si="3"/>
        <v>345124.11267155857</v>
      </c>
      <c r="K6" s="44">
        <f>'Financial Statement '!O41</f>
        <v>2142180.9368432639</v>
      </c>
      <c r="L6" s="44">
        <f>'Financial Statement '!O55</f>
        <v>626479.14267705148</v>
      </c>
      <c r="M6">
        <f>'Financial Statement '!O49</f>
        <v>37630</v>
      </c>
      <c r="N6" s="44">
        <f t="shared" si="4"/>
        <v>664109.14267705148</v>
      </c>
      <c r="O6" s="44">
        <f t="shared" si="5"/>
        <v>2806290.0795203154</v>
      </c>
      <c r="P6" s="44">
        <f>'Financial Statement '!O81</f>
        <v>1675143.9736989017</v>
      </c>
      <c r="Q6" s="44">
        <f>'Financial Statement '!O67</f>
        <v>1131146.1058214137</v>
      </c>
      <c r="R6" s="44">
        <f t="shared" si="6"/>
        <v>2806290.0795203154</v>
      </c>
      <c r="S6" s="44">
        <f t="shared" si="7"/>
        <v>0</v>
      </c>
      <c r="T6">
        <f>'Financial Statement '!O96</f>
        <v>3750000</v>
      </c>
      <c r="U6">
        <f t="shared" si="9"/>
        <v>300000</v>
      </c>
      <c r="V6" s="44">
        <f t="shared" si="8"/>
        <v>1048664.8310218502</v>
      </c>
      <c r="W6" s="44">
        <f>'Financial Statement '!O189</f>
        <v>129495.34264429938</v>
      </c>
      <c r="X6">
        <f>'Financial Statement '!O185</f>
        <v>160000</v>
      </c>
      <c r="Y6" s="44">
        <f>'Financial Statement '!O203</f>
        <v>341688.57546720508</v>
      </c>
    </row>
    <row r="7" spans="1:25" x14ac:dyDescent="0.3">
      <c r="A7">
        <v>2030</v>
      </c>
      <c r="B7" s="44">
        <f>'Financial Statement '!P8</f>
        <v>3899215.180072193</v>
      </c>
      <c r="C7" s="44">
        <f>'Financial Statement '!P18</f>
        <v>3256575.49064695</v>
      </c>
      <c r="D7" s="44">
        <f t="shared" si="0"/>
        <v>642639.68942524306</v>
      </c>
      <c r="E7" s="44">
        <f>'Financial Statement '!P22</f>
        <v>95668.445712873188</v>
      </c>
      <c r="F7" s="44">
        <f t="shared" si="1"/>
        <v>546971.24371236982</v>
      </c>
      <c r="G7">
        <f>'Financial Statement '!P26</f>
        <v>1936</v>
      </c>
      <c r="H7" s="43">
        <f t="shared" si="2"/>
        <v>545035.24371236982</v>
      </c>
      <c r="I7" s="44">
        <f>'Financial Statement '!P32</f>
        <v>136258.81092809245</v>
      </c>
      <c r="J7" s="44">
        <f t="shared" si="3"/>
        <v>408776.43278427736</v>
      </c>
      <c r="K7" s="44">
        <f>'Financial Statement '!P41</f>
        <v>2553498.3696275414</v>
      </c>
      <c r="L7" s="44">
        <f>'Financial Statement '!P55</f>
        <v>735034.8535289017</v>
      </c>
      <c r="M7">
        <f>'Financial Statement '!P49</f>
        <v>37630</v>
      </c>
      <c r="N7" s="44">
        <f t="shared" si="4"/>
        <v>772664.8535289017</v>
      </c>
      <c r="O7" s="44">
        <f t="shared" si="5"/>
        <v>3326163.2231564429</v>
      </c>
      <c r="P7" s="44">
        <f>'Financial Statement '!P81</f>
        <v>2154103.6688693161</v>
      </c>
      <c r="Q7" s="44">
        <f>'Financial Statement '!P67</f>
        <v>1172059.5542871268</v>
      </c>
      <c r="R7" s="44">
        <f t="shared" si="6"/>
        <v>3326163.2231564429</v>
      </c>
      <c r="S7" s="44">
        <f t="shared" si="7"/>
        <v>0</v>
      </c>
      <c r="T7">
        <f>'Financial Statement '!P96</f>
        <v>4050000</v>
      </c>
      <c r="U7">
        <f t="shared" si="9"/>
        <v>300000</v>
      </c>
      <c r="V7" s="44">
        <f t="shared" si="8"/>
        <v>1419068.8153404144</v>
      </c>
      <c r="W7" s="44">
        <f>'Financial Statement '!P189</f>
        <v>136581.89417858628</v>
      </c>
      <c r="X7">
        <f>'Financial Statement '!P185</f>
        <v>160000</v>
      </c>
      <c r="Y7" s="44">
        <f>'Financial Statement '!P203</f>
        <v>411469.94768969121</v>
      </c>
    </row>
    <row r="15" spans="1:25" x14ac:dyDescent="0.3">
      <c r="A15" s="49" t="s">
        <v>139</v>
      </c>
    </row>
    <row r="16" spans="1:25" x14ac:dyDescent="0.3">
      <c r="A16" s="47">
        <v>2025</v>
      </c>
    </row>
    <row r="17" spans="1:1" x14ac:dyDescent="0.3">
      <c r="A17" s="48">
        <v>2026</v>
      </c>
    </row>
    <row r="18" spans="1:1" x14ac:dyDescent="0.3">
      <c r="A18" s="47">
        <v>2027</v>
      </c>
    </row>
    <row r="19" spans="1:1" x14ac:dyDescent="0.3">
      <c r="A19" s="48">
        <v>2028</v>
      </c>
    </row>
    <row r="20" spans="1:1" x14ac:dyDescent="0.3">
      <c r="A20" s="47">
        <v>2029</v>
      </c>
    </row>
    <row r="21" spans="1:1" x14ac:dyDescent="0.3">
      <c r="A21" s="50">
        <v>2030</v>
      </c>
    </row>
  </sheetData>
  <dataValidations count="1">
    <dataValidation type="list" allowBlank="1" showInputMessage="1" showErrorMessage="1" sqref="A1:B1 A15" xr:uid="{AEE6306E-ABEA-4933-B6C9-4E17C6AA4616}">
      <formula1>$B$1:$B$1</formula1>
    </dataValidation>
  </dataValidations>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Props1.xml><?xml version="1.0" encoding="utf-8"?>
<ds:datastoreItem xmlns:ds="http://schemas.openxmlformats.org/officeDocument/2006/customXml" ds:itemID="{4987A5A9-DF8A-4ACB-8CE1-58134C748742}">
  <ds:schemaRefs/>
</ds:datastoreItem>
</file>

<file path=customXml/itemProps2.xml><?xml version="1.0" encoding="utf-8"?>
<ds:datastoreItem xmlns:ds="http://schemas.openxmlformats.org/officeDocument/2006/customXml" ds:itemID="{9CB6E642-3807-4223-AF66-29C2AD54BC54}">
  <ds:schemaRefs/>
</ds:datastoreItem>
</file>

<file path=customXml/itemProps3.xml><?xml version="1.0" encoding="utf-8"?>
<ds:datastoreItem xmlns:ds="http://schemas.openxmlformats.org/officeDocument/2006/customXml" ds:itemID="{513A48CD-F26F-4123-BBBE-812548A9B601}">
  <ds:schemaRefs/>
</ds:datastoreItem>
</file>

<file path=customXml/itemProps4.xml><?xml version="1.0" encoding="utf-8"?>
<ds:datastoreItem xmlns:ds="http://schemas.openxmlformats.org/officeDocument/2006/customXml" ds:itemID="{FE0EF95F-6BDE-47E7-AC87-A5B29A42DA24}">
  <ds:schemaRefs/>
</ds:datastoreItem>
</file>

<file path=customXml/itemProps5.xml><?xml version="1.0" encoding="utf-8"?>
<ds:datastoreItem xmlns:ds="http://schemas.openxmlformats.org/officeDocument/2006/customXml" ds:itemID="{74E272A4-7CA9-469B-9D3F-1E6ACE622100}">
  <ds:schemaRefs/>
</ds:datastoreItem>
</file>

<file path=customXml/itemProps6.xml><?xml version="1.0" encoding="utf-8"?>
<ds:datastoreItem xmlns:ds="http://schemas.openxmlformats.org/officeDocument/2006/customXml" ds:itemID="{12A0378E-B0C4-4A2F-9391-F35361ABB381}">
  <ds:schemaRefs/>
</ds:datastoreItem>
</file>

<file path=customXml/itemProps7.xml><?xml version="1.0" encoding="utf-8"?>
<ds:datastoreItem xmlns:ds="http://schemas.openxmlformats.org/officeDocument/2006/customXml" ds:itemID="{C6F9B5ED-9F8F-413E-A3CB-3CBC8DF6953D}">
  <ds:schemaRefs/>
</ds:datastoreItem>
</file>

<file path=customXml/itemProps8.xml><?xml version="1.0" encoding="utf-8"?>
<ds:datastoreItem xmlns:ds="http://schemas.openxmlformats.org/officeDocument/2006/customXml" ds:itemID="{3D240AB8-623B-4889-8F7C-AD416B85BE69}">
  <ds:schemaRefs/>
</ds:datastoreItem>
</file>

<file path=customXml/itemProps9.xml><?xml version="1.0" encoding="utf-8"?>
<ds:datastoreItem xmlns:ds="http://schemas.openxmlformats.org/officeDocument/2006/customXml" ds:itemID="{46B3B852-A942-41FB-95AF-006D6E9A5D80}">
  <ds:schemaRefs/>
</ds:datastoreItem>
</file>

<file path=customXml/itemProps10.xml><?xml version="1.0" encoding="utf-8"?>
<ds:datastoreItem xmlns:ds="http://schemas.openxmlformats.org/officeDocument/2006/customXml" ds:itemID="{91AC261C-EDD9-46D8-87C6-BA12DDBF6EAC}">
  <ds:schemaRefs/>
</ds:datastoreItem>
</file>

<file path=customXml/itemProps11.xml><?xml version="1.0" encoding="utf-8"?>
<ds:datastoreItem xmlns:ds="http://schemas.openxmlformats.org/officeDocument/2006/customXml" ds:itemID="{59F410A3-467C-4AE8-AD40-74ABBCCCEDC3}">
  <ds:schemaRefs/>
</ds:datastoreItem>
</file>

<file path=customXml/itemProps12.xml><?xml version="1.0" encoding="utf-8"?>
<ds:datastoreItem xmlns:ds="http://schemas.openxmlformats.org/officeDocument/2006/customXml" ds:itemID="{3EDAF54B-4CD0-49F9-A6D8-89B652D383C0}">
  <ds:schemaRefs/>
</ds:datastoreItem>
</file>

<file path=customXml/itemProps13.xml><?xml version="1.0" encoding="utf-8"?>
<ds:datastoreItem xmlns:ds="http://schemas.openxmlformats.org/officeDocument/2006/customXml" ds:itemID="{05CFAA72-CD6C-48ED-8224-1571B21BAB63}">
  <ds:schemaRefs/>
</ds:datastoreItem>
</file>

<file path=customXml/itemProps14.xml><?xml version="1.0" encoding="utf-8"?>
<ds:datastoreItem xmlns:ds="http://schemas.openxmlformats.org/officeDocument/2006/customXml" ds:itemID="{686AC2CD-4F6D-400E-9E3D-6E18D1C6533C}">
  <ds:schemaRefs/>
</ds:datastoreItem>
</file>

<file path=customXml/itemProps15.xml><?xml version="1.0" encoding="utf-8"?>
<ds:datastoreItem xmlns:ds="http://schemas.openxmlformats.org/officeDocument/2006/customXml" ds:itemID="{6C1F7AEC-1277-4F90-AFCE-E96858B3E81B}">
  <ds:schemaRefs>
    <ds:schemaRef ds:uri="http://schemas.microsoft.com/DataMashup"/>
  </ds:schemaRefs>
</ds:datastoreItem>
</file>

<file path=customXml/itemProps16.xml><?xml version="1.0" encoding="utf-8"?>
<ds:datastoreItem xmlns:ds="http://schemas.openxmlformats.org/officeDocument/2006/customXml" ds:itemID="{4506775C-BFAE-4F55-B7F1-DF7B3F71E122}">
  <ds:schemaRefs/>
</ds:datastoreItem>
</file>

<file path=customXml/itemProps17.xml><?xml version="1.0" encoding="utf-8"?>
<ds:datastoreItem xmlns:ds="http://schemas.openxmlformats.org/officeDocument/2006/customXml" ds:itemID="{5230480A-2EEE-4C1C-8448-E019E64D98E6}">
  <ds:schemaRefs/>
</ds:datastoreItem>
</file>

<file path=customXml/itemProps18.xml><?xml version="1.0" encoding="utf-8"?>
<ds:datastoreItem xmlns:ds="http://schemas.openxmlformats.org/officeDocument/2006/customXml" ds:itemID="{F7657B36-16BC-455A-97DF-249807986556}">
  <ds:schemaRefs/>
</ds:datastoreItem>
</file>

<file path=customXml/itemProps19.xml><?xml version="1.0" encoding="utf-8"?>
<ds:datastoreItem xmlns:ds="http://schemas.openxmlformats.org/officeDocument/2006/customXml" ds:itemID="{2A987D71-6CBA-4A35-A8EB-FCE5AD0ED8D7}">
  <ds:schemaRefs/>
</ds:datastoreItem>
</file>

<file path=customXml/itemProps20.xml><?xml version="1.0" encoding="utf-8"?>
<ds:datastoreItem xmlns:ds="http://schemas.openxmlformats.org/officeDocument/2006/customXml" ds:itemID="{7EFC9E51-E0F2-4943-B4B3-FBD63E104382}">
  <ds:schemaRefs/>
</ds:datastoreItem>
</file>

<file path=customXml/itemProps21.xml><?xml version="1.0" encoding="utf-8"?>
<ds:datastoreItem xmlns:ds="http://schemas.openxmlformats.org/officeDocument/2006/customXml" ds:itemID="{5E149A00-01AB-4F0A-9265-C7A5ED3D27C1}">
  <ds:schemaRefs/>
</ds:datastoreItem>
</file>

<file path=customXml/itemProps22.xml><?xml version="1.0" encoding="utf-8"?>
<ds:datastoreItem xmlns:ds="http://schemas.openxmlformats.org/officeDocument/2006/customXml" ds:itemID="{9F0404F3-3EDE-41C4-A633-269808AC39C9}">
  <ds:schemaRefs/>
</ds:datastoreItem>
</file>

<file path=customXml/itemProps23.xml><?xml version="1.0" encoding="utf-8"?>
<ds:datastoreItem xmlns:ds="http://schemas.openxmlformats.org/officeDocument/2006/customXml" ds:itemID="{E8DCCC85-F1D4-4A08-B85D-8E59E6500435}">
  <ds:schemaRefs/>
</ds:datastoreItem>
</file>

<file path=customXml/itemProps24.xml><?xml version="1.0" encoding="utf-8"?>
<ds:datastoreItem xmlns:ds="http://schemas.openxmlformats.org/officeDocument/2006/customXml" ds:itemID="{B42B23BB-6A1F-4915-9BAB-FB517AF79E52}">
  <ds:schemaRefs/>
</ds:datastoreItem>
</file>

<file path=customXml/itemProps25.xml><?xml version="1.0" encoding="utf-8"?>
<ds:datastoreItem xmlns:ds="http://schemas.openxmlformats.org/officeDocument/2006/customXml" ds:itemID="{55F2FC1F-4792-4BAD-9B0F-F862945C5F39}">
  <ds:schemaRefs/>
</ds:datastoreItem>
</file>

<file path=customXml/itemProps26.xml><?xml version="1.0" encoding="utf-8"?>
<ds:datastoreItem xmlns:ds="http://schemas.openxmlformats.org/officeDocument/2006/customXml" ds:itemID="{E2A4BFC7-FA8D-4763-A722-AFBAA3EB6423}">
  <ds:schemaRefs/>
</ds:datastoreItem>
</file>

<file path=customXml/itemProps27.xml><?xml version="1.0" encoding="utf-8"?>
<ds:datastoreItem xmlns:ds="http://schemas.openxmlformats.org/officeDocument/2006/customXml" ds:itemID="{788B8348-67FA-4CF3-9D1A-A51DADE6289D}">
  <ds:schemaRefs/>
</ds:datastoreItem>
</file>

<file path=customXml/itemProps28.xml><?xml version="1.0" encoding="utf-8"?>
<ds:datastoreItem xmlns:ds="http://schemas.openxmlformats.org/officeDocument/2006/customXml" ds:itemID="{A4F86D5A-438A-47F8-A8DF-F56D9292A9B9}">
  <ds:schemaRefs/>
</ds:datastoreItem>
</file>

<file path=customXml/itemProps29.xml><?xml version="1.0" encoding="utf-8"?>
<ds:datastoreItem xmlns:ds="http://schemas.openxmlformats.org/officeDocument/2006/customXml" ds:itemID="{62964101-081D-43D2-BC2E-3E6753F53DC3}">
  <ds:schemaRefs/>
</ds:datastoreItem>
</file>

<file path=customXml/itemProps30.xml><?xml version="1.0" encoding="utf-8"?>
<ds:datastoreItem xmlns:ds="http://schemas.openxmlformats.org/officeDocument/2006/customXml" ds:itemID="{B517D1F2-9EA1-49FB-A10B-3E71463BB849}">
  <ds:schemaRefs/>
</ds:datastoreItem>
</file>

<file path=customXml/itemProps31.xml><?xml version="1.0" encoding="utf-8"?>
<ds:datastoreItem xmlns:ds="http://schemas.openxmlformats.org/officeDocument/2006/customXml" ds:itemID="{91FCC3BB-3A6E-49CA-A628-B5EE0CE54B67}">
  <ds:schemaRefs/>
</ds:datastoreItem>
</file>

<file path=customXml/itemProps32.xml><?xml version="1.0" encoding="utf-8"?>
<ds:datastoreItem xmlns:ds="http://schemas.openxmlformats.org/officeDocument/2006/customXml" ds:itemID="{7F4C829E-6CAE-42F2-BF43-4D7399314A29}">
  <ds:schemaRefs/>
</ds:datastoreItem>
</file>

<file path=customXml/itemProps33.xml><?xml version="1.0" encoding="utf-8"?>
<ds:datastoreItem xmlns:ds="http://schemas.openxmlformats.org/officeDocument/2006/customXml" ds:itemID="{A761DF49-627C-448C-A90F-C113F262D8B6}">
  <ds:schemaRefs/>
</ds:datastoreItem>
</file>

<file path=customXml/itemProps34.xml><?xml version="1.0" encoding="utf-8"?>
<ds:datastoreItem xmlns:ds="http://schemas.openxmlformats.org/officeDocument/2006/customXml" ds:itemID="{29A16A3E-2ACD-4B2A-8AEE-781941D03FB9}">
  <ds:schemaRefs/>
</ds:datastoreItem>
</file>

<file path=customXml/itemProps35.xml><?xml version="1.0" encoding="utf-8"?>
<ds:datastoreItem xmlns:ds="http://schemas.openxmlformats.org/officeDocument/2006/customXml" ds:itemID="{20CE39FD-741A-4549-AF7F-BC7BF74868AD}">
  <ds:schemaRefs/>
</ds:datastoreItem>
</file>

<file path=customXml/itemProps36.xml><?xml version="1.0" encoding="utf-8"?>
<ds:datastoreItem xmlns:ds="http://schemas.openxmlformats.org/officeDocument/2006/customXml" ds:itemID="{2379BECD-B858-4393-9A0A-3120058A984A}">
  <ds:schemaRefs/>
</ds:datastoreItem>
</file>

<file path=customXml/itemProps37.xml><?xml version="1.0" encoding="utf-8"?>
<ds:datastoreItem xmlns:ds="http://schemas.openxmlformats.org/officeDocument/2006/customXml" ds:itemID="{9EDC7149-4DA3-4D8A-87C3-6571AA84FD90}">
  <ds:schemaRefs/>
</ds:datastoreItem>
</file>

<file path=customXml/itemProps38.xml><?xml version="1.0" encoding="utf-8"?>
<ds:datastoreItem xmlns:ds="http://schemas.openxmlformats.org/officeDocument/2006/customXml" ds:itemID="{87A8FB50-AC55-4649-8A07-31EDD303F259}">
  <ds:schemaRefs/>
</ds:datastoreItem>
</file>

<file path=customXml/itemProps39.xml><?xml version="1.0" encoding="utf-8"?>
<ds:datastoreItem xmlns:ds="http://schemas.openxmlformats.org/officeDocument/2006/customXml" ds:itemID="{9D380E25-2AD1-4AF9-85F0-9758194D317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Financial Statement </vt:lpstr>
      <vt:lpstr>Dashboard</vt:lpstr>
      <vt:lpstr>KPI'S</vt:lpstr>
      <vt:lpstr>Free Cash Flow </vt:lpstr>
      <vt:lpstr>Revenue &amp; EBITDA</vt:lpstr>
      <vt:lpstr>Ratio's</vt:lpstr>
      <vt:lpstr>ROE Trend</vt:lpstr>
      <vt:lpstr>Debt vs EBITDA</vt:lpstr>
      <vt:lpstr>Revenue By Category</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sakshibari963@gmail.com</cp:lastModifiedBy>
  <dcterms:created xsi:type="dcterms:W3CDTF">2026-05-16T14:29:53Z</dcterms:created>
  <dcterms:modified xsi:type="dcterms:W3CDTF">2026-05-26T15:53:39Z</dcterms:modified>
</cp:coreProperties>
</file>