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480d2a56586edde/All Projects/Financial Forecasting and Mis Report/"/>
    </mc:Choice>
  </mc:AlternateContent>
  <xr:revisionPtr revIDLastSave="0" documentId="8_{E4EF0F2D-7F15-47EE-9EFB-101A387D197F}" xr6:coauthVersionLast="47" xr6:coauthVersionMax="47" xr10:uidLastSave="{00000000-0000-0000-0000-000000000000}"/>
  <bookViews>
    <workbookView xWindow="-108" yWindow="-108" windowWidth="23256" windowHeight="12456" activeTab="3" xr2:uid="{AF67E09B-25A9-409E-93C8-8C7AD662930D}"/>
  </bookViews>
  <sheets>
    <sheet name="F.Y 21-22" sheetId="1" r:id="rId1"/>
    <sheet name="F.Y 22-23" sheetId="2" r:id="rId2"/>
    <sheet name="F.Y 23-24" sheetId="3" r:id="rId3"/>
    <sheet name="Final Sheet" sheetId="4" r:id="rId4"/>
    <sheet name="Visuals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4" l="1"/>
  <c r="F16" i="4" s="1"/>
  <c r="F9" i="4"/>
  <c r="F10" i="4"/>
  <c r="F11" i="4"/>
  <c r="F12" i="4"/>
  <c r="F13" i="4"/>
  <c r="F14" i="4"/>
  <c r="F8" i="4"/>
  <c r="F7" i="4"/>
  <c r="F6" i="4"/>
  <c r="F5" i="4"/>
  <c r="F31" i="4"/>
  <c r="F30" i="4"/>
  <c r="F22" i="4"/>
  <c r="F23" i="4"/>
  <c r="F24" i="4"/>
  <c r="F25" i="4"/>
  <c r="F26" i="4"/>
  <c r="F27" i="4"/>
  <c r="F28" i="4"/>
  <c r="F29" i="4"/>
  <c r="F21" i="4"/>
  <c r="E31" i="4"/>
  <c r="D31" i="4"/>
  <c r="E30" i="4"/>
  <c r="D30" i="4"/>
  <c r="E25" i="4"/>
  <c r="E26" i="4"/>
  <c r="E27" i="4"/>
  <c r="E28" i="4"/>
  <c r="E29" i="4"/>
  <c r="E24" i="4"/>
  <c r="E23" i="4"/>
  <c r="E22" i="4"/>
  <c r="E21" i="4"/>
  <c r="D29" i="4"/>
  <c r="D24" i="4"/>
  <c r="D25" i="4"/>
  <c r="D26" i="4"/>
  <c r="D27" i="4"/>
  <c r="D28" i="4"/>
  <c r="D23" i="4"/>
  <c r="D22" i="4"/>
  <c r="D21" i="4"/>
  <c r="E16" i="4"/>
  <c r="E17" i="4" s="1"/>
  <c r="E18" i="4" s="1"/>
  <c r="D17" i="4"/>
  <c r="D18" i="4" s="1"/>
  <c r="D16" i="4"/>
  <c r="C18" i="4"/>
  <c r="C17" i="4"/>
  <c r="C16" i="4"/>
  <c r="E15" i="4"/>
  <c r="D15" i="4"/>
  <c r="C15" i="4"/>
  <c r="E10" i="4"/>
  <c r="E11" i="4"/>
  <c r="E12" i="4"/>
  <c r="E13" i="4"/>
  <c r="E14" i="4"/>
  <c r="E9" i="4"/>
  <c r="D10" i="4"/>
  <c r="D11" i="4"/>
  <c r="D12" i="4"/>
  <c r="D13" i="4"/>
  <c r="D14" i="4"/>
  <c r="D9" i="4"/>
  <c r="C14" i="4"/>
  <c r="C10" i="4"/>
  <c r="C11" i="4"/>
  <c r="C12" i="4"/>
  <c r="C13" i="4"/>
  <c r="C9" i="4"/>
  <c r="E8" i="4"/>
  <c r="D8" i="4"/>
  <c r="C8" i="4"/>
  <c r="J8" i="3"/>
  <c r="K8" i="2"/>
  <c r="J8" i="1"/>
  <c r="E7" i="4"/>
  <c r="D7" i="4"/>
  <c r="C7" i="4"/>
  <c r="E6" i="4"/>
  <c r="D6" i="4"/>
  <c r="C6" i="4"/>
  <c r="E5" i="4"/>
  <c r="D5" i="4"/>
  <c r="C5" i="4"/>
  <c r="D21" i="3"/>
  <c r="D19" i="3"/>
  <c r="G21" i="3"/>
  <c r="C8" i="3"/>
  <c r="G11" i="3"/>
  <c r="G9" i="3"/>
  <c r="C9" i="3"/>
  <c r="D21" i="2"/>
  <c r="D19" i="2"/>
  <c r="G21" i="2"/>
  <c r="G11" i="2"/>
  <c r="G9" i="2"/>
  <c r="C9" i="2"/>
  <c r="C8" i="2"/>
  <c r="D21" i="1"/>
  <c r="D19" i="1"/>
  <c r="G21" i="1"/>
  <c r="G11" i="1"/>
  <c r="C9" i="1"/>
  <c r="C8" i="1"/>
  <c r="G9" i="1"/>
  <c r="F17" i="4" l="1"/>
  <c r="F18" i="4" s="1"/>
</calcChain>
</file>

<file path=xl/sharedStrings.xml><?xml version="1.0" encoding="utf-8"?>
<sst xmlns="http://schemas.openxmlformats.org/spreadsheetml/2006/main" count="143" uniqueCount="40">
  <si>
    <t>Profit and Loss</t>
  </si>
  <si>
    <t>1st April-21 to 31st March-22</t>
  </si>
  <si>
    <t>Particulars</t>
  </si>
  <si>
    <t>Amount</t>
  </si>
  <si>
    <t>Opening Stock</t>
  </si>
  <si>
    <t>Purchase Amount</t>
  </si>
  <si>
    <t>Direct Expenses</t>
  </si>
  <si>
    <t>Gross Profit</t>
  </si>
  <si>
    <t>Total</t>
  </si>
  <si>
    <t>Indirect Expenses</t>
  </si>
  <si>
    <t>Advertising</t>
  </si>
  <si>
    <t>Commissions</t>
  </si>
  <si>
    <t>Depreciation</t>
  </si>
  <si>
    <t>Employee Benefits</t>
  </si>
  <si>
    <t>Rent</t>
  </si>
  <si>
    <t>Payroll</t>
  </si>
  <si>
    <t>Net Profit</t>
  </si>
  <si>
    <t>Indirect Income</t>
  </si>
  <si>
    <t>Sales Revenue</t>
  </si>
  <si>
    <t>Closing Stock</t>
  </si>
  <si>
    <t>1st April-22 to 31st March-23</t>
  </si>
  <si>
    <t>1st April-23 to 31st March-24</t>
  </si>
  <si>
    <t xml:space="preserve">Sales and Forecasting Analysis </t>
  </si>
  <si>
    <t>F.Y 2021-22</t>
  </si>
  <si>
    <t>F.Y 2022-23</t>
  </si>
  <si>
    <t>F.Y 2023-24</t>
  </si>
  <si>
    <t>F.Y 2024-25 Forecast</t>
  </si>
  <si>
    <t xml:space="preserve">Sales  </t>
  </si>
  <si>
    <t>Other Income / Indirect</t>
  </si>
  <si>
    <t>Total Revenue</t>
  </si>
  <si>
    <t>Cost of Material Consumed</t>
  </si>
  <si>
    <t>Total Expenses</t>
  </si>
  <si>
    <t>Profit before Tax</t>
  </si>
  <si>
    <t>Less: Income Tax @30%</t>
  </si>
  <si>
    <t>Profit after Tax</t>
  </si>
  <si>
    <t>Percentage Analysis</t>
  </si>
  <si>
    <t>Sales Growth</t>
  </si>
  <si>
    <t>COGS ( Cost Of Goods Sold )</t>
  </si>
  <si>
    <t>cost of material consumed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</si>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</sst>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 &quot;₹&quot;\ * #,##0_ ;_ &quot;₹&quot;\ * \-#,##0_ ;_ &quot;₹&quot;\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2"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2" xfId="0" applyBorder="1"/>
    <xf numFmtId="0" fontId="2" fillId="0" borderId="0" xfId="0" applyFont="1"/>
    <xf numFmtId="0" fontId="2" fillId="0" borderId="6" xfId="0" applyFont="1" applyBorder="1"/>
    <xf numFmtId="0" fontId="2" fillId="0" borderId="11" xfId="0" applyFont="1" applyBorder="1"/>
    <xf numFmtId="164" fontId="0" fillId="0" borderId="0" xfId="1" applyNumberFormat="1" applyFont="1" applyBorder="1"/>
    <xf numFmtId="164" fontId="0" fillId="0" borderId="7" xfId="1" applyNumberFormat="1" applyFont="1" applyBorder="1"/>
    <xf numFmtId="164" fontId="2" fillId="0" borderId="13" xfId="1" applyNumberFormat="1" applyFont="1" applyBorder="1"/>
    <xf numFmtId="164" fontId="2" fillId="0" borderId="12" xfId="1" applyNumberFormat="1" applyFont="1" applyBorder="1"/>
    <xf numFmtId="164" fontId="0" fillId="0" borderId="12" xfId="1" applyNumberFormat="1" applyFont="1" applyBorder="1"/>
    <xf numFmtId="164" fontId="0" fillId="0" borderId="13" xfId="1" applyNumberFormat="1" applyFont="1" applyBorder="1"/>
    <xf numFmtId="0" fontId="0" fillId="0" borderId="3" xfId="0" applyBorder="1"/>
    <xf numFmtId="0" fontId="0" fillId="0" borderId="4" xfId="0" applyBorder="1"/>
    <xf numFmtId="0" fontId="0" fillId="0" borderId="8" xfId="0" applyBorder="1"/>
    <xf numFmtId="0" fontId="0" fillId="3" borderId="11" xfId="0" applyFill="1" applyBorder="1"/>
    <xf numFmtId="0" fontId="0" fillId="0" borderId="15" xfId="0" applyBorder="1"/>
    <xf numFmtId="0" fontId="2" fillId="0" borderId="2" xfId="0" applyFont="1" applyBorder="1" applyAlignment="1">
      <alignment horizontal="center" vertical="center"/>
    </xf>
    <xf numFmtId="44" fontId="0" fillId="0" borderId="0" xfId="1" applyFont="1"/>
    <xf numFmtId="164" fontId="0" fillId="0" borderId="0" xfId="0" applyNumberFormat="1"/>
    <xf numFmtId="0" fontId="0" fillId="4" borderId="11" xfId="0" applyFill="1" applyBorder="1" applyAlignment="1">
      <alignment horizontal="left"/>
    </xf>
    <xf numFmtId="0" fontId="0" fillId="4" borderId="12" xfId="0" applyFill="1" applyBorder="1" applyAlignment="1">
      <alignment horizontal="left"/>
    </xf>
    <xf numFmtId="10" fontId="0" fillId="0" borderId="4" xfId="2" applyNumberFormat="1" applyFont="1" applyBorder="1"/>
    <xf numFmtId="10" fontId="0" fillId="0" borderId="0" xfId="2" applyNumberFormat="1" applyFont="1" applyBorder="1"/>
    <xf numFmtId="0" fontId="0" fillId="3" borderId="11" xfId="0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10" fontId="2" fillId="3" borderId="12" xfId="2" applyNumberFormat="1" applyFont="1" applyFill="1" applyBorder="1" applyAlignment="1">
      <alignment horizontal="right"/>
    </xf>
    <xf numFmtId="10" fontId="2" fillId="4" borderId="12" xfId="2" applyNumberFormat="1" applyFont="1" applyFill="1" applyBorder="1" applyAlignment="1">
      <alignment horizontal="right"/>
    </xf>
    <xf numFmtId="0" fontId="2" fillId="4" borderId="12" xfId="0" applyFont="1" applyFill="1" applyBorder="1" applyAlignment="1">
      <alignment horizontal="right"/>
    </xf>
    <xf numFmtId="0" fontId="2" fillId="0" borderId="4" xfId="0" applyFont="1" applyBorder="1"/>
    <xf numFmtId="0" fontId="2" fillId="0" borderId="9" xfId="0" applyFont="1" applyBorder="1"/>
    <xf numFmtId="0" fontId="2" fillId="3" borderId="12" xfId="0" applyFont="1" applyFill="1" applyBorder="1"/>
    <xf numFmtId="10" fontId="0" fillId="0" borderId="5" xfId="0" applyNumberFormat="1" applyBorder="1"/>
    <xf numFmtId="10" fontId="0" fillId="0" borderId="7" xfId="0" applyNumberFormat="1" applyBorder="1"/>
    <xf numFmtId="10" fontId="0" fillId="0" borderId="9" xfId="2" applyNumberFormat="1" applyFont="1" applyBorder="1"/>
    <xf numFmtId="10" fontId="0" fillId="0" borderId="10" xfId="0" applyNumberFormat="1" applyBorder="1"/>
    <xf numFmtId="10" fontId="2" fillId="4" borderId="13" xfId="0" applyNumberFormat="1" applyFont="1" applyFill="1" applyBorder="1" applyAlignment="1">
      <alignment horizontal="right"/>
    </xf>
    <xf numFmtId="10" fontId="2" fillId="3" borderId="13" xfId="0" applyNumberFormat="1" applyFont="1" applyFill="1" applyBorder="1" applyAlignment="1">
      <alignment horizontal="right"/>
    </xf>
    <xf numFmtId="1" fontId="2" fillId="4" borderId="13" xfId="0" applyNumberFormat="1" applyFont="1" applyFill="1" applyBorder="1" applyAlignment="1">
      <alignment horizontal="right"/>
    </xf>
    <xf numFmtId="1" fontId="2" fillId="0" borderId="5" xfId="0" applyNumberFormat="1" applyFont="1" applyBorder="1"/>
    <xf numFmtId="1" fontId="2" fillId="0" borderId="10" xfId="0" applyNumberFormat="1" applyFont="1" applyBorder="1"/>
    <xf numFmtId="1" fontId="2" fillId="3" borderId="13" xfId="0" applyNumberFormat="1" applyFont="1" applyFill="1" applyBorder="1"/>
    <xf numFmtId="1" fontId="0" fillId="0" borderId="5" xfId="0" applyNumberFormat="1" applyBorder="1"/>
    <xf numFmtId="1" fontId="0" fillId="0" borderId="7" xfId="0" applyNumberFormat="1" applyBorder="1"/>
    <xf numFmtId="1" fontId="0" fillId="0" borderId="13" xfId="0" applyNumberFormat="1" applyBorder="1"/>
    <xf numFmtId="1" fontId="2" fillId="3" borderId="12" xfId="0" applyNumberFormat="1" applyFont="1" applyFill="1" applyBorder="1"/>
    <xf numFmtId="1" fontId="2" fillId="0" borderId="9" xfId="0" applyNumberFormat="1" applyFont="1" applyBorder="1"/>
    <xf numFmtId="0" fontId="0" fillId="0" borderId="1" xfId="0" applyBorder="1"/>
    <xf numFmtId="9" fontId="0" fillId="0" borderId="1" xfId="2" applyFont="1" applyBorder="1"/>
    <xf numFmtId="0" fontId="0" fillId="0" borderId="16" xfId="0" applyBorder="1"/>
    <xf numFmtId="9" fontId="0" fillId="0" borderId="14" xfId="0" applyNumberFormat="1" applyBorder="1"/>
    <xf numFmtId="0" fontId="0" fillId="0" borderId="19" xfId="0" applyBorder="1"/>
    <xf numFmtId="9" fontId="0" fillId="0" borderId="20" xfId="2" applyFont="1" applyBorder="1"/>
    <xf numFmtId="9" fontId="0" fillId="0" borderId="21" xfId="0" applyNumberFormat="1" applyBorder="1"/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" xfId="0" applyBorder="1" applyAlignment="1">
      <alignment horizontal="right"/>
    </xf>
    <xf numFmtId="1" fontId="0" fillId="0" borderId="1" xfId="0" applyNumberFormat="1" applyBorder="1"/>
    <xf numFmtId="0" fontId="0" fillId="0" borderId="17" xfId="0" applyBorder="1" applyAlignment="1">
      <alignment horizontal="center"/>
    </xf>
    <xf numFmtId="1" fontId="0" fillId="0" borderId="14" xfId="0" applyNumberFormat="1" applyBorder="1"/>
    <xf numFmtId="0" fontId="0" fillId="0" borderId="15" xfId="0" applyBorder="1" applyAlignment="1">
      <alignment horizontal="left"/>
    </xf>
    <xf numFmtId="1" fontId="0" fillId="0" borderId="14" xfId="0" applyNumberFormat="1" applyBorder="1" applyAlignment="1">
      <alignment horizontal="right"/>
    </xf>
    <xf numFmtId="0" fontId="0" fillId="0" borderId="20" xfId="0" applyBorder="1"/>
    <xf numFmtId="1" fontId="0" fillId="0" borderId="20" xfId="0" applyNumberFormat="1" applyBorder="1"/>
    <xf numFmtId="1" fontId="0" fillId="0" borderId="21" xfId="0" applyNumberFormat="1" applyBorder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left"/>
    </xf>
    <xf numFmtId="0" fontId="4" fillId="5" borderId="12" xfId="0" applyFont="1" applyFill="1" applyBorder="1" applyAlignment="1">
      <alignment horizontal="left"/>
    </xf>
    <xf numFmtId="0" fontId="4" fillId="5" borderId="13" xfId="0" applyFont="1" applyFill="1" applyBorder="1" applyAlignment="1">
      <alignment horizontal="left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7300"/>
      <color rgb="FF00A86B"/>
      <color rgb="FF007BFF"/>
      <color rgb="FF8B30FF"/>
      <color rgb="FF1E3A8A"/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2000"/>
              <a:t>Profit</a:t>
            </a:r>
            <a:r>
              <a:rPr lang="en-IN" sz="2000" baseline="0"/>
              <a:t> &amp; Loss</a:t>
            </a:r>
            <a:endParaRPr lang="en-IN" sz="2000"/>
          </a:p>
        </c:rich>
      </c:tx>
      <c:layout>
        <c:manualLayout>
          <c:xMode val="edge"/>
          <c:yMode val="edge"/>
          <c:x val="2.027165446944397E-2"/>
          <c:y val="3.06122448979591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>
        <c:manualLayout>
          <c:layoutTarget val="inner"/>
          <c:xMode val="edge"/>
          <c:yMode val="edge"/>
          <c:x val="0.11998575601479594"/>
          <c:y val="0.12045931758530186"/>
          <c:w val="0.86237133643403963"/>
          <c:h val="0.538549467030906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Visuals!$C$3</c:f>
              <c:strCache>
                <c:ptCount val="1"/>
                <c:pt idx="0">
                  <c:v>F.Y 2021-22</c:v>
                </c:pt>
              </c:strCache>
            </c:strRef>
          </c:tx>
          <c:spPr>
            <a:solidFill>
              <a:srgbClr val="007BFF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Visuals!$B$4:$B$17</c:f>
              <c:strCache>
                <c:ptCount val="14"/>
                <c:pt idx="0">
                  <c:v>Sales  </c:v>
                </c:pt>
                <c:pt idx="1">
                  <c:v>Other Income / Indirect</c:v>
                </c:pt>
                <c:pt idx="2">
                  <c:v>Total Revenue</c:v>
                </c:pt>
                <c:pt idx="3">
                  <c:v>Cost of Material Consumed</c:v>
                </c:pt>
                <c:pt idx="4">
                  <c:v>Advertising</c:v>
                </c:pt>
                <c:pt idx="5">
                  <c:v>Commissions</c:v>
                </c:pt>
                <c:pt idx="6">
                  <c:v>Depreciation</c:v>
                </c:pt>
                <c:pt idx="7">
                  <c:v>Employee Benefits</c:v>
                </c:pt>
                <c:pt idx="8">
                  <c:v>Rent</c:v>
                </c:pt>
                <c:pt idx="9">
                  <c:v>Payroll</c:v>
                </c:pt>
                <c:pt idx="10">
                  <c:v>Total Expenses</c:v>
                </c:pt>
                <c:pt idx="11">
                  <c:v>Profit before Tax</c:v>
                </c:pt>
                <c:pt idx="12">
                  <c:v>Less: Income Tax @30%</c:v>
                </c:pt>
                <c:pt idx="13">
                  <c:v>Profit after Tax</c:v>
                </c:pt>
              </c:strCache>
            </c:strRef>
          </c:cat>
          <c:val>
            <c:numRef>
              <c:f>Visuals!$C$4:$C$17</c:f>
              <c:numCache>
                <c:formatCode>General</c:formatCode>
                <c:ptCount val="14"/>
                <c:pt idx="0">
                  <c:v>140000</c:v>
                </c:pt>
                <c:pt idx="1">
                  <c:v>16000</c:v>
                </c:pt>
                <c:pt idx="2">
                  <c:v>156000</c:v>
                </c:pt>
                <c:pt idx="3">
                  <c:v>63000</c:v>
                </c:pt>
                <c:pt idx="4">
                  <c:v>5000</c:v>
                </c:pt>
                <c:pt idx="5">
                  <c:v>1200</c:v>
                </c:pt>
                <c:pt idx="6">
                  <c:v>2300</c:v>
                </c:pt>
                <c:pt idx="7">
                  <c:v>3530</c:v>
                </c:pt>
                <c:pt idx="8">
                  <c:v>24000</c:v>
                </c:pt>
                <c:pt idx="9">
                  <c:v>37000</c:v>
                </c:pt>
                <c:pt idx="10">
                  <c:v>136030</c:v>
                </c:pt>
                <c:pt idx="11">
                  <c:v>19970</c:v>
                </c:pt>
                <c:pt idx="12">
                  <c:v>5991</c:v>
                </c:pt>
                <c:pt idx="13">
                  <c:v>13979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A-4825-B5A4-F28DF20C5BBF}"/>
            </c:ext>
          </c:extLst>
        </c:ser>
        <c:ser>
          <c:idx val="1"/>
          <c:order val="1"/>
          <c:tx>
            <c:strRef>
              <c:f>Visuals!$D$3</c:f>
              <c:strCache>
                <c:ptCount val="1"/>
                <c:pt idx="0">
                  <c:v>F.Y 2022-23</c:v>
                </c:pt>
              </c:strCache>
            </c:strRef>
          </c:tx>
          <c:spPr>
            <a:solidFill>
              <a:srgbClr val="00A86B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Visuals!$B$4:$B$17</c:f>
              <c:strCache>
                <c:ptCount val="14"/>
                <c:pt idx="0">
                  <c:v>Sales  </c:v>
                </c:pt>
                <c:pt idx="1">
                  <c:v>Other Income / Indirect</c:v>
                </c:pt>
                <c:pt idx="2">
                  <c:v>Total Revenue</c:v>
                </c:pt>
                <c:pt idx="3">
                  <c:v>Cost of Material Consumed</c:v>
                </c:pt>
                <c:pt idx="4">
                  <c:v>Advertising</c:v>
                </c:pt>
                <c:pt idx="5">
                  <c:v>Commissions</c:v>
                </c:pt>
                <c:pt idx="6">
                  <c:v>Depreciation</c:v>
                </c:pt>
                <c:pt idx="7">
                  <c:v>Employee Benefits</c:v>
                </c:pt>
                <c:pt idx="8">
                  <c:v>Rent</c:v>
                </c:pt>
                <c:pt idx="9">
                  <c:v>Payroll</c:v>
                </c:pt>
                <c:pt idx="10">
                  <c:v>Total Expenses</c:v>
                </c:pt>
                <c:pt idx="11">
                  <c:v>Profit before Tax</c:v>
                </c:pt>
                <c:pt idx="12">
                  <c:v>Less: Income Tax @30%</c:v>
                </c:pt>
                <c:pt idx="13">
                  <c:v>Profit after Tax</c:v>
                </c:pt>
              </c:strCache>
            </c:strRef>
          </c:cat>
          <c:val>
            <c:numRef>
              <c:f>Visuals!$D$4:$D$17</c:f>
              <c:numCache>
                <c:formatCode>General</c:formatCode>
                <c:ptCount val="14"/>
                <c:pt idx="0">
                  <c:v>155000</c:v>
                </c:pt>
                <c:pt idx="1">
                  <c:v>18000</c:v>
                </c:pt>
                <c:pt idx="2">
                  <c:v>173000</c:v>
                </c:pt>
                <c:pt idx="3">
                  <c:v>68000</c:v>
                </c:pt>
                <c:pt idx="4">
                  <c:v>6250</c:v>
                </c:pt>
                <c:pt idx="5">
                  <c:v>1120</c:v>
                </c:pt>
                <c:pt idx="6">
                  <c:v>2256</c:v>
                </c:pt>
                <c:pt idx="7">
                  <c:v>3325</c:v>
                </c:pt>
                <c:pt idx="8">
                  <c:v>24000</c:v>
                </c:pt>
                <c:pt idx="9">
                  <c:v>40210</c:v>
                </c:pt>
                <c:pt idx="10">
                  <c:v>145161</c:v>
                </c:pt>
                <c:pt idx="11">
                  <c:v>27839</c:v>
                </c:pt>
                <c:pt idx="12" formatCode="0">
                  <c:v>8351.6999999999989</c:v>
                </c:pt>
                <c:pt idx="13" formatCode="0">
                  <c:v>19487.300000000003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FA-4825-B5A4-F28DF20C5BBF}"/>
            </c:ext>
          </c:extLst>
        </c:ser>
        <c:ser>
          <c:idx val="2"/>
          <c:order val="2"/>
          <c:tx>
            <c:strRef>
              <c:f>Visuals!$E$3</c:f>
              <c:strCache>
                <c:ptCount val="1"/>
                <c:pt idx="0">
                  <c:v>F.Y 2023-24</c:v>
                </c:pt>
              </c:strCache>
            </c:strRef>
          </c:tx>
          <c:spPr>
            <a:solidFill>
              <a:srgbClr val="FF73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Visuals!$B$4:$B$17</c:f>
              <c:strCache>
                <c:ptCount val="14"/>
                <c:pt idx="0">
                  <c:v>Sales  </c:v>
                </c:pt>
                <c:pt idx="1">
                  <c:v>Other Income / Indirect</c:v>
                </c:pt>
                <c:pt idx="2">
                  <c:v>Total Revenue</c:v>
                </c:pt>
                <c:pt idx="3">
                  <c:v>Cost of Material Consumed</c:v>
                </c:pt>
                <c:pt idx="4">
                  <c:v>Advertising</c:v>
                </c:pt>
                <c:pt idx="5">
                  <c:v>Commissions</c:v>
                </c:pt>
                <c:pt idx="6">
                  <c:v>Depreciation</c:v>
                </c:pt>
                <c:pt idx="7">
                  <c:v>Employee Benefits</c:v>
                </c:pt>
                <c:pt idx="8">
                  <c:v>Rent</c:v>
                </c:pt>
                <c:pt idx="9">
                  <c:v>Payroll</c:v>
                </c:pt>
                <c:pt idx="10">
                  <c:v>Total Expenses</c:v>
                </c:pt>
                <c:pt idx="11">
                  <c:v>Profit before Tax</c:v>
                </c:pt>
                <c:pt idx="12">
                  <c:v>Less: Income Tax @30%</c:v>
                </c:pt>
                <c:pt idx="13">
                  <c:v>Profit after Tax</c:v>
                </c:pt>
              </c:strCache>
            </c:strRef>
          </c:cat>
          <c:val>
            <c:numRef>
              <c:f>Visuals!$E$4:$E$17</c:f>
              <c:numCache>
                <c:formatCode>General</c:formatCode>
                <c:ptCount val="14"/>
                <c:pt idx="0">
                  <c:v>179000</c:v>
                </c:pt>
                <c:pt idx="1">
                  <c:v>17000</c:v>
                </c:pt>
                <c:pt idx="2">
                  <c:v>196000</c:v>
                </c:pt>
                <c:pt idx="3">
                  <c:v>71500</c:v>
                </c:pt>
                <c:pt idx="4">
                  <c:v>7000</c:v>
                </c:pt>
                <c:pt idx="5">
                  <c:v>1450</c:v>
                </c:pt>
                <c:pt idx="6">
                  <c:v>2500</c:v>
                </c:pt>
                <c:pt idx="7">
                  <c:v>3540</c:v>
                </c:pt>
                <c:pt idx="8">
                  <c:v>24000</c:v>
                </c:pt>
                <c:pt idx="9">
                  <c:v>47050</c:v>
                </c:pt>
                <c:pt idx="10">
                  <c:v>157040</c:v>
                </c:pt>
                <c:pt idx="11">
                  <c:v>38960</c:v>
                </c:pt>
                <c:pt idx="12">
                  <c:v>11688</c:v>
                </c:pt>
                <c:pt idx="13">
                  <c:v>27272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FA-4825-B5A4-F28DF20C5BBF}"/>
            </c:ext>
          </c:extLst>
        </c:ser>
        <c:ser>
          <c:idx val="3"/>
          <c:order val="3"/>
          <c:tx>
            <c:strRef>
              <c:f>Visuals!$F$3</c:f>
              <c:strCache>
                <c:ptCount val="1"/>
                <c:pt idx="0">
                  <c:v>F.Y 2024-25 Forecast</c:v>
                </c:pt>
              </c:strCache>
            </c:strRef>
          </c:tx>
          <c:spPr>
            <a:solidFill>
              <a:srgbClr val="8B30FF">
                <a:alpha val="98000"/>
              </a:srgb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5000"/>
                </a:srgbClr>
              </a:outerShdw>
            </a:effectLst>
          </c:spPr>
          <c:invertIfNegative val="0"/>
          <c:cat>
            <c:strRef>
              <c:f>Visuals!$B$4:$B$17</c:f>
              <c:strCache>
                <c:ptCount val="14"/>
                <c:pt idx="0">
                  <c:v>Sales  </c:v>
                </c:pt>
                <c:pt idx="1">
                  <c:v>Other Income / Indirect</c:v>
                </c:pt>
                <c:pt idx="2">
                  <c:v>Total Revenue</c:v>
                </c:pt>
                <c:pt idx="3">
                  <c:v>Cost of Material Consumed</c:v>
                </c:pt>
                <c:pt idx="4">
                  <c:v>Advertising</c:v>
                </c:pt>
                <c:pt idx="5">
                  <c:v>Commissions</c:v>
                </c:pt>
                <c:pt idx="6">
                  <c:v>Depreciation</c:v>
                </c:pt>
                <c:pt idx="7">
                  <c:v>Employee Benefits</c:v>
                </c:pt>
                <c:pt idx="8">
                  <c:v>Rent</c:v>
                </c:pt>
                <c:pt idx="9">
                  <c:v>Payroll</c:v>
                </c:pt>
                <c:pt idx="10">
                  <c:v>Total Expenses</c:v>
                </c:pt>
                <c:pt idx="11">
                  <c:v>Profit before Tax</c:v>
                </c:pt>
                <c:pt idx="12">
                  <c:v>Less: Income Tax @30%</c:v>
                </c:pt>
                <c:pt idx="13">
                  <c:v>Profit after Tax</c:v>
                </c:pt>
              </c:strCache>
            </c:strRef>
          </c:cat>
          <c:val>
            <c:numRef>
              <c:f>Visuals!$F$4:$F$17</c:f>
              <c:numCache>
                <c:formatCode>0</c:formatCode>
                <c:ptCount val="14"/>
                <c:pt idx="0">
                  <c:v>202447.35023041474</c:v>
                </c:pt>
                <c:pt idx="1">
                  <c:v>17590.277777777777</c:v>
                </c:pt>
                <c:pt idx="2">
                  <c:v>220037.62800819252</c:v>
                </c:pt>
                <c:pt idx="3">
                  <c:v>76177.375116713345</c:v>
                </c:pt>
                <c:pt idx="4">
                  <c:v>8295</c:v>
                </c:pt>
                <c:pt idx="5">
                  <c:v>1615.2827380952381</c:v>
                </c:pt>
                <c:pt idx="6">
                  <c:v>2611.2819919827321</c:v>
                </c:pt>
                <c:pt idx="7">
                  <c:v>3551.6607595475944</c:v>
                </c:pt>
                <c:pt idx="8">
                  <c:v>24000</c:v>
                </c:pt>
                <c:pt idx="9">
                  <c:v>53092.718432620633</c:v>
                </c:pt>
                <c:pt idx="10">
                  <c:v>169343.31903895954</c:v>
                </c:pt>
                <c:pt idx="11">
                  <c:v>50694.308969232981</c:v>
                </c:pt>
                <c:pt idx="12">
                  <c:v>15208.292690769893</c:v>
                </c:pt>
                <c:pt idx="13">
                  <c:v>35486.016278463088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FA-4825-B5A4-F28DF20C5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929700448"/>
        <c:axId val="928864800"/>
      </c:barChart>
      <c:catAx>
        <c:axId val="92970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864800"/>
        <c:crosses val="autoZero"/>
        <c:auto val="0"/>
        <c:lblAlgn val="ctr"/>
        <c:lblOffset val="100"/>
        <c:noMultiLvlLbl val="0"/>
      </c:catAx>
      <c:valAx>
        <c:axId val="928864800"/>
        <c:scaling>
          <c:orientation val="minMax"/>
          <c:max val="22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7004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2000"/>
              <a:t>Percentage Analysis</a:t>
            </a:r>
          </a:p>
        </c:rich>
      </c:tx>
      <c:layout>
        <c:manualLayout>
          <c:xMode val="edge"/>
          <c:yMode val="edge"/>
          <c:x val="2.193745970341715E-2"/>
          <c:y val="2.42267419752742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7730496453900711E-2"/>
          <c:y val="0.16276898091758019"/>
          <c:w val="0.96453900709219853"/>
          <c:h val="0.79042476199350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Visuals!$C$24</c:f>
              <c:strCache>
                <c:ptCount val="1"/>
                <c:pt idx="0">
                  <c:v>F.Y 2022-23</c:v>
                </c:pt>
              </c:strCache>
            </c:strRef>
          </c:tx>
          <c:spPr>
            <a:solidFill>
              <a:srgbClr val="007BFF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Visuals!$B$25:$B$33</c:f>
              <c:strCache>
                <c:ptCount val="9"/>
                <c:pt idx="0">
                  <c:v>Sales Growth</c:v>
                </c:pt>
                <c:pt idx="1">
                  <c:v>Other Income / Indirect</c:v>
                </c:pt>
                <c:pt idx="2">
                  <c:v>COGS ( Cost Of Goods Sold )</c:v>
                </c:pt>
                <c:pt idx="3">
                  <c:v>Advertising</c:v>
                </c:pt>
                <c:pt idx="4">
                  <c:v>Commissions</c:v>
                </c:pt>
                <c:pt idx="5">
                  <c:v>Depreciation</c:v>
                </c:pt>
                <c:pt idx="6">
                  <c:v>Employee Benefits</c:v>
                </c:pt>
                <c:pt idx="7">
                  <c:v>Rent</c:v>
                </c:pt>
                <c:pt idx="8">
                  <c:v>Payroll</c:v>
                </c:pt>
              </c:strCache>
            </c:strRef>
          </c:cat>
          <c:val>
            <c:numRef>
              <c:f>Visuals!$C$25:$C$33</c:f>
              <c:numCache>
                <c:formatCode>0%</c:formatCode>
                <c:ptCount val="9"/>
                <c:pt idx="0">
                  <c:v>0.10714285714285721</c:v>
                </c:pt>
                <c:pt idx="1">
                  <c:v>0.125</c:v>
                </c:pt>
                <c:pt idx="2">
                  <c:v>7.9365079365079305E-2</c:v>
                </c:pt>
                <c:pt idx="3">
                  <c:v>0.25</c:v>
                </c:pt>
                <c:pt idx="4">
                  <c:v>-6.6666666666666652E-2</c:v>
                </c:pt>
                <c:pt idx="5">
                  <c:v>-1.9130434782608674E-2</c:v>
                </c:pt>
                <c:pt idx="6">
                  <c:v>-5.8073654390934815E-2</c:v>
                </c:pt>
                <c:pt idx="7">
                  <c:v>0</c:v>
                </c:pt>
                <c:pt idx="8">
                  <c:v>8.6756756756756648E-2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D2-4380-8307-9659383DDD35}"/>
            </c:ext>
          </c:extLst>
        </c:ser>
        <c:ser>
          <c:idx val="1"/>
          <c:order val="1"/>
          <c:tx>
            <c:strRef>
              <c:f>Visuals!$D$24</c:f>
              <c:strCache>
                <c:ptCount val="1"/>
                <c:pt idx="0">
                  <c:v>F.Y 2023-24</c:v>
                </c:pt>
              </c:strCache>
            </c:strRef>
          </c:tx>
          <c:spPr>
            <a:solidFill>
              <a:srgbClr val="00A86B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Visuals!$B$25:$B$33</c:f>
              <c:strCache>
                <c:ptCount val="9"/>
                <c:pt idx="0">
                  <c:v>Sales Growth</c:v>
                </c:pt>
                <c:pt idx="1">
                  <c:v>Other Income / Indirect</c:v>
                </c:pt>
                <c:pt idx="2">
                  <c:v>COGS ( Cost Of Goods Sold )</c:v>
                </c:pt>
                <c:pt idx="3">
                  <c:v>Advertising</c:v>
                </c:pt>
                <c:pt idx="4">
                  <c:v>Commissions</c:v>
                </c:pt>
                <c:pt idx="5">
                  <c:v>Depreciation</c:v>
                </c:pt>
                <c:pt idx="6">
                  <c:v>Employee Benefits</c:v>
                </c:pt>
                <c:pt idx="7">
                  <c:v>Rent</c:v>
                </c:pt>
                <c:pt idx="8">
                  <c:v>Payroll</c:v>
                </c:pt>
              </c:strCache>
            </c:strRef>
          </c:cat>
          <c:val>
            <c:numRef>
              <c:f>Visuals!$D$25:$D$33</c:f>
              <c:numCache>
                <c:formatCode>0%</c:formatCode>
                <c:ptCount val="9"/>
                <c:pt idx="0">
                  <c:v>0.15483870967741931</c:v>
                </c:pt>
                <c:pt idx="1">
                  <c:v>-5.555555555555558E-2</c:v>
                </c:pt>
                <c:pt idx="2">
                  <c:v>5.1470588235294157E-2</c:v>
                </c:pt>
                <c:pt idx="3">
                  <c:v>0.12000000000000011</c:v>
                </c:pt>
                <c:pt idx="4">
                  <c:v>0.29464285714285721</c:v>
                </c:pt>
                <c:pt idx="5">
                  <c:v>0.10815602836879434</c:v>
                </c:pt>
                <c:pt idx="6">
                  <c:v>6.466165413533842E-2</c:v>
                </c:pt>
                <c:pt idx="7">
                  <c:v>0</c:v>
                </c:pt>
                <c:pt idx="8">
                  <c:v>0.17010693857249448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2-4380-8307-9659383DDD35}"/>
            </c:ext>
          </c:extLst>
        </c:ser>
        <c:ser>
          <c:idx val="2"/>
          <c:order val="2"/>
          <c:tx>
            <c:strRef>
              <c:f>Visuals!$E$24</c:f>
              <c:strCache>
                <c:ptCount val="1"/>
                <c:pt idx="0">
                  <c:v>F.Y 2024-25 Forecast</c:v>
                </c:pt>
              </c:strCache>
            </c:strRef>
          </c:tx>
          <c:spPr>
            <a:solidFill>
              <a:srgbClr val="FF73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Visuals!$B$25:$B$33</c:f>
              <c:strCache>
                <c:ptCount val="9"/>
                <c:pt idx="0">
                  <c:v>Sales Growth</c:v>
                </c:pt>
                <c:pt idx="1">
                  <c:v>Other Income / Indirect</c:v>
                </c:pt>
                <c:pt idx="2">
                  <c:v>COGS ( Cost Of Goods Sold )</c:v>
                </c:pt>
                <c:pt idx="3">
                  <c:v>Advertising</c:v>
                </c:pt>
                <c:pt idx="4">
                  <c:v>Commissions</c:v>
                </c:pt>
                <c:pt idx="5">
                  <c:v>Depreciation</c:v>
                </c:pt>
                <c:pt idx="6">
                  <c:v>Employee Benefits</c:v>
                </c:pt>
                <c:pt idx="7">
                  <c:v>Rent</c:v>
                </c:pt>
                <c:pt idx="8">
                  <c:v>Payroll</c:v>
                </c:pt>
              </c:strCache>
            </c:strRef>
          </c:cat>
          <c:val>
            <c:numRef>
              <c:f>Visuals!$E$25:$E$33</c:f>
              <c:numCache>
                <c:formatCode>0%</c:formatCode>
                <c:ptCount val="9"/>
                <c:pt idx="0">
                  <c:v>0.13099078341013826</c:v>
                </c:pt>
                <c:pt idx="1">
                  <c:v>3.472222222222221E-2</c:v>
                </c:pt>
                <c:pt idx="2">
                  <c:v>6.5417833800186731E-2</c:v>
                </c:pt>
                <c:pt idx="3">
                  <c:v>0.18500000000000005</c:v>
                </c:pt>
                <c:pt idx="4">
                  <c:v>0.11398809523809528</c:v>
                </c:pt>
                <c:pt idx="5">
                  <c:v>4.4512796793092835E-2</c:v>
                </c:pt>
                <c:pt idx="6">
                  <c:v>3.2939998722018027E-3</c:v>
                </c:pt>
                <c:pt idx="7">
                  <c:v>0</c:v>
                </c:pt>
                <c:pt idx="8">
                  <c:v>0.12843184766462556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D2-4380-8307-9659383DDD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68528352"/>
        <c:axId val="968528832"/>
      </c:barChart>
      <c:catAx>
        <c:axId val="96852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528832"/>
        <c:crosses val="autoZero"/>
        <c:auto val="1"/>
        <c:lblAlgn val="ctr"/>
        <c:lblOffset val="100"/>
        <c:noMultiLvlLbl val="0"/>
      </c:catAx>
      <c:valAx>
        <c:axId val="96852883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96852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605555470943296"/>
          <c:y val="4.2500517823964586E-2"/>
          <c:w val="0.34134500996814399"/>
          <c:h val="6.65685132553697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2000"/>
              <a:t>Percentage Analysis</a:t>
            </a:r>
          </a:p>
        </c:rich>
      </c:tx>
      <c:layout>
        <c:manualLayout>
          <c:xMode val="edge"/>
          <c:yMode val="edge"/>
          <c:x val="2.193745970341715E-2"/>
          <c:y val="2.42267419752742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7730496453900711E-2"/>
          <c:y val="0.16276898091758019"/>
          <c:w val="0.96453900709219853"/>
          <c:h val="0.699695013762743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Visuals!$C$24</c:f>
              <c:strCache>
                <c:ptCount val="1"/>
                <c:pt idx="0">
                  <c:v>F.Y 2022-23</c:v>
                </c:pt>
              </c:strCache>
            </c:strRef>
          </c:tx>
          <c:spPr>
            <a:solidFill>
              <a:srgbClr val="007BFF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Visuals!$B$25:$B$33</c:f>
              <c:strCache>
                <c:ptCount val="9"/>
                <c:pt idx="0">
                  <c:v>Sales Growth</c:v>
                </c:pt>
                <c:pt idx="1">
                  <c:v>Other Income / Indirect</c:v>
                </c:pt>
                <c:pt idx="2">
                  <c:v>COGS ( Cost Of Goods Sold )</c:v>
                </c:pt>
                <c:pt idx="3">
                  <c:v>Advertising</c:v>
                </c:pt>
                <c:pt idx="4">
                  <c:v>Commissions</c:v>
                </c:pt>
                <c:pt idx="5">
                  <c:v>Depreciation</c:v>
                </c:pt>
                <c:pt idx="6">
                  <c:v>Employee Benefits</c:v>
                </c:pt>
                <c:pt idx="7">
                  <c:v>Rent</c:v>
                </c:pt>
                <c:pt idx="8">
                  <c:v>Payroll</c:v>
                </c:pt>
              </c:strCache>
            </c:strRef>
          </c:cat>
          <c:val>
            <c:numRef>
              <c:f>Visuals!$C$25:$C$33</c:f>
              <c:numCache>
                <c:formatCode>0%</c:formatCode>
                <c:ptCount val="9"/>
                <c:pt idx="0">
                  <c:v>0.10714285714285721</c:v>
                </c:pt>
                <c:pt idx="1">
                  <c:v>0.125</c:v>
                </c:pt>
                <c:pt idx="2">
                  <c:v>7.9365079365079305E-2</c:v>
                </c:pt>
                <c:pt idx="3">
                  <c:v>0.25</c:v>
                </c:pt>
                <c:pt idx="4">
                  <c:v>-6.6666666666666652E-2</c:v>
                </c:pt>
                <c:pt idx="5">
                  <c:v>-1.9130434782608674E-2</c:v>
                </c:pt>
                <c:pt idx="6">
                  <c:v>-5.8073654390934815E-2</c:v>
                </c:pt>
                <c:pt idx="7">
                  <c:v>0</c:v>
                </c:pt>
                <c:pt idx="8">
                  <c:v>8.6756756756756648E-2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77-42A6-B120-5148DC0C2AEB}"/>
            </c:ext>
          </c:extLst>
        </c:ser>
        <c:ser>
          <c:idx val="1"/>
          <c:order val="1"/>
          <c:tx>
            <c:strRef>
              <c:f>Visuals!$D$24</c:f>
              <c:strCache>
                <c:ptCount val="1"/>
                <c:pt idx="0">
                  <c:v>F.Y 2023-24</c:v>
                </c:pt>
              </c:strCache>
            </c:strRef>
          </c:tx>
          <c:spPr>
            <a:solidFill>
              <a:srgbClr val="00A86B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Visuals!$B$25:$B$33</c:f>
              <c:strCache>
                <c:ptCount val="9"/>
                <c:pt idx="0">
                  <c:v>Sales Growth</c:v>
                </c:pt>
                <c:pt idx="1">
                  <c:v>Other Income / Indirect</c:v>
                </c:pt>
                <c:pt idx="2">
                  <c:v>COGS ( Cost Of Goods Sold )</c:v>
                </c:pt>
                <c:pt idx="3">
                  <c:v>Advertising</c:v>
                </c:pt>
                <c:pt idx="4">
                  <c:v>Commissions</c:v>
                </c:pt>
                <c:pt idx="5">
                  <c:v>Depreciation</c:v>
                </c:pt>
                <c:pt idx="6">
                  <c:v>Employee Benefits</c:v>
                </c:pt>
                <c:pt idx="7">
                  <c:v>Rent</c:v>
                </c:pt>
                <c:pt idx="8">
                  <c:v>Payroll</c:v>
                </c:pt>
              </c:strCache>
            </c:strRef>
          </c:cat>
          <c:val>
            <c:numRef>
              <c:f>Visuals!$D$25:$D$33</c:f>
              <c:numCache>
                <c:formatCode>0%</c:formatCode>
                <c:ptCount val="9"/>
                <c:pt idx="0">
                  <c:v>0.15483870967741931</c:v>
                </c:pt>
                <c:pt idx="1">
                  <c:v>-5.555555555555558E-2</c:v>
                </c:pt>
                <c:pt idx="2">
                  <c:v>5.1470588235294157E-2</c:v>
                </c:pt>
                <c:pt idx="3">
                  <c:v>0.12000000000000011</c:v>
                </c:pt>
                <c:pt idx="4">
                  <c:v>0.29464285714285721</c:v>
                </c:pt>
                <c:pt idx="5">
                  <c:v>0.10815602836879434</c:v>
                </c:pt>
                <c:pt idx="6">
                  <c:v>6.466165413533842E-2</c:v>
                </c:pt>
                <c:pt idx="7">
                  <c:v>0</c:v>
                </c:pt>
                <c:pt idx="8">
                  <c:v>0.17010693857249448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77-42A6-B120-5148DC0C2AEB}"/>
            </c:ext>
          </c:extLst>
        </c:ser>
        <c:ser>
          <c:idx val="2"/>
          <c:order val="2"/>
          <c:tx>
            <c:strRef>
              <c:f>Visuals!$E$24</c:f>
              <c:strCache>
                <c:ptCount val="1"/>
                <c:pt idx="0">
                  <c:v>F.Y 2024-25 Forecast</c:v>
                </c:pt>
              </c:strCache>
            </c:strRef>
          </c:tx>
          <c:spPr>
            <a:solidFill>
              <a:srgbClr val="FF73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Visuals!$B$25:$B$33</c:f>
              <c:strCache>
                <c:ptCount val="9"/>
                <c:pt idx="0">
                  <c:v>Sales Growth</c:v>
                </c:pt>
                <c:pt idx="1">
                  <c:v>Other Income / Indirect</c:v>
                </c:pt>
                <c:pt idx="2">
                  <c:v>COGS ( Cost Of Goods Sold )</c:v>
                </c:pt>
                <c:pt idx="3">
                  <c:v>Advertising</c:v>
                </c:pt>
                <c:pt idx="4">
                  <c:v>Commissions</c:v>
                </c:pt>
                <c:pt idx="5">
                  <c:v>Depreciation</c:v>
                </c:pt>
                <c:pt idx="6">
                  <c:v>Employee Benefits</c:v>
                </c:pt>
                <c:pt idx="7">
                  <c:v>Rent</c:v>
                </c:pt>
                <c:pt idx="8">
                  <c:v>Payroll</c:v>
                </c:pt>
              </c:strCache>
            </c:strRef>
          </c:cat>
          <c:val>
            <c:numRef>
              <c:f>Visuals!$E$25:$E$33</c:f>
              <c:numCache>
                <c:formatCode>0%</c:formatCode>
                <c:ptCount val="9"/>
                <c:pt idx="0">
                  <c:v>0.13099078341013826</c:v>
                </c:pt>
                <c:pt idx="1">
                  <c:v>3.472222222222221E-2</c:v>
                </c:pt>
                <c:pt idx="2">
                  <c:v>6.5417833800186731E-2</c:v>
                </c:pt>
                <c:pt idx="3">
                  <c:v>0.18500000000000005</c:v>
                </c:pt>
                <c:pt idx="4">
                  <c:v>0.11398809523809528</c:v>
                </c:pt>
                <c:pt idx="5">
                  <c:v>4.4512796793092835E-2</c:v>
                </c:pt>
                <c:pt idx="6">
                  <c:v>3.2939998722018027E-3</c:v>
                </c:pt>
                <c:pt idx="7">
                  <c:v>0</c:v>
                </c:pt>
                <c:pt idx="8">
                  <c:v>0.12843184766462556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77-42A6-B120-5148DC0C2AE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68528352"/>
        <c:axId val="968528832"/>
      </c:barChart>
      <c:catAx>
        <c:axId val="96852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528832"/>
        <c:crosses val="autoZero"/>
        <c:auto val="1"/>
        <c:lblAlgn val="ctr"/>
        <c:lblOffset val="100"/>
        <c:noMultiLvlLbl val="0"/>
      </c:catAx>
      <c:valAx>
        <c:axId val="96852883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96852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605555470943296"/>
          <c:y val="4.2500517823964586E-2"/>
          <c:w val="0.34134500996814399"/>
          <c:h val="6.65685132553697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2000"/>
              <a:t>Profit</a:t>
            </a:r>
            <a:r>
              <a:rPr lang="en-IN" sz="2000" baseline="0"/>
              <a:t> &amp; Loss</a:t>
            </a:r>
            <a:endParaRPr lang="en-IN" sz="2000"/>
          </a:p>
        </c:rich>
      </c:tx>
      <c:layout>
        <c:manualLayout>
          <c:xMode val="edge"/>
          <c:yMode val="edge"/>
          <c:x val="2.027165446944397E-2"/>
          <c:y val="3.06122448979591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>
        <c:manualLayout>
          <c:layoutTarget val="inner"/>
          <c:xMode val="edge"/>
          <c:yMode val="edge"/>
          <c:x val="0.11998575601479594"/>
          <c:y val="0.12045931758530186"/>
          <c:w val="0.86237133643403963"/>
          <c:h val="0.538549467030906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Visuals!$C$3</c:f>
              <c:strCache>
                <c:ptCount val="1"/>
                <c:pt idx="0">
                  <c:v>F.Y 2021-22</c:v>
                </c:pt>
              </c:strCache>
            </c:strRef>
          </c:tx>
          <c:spPr>
            <a:solidFill>
              <a:srgbClr val="007BFF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Visuals!$B$4:$B$17</c:f>
              <c:strCache>
                <c:ptCount val="14"/>
                <c:pt idx="0">
                  <c:v>Sales  </c:v>
                </c:pt>
                <c:pt idx="1">
                  <c:v>Other Income / Indirect</c:v>
                </c:pt>
                <c:pt idx="2">
                  <c:v>Total Revenue</c:v>
                </c:pt>
                <c:pt idx="3">
                  <c:v>Cost of Material Consumed</c:v>
                </c:pt>
                <c:pt idx="4">
                  <c:v>Advertising</c:v>
                </c:pt>
                <c:pt idx="5">
                  <c:v>Commissions</c:v>
                </c:pt>
                <c:pt idx="6">
                  <c:v>Depreciation</c:v>
                </c:pt>
                <c:pt idx="7">
                  <c:v>Employee Benefits</c:v>
                </c:pt>
                <c:pt idx="8">
                  <c:v>Rent</c:v>
                </c:pt>
                <c:pt idx="9">
                  <c:v>Payroll</c:v>
                </c:pt>
                <c:pt idx="10">
                  <c:v>Total Expenses</c:v>
                </c:pt>
                <c:pt idx="11">
                  <c:v>Profit before Tax</c:v>
                </c:pt>
                <c:pt idx="12">
                  <c:v>Less: Income Tax @30%</c:v>
                </c:pt>
                <c:pt idx="13">
                  <c:v>Profit after Tax</c:v>
                </c:pt>
              </c:strCache>
            </c:strRef>
          </c:cat>
          <c:val>
            <c:numRef>
              <c:f>Visuals!$C$4:$C$17</c:f>
              <c:numCache>
                <c:formatCode>General</c:formatCode>
                <c:ptCount val="14"/>
                <c:pt idx="0">
                  <c:v>140000</c:v>
                </c:pt>
                <c:pt idx="1">
                  <c:v>16000</c:v>
                </c:pt>
                <c:pt idx="2">
                  <c:v>156000</c:v>
                </c:pt>
                <c:pt idx="3">
                  <c:v>63000</c:v>
                </c:pt>
                <c:pt idx="4">
                  <c:v>5000</c:v>
                </c:pt>
                <c:pt idx="5">
                  <c:v>1200</c:v>
                </c:pt>
                <c:pt idx="6">
                  <c:v>2300</c:v>
                </c:pt>
                <c:pt idx="7">
                  <c:v>3530</c:v>
                </c:pt>
                <c:pt idx="8">
                  <c:v>24000</c:v>
                </c:pt>
                <c:pt idx="9">
                  <c:v>37000</c:v>
                </c:pt>
                <c:pt idx="10">
                  <c:v>136030</c:v>
                </c:pt>
                <c:pt idx="11">
                  <c:v>19970</c:v>
                </c:pt>
                <c:pt idx="12">
                  <c:v>5991</c:v>
                </c:pt>
                <c:pt idx="13">
                  <c:v>13979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8-411B-8626-686A400CBC4A}"/>
            </c:ext>
          </c:extLst>
        </c:ser>
        <c:ser>
          <c:idx val="1"/>
          <c:order val="1"/>
          <c:tx>
            <c:strRef>
              <c:f>Visuals!$D$3</c:f>
              <c:strCache>
                <c:ptCount val="1"/>
                <c:pt idx="0">
                  <c:v>F.Y 2022-23</c:v>
                </c:pt>
              </c:strCache>
            </c:strRef>
          </c:tx>
          <c:spPr>
            <a:solidFill>
              <a:srgbClr val="00A86B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Visuals!$B$4:$B$17</c:f>
              <c:strCache>
                <c:ptCount val="14"/>
                <c:pt idx="0">
                  <c:v>Sales  </c:v>
                </c:pt>
                <c:pt idx="1">
                  <c:v>Other Income / Indirect</c:v>
                </c:pt>
                <c:pt idx="2">
                  <c:v>Total Revenue</c:v>
                </c:pt>
                <c:pt idx="3">
                  <c:v>Cost of Material Consumed</c:v>
                </c:pt>
                <c:pt idx="4">
                  <c:v>Advertising</c:v>
                </c:pt>
                <c:pt idx="5">
                  <c:v>Commissions</c:v>
                </c:pt>
                <c:pt idx="6">
                  <c:v>Depreciation</c:v>
                </c:pt>
                <c:pt idx="7">
                  <c:v>Employee Benefits</c:v>
                </c:pt>
                <c:pt idx="8">
                  <c:v>Rent</c:v>
                </c:pt>
                <c:pt idx="9">
                  <c:v>Payroll</c:v>
                </c:pt>
                <c:pt idx="10">
                  <c:v>Total Expenses</c:v>
                </c:pt>
                <c:pt idx="11">
                  <c:v>Profit before Tax</c:v>
                </c:pt>
                <c:pt idx="12">
                  <c:v>Less: Income Tax @30%</c:v>
                </c:pt>
                <c:pt idx="13">
                  <c:v>Profit after Tax</c:v>
                </c:pt>
              </c:strCache>
            </c:strRef>
          </c:cat>
          <c:val>
            <c:numRef>
              <c:f>Visuals!$D$4:$D$17</c:f>
              <c:numCache>
                <c:formatCode>General</c:formatCode>
                <c:ptCount val="14"/>
                <c:pt idx="0">
                  <c:v>155000</c:v>
                </c:pt>
                <c:pt idx="1">
                  <c:v>18000</c:v>
                </c:pt>
                <c:pt idx="2">
                  <c:v>173000</c:v>
                </c:pt>
                <c:pt idx="3">
                  <c:v>68000</c:v>
                </c:pt>
                <c:pt idx="4">
                  <c:v>6250</c:v>
                </c:pt>
                <c:pt idx="5">
                  <c:v>1120</c:v>
                </c:pt>
                <c:pt idx="6">
                  <c:v>2256</c:v>
                </c:pt>
                <c:pt idx="7">
                  <c:v>3325</c:v>
                </c:pt>
                <c:pt idx="8">
                  <c:v>24000</c:v>
                </c:pt>
                <c:pt idx="9">
                  <c:v>40210</c:v>
                </c:pt>
                <c:pt idx="10">
                  <c:v>145161</c:v>
                </c:pt>
                <c:pt idx="11">
                  <c:v>27839</c:v>
                </c:pt>
                <c:pt idx="12" formatCode="0">
                  <c:v>8351.6999999999989</c:v>
                </c:pt>
                <c:pt idx="13" formatCode="0">
                  <c:v>19487.300000000003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18-411B-8626-686A400CBC4A}"/>
            </c:ext>
          </c:extLst>
        </c:ser>
        <c:ser>
          <c:idx val="2"/>
          <c:order val="2"/>
          <c:tx>
            <c:strRef>
              <c:f>Visuals!$E$3</c:f>
              <c:strCache>
                <c:ptCount val="1"/>
                <c:pt idx="0">
                  <c:v>F.Y 2023-24</c:v>
                </c:pt>
              </c:strCache>
            </c:strRef>
          </c:tx>
          <c:spPr>
            <a:solidFill>
              <a:srgbClr val="FF73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Visuals!$B$4:$B$17</c:f>
              <c:strCache>
                <c:ptCount val="14"/>
                <c:pt idx="0">
                  <c:v>Sales  </c:v>
                </c:pt>
                <c:pt idx="1">
                  <c:v>Other Income / Indirect</c:v>
                </c:pt>
                <c:pt idx="2">
                  <c:v>Total Revenue</c:v>
                </c:pt>
                <c:pt idx="3">
                  <c:v>Cost of Material Consumed</c:v>
                </c:pt>
                <c:pt idx="4">
                  <c:v>Advertising</c:v>
                </c:pt>
                <c:pt idx="5">
                  <c:v>Commissions</c:v>
                </c:pt>
                <c:pt idx="6">
                  <c:v>Depreciation</c:v>
                </c:pt>
                <c:pt idx="7">
                  <c:v>Employee Benefits</c:v>
                </c:pt>
                <c:pt idx="8">
                  <c:v>Rent</c:v>
                </c:pt>
                <c:pt idx="9">
                  <c:v>Payroll</c:v>
                </c:pt>
                <c:pt idx="10">
                  <c:v>Total Expenses</c:v>
                </c:pt>
                <c:pt idx="11">
                  <c:v>Profit before Tax</c:v>
                </c:pt>
                <c:pt idx="12">
                  <c:v>Less: Income Tax @30%</c:v>
                </c:pt>
                <c:pt idx="13">
                  <c:v>Profit after Tax</c:v>
                </c:pt>
              </c:strCache>
            </c:strRef>
          </c:cat>
          <c:val>
            <c:numRef>
              <c:f>Visuals!$E$4:$E$17</c:f>
              <c:numCache>
                <c:formatCode>General</c:formatCode>
                <c:ptCount val="14"/>
                <c:pt idx="0">
                  <c:v>179000</c:v>
                </c:pt>
                <c:pt idx="1">
                  <c:v>17000</c:v>
                </c:pt>
                <c:pt idx="2">
                  <c:v>196000</c:v>
                </c:pt>
                <c:pt idx="3">
                  <c:v>71500</c:v>
                </c:pt>
                <c:pt idx="4">
                  <c:v>7000</c:v>
                </c:pt>
                <c:pt idx="5">
                  <c:v>1450</c:v>
                </c:pt>
                <c:pt idx="6">
                  <c:v>2500</c:v>
                </c:pt>
                <c:pt idx="7">
                  <c:v>3540</c:v>
                </c:pt>
                <c:pt idx="8">
                  <c:v>24000</c:v>
                </c:pt>
                <c:pt idx="9">
                  <c:v>47050</c:v>
                </c:pt>
                <c:pt idx="10">
                  <c:v>157040</c:v>
                </c:pt>
                <c:pt idx="11">
                  <c:v>38960</c:v>
                </c:pt>
                <c:pt idx="12">
                  <c:v>11688</c:v>
                </c:pt>
                <c:pt idx="13">
                  <c:v>27272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18-411B-8626-686A400CBC4A}"/>
            </c:ext>
          </c:extLst>
        </c:ser>
        <c:ser>
          <c:idx val="3"/>
          <c:order val="3"/>
          <c:tx>
            <c:strRef>
              <c:f>Visuals!$F$3</c:f>
              <c:strCache>
                <c:ptCount val="1"/>
                <c:pt idx="0">
                  <c:v>F.Y 2024-25 Forecast</c:v>
                </c:pt>
              </c:strCache>
            </c:strRef>
          </c:tx>
          <c:spPr>
            <a:solidFill>
              <a:srgbClr val="8B30FF">
                <a:alpha val="98000"/>
              </a:srgb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5000"/>
                </a:srgbClr>
              </a:outerShdw>
            </a:effectLst>
          </c:spPr>
          <c:invertIfNegative val="0"/>
          <c:cat>
            <c:strRef>
              <c:f>Visuals!$B$4:$B$17</c:f>
              <c:strCache>
                <c:ptCount val="14"/>
                <c:pt idx="0">
                  <c:v>Sales  </c:v>
                </c:pt>
                <c:pt idx="1">
                  <c:v>Other Income / Indirect</c:v>
                </c:pt>
                <c:pt idx="2">
                  <c:v>Total Revenue</c:v>
                </c:pt>
                <c:pt idx="3">
                  <c:v>Cost of Material Consumed</c:v>
                </c:pt>
                <c:pt idx="4">
                  <c:v>Advertising</c:v>
                </c:pt>
                <c:pt idx="5">
                  <c:v>Commissions</c:v>
                </c:pt>
                <c:pt idx="6">
                  <c:v>Depreciation</c:v>
                </c:pt>
                <c:pt idx="7">
                  <c:v>Employee Benefits</c:v>
                </c:pt>
                <c:pt idx="8">
                  <c:v>Rent</c:v>
                </c:pt>
                <c:pt idx="9">
                  <c:v>Payroll</c:v>
                </c:pt>
                <c:pt idx="10">
                  <c:v>Total Expenses</c:v>
                </c:pt>
                <c:pt idx="11">
                  <c:v>Profit before Tax</c:v>
                </c:pt>
                <c:pt idx="12">
                  <c:v>Less: Income Tax @30%</c:v>
                </c:pt>
                <c:pt idx="13">
                  <c:v>Profit after Tax</c:v>
                </c:pt>
              </c:strCache>
            </c:strRef>
          </c:cat>
          <c:val>
            <c:numRef>
              <c:f>Visuals!$F$4:$F$17</c:f>
              <c:numCache>
                <c:formatCode>0</c:formatCode>
                <c:ptCount val="14"/>
                <c:pt idx="0">
                  <c:v>202447.35023041474</c:v>
                </c:pt>
                <c:pt idx="1">
                  <c:v>17590.277777777777</c:v>
                </c:pt>
                <c:pt idx="2">
                  <c:v>220037.62800819252</c:v>
                </c:pt>
                <c:pt idx="3">
                  <c:v>76177.375116713345</c:v>
                </c:pt>
                <c:pt idx="4">
                  <c:v>8295</c:v>
                </c:pt>
                <c:pt idx="5">
                  <c:v>1615.2827380952381</c:v>
                </c:pt>
                <c:pt idx="6">
                  <c:v>2611.2819919827321</c:v>
                </c:pt>
                <c:pt idx="7">
                  <c:v>3551.6607595475944</c:v>
                </c:pt>
                <c:pt idx="8">
                  <c:v>24000</c:v>
                </c:pt>
                <c:pt idx="9">
                  <c:v>53092.718432620633</c:v>
                </c:pt>
                <c:pt idx="10">
                  <c:v>169343.31903895954</c:v>
                </c:pt>
                <c:pt idx="11">
                  <c:v>50694.308969232981</c:v>
                </c:pt>
                <c:pt idx="12">
                  <c:v>15208.292690769893</c:v>
                </c:pt>
                <c:pt idx="13">
                  <c:v>35486.016278463088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18-411B-8626-686A400CB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929700448"/>
        <c:axId val="928864800"/>
      </c:barChart>
      <c:catAx>
        <c:axId val="92970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864800"/>
        <c:crosses val="autoZero"/>
        <c:auto val="0"/>
        <c:lblAlgn val="ctr"/>
        <c:lblOffset val="100"/>
        <c:noMultiLvlLbl val="0"/>
      </c:catAx>
      <c:valAx>
        <c:axId val="928864800"/>
        <c:scaling>
          <c:orientation val="minMax"/>
          <c:max val="22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7004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32</xdr:row>
      <xdr:rowOff>0</xdr:rowOff>
    </xdr:from>
    <xdr:to>
      <xdr:col>13</xdr:col>
      <xdr:colOff>520065</xdr:colOff>
      <xdr:row>52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88E16F-8C0B-4AED-BD2E-7B48BA6C2F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9</xdr:col>
      <xdr:colOff>108585</xdr:colOff>
      <xdr:row>70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E6C6AF-F543-4A35-88E7-09881D754F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365760</xdr:colOff>
      <xdr:row>21</xdr:row>
      <xdr:rowOff>156210</xdr:rowOff>
    </xdr:from>
    <xdr:to>
      <xdr:col>20</xdr:col>
      <xdr:colOff>388620</xdr:colOff>
      <xdr:row>39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5E7FC2-6CAC-CBA5-163B-533B60CD01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381000</xdr:colOff>
      <xdr:row>0</xdr:row>
      <xdr:rowOff>182880</xdr:rowOff>
    </xdr:from>
    <xdr:to>
      <xdr:col>25</xdr:col>
      <xdr:colOff>205740</xdr:colOff>
      <xdr:row>21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B44B86-2FD8-486C-AE91-7F5D40DE21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259C7-5016-4308-825C-76B05BDA0A96}">
  <dimension ref="B1:J21"/>
  <sheetViews>
    <sheetView zoomScale="90" zoomScaleNormal="90" workbookViewId="0">
      <selection activeCell="M18" sqref="M18"/>
    </sheetView>
  </sheetViews>
  <sheetFormatPr defaultRowHeight="14.4" x14ac:dyDescent="0.3"/>
  <cols>
    <col min="2" max="7" width="16.6640625" customWidth="1"/>
    <col min="10" max="10" width="24.33203125" bestFit="1" customWidth="1"/>
  </cols>
  <sheetData>
    <row r="1" spans="2:10" ht="15" thickBot="1" x14ac:dyDescent="0.35"/>
    <row r="2" spans="2:10" ht="15" thickBot="1" x14ac:dyDescent="0.35">
      <c r="B2" s="70" t="s">
        <v>0</v>
      </c>
      <c r="C2" s="71"/>
      <c r="D2" s="71"/>
      <c r="E2" s="71"/>
      <c r="F2" s="71"/>
      <c r="G2" s="72"/>
    </row>
    <row r="3" spans="2:10" ht="15" thickBot="1" x14ac:dyDescent="0.35">
      <c r="B3" s="70" t="s">
        <v>1</v>
      </c>
      <c r="C3" s="71"/>
      <c r="D3" s="71"/>
      <c r="E3" s="71"/>
      <c r="F3" s="71"/>
      <c r="G3" s="72"/>
    </row>
    <row r="4" spans="2:10" ht="15" thickBot="1" x14ac:dyDescent="0.35">
      <c r="B4" s="4" t="s">
        <v>2</v>
      </c>
      <c r="C4" s="5" t="s">
        <v>3</v>
      </c>
      <c r="D4" s="5"/>
      <c r="E4" s="5" t="s">
        <v>2</v>
      </c>
      <c r="F4" s="5"/>
      <c r="G4" s="6" t="s">
        <v>3</v>
      </c>
    </row>
    <row r="5" spans="2:10" x14ac:dyDescent="0.3">
      <c r="B5" s="1" t="s">
        <v>4</v>
      </c>
      <c r="C5" s="11">
        <v>150000</v>
      </c>
      <c r="E5" t="s">
        <v>18</v>
      </c>
      <c r="G5" s="12">
        <v>140000</v>
      </c>
    </row>
    <row r="6" spans="2:10" x14ac:dyDescent="0.3">
      <c r="B6" s="1" t="s">
        <v>5</v>
      </c>
      <c r="C6" s="11">
        <v>60000</v>
      </c>
      <c r="E6" t="s">
        <v>19</v>
      </c>
      <c r="G6" s="12">
        <v>150000</v>
      </c>
    </row>
    <row r="7" spans="2:10" x14ac:dyDescent="0.3">
      <c r="B7" s="1" t="s">
        <v>6</v>
      </c>
      <c r="C7" s="11">
        <v>3000</v>
      </c>
      <c r="G7" s="2"/>
      <c r="J7" t="s">
        <v>38</v>
      </c>
    </row>
    <row r="8" spans="2:10" ht="15" thickBot="1" x14ac:dyDescent="0.35">
      <c r="B8" s="1" t="s">
        <v>7</v>
      </c>
      <c r="C8" s="11">
        <f>G5-C6-C7</f>
        <v>77000</v>
      </c>
      <c r="G8" s="2"/>
      <c r="J8" s="24">
        <f>C5+C6+C7-G6</f>
        <v>63000</v>
      </c>
    </row>
    <row r="9" spans="2:10" ht="15" thickBot="1" x14ac:dyDescent="0.35">
      <c r="B9" s="4" t="s">
        <v>8</v>
      </c>
      <c r="C9" s="15">
        <f>SUM(C5:C8)</f>
        <v>290000</v>
      </c>
      <c r="D9" s="5"/>
      <c r="E9" s="5" t="s">
        <v>8</v>
      </c>
      <c r="F9" s="5"/>
      <c r="G9" s="16">
        <f>G5+G6</f>
        <v>290000</v>
      </c>
    </row>
    <row r="10" spans="2:10" x14ac:dyDescent="0.3">
      <c r="B10" s="1"/>
      <c r="G10" s="2"/>
    </row>
    <row r="11" spans="2:10" x14ac:dyDescent="0.3">
      <c r="B11" s="9" t="s">
        <v>9</v>
      </c>
      <c r="D11" s="11">
        <v>73030</v>
      </c>
      <c r="E11" s="8" t="s">
        <v>7</v>
      </c>
      <c r="G11" s="12">
        <f>C8</f>
        <v>77000</v>
      </c>
    </row>
    <row r="12" spans="2:10" x14ac:dyDescent="0.3">
      <c r="B12" s="1" t="s">
        <v>10</v>
      </c>
      <c r="C12" s="11">
        <v>5000</v>
      </c>
      <c r="E12" s="8" t="s">
        <v>17</v>
      </c>
      <c r="G12" s="12">
        <v>16000</v>
      </c>
    </row>
    <row r="13" spans="2:10" x14ac:dyDescent="0.3">
      <c r="B13" s="1" t="s">
        <v>11</v>
      </c>
      <c r="C13" s="11">
        <v>1200</v>
      </c>
      <c r="G13" s="2"/>
    </row>
    <row r="14" spans="2:10" x14ac:dyDescent="0.3">
      <c r="B14" s="1" t="s">
        <v>12</v>
      </c>
      <c r="C14" s="11">
        <v>2300</v>
      </c>
      <c r="G14" s="2"/>
    </row>
    <row r="15" spans="2:10" x14ac:dyDescent="0.3">
      <c r="B15" s="1" t="s">
        <v>13</v>
      </c>
      <c r="C15" s="11">
        <v>3530</v>
      </c>
      <c r="G15" s="2"/>
    </row>
    <row r="16" spans="2:10" x14ac:dyDescent="0.3">
      <c r="B16" s="1" t="s">
        <v>14</v>
      </c>
      <c r="C16" s="11">
        <v>24000</v>
      </c>
      <c r="G16" s="2"/>
    </row>
    <row r="17" spans="2:7" x14ac:dyDescent="0.3">
      <c r="B17" s="1" t="s">
        <v>15</v>
      </c>
      <c r="C17" s="11">
        <v>37000</v>
      </c>
      <c r="G17" s="2"/>
    </row>
    <row r="18" spans="2:7" x14ac:dyDescent="0.3">
      <c r="B18" s="1"/>
      <c r="G18" s="2"/>
    </row>
    <row r="19" spans="2:7" x14ac:dyDescent="0.3">
      <c r="B19" s="9" t="s">
        <v>16</v>
      </c>
      <c r="D19" s="11">
        <f>G21-D11</f>
        <v>19970</v>
      </c>
      <c r="G19" s="2"/>
    </row>
    <row r="20" spans="2:7" ht="15" thickBot="1" x14ac:dyDescent="0.35">
      <c r="B20" s="1"/>
      <c r="G20" s="2"/>
    </row>
    <row r="21" spans="2:7" ht="15" thickBot="1" x14ac:dyDescent="0.35">
      <c r="B21" s="10" t="s">
        <v>8</v>
      </c>
      <c r="C21" s="5"/>
      <c r="D21" s="14">
        <f>D11+D19</f>
        <v>93000</v>
      </c>
      <c r="E21" s="5"/>
      <c r="F21" s="5"/>
      <c r="G21" s="13">
        <f>G11+G12</f>
        <v>93000</v>
      </c>
    </row>
  </sheetData>
  <mergeCells count="2">
    <mergeCell ref="B2:G2"/>
    <mergeCell ref="B3:G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9F456-56A8-4B88-A270-3F512E484EFD}">
  <dimension ref="B1:K21"/>
  <sheetViews>
    <sheetView zoomScale="90" zoomScaleNormal="90" workbookViewId="0">
      <selection activeCell="K7" sqref="K7"/>
    </sheetView>
  </sheetViews>
  <sheetFormatPr defaultRowHeight="14.4" x14ac:dyDescent="0.3"/>
  <cols>
    <col min="2" max="7" width="16.6640625" customWidth="1"/>
    <col min="11" max="11" width="24.33203125" bestFit="1" customWidth="1"/>
  </cols>
  <sheetData>
    <row r="1" spans="2:11" ht="15" thickBot="1" x14ac:dyDescent="0.35"/>
    <row r="2" spans="2:11" ht="15" thickBot="1" x14ac:dyDescent="0.35">
      <c r="B2" s="70" t="s">
        <v>0</v>
      </c>
      <c r="C2" s="71"/>
      <c r="D2" s="71"/>
      <c r="E2" s="71"/>
      <c r="F2" s="71"/>
      <c r="G2" s="72"/>
    </row>
    <row r="3" spans="2:11" ht="15" thickBot="1" x14ac:dyDescent="0.35">
      <c r="B3" s="70" t="s">
        <v>20</v>
      </c>
      <c r="C3" s="71"/>
      <c r="D3" s="71"/>
      <c r="E3" s="71"/>
      <c r="F3" s="71"/>
      <c r="G3" s="72"/>
    </row>
    <row r="4" spans="2:11" ht="15" thickBot="1" x14ac:dyDescent="0.35">
      <c r="B4" s="4" t="s">
        <v>2</v>
      </c>
      <c r="C4" s="5" t="s">
        <v>3</v>
      </c>
      <c r="D4" s="5"/>
      <c r="E4" s="5" t="s">
        <v>2</v>
      </c>
      <c r="F4" s="5"/>
      <c r="G4" s="6" t="s">
        <v>3</v>
      </c>
    </row>
    <row r="5" spans="2:11" x14ac:dyDescent="0.3">
      <c r="B5" s="1" t="s">
        <v>4</v>
      </c>
      <c r="C5" s="11">
        <v>150000</v>
      </c>
      <c r="E5" t="s">
        <v>18</v>
      </c>
      <c r="G5" s="12">
        <v>155000</v>
      </c>
    </row>
    <row r="6" spans="2:11" x14ac:dyDescent="0.3">
      <c r="B6" s="1" t="s">
        <v>5</v>
      </c>
      <c r="C6" s="11">
        <v>65000</v>
      </c>
      <c r="E6" t="s">
        <v>19</v>
      </c>
      <c r="G6" s="12">
        <v>150000</v>
      </c>
    </row>
    <row r="7" spans="2:11" x14ac:dyDescent="0.3">
      <c r="B7" s="1" t="s">
        <v>6</v>
      </c>
      <c r="C7" s="11">
        <v>3000</v>
      </c>
      <c r="G7" s="2"/>
      <c r="K7" t="s">
        <v>38</v>
      </c>
    </row>
    <row r="8" spans="2:11" ht="15" thickBot="1" x14ac:dyDescent="0.35">
      <c r="B8" s="1" t="s">
        <v>7</v>
      </c>
      <c r="C8" s="11">
        <f>G5-C6-C7</f>
        <v>87000</v>
      </c>
      <c r="G8" s="2"/>
      <c r="K8" s="24">
        <f>C5+C6+C7-G6</f>
        <v>68000</v>
      </c>
    </row>
    <row r="9" spans="2:11" ht="15" thickBot="1" x14ac:dyDescent="0.35">
      <c r="B9" s="4" t="s">
        <v>8</v>
      </c>
      <c r="C9" s="15">
        <f>SUM(C5:C8)</f>
        <v>305000</v>
      </c>
      <c r="D9" s="5"/>
      <c r="E9" s="5" t="s">
        <v>8</v>
      </c>
      <c r="F9" s="5"/>
      <c r="G9" s="16">
        <f>G5+G6</f>
        <v>305000</v>
      </c>
    </row>
    <row r="10" spans="2:11" x14ac:dyDescent="0.3">
      <c r="B10" s="1"/>
      <c r="G10" s="2"/>
    </row>
    <row r="11" spans="2:11" x14ac:dyDescent="0.3">
      <c r="B11" s="9" t="s">
        <v>9</v>
      </c>
      <c r="D11" s="11">
        <v>77161</v>
      </c>
      <c r="E11" s="8" t="s">
        <v>7</v>
      </c>
      <c r="G11" s="12">
        <f>C8</f>
        <v>87000</v>
      </c>
    </row>
    <row r="12" spans="2:11" x14ac:dyDescent="0.3">
      <c r="B12" s="1" t="s">
        <v>10</v>
      </c>
      <c r="C12" s="11">
        <v>6250</v>
      </c>
      <c r="E12" s="8" t="s">
        <v>17</v>
      </c>
      <c r="G12" s="12">
        <v>18000</v>
      </c>
    </row>
    <row r="13" spans="2:11" x14ac:dyDescent="0.3">
      <c r="B13" s="1" t="s">
        <v>11</v>
      </c>
      <c r="C13" s="11">
        <v>1120</v>
      </c>
      <c r="G13" s="2"/>
    </row>
    <row r="14" spans="2:11" x14ac:dyDescent="0.3">
      <c r="B14" s="1" t="s">
        <v>12</v>
      </c>
      <c r="C14" s="11">
        <v>2256</v>
      </c>
      <c r="G14" s="2"/>
    </row>
    <row r="15" spans="2:11" x14ac:dyDescent="0.3">
      <c r="B15" s="1" t="s">
        <v>13</v>
      </c>
      <c r="C15" s="11">
        <v>3325</v>
      </c>
      <c r="G15" s="2"/>
    </row>
    <row r="16" spans="2:11" x14ac:dyDescent="0.3">
      <c r="B16" s="1" t="s">
        <v>14</v>
      </c>
      <c r="C16" s="11">
        <v>24000</v>
      </c>
      <c r="G16" s="2"/>
    </row>
    <row r="17" spans="2:7" x14ac:dyDescent="0.3">
      <c r="B17" s="1" t="s">
        <v>15</v>
      </c>
      <c r="C17" s="11">
        <v>40210</v>
      </c>
      <c r="G17" s="2"/>
    </row>
    <row r="18" spans="2:7" x14ac:dyDescent="0.3">
      <c r="B18" s="1"/>
      <c r="G18" s="2"/>
    </row>
    <row r="19" spans="2:7" x14ac:dyDescent="0.3">
      <c r="B19" s="9" t="s">
        <v>16</v>
      </c>
      <c r="D19" s="11">
        <f>G21-D11</f>
        <v>27839</v>
      </c>
      <c r="G19" s="2"/>
    </row>
    <row r="20" spans="2:7" ht="15" thickBot="1" x14ac:dyDescent="0.35">
      <c r="B20" s="1"/>
      <c r="G20" s="2"/>
    </row>
    <row r="21" spans="2:7" ht="15" thickBot="1" x14ac:dyDescent="0.35">
      <c r="B21" s="10" t="s">
        <v>8</v>
      </c>
      <c r="C21" s="5"/>
      <c r="D21" s="14">
        <f>D11+D19</f>
        <v>105000</v>
      </c>
      <c r="E21" s="5"/>
      <c r="F21" s="5"/>
      <c r="G21" s="13">
        <f>G11+G12</f>
        <v>105000</v>
      </c>
    </row>
  </sheetData>
  <mergeCells count="2">
    <mergeCell ref="B2:G2"/>
    <mergeCell ref="B3:G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BA0D4-5109-4238-B349-0883672AC52F}">
  <dimension ref="B1:J21"/>
  <sheetViews>
    <sheetView zoomScale="90" zoomScaleNormal="90" workbookViewId="0">
      <selection activeCell="J10" sqref="J10"/>
    </sheetView>
  </sheetViews>
  <sheetFormatPr defaultRowHeight="14.4" x14ac:dyDescent="0.3"/>
  <cols>
    <col min="2" max="7" width="16.6640625" customWidth="1"/>
    <col min="10" max="10" width="24.33203125" bestFit="1" customWidth="1"/>
  </cols>
  <sheetData>
    <row r="1" spans="2:10" ht="15" thickBot="1" x14ac:dyDescent="0.35"/>
    <row r="2" spans="2:10" ht="15" thickBot="1" x14ac:dyDescent="0.35">
      <c r="B2" s="70" t="s">
        <v>0</v>
      </c>
      <c r="C2" s="71"/>
      <c r="D2" s="71"/>
      <c r="E2" s="71"/>
      <c r="F2" s="71"/>
      <c r="G2" s="72"/>
    </row>
    <row r="3" spans="2:10" ht="15" thickBot="1" x14ac:dyDescent="0.35">
      <c r="B3" s="70" t="s">
        <v>21</v>
      </c>
      <c r="C3" s="71"/>
      <c r="D3" s="71"/>
      <c r="E3" s="71"/>
      <c r="F3" s="71"/>
      <c r="G3" s="72"/>
    </row>
    <row r="4" spans="2:10" ht="15" thickBot="1" x14ac:dyDescent="0.35">
      <c r="B4" s="4" t="s">
        <v>2</v>
      </c>
      <c r="C4" s="5" t="s">
        <v>3</v>
      </c>
      <c r="D4" s="5"/>
      <c r="E4" s="5" t="s">
        <v>2</v>
      </c>
      <c r="F4" s="5"/>
      <c r="G4" s="6" t="s">
        <v>3</v>
      </c>
    </row>
    <row r="5" spans="2:10" x14ac:dyDescent="0.3">
      <c r="B5" s="1" t="s">
        <v>4</v>
      </c>
      <c r="C5" s="11">
        <v>150000</v>
      </c>
      <c r="E5" t="s">
        <v>18</v>
      </c>
      <c r="G5" s="12">
        <v>179000</v>
      </c>
    </row>
    <row r="6" spans="2:10" x14ac:dyDescent="0.3">
      <c r="B6" s="1" t="s">
        <v>5</v>
      </c>
      <c r="C6" s="11">
        <v>68000</v>
      </c>
      <c r="E6" t="s">
        <v>19</v>
      </c>
      <c r="G6" s="12">
        <v>150000</v>
      </c>
    </row>
    <row r="7" spans="2:10" x14ac:dyDescent="0.3">
      <c r="B7" s="1" t="s">
        <v>6</v>
      </c>
      <c r="C7" s="11">
        <v>3500</v>
      </c>
      <c r="G7" s="2"/>
      <c r="J7" t="s">
        <v>38</v>
      </c>
    </row>
    <row r="8" spans="2:10" ht="15" thickBot="1" x14ac:dyDescent="0.35">
      <c r="B8" s="1" t="s">
        <v>7</v>
      </c>
      <c r="C8" s="11">
        <f>G5-C6-C7</f>
        <v>107500</v>
      </c>
      <c r="G8" s="2"/>
      <c r="J8" s="24">
        <f>C5+C6+C7-G6</f>
        <v>71500</v>
      </c>
    </row>
    <row r="9" spans="2:10" ht="15" thickBot="1" x14ac:dyDescent="0.35">
      <c r="B9" s="4" t="s">
        <v>8</v>
      </c>
      <c r="C9" s="15">
        <f>SUM(C5:C8)</f>
        <v>329000</v>
      </c>
      <c r="D9" s="5"/>
      <c r="E9" s="5" t="s">
        <v>8</v>
      </c>
      <c r="F9" s="5"/>
      <c r="G9" s="16">
        <f>G5+G6</f>
        <v>329000</v>
      </c>
    </row>
    <row r="10" spans="2:10" x14ac:dyDescent="0.3">
      <c r="B10" s="1"/>
      <c r="G10" s="2"/>
    </row>
    <row r="11" spans="2:10" x14ac:dyDescent="0.3">
      <c r="B11" s="9" t="s">
        <v>9</v>
      </c>
      <c r="D11" s="11">
        <v>85540</v>
      </c>
      <c r="E11" s="8" t="s">
        <v>7</v>
      </c>
      <c r="G11" s="12">
        <f>C8</f>
        <v>107500</v>
      </c>
    </row>
    <row r="12" spans="2:10" x14ac:dyDescent="0.3">
      <c r="B12" s="1" t="s">
        <v>10</v>
      </c>
      <c r="C12" s="11">
        <v>7000</v>
      </c>
      <c r="E12" s="8" t="s">
        <v>17</v>
      </c>
      <c r="G12" s="12">
        <v>17000</v>
      </c>
    </row>
    <row r="13" spans="2:10" x14ac:dyDescent="0.3">
      <c r="B13" s="1" t="s">
        <v>11</v>
      </c>
      <c r="C13" s="11">
        <v>1450</v>
      </c>
      <c r="G13" s="2"/>
    </row>
    <row r="14" spans="2:10" x14ac:dyDescent="0.3">
      <c r="B14" s="1" t="s">
        <v>12</v>
      </c>
      <c r="C14" s="11">
        <v>2500</v>
      </c>
      <c r="G14" s="2"/>
    </row>
    <row r="15" spans="2:10" x14ac:dyDescent="0.3">
      <c r="B15" s="1" t="s">
        <v>13</v>
      </c>
      <c r="C15" s="11">
        <v>3540</v>
      </c>
      <c r="G15" s="2"/>
    </row>
    <row r="16" spans="2:10" x14ac:dyDescent="0.3">
      <c r="B16" s="1" t="s">
        <v>14</v>
      </c>
      <c r="C16" s="11">
        <v>24000</v>
      </c>
      <c r="G16" s="2"/>
    </row>
    <row r="17" spans="2:7" x14ac:dyDescent="0.3">
      <c r="B17" s="1" t="s">
        <v>15</v>
      </c>
      <c r="C17" s="11">
        <v>47050</v>
      </c>
      <c r="G17" s="2"/>
    </row>
    <row r="18" spans="2:7" x14ac:dyDescent="0.3">
      <c r="B18" s="1"/>
      <c r="G18" s="2"/>
    </row>
    <row r="19" spans="2:7" x14ac:dyDescent="0.3">
      <c r="B19" s="9" t="s">
        <v>16</v>
      </c>
      <c r="D19" s="11">
        <f>G21-D11</f>
        <v>38960</v>
      </c>
      <c r="G19" s="2"/>
    </row>
    <row r="20" spans="2:7" ht="15" thickBot="1" x14ac:dyDescent="0.35">
      <c r="B20" s="1"/>
      <c r="G20" s="2"/>
    </row>
    <row r="21" spans="2:7" ht="15" thickBot="1" x14ac:dyDescent="0.35">
      <c r="B21" s="10" t="s">
        <v>8</v>
      </c>
      <c r="C21" s="5"/>
      <c r="D21" s="14">
        <f>D11+D19</f>
        <v>124500</v>
      </c>
      <c r="E21" s="5"/>
      <c r="F21" s="5"/>
      <c r="G21" s="13">
        <f>G11+G12</f>
        <v>124500</v>
      </c>
    </row>
  </sheetData>
  <mergeCells count="2">
    <mergeCell ref="B2:G2"/>
    <mergeCell ref="B3:G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C2D7F-5E1B-4E9A-8A34-CEDD066A6FAE}">
  <dimension ref="B1:J31"/>
  <sheetViews>
    <sheetView tabSelected="1" zoomScale="80" zoomScaleNormal="80" workbookViewId="0">
      <selection activeCell="P10" sqref="P10"/>
    </sheetView>
  </sheetViews>
  <sheetFormatPr defaultRowHeight="14.4" x14ac:dyDescent="0.3"/>
  <cols>
    <col min="2" max="2" width="26.6640625" customWidth="1"/>
    <col min="3" max="5" width="16.6640625" customWidth="1"/>
    <col min="6" max="6" width="19.88671875" customWidth="1"/>
    <col min="10" max="10" width="8.88671875" customWidth="1"/>
  </cols>
  <sheetData>
    <row r="1" spans="2:10" ht="15" thickBot="1" x14ac:dyDescent="0.35"/>
    <row r="2" spans="2:10" ht="21.6" thickBot="1" x14ac:dyDescent="0.45">
      <c r="B2" s="73" t="s">
        <v>22</v>
      </c>
      <c r="C2" s="74"/>
      <c r="D2" s="74"/>
      <c r="E2" s="74"/>
      <c r="F2" s="75"/>
    </row>
    <row r="3" spans="2:10" ht="15" thickBot="1" x14ac:dyDescent="0.35">
      <c r="B3" s="7"/>
      <c r="C3" s="22" t="s">
        <v>23</v>
      </c>
      <c r="D3" s="22" t="s">
        <v>24</v>
      </c>
      <c r="E3" s="22" t="s">
        <v>25</v>
      </c>
      <c r="F3" s="22" t="s">
        <v>26</v>
      </c>
    </row>
    <row r="4" spans="2:10" ht="16.2" thickBot="1" x14ac:dyDescent="0.35">
      <c r="B4" s="76" t="s">
        <v>0</v>
      </c>
      <c r="C4" s="77"/>
      <c r="D4" s="77"/>
      <c r="E4" s="77"/>
      <c r="F4" s="78"/>
    </row>
    <row r="5" spans="2:10" x14ac:dyDescent="0.3">
      <c r="B5" s="17" t="s">
        <v>27</v>
      </c>
      <c r="C5" s="18">
        <f>'F.Y 21-22'!G5</f>
        <v>140000</v>
      </c>
      <c r="D5" s="18">
        <f>'F.Y 22-23'!G5</f>
        <v>155000</v>
      </c>
      <c r="E5" s="18">
        <f>'F.Y 23-24'!G5</f>
        <v>179000</v>
      </c>
      <c r="F5" s="47">
        <f>E5+(E5*F21)</f>
        <v>202447.35023041474</v>
      </c>
    </row>
    <row r="6" spans="2:10" ht="15" thickBot="1" x14ac:dyDescent="0.35">
      <c r="B6" s="1" t="s">
        <v>28</v>
      </c>
      <c r="C6">
        <f>'F.Y 21-22'!G12</f>
        <v>16000</v>
      </c>
      <c r="D6">
        <f>'F.Y 22-23'!G12</f>
        <v>18000</v>
      </c>
      <c r="E6">
        <f>'F.Y 23-24'!G12</f>
        <v>17000</v>
      </c>
      <c r="F6" s="48">
        <f>E6+(E6*F22)</f>
        <v>17590.277777777777</v>
      </c>
    </row>
    <row r="7" spans="2:10" ht="15" thickBot="1" x14ac:dyDescent="0.35">
      <c r="B7" s="4" t="s">
        <v>29</v>
      </c>
      <c r="C7" s="5">
        <f>C5+C6</f>
        <v>156000</v>
      </c>
      <c r="D7" s="5">
        <f t="shared" ref="D7:E7" si="0">D5+D6</f>
        <v>173000</v>
      </c>
      <c r="E7" s="5">
        <f t="shared" si="0"/>
        <v>196000</v>
      </c>
      <c r="F7" s="49">
        <f>F5+F6</f>
        <v>220037.62800819252</v>
      </c>
    </row>
    <row r="8" spans="2:10" x14ac:dyDescent="0.3">
      <c r="B8" s="1" t="s">
        <v>30</v>
      </c>
      <c r="C8">
        <f>'F.Y 21-22'!J8</f>
        <v>63000</v>
      </c>
      <c r="D8">
        <f>'F.Y 22-23'!K8</f>
        <v>68000</v>
      </c>
      <c r="E8">
        <f>'F.Y 23-24'!J8</f>
        <v>71500</v>
      </c>
      <c r="F8" s="48">
        <f>E8+(E8*F23)</f>
        <v>76177.375116713345</v>
      </c>
      <c r="J8" s="23"/>
    </row>
    <row r="9" spans="2:10" x14ac:dyDescent="0.3">
      <c r="B9" s="1" t="s">
        <v>10</v>
      </c>
      <c r="C9">
        <f>'F.Y 21-22'!C12</f>
        <v>5000</v>
      </c>
      <c r="D9">
        <f>'F.Y 22-23'!C12</f>
        <v>6250</v>
      </c>
      <c r="E9">
        <f>'F.Y 23-24'!C12</f>
        <v>7000</v>
      </c>
      <c r="F9" s="48">
        <f t="shared" ref="F9:F14" si="1">E9+(E9*F24)</f>
        <v>8295</v>
      </c>
    </row>
    <row r="10" spans="2:10" x14ac:dyDescent="0.3">
      <c r="B10" s="1" t="s">
        <v>11</v>
      </c>
      <c r="C10">
        <f>'F.Y 21-22'!C13</f>
        <v>1200</v>
      </c>
      <c r="D10">
        <f>'F.Y 22-23'!C13</f>
        <v>1120</v>
      </c>
      <c r="E10">
        <f>'F.Y 23-24'!C13</f>
        <v>1450</v>
      </c>
      <c r="F10" s="48">
        <f t="shared" si="1"/>
        <v>1615.2827380952381</v>
      </c>
    </row>
    <row r="11" spans="2:10" x14ac:dyDescent="0.3">
      <c r="B11" s="1" t="s">
        <v>12</v>
      </c>
      <c r="C11">
        <f>'F.Y 21-22'!C14</f>
        <v>2300</v>
      </c>
      <c r="D11">
        <f>'F.Y 22-23'!C14</f>
        <v>2256</v>
      </c>
      <c r="E11">
        <f>'F.Y 23-24'!C14</f>
        <v>2500</v>
      </c>
      <c r="F11" s="48">
        <f t="shared" si="1"/>
        <v>2611.2819919827321</v>
      </c>
    </row>
    <row r="12" spans="2:10" x14ac:dyDescent="0.3">
      <c r="B12" s="1" t="s">
        <v>13</v>
      </c>
      <c r="C12">
        <f>'F.Y 21-22'!C15</f>
        <v>3530</v>
      </c>
      <c r="D12">
        <f>'F.Y 22-23'!C15</f>
        <v>3325</v>
      </c>
      <c r="E12">
        <f>'F.Y 23-24'!C15</f>
        <v>3540</v>
      </c>
      <c r="F12" s="48">
        <f t="shared" si="1"/>
        <v>3551.6607595475944</v>
      </c>
    </row>
    <row r="13" spans="2:10" x14ac:dyDescent="0.3">
      <c r="B13" s="1" t="s">
        <v>14</v>
      </c>
      <c r="C13">
        <f>'F.Y 21-22'!C16</f>
        <v>24000</v>
      </c>
      <c r="D13">
        <f>'F.Y 22-23'!C16</f>
        <v>24000</v>
      </c>
      <c r="E13">
        <f>'F.Y 23-24'!C16</f>
        <v>24000</v>
      </c>
      <c r="F13" s="48">
        <f t="shared" si="1"/>
        <v>24000</v>
      </c>
    </row>
    <row r="14" spans="2:10" ht="15" thickBot="1" x14ac:dyDescent="0.35">
      <c r="B14" s="19" t="s">
        <v>15</v>
      </c>
      <c r="C14">
        <f>'F.Y 21-22'!C17</f>
        <v>37000</v>
      </c>
      <c r="D14">
        <f>'F.Y 22-23'!C17</f>
        <v>40210</v>
      </c>
      <c r="E14">
        <f>'F.Y 23-24'!C17</f>
        <v>47050</v>
      </c>
      <c r="F14" s="48">
        <f t="shared" si="1"/>
        <v>53092.718432620633</v>
      </c>
    </row>
    <row r="15" spans="2:10" ht="15" thickBot="1" x14ac:dyDescent="0.35">
      <c r="B15" s="25" t="s">
        <v>31</v>
      </c>
      <c r="C15" s="33">
        <f>SUM(C8:C14)</f>
        <v>136030</v>
      </c>
      <c r="D15" s="33">
        <f t="shared" ref="D15:F15" si="2">SUM(D8:D14)</f>
        <v>145161</v>
      </c>
      <c r="E15" s="33">
        <f t="shared" si="2"/>
        <v>157040</v>
      </c>
      <c r="F15" s="43">
        <f t="shared" si="2"/>
        <v>169343.31903895954</v>
      </c>
    </row>
    <row r="16" spans="2:10" x14ac:dyDescent="0.3">
      <c r="B16" s="17" t="s">
        <v>32</v>
      </c>
      <c r="C16" s="34">
        <f>C7-C15</f>
        <v>19970</v>
      </c>
      <c r="D16" s="34">
        <f>D7-D15</f>
        <v>27839</v>
      </c>
      <c r="E16" s="34">
        <f>E7-E15</f>
        <v>38960</v>
      </c>
      <c r="F16" s="44">
        <f>F7-F15</f>
        <v>50694.308969232981</v>
      </c>
    </row>
    <row r="17" spans="2:6" ht="15" thickBot="1" x14ac:dyDescent="0.35">
      <c r="B17" s="19" t="s">
        <v>33</v>
      </c>
      <c r="C17" s="35">
        <f>C16*30%</f>
        <v>5991</v>
      </c>
      <c r="D17" s="51">
        <f>D16*30%</f>
        <v>8351.6999999999989</v>
      </c>
      <c r="E17" s="35">
        <f>E16*30%</f>
        <v>11688</v>
      </c>
      <c r="F17" s="45">
        <f>F16*30%</f>
        <v>15208.292690769893</v>
      </c>
    </row>
    <row r="18" spans="2:6" ht="15" thickBot="1" x14ac:dyDescent="0.35">
      <c r="B18" s="20" t="s">
        <v>34</v>
      </c>
      <c r="C18" s="36">
        <f>C16-C17</f>
        <v>13979</v>
      </c>
      <c r="D18" s="50">
        <f>D16-D17</f>
        <v>19487.300000000003</v>
      </c>
      <c r="E18" s="36">
        <f>E16-E17</f>
        <v>27272</v>
      </c>
      <c r="F18" s="46">
        <f>F16-F17</f>
        <v>35486.016278463088</v>
      </c>
    </row>
    <row r="19" spans="2:6" ht="15" thickBot="1" x14ac:dyDescent="0.35">
      <c r="B19" s="4"/>
      <c r="C19" s="5"/>
      <c r="D19" s="5"/>
      <c r="E19" s="5"/>
      <c r="F19" s="6"/>
    </row>
    <row r="20" spans="2:6" ht="16.2" thickBot="1" x14ac:dyDescent="0.35">
      <c r="B20" s="76" t="s">
        <v>35</v>
      </c>
      <c r="C20" s="77"/>
      <c r="D20" s="77"/>
      <c r="E20" s="77"/>
      <c r="F20" s="78"/>
    </row>
    <row r="21" spans="2:6" x14ac:dyDescent="0.3">
      <c r="B21" s="17" t="s">
        <v>36</v>
      </c>
      <c r="C21" s="18"/>
      <c r="D21" s="27">
        <f>D5/C5-1</f>
        <v>0.10714285714285721</v>
      </c>
      <c r="E21" s="27">
        <f>E5/D5-1</f>
        <v>0.15483870967741931</v>
      </c>
      <c r="F21" s="37">
        <f>AVERAGE(D21:E21)</f>
        <v>0.13099078341013826</v>
      </c>
    </row>
    <row r="22" spans="2:6" x14ac:dyDescent="0.3">
      <c r="B22" s="1" t="s">
        <v>28</v>
      </c>
      <c r="D22" s="28">
        <f>D6/C6-1</f>
        <v>0.125</v>
      </c>
      <c r="E22" s="28">
        <f>E6/D6-1</f>
        <v>-5.555555555555558E-2</v>
      </c>
      <c r="F22" s="38">
        <f t="shared" ref="F22:F29" si="3">AVERAGE(D22:E22)</f>
        <v>3.472222222222221E-2</v>
      </c>
    </row>
    <row r="23" spans="2:6" x14ac:dyDescent="0.3">
      <c r="B23" s="1" t="s">
        <v>37</v>
      </c>
      <c r="D23" s="28">
        <f>D8/C8-1</f>
        <v>7.9365079365079305E-2</v>
      </c>
      <c r="E23" s="28">
        <f>E8/D8-1</f>
        <v>5.1470588235294157E-2</v>
      </c>
      <c r="F23" s="38">
        <f t="shared" si="3"/>
        <v>6.5417833800186731E-2</v>
      </c>
    </row>
    <row r="24" spans="2:6" x14ac:dyDescent="0.3">
      <c r="B24" s="1" t="s">
        <v>10</v>
      </c>
      <c r="D24" s="28">
        <f t="shared" ref="D24:E29" si="4">D9/C9-1</f>
        <v>0.25</v>
      </c>
      <c r="E24" s="28">
        <f t="shared" si="4"/>
        <v>0.12000000000000011</v>
      </c>
      <c r="F24" s="38">
        <f t="shared" si="3"/>
        <v>0.18500000000000005</v>
      </c>
    </row>
    <row r="25" spans="2:6" x14ac:dyDescent="0.3">
      <c r="B25" s="1" t="s">
        <v>11</v>
      </c>
      <c r="D25" s="28">
        <f t="shared" si="4"/>
        <v>-6.6666666666666652E-2</v>
      </c>
      <c r="E25" s="28">
        <f t="shared" ref="E25" si="5">E10/D10-1</f>
        <v>0.29464285714285721</v>
      </c>
      <c r="F25" s="38">
        <f t="shared" si="3"/>
        <v>0.11398809523809528</v>
      </c>
    </row>
    <row r="26" spans="2:6" x14ac:dyDescent="0.3">
      <c r="B26" s="1" t="s">
        <v>12</v>
      </c>
      <c r="D26" s="28">
        <f t="shared" si="4"/>
        <v>-1.9130434782608674E-2</v>
      </c>
      <c r="E26" s="28">
        <f t="shared" ref="E26" si="6">E11/D11-1</f>
        <v>0.10815602836879434</v>
      </c>
      <c r="F26" s="38">
        <f t="shared" si="3"/>
        <v>4.4512796793092835E-2</v>
      </c>
    </row>
    <row r="27" spans="2:6" x14ac:dyDescent="0.3">
      <c r="B27" s="1" t="s">
        <v>13</v>
      </c>
      <c r="D27" s="28">
        <f t="shared" si="4"/>
        <v>-5.8073654390934815E-2</v>
      </c>
      <c r="E27" s="28">
        <f t="shared" ref="E27" si="7">E12/D12-1</f>
        <v>6.466165413533842E-2</v>
      </c>
      <c r="F27" s="38">
        <f t="shared" si="3"/>
        <v>3.2939998722018027E-3</v>
      </c>
    </row>
    <row r="28" spans="2:6" x14ac:dyDescent="0.3">
      <c r="B28" s="1" t="s">
        <v>14</v>
      </c>
      <c r="D28" s="28">
        <f t="shared" si="4"/>
        <v>0</v>
      </c>
      <c r="E28" s="28">
        <f t="shared" ref="E28" si="8">E13/D13-1</f>
        <v>0</v>
      </c>
      <c r="F28" s="38">
        <f t="shared" si="3"/>
        <v>0</v>
      </c>
    </row>
    <row r="29" spans="2:6" ht="15" thickBot="1" x14ac:dyDescent="0.35">
      <c r="B29" s="19" t="s">
        <v>15</v>
      </c>
      <c r="C29" s="3"/>
      <c r="D29" s="39">
        <f t="shared" si="4"/>
        <v>8.6756756756756648E-2</v>
      </c>
      <c r="E29" s="39">
        <f t="shared" ref="E29" si="9">E14/D14-1</f>
        <v>0.17010693857249448</v>
      </c>
      <c r="F29" s="40">
        <f t="shared" si="3"/>
        <v>0.12843184766462556</v>
      </c>
    </row>
    <row r="30" spans="2:6" ht="15" thickBot="1" x14ac:dyDescent="0.35">
      <c r="B30" s="25" t="s">
        <v>31</v>
      </c>
      <c r="C30" s="26"/>
      <c r="D30" s="32">
        <f>D15/C15-1</f>
        <v>6.7124898919356024E-2</v>
      </c>
      <c r="E30" s="32">
        <f>E15/D15-1</f>
        <v>8.1833274777660669E-2</v>
      </c>
      <c r="F30" s="41">
        <f>AVERAGE(D30:E30)</f>
        <v>7.4479086848508347E-2</v>
      </c>
    </row>
    <row r="31" spans="2:6" ht="15" thickBot="1" x14ac:dyDescent="0.35">
      <c r="B31" s="29" t="s">
        <v>34</v>
      </c>
      <c r="C31" s="30"/>
      <c r="D31" s="31">
        <f>D18/C18-1</f>
        <v>0.39404106159238883</v>
      </c>
      <c r="E31" s="31">
        <f>E18/D18-1</f>
        <v>0.39947555587485151</v>
      </c>
      <c r="F31" s="42">
        <f>AVERAGE(D31:E31)</f>
        <v>0.39675830873362017</v>
      </c>
    </row>
  </sheetData>
  <mergeCells count="3">
    <mergeCell ref="B2:F2"/>
    <mergeCell ref="B4:F4"/>
    <mergeCell ref="B20:F2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F9B89-767B-4E7B-8449-47175108C557}">
  <dimension ref="B1:L33"/>
  <sheetViews>
    <sheetView topLeftCell="A13" workbookViewId="0">
      <selection activeCell="B23" sqref="B23:E23"/>
    </sheetView>
  </sheetViews>
  <sheetFormatPr defaultRowHeight="14.4" x14ac:dyDescent="0.3"/>
  <cols>
    <col min="2" max="2" width="24" bestFit="1" customWidth="1"/>
    <col min="3" max="4" width="18.21875" customWidth="1"/>
    <col min="5" max="6" width="18.21875" bestFit="1" customWidth="1"/>
  </cols>
  <sheetData>
    <row r="1" spans="2:6" ht="15" thickBot="1" x14ac:dyDescent="0.35"/>
    <row r="2" spans="2:6" ht="18.600000000000001" thickBot="1" x14ac:dyDescent="0.4">
      <c r="B2" s="79" t="s">
        <v>0</v>
      </c>
      <c r="C2" s="80"/>
      <c r="D2" s="80"/>
      <c r="E2" s="80"/>
      <c r="F2" s="81"/>
    </row>
    <row r="3" spans="2:6" x14ac:dyDescent="0.3">
      <c r="B3" s="54"/>
      <c r="C3" s="63" t="s">
        <v>23</v>
      </c>
      <c r="D3" s="59" t="s">
        <v>24</v>
      </c>
      <c r="E3" s="59" t="s">
        <v>25</v>
      </c>
      <c r="F3" s="60" t="s">
        <v>26</v>
      </c>
    </row>
    <row r="4" spans="2:6" x14ac:dyDescent="0.3">
      <c r="B4" s="21" t="s">
        <v>27</v>
      </c>
      <c r="C4" s="52">
        <v>140000</v>
      </c>
      <c r="D4" s="52">
        <v>155000</v>
      </c>
      <c r="E4" s="52">
        <v>179000</v>
      </c>
      <c r="F4" s="64">
        <v>202447.35023041474</v>
      </c>
    </row>
    <row r="5" spans="2:6" x14ac:dyDescent="0.3">
      <c r="B5" s="21" t="s">
        <v>28</v>
      </c>
      <c r="C5" s="52">
        <v>16000</v>
      </c>
      <c r="D5" s="52">
        <v>18000</v>
      </c>
      <c r="E5" s="52">
        <v>17000</v>
      </c>
      <c r="F5" s="64">
        <v>17590.277777777777</v>
      </c>
    </row>
    <row r="6" spans="2:6" x14ac:dyDescent="0.3">
      <c r="B6" s="21" t="s">
        <v>29</v>
      </c>
      <c r="C6" s="52">
        <v>156000</v>
      </c>
      <c r="D6" s="52">
        <v>173000</v>
      </c>
      <c r="E6" s="52">
        <v>196000</v>
      </c>
      <c r="F6" s="64">
        <v>220037.62800819252</v>
      </c>
    </row>
    <row r="7" spans="2:6" x14ac:dyDescent="0.3">
      <c r="B7" s="21" t="s">
        <v>30</v>
      </c>
      <c r="C7" s="52">
        <v>63000</v>
      </c>
      <c r="D7" s="52">
        <v>68000</v>
      </c>
      <c r="E7" s="52">
        <v>71500</v>
      </c>
      <c r="F7" s="64">
        <v>76177.375116713345</v>
      </c>
    </row>
    <row r="8" spans="2:6" x14ac:dyDescent="0.3">
      <c r="B8" s="21" t="s">
        <v>10</v>
      </c>
      <c r="C8" s="52">
        <v>5000</v>
      </c>
      <c r="D8" s="52">
        <v>6250</v>
      </c>
      <c r="E8" s="52">
        <v>7000</v>
      </c>
      <c r="F8" s="64">
        <v>8295</v>
      </c>
    </row>
    <row r="9" spans="2:6" x14ac:dyDescent="0.3">
      <c r="B9" s="21" t="s">
        <v>11</v>
      </c>
      <c r="C9" s="52">
        <v>1200</v>
      </c>
      <c r="D9" s="52">
        <v>1120</v>
      </c>
      <c r="E9" s="52">
        <v>1450</v>
      </c>
      <c r="F9" s="64">
        <v>1615.2827380952381</v>
      </c>
    </row>
    <row r="10" spans="2:6" x14ac:dyDescent="0.3">
      <c r="B10" s="21" t="s">
        <v>12</v>
      </c>
      <c r="C10" s="52">
        <v>2300</v>
      </c>
      <c r="D10" s="52">
        <v>2256</v>
      </c>
      <c r="E10" s="52">
        <v>2500</v>
      </c>
      <c r="F10" s="64">
        <v>2611.2819919827321</v>
      </c>
    </row>
    <row r="11" spans="2:6" x14ac:dyDescent="0.3">
      <c r="B11" s="21" t="s">
        <v>13</v>
      </c>
      <c r="C11" s="52">
        <v>3530</v>
      </c>
      <c r="D11" s="52">
        <v>3325</v>
      </c>
      <c r="E11" s="52">
        <v>3540</v>
      </c>
      <c r="F11" s="64">
        <v>3551.6607595475944</v>
      </c>
    </row>
    <row r="12" spans="2:6" x14ac:dyDescent="0.3">
      <c r="B12" s="21" t="s">
        <v>14</v>
      </c>
      <c r="C12" s="52">
        <v>24000</v>
      </c>
      <c r="D12" s="52">
        <v>24000</v>
      </c>
      <c r="E12" s="52">
        <v>24000</v>
      </c>
      <c r="F12" s="64">
        <v>24000</v>
      </c>
    </row>
    <row r="13" spans="2:6" x14ac:dyDescent="0.3">
      <c r="B13" s="21" t="s">
        <v>15</v>
      </c>
      <c r="C13" s="52">
        <v>37000</v>
      </c>
      <c r="D13" s="52">
        <v>40210</v>
      </c>
      <c r="E13" s="52">
        <v>47050</v>
      </c>
      <c r="F13" s="64">
        <v>53092.718432620633</v>
      </c>
    </row>
    <row r="14" spans="2:6" x14ac:dyDescent="0.3">
      <c r="B14" s="65" t="s">
        <v>31</v>
      </c>
      <c r="C14" s="61">
        <v>136030</v>
      </c>
      <c r="D14" s="61">
        <v>145161</v>
      </c>
      <c r="E14" s="61">
        <v>157040</v>
      </c>
      <c r="F14" s="66">
        <v>169343.31903895954</v>
      </c>
    </row>
    <row r="15" spans="2:6" x14ac:dyDescent="0.3">
      <c r="B15" s="21" t="s">
        <v>32</v>
      </c>
      <c r="C15" s="52">
        <v>19970</v>
      </c>
      <c r="D15" s="52">
        <v>27839</v>
      </c>
      <c r="E15" s="52">
        <v>38960</v>
      </c>
      <c r="F15" s="64">
        <v>50694.308969232981</v>
      </c>
    </row>
    <row r="16" spans="2:6" x14ac:dyDescent="0.3">
      <c r="B16" s="21" t="s">
        <v>33</v>
      </c>
      <c r="C16" s="52">
        <v>5991</v>
      </c>
      <c r="D16" s="62">
        <v>8351.6999999999989</v>
      </c>
      <c r="E16" s="52">
        <v>11688</v>
      </c>
      <c r="F16" s="64">
        <v>15208.292690769893</v>
      </c>
    </row>
    <row r="17" spans="2:12" ht="15" thickBot="1" x14ac:dyDescent="0.35">
      <c r="B17" s="56" t="s">
        <v>34</v>
      </c>
      <c r="C17" s="67">
        <v>13979</v>
      </c>
      <c r="D17" s="68">
        <v>19487.300000000003</v>
      </c>
      <c r="E17" s="67">
        <v>27272</v>
      </c>
      <c r="F17" s="69">
        <v>35486.016278463088</v>
      </c>
    </row>
    <row r="22" spans="2:12" ht="15" thickBot="1" x14ac:dyDescent="0.35"/>
    <row r="23" spans="2:12" ht="18.600000000000001" thickBot="1" x14ac:dyDescent="0.4">
      <c r="B23" s="79" t="s">
        <v>35</v>
      </c>
      <c r="C23" s="80"/>
      <c r="D23" s="80"/>
      <c r="E23" s="81"/>
    </row>
    <row r="24" spans="2:12" x14ac:dyDescent="0.3">
      <c r="B24" s="54"/>
      <c r="C24" s="59" t="s">
        <v>24</v>
      </c>
      <c r="D24" s="59" t="s">
        <v>25</v>
      </c>
      <c r="E24" s="60" t="s">
        <v>26</v>
      </c>
    </row>
    <row r="25" spans="2:12" x14ac:dyDescent="0.3">
      <c r="B25" s="21" t="s">
        <v>36</v>
      </c>
      <c r="C25" s="53">
        <v>0.10714285714285721</v>
      </c>
      <c r="D25" s="53">
        <v>0.15483870967741931</v>
      </c>
      <c r="E25" s="55">
        <v>0.13099078341013826</v>
      </c>
      <c r="L25" t="s">
        <v>39</v>
      </c>
    </row>
    <row r="26" spans="2:12" x14ac:dyDescent="0.3">
      <c r="B26" s="21" t="s">
        <v>28</v>
      </c>
      <c r="C26" s="53">
        <v>0.125</v>
      </c>
      <c r="D26" s="53">
        <v>-5.555555555555558E-2</v>
      </c>
      <c r="E26" s="55">
        <v>3.472222222222221E-2</v>
      </c>
    </row>
    <row r="27" spans="2:12" x14ac:dyDescent="0.3">
      <c r="B27" s="21" t="s">
        <v>37</v>
      </c>
      <c r="C27" s="53">
        <v>7.9365079365079305E-2</v>
      </c>
      <c r="D27" s="53">
        <v>5.1470588235294157E-2</v>
      </c>
      <c r="E27" s="55">
        <v>6.5417833800186731E-2</v>
      </c>
    </row>
    <row r="28" spans="2:12" x14ac:dyDescent="0.3">
      <c r="B28" s="21" t="s">
        <v>10</v>
      </c>
      <c r="C28" s="53">
        <v>0.25</v>
      </c>
      <c r="D28" s="53">
        <v>0.12000000000000011</v>
      </c>
      <c r="E28" s="55">
        <v>0.18500000000000005</v>
      </c>
    </row>
    <row r="29" spans="2:12" x14ac:dyDescent="0.3">
      <c r="B29" s="21" t="s">
        <v>11</v>
      </c>
      <c r="C29" s="53">
        <v>-6.6666666666666652E-2</v>
      </c>
      <c r="D29" s="53">
        <v>0.29464285714285721</v>
      </c>
      <c r="E29" s="55">
        <v>0.11398809523809528</v>
      </c>
    </row>
    <row r="30" spans="2:12" x14ac:dyDescent="0.3">
      <c r="B30" s="21" t="s">
        <v>12</v>
      </c>
      <c r="C30" s="53">
        <v>-1.9130434782608674E-2</v>
      </c>
      <c r="D30" s="53">
        <v>0.10815602836879434</v>
      </c>
      <c r="E30" s="55">
        <v>4.4512796793092835E-2</v>
      </c>
    </row>
    <row r="31" spans="2:12" x14ac:dyDescent="0.3">
      <c r="B31" s="21" t="s">
        <v>13</v>
      </c>
      <c r="C31" s="53">
        <v>-5.8073654390934815E-2</v>
      </c>
      <c r="D31" s="53">
        <v>6.466165413533842E-2</v>
      </c>
      <c r="E31" s="55">
        <v>3.2939998722018027E-3</v>
      </c>
    </row>
    <row r="32" spans="2:12" x14ac:dyDescent="0.3">
      <c r="B32" s="21" t="s">
        <v>14</v>
      </c>
      <c r="C32" s="53">
        <v>0</v>
      </c>
      <c r="D32" s="53">
        <v>0</v>
      </c>
      <c r="E32" s="55">
        <v>0</v>
      </c>
    </row>
    <row r="33" spans="2:5" ht="15" thickBot="1" x14ac:dyDescent="0.35">
      <c r="B33" s="56" t="s">
        <v>15</v>
      </c>
      <c r="C33" s="57">
        <v>8.6756756756756648E-2</v>
      </c>
      <c r="D33" s="57">
        <v>0.17010693857249448</v>
      </c>
      <c r="E33" s="58">
        <v>0.12843184766462556</v>
      </c>
    </row>
  </sheetData>
  <mergeCells count="2">
    <mergeCell ref="B23:E23"/>
    <mergeCell ref="B2:F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F.Y 21-22</vt:lpstr>
      <vt:lpstr>F.Y 22-23</vt:lpstr>
      <vt:lpstr>F.Y 23-24</vt:lpstr>
      <vt:lpstr>Final Sheet</vt:lpstr>
      <vt:lpstr>Visuals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RAJARAM SANAS</dc:creator>
  <cp:lastModifiedBy>VIJAY RAJARAM SANAS</cp:lastModifiedBy>
  <dcterms:created xsi:type="dcterms:W3CDTF">2025-02-19T05:43:51Z</dcterms:created>
  <dcterms:modified xsi:type="dcterms:W3CDTF">2025-02-22T15:22:18Z</dcterms:modified>
</cp:coreProperties>
</file>