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<sst xmlns="http://schemas.openxmlformats.org/spreadsheetml/2006/main" count="16" uniqueCount="16">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</sst>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#,##0.00;(#,##0.00)"/>
    <numFmt numFmtId="166" formatCode="yyyy-mm-dd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2" numFmtId="165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Sheet1!$A$2:$A$282</c:f>
            </c:strRef>
          </c:cat>
          <c:val>
            <c:numRef>
              <c:f>Sheet1!$B$2:$B$282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Sheet1!$A$2:$A$282</c:f>
            </c:strRef>
          </c:cat>
          <c:val>
            <c:numRef>
              <c:f>Sheet1!$C$2:$C$282</c:f>
              <c:numCache/>
            </c:numRef>
          </c:val>
          <c:smooth val="0"/>
        </c:ser>
        <c:axId val="1064170548"/>
        <c:axId val="97888296"/>
      </c:lineChart>
      <c:catAx>
        <c:axId val="1064170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88296"/>
      </c:catAx>
      <c:valAx>
        <c:axId val="97888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1705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future next 30 days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Sheet1!$C$253:$C$282</c:f>
              <c:numCache/>
            </c:numRef>
          </c:val>
          <c:smooth val="0"/>
        </c:ser>
        <c:axId val="63570960"/>
        <c:axId val="564564438"/>
      </c:lineChart>
      <c:catAx>
        <c:axId val="6357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564438"/>
      </c:catAx>
      <c:valAx>
        <c:axId val="564564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709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895350</xdr:colOff>
      <xdr:row>0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266700</xdr:colOff>
      <xdr:row>1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IFERROR(__xludf.DUMMYFUNCTION("GOOGLEFINANCE(""TSLA"",""price"",DATE(2020,3,15),DATE(2021,3,15))"),"Date")</f>
        <v>Date</v>
      </c>
      <c r="B1" s="2" t="str">
        <f>IFERROR(__xludf.DUMMYFUNCTION("""COMPUTED_VALUE"""),"Close")</f>
        <v>Close</v>
      </c>
      <c r="C1" s="3" t="s">
        <v>0</v>
      </c>
    </row>
    <row r="2">
      <c r="A2" s="1">
        <f>IFERROR(__xludf.DUMMYFUNCTION("""COMPUTED_VALUE"""),43906.66666666667)</f>
        <v>43906.66667</v>
      </c>
      <c r="B2" s="2">
        <f>IFERROR(__xludf.DUMMYFUNCTION("""COMPUTED_VALUE"""),89.01)</f>
        <v>89.01</v>
      </c>
      <c r="C2" s="3">
        <v>59.6609025411455</v>
      </c>
    </row>
    <row r="3">
      <c r="A3" s="1">
        <f>IFERROR(__xludf.DUMMYFUNCTION("""COMPUTED_VALUE"""),43907.66666666667)</f>
        <v>43907.66667</v>
      </c>
      <c r="B3" s="2">
        <f>IFERROR(__xludf.DUMMYFUNCTION("""COMPUTED_VALUE"""),86.04)</f>
        <v>86.04</v>
      </c>
      <c r="C3" s="3">
        <v>64.9166671956203</v>
      </c>
    </row>
    <row r="4">
      <c r="A4" s="1">
        <f>IFERROR(__xludf.DUMMYFUNCTION("""COMPUTED_VALUE"""),43908.66666666667)</f>
        <v>43908.66667</v>
      </c>
      <c r="B4" s="2">
        <f>IFERROR(__xludf.DUMMYFUNCTION("""COMPUTED_VALUE"""),72.24)</f>
        <v>72.24</v>
      </c>
      <c r="C4" s="3">
        <v>65.6187321418018</v>
      </c>
    </row>
    <row r="5">
      <c r="A5" s="1">
        <f>IFERROR(__xludf.DUMMYFUNCTION("""COMPUTED_VALUE"""),43909.66666666667)</f>
        <v>43909.66667</v>
      </c>
      <c r="B5" s="2">
        <f>IFERROR(__xludf.DUMMYFUNCTION("""COMPUTED_VALUE"""),85.53)</f>
        <v>85.53</v>
      </c>
      <c r="C5" s="3">
        <v>67.0661067134118</v>
      </c>
    </row>
    <row r="6">
      <c r="A6" s="1">
        <f>IFERROR(__xludf.DUMMYFUNCTION("""COMPUTED_VALUE"""),43910.66666666667)</f>
        <v>43910.66667</v>
      </c>
      <c r="B6" s="2">
        <f>IFERROR(__xludf.DUMMYFUNCTION("""COMPUTED_VALUE"""),85.51)</f>
        <v>85.51</v>
      </c>
      <c r="C6" s="3">
        <v>64.9558765081936</v>
      </c>
    </row>
    <row r="7">
      <c r="A7" s="1">
        <f>IFERROR(__xludf.DUMMYFUNCTION("""COMPUTED_VALUE"""),43913.66666666667)</f>
        <v>43913.66667</v>
      </c>
      <c r="B7" s="2">
        <f>IFERROR(__xludf.DUMMYFUNCTION("""COMPUTED_VALUE"""),86.86)</f>
        <v>86.86</v>
      </c>
      <c r="C7" s="3">
        <v>72.2295434683105</v>
      </c>
    </row>
    <row r="8">
      <c r="A8" s="1">
        <f>IFERROR(__xludf.DUMMYFUNCTION("""COMPUTED_VALUE"""),43914.66666666667)</f>
        <v>43914.66667</v>
      </c>
      <c r="B8" s="2">
        <f>IFERROR(__xludf.DUMMYFUNCTION("""COMPUTED_VALUE"""),101.0)</f>
        <v>101</v>
      </c>
      <c r="C8" s="3">
        <v>77.4853081227981</v>
      </c>
    </row>
    <row r="9">
      <c r="A9" s="1">
        <f>IFERROR(__xludf.DUMMYFUNCTION("""COMPUTED_VALUE"""),43915.66666666667)</f>
        <v>43915.66667</v>
      </c>
      <c r="B9" s="2">
        <f>IFERROR(__xludf.DUMMYFUNCTION("""COMPUTED_VALUE"""),107.85)</f>
        <v>107.85</v>
      </c>
      <c r="C9" s="3">
        <v>78.1873730689647</v>
      </c>
    </row>
    <row r="10">
      <c r="A10" s="1">
        <f>IFERROR(__xludf.DUMMYFUNCTION("""COMPUTED_VALUE"""),43916.66666666667)</f>
        <v>43916.66667</v>
      </c>
      <c r="B10" s="2">
        <f>IFERROR(__xludf.DUMMYFUNCTION("""COMPUTED_VALUE"""),105.63)</f>
        <v>105.63</v>
      </c>
      <c r="C10" s="3">
        <v>79.6347476405533</v>
      </c>
    </row>
    <row r="11">
      <c r="A11" s="1">
        <f>IFERROR(__xludf.DUMMYFUNCTION("""COMPUTED_VALUE"""),43917.66666666667)</f>
        <v>43917.66667</v>
      </c>
      <c r="B11" s="2">
        <f>IFERROR(__xludf.DUMMYFUNCTION("""COMPUTED_VALUE"""),102.87)</f>
        <v>102.87</v>
      </c>
      <c r="C11" s="3">
        <v>77.5245173750407</v>
      </c>
    </row>
    <row r="12">
      <c r="A12" s="1">
        <f>IFERROR(__xludf.DUMMYFUNCTION("""COMPUTED_VALUE"""),43920.66666666667)</f>
        <v>43920.66667</v>
      </c>
      <c r="B12" s="2">
        <f>IFERROR(__xludf.DUMMYFUNCTION("""COMPUTED_VALUE"""),100.43)</f>
        <v>100.43</v>
      </c>
      <c r="C12" s="3">
        <v>84.7981841541399</v>
      </c>
    </row>
    <row r="13">
      <c r="A13" s="1">
        <f>IFERROR(__xludf.DUMMYFUNCTION("""COMPUTED_VALUE"""),43921.66666666667)</f>
        <v>43921.66667</v>
      </c>
      <c r="B13" s="2">
        <f>IFERROR(__xludf.DUMMYFUNCTION("""COMPUTED_VALUE"""),104.8)</f>
        <v>104.8</v>
      </c>
      <c r="C13" s="3">
        <v>90.0539487483043</v>
      </c>
    </row>
    <row r="14">
      <c r="A14" s="1">
        <f>IFERROR(__xludf.DUMMYFUNCTION("""COMPUTED_VALUE"""),43922.66666666667)</f>
        <v>43922.66667</v>
      </c>
      <c r="B14" s="2">
        <f>IFERROR(__xludf.DUMMYFUNCTION("""COMPUTED_VALUE"""),96.31)</f>
        <v>96.31</v>
      </c>
      <c r="C14" s="3">
        <v>90.7560136341779</v>
      </c>
    </row>
    <row r="15">
      <c r="A15" s="1">
        <f>IFERROR(__xludf.DUMMYFUNCTION("""COMPUTED_VALUE"""),43923.66666666667)</f>
        <v>43923.66667</v>
      </c>
      <c r="B15" s="2">
        <f>IFERROR(__xludf.DUMMYFUNCTION("""COMPUTED_VALUE"""),90.89)</f>
        <v>90.89</v>
      </c>
      <c r="C15" s="3">
        <v>92.2033881454449</v>
      </c>
    </row>
    <row r="16">
      <c r="A16" s="1">
        <f>IFERROR(__xludf.DUMMYFUNCTION("""COMPUTED_VALUE"""),43924.66666666667)</f>
        <v>43924.66667</v>
      </c>
      <c r="B16" s="2">
        <f>IFERROR(__xludf.DUMMYFUNCTION("""COMPUTED_VALUE"""),96.0)</f>
        <v>96</v>
      </c>
      <c r="C16" s="3">
        <v>90.0931578799266</v>
      </c>
    </row>
    <row r="17">
      <c r="A17" s="1">
        <f>IFERROR(__xludf.DUMMYFUNCTION("""COMPUTED_VALUE"""),43927.66666666667)</f>
        <v>43927.66667</v>
      </c>
      <c r="B17" s="2">
        <f>IFERROR(__xludf.DUMMYFUNCTION("""COMPUTED_VALUE"""),103.25)</f>
        <v>103.25</v>
      </c>
      <c r="C17" s="3">
        <v>97.3668246590373</v>
      </c>
    </row>
    <row r="18">
      <c r="A18" s="1">
        <f>IFERROR(__xludf.DUMMYFUNCTION("""COMPUTED_VALUE"""),43928.66666666667)</f>
        <v>43928.66667</v>
      </c>
      <c r="B18" s="2">
        <f>IFERROR(__xludf.DUMMYFUNCTION("""COMPUTED_VALUE"""),109.09)</f>
        <v>109.09</v>
      </c>
      <c r="C18" s="3">
        <v>102.622589253202</v>
      </c>
    </row>
    <row r="19">
      <c r="A19" s="1">
        <f>IFERROR(__xludf.DUMMYFUNCTION("""COMPUTED_VALUE"""),43929.66666666667)</f>
        <v>43929.66667</v>
      </c>
      <c r="B19" s="2">
        <f>IFERROR(__xludf.DUMMYFUNCTION("""COMPUTED_VALUE"""),109.77)</f>
        <v>109.77</v>
      </c>
      <c r="C19" s="3">
        <v>103.32465441783</v>
      </c>
    </row>
    <row r="20">
      <c r="A20" s="1">
        <f>IFERROR(__xludf.DUMMYFUNCTION("""COMPUTED_VALUE"""),43930.66666666667)</f>
        <v>43930.66667</v>
      </c>
      <c r="B20" s="2">
        <f>IFERROR(__xludf.DUMMYFUNCTION("""COMPUTED_VALUE"""),114.6)</f>
        <v>114.6</v>
      </c>
      <c r="C20" s="3">
        <v>104.772029207854</v>
      </c>
    </row>
    <row r="21">
      <c r="A21" s="1">
        <f>IFERROR(__xludf.DUMMYFUNCTION("""COMPUTED_VALUE"""),43934.66666666667)</f>
        <v>43934.66667</v>
      </c>
      <c r="B21" s="2">
        <f>IFERROR(__xludf.DUMMYFUNCTION("""COMPUTED_VALUE"""),130.19)</f>
        <v>130.19</v>
      </c>
      <c r="C21" s="3">
        <v>109.935466836515</v>
      </c>
    </row>
    <row r="22">
      <c r="A22" s="1">
        <f>IFERROR(__xludf.DUMMYFUNCTION("""COMPUTED_VALUE"""),43935.66666666667)</f>
        <v>43935.66667</v>
      </c>
      <c r="B22" s="2">
        <f>IFERROR(__xludf.DUMMYFUNCTION("""COMPUTED_VALUE"""),141.98)</f>
        <v>141.98</v>
      </c>
      <c r="C22" s="3">
        <v>115.191231709445</v>
      </c>
    </row>
    <row r="23">
      <c r="A23" s="1">
        <f>IFERROR(__xludf.DUMMYFUNCTION("""COMPUTED_VALUE"""),43936.66666666667)</f>
        <v>43936.66667</v>
      </c>
      <c r="B23" s="2">
        <f>IFERROR(__xludf.DUMMYFUNCTION("""COMPUTED_VALUE"""),145.97)</f>
        <v>145.97</v>
      </c>
      <c r="C23" s="3">
        <v>115.893296874064</v>
      </c>
    </row>
    <row r="24">
      <c r="A24" s="1">
        <f>IFERROR(__xludf.DUMMYFUNCTION("""COMPUTED_VALUE"""),43937.66666666667)</f>
        <v>43937.66667</v>
      </c>
      <c r="B24" s="2">
        <f>IFERROR(__xludf.DUMMYFUNCTION("""COMPUTED_VALUE"""),149.04)</f>
        <v>149.04</v>
      </c>
      <c r="C24" s="3">
        <v>117.340671664112</v>
      </c>
    </row>
    <row r="25">
      <c r="A25" s="1">
        <f>IFERROR(__xludf.DUMMYFUNCTION("""COMPUTED_VALUE"""),43938.66666666667)</f>
        <v>43938.66667</v>
      </c>
      <c r="B25" s="2">
        <f>IFERROR(__xludf.DUMMYFUNCTION("""COMPUTED_VALUE"""),150.78)</f>
        <v>150.78</v>
      </c>
      <c r="C25" s="3">
        <v>115.230441677368</v>
      </c>
    </row>
    <row r="26">
      <c r="A26" s="1">
        <f>IFERROR(__xludf.DUMMYFUNCTION("""COMPUTED_VALUE"""),43941.66666666667)</f>
        <v>43941.66667</v>
      </c>
      <c r="B26" s="2">
        <f>IFERROR(__xludf.DUMMYFUNCTION("""COMPUTED_VALUE"""),149.27)</f>
        <v>149.27</v>
      </c>
      <c r="C26" s="3">
        <v>122.504109292737</v>
      </c>
    </row>
    <row r="27">
      <c r="A27" s="1">
        <f>IFERROR(__xludf.DUMMYFUNCTION("""COMPUTED_VALUE"""),43942.66666666667)</f>
        <v>43942.66667</v>
      </c>
      <c r="B27" s="2">
        <f>IFERROR(__xludf.DUMMYFUNCTION("""COMPUTED_VALUE"""),137.34)</f>
        <v>137.34</v>
      </c>
      <c r="C27" s="3">
        <v>127.759874168926</v>
      </c>
    </row>
    <row r="28">
      <c r="A28" s="1">
        <f>IFERROR(__xludf.DUMMYFUNCTION("""COMPUTED_VALUE"""),43943.66666666667)</f>
        <v>43943.66667</v>
      </c>
      <c r="B28" s="2">
        <f>IFERROR(__xludf.DUMMYFUNCTION("""COMPUTED_VALUE"""),146.42)</f>
        <v>146.42</v>
      </c>
      <c r="C28" s="3">
        <v>128.461939336833</v>
      </c>
    </row>
    <row r="29">
      <c r="A29" s="1">
        <f>IFERROR(__xludf.DUMMYFUNCTION("""COMPUTED_VALUE"""),43944.66666666667)</f>
        <v>43944.66667</v>
      </c>
      <c r="B29" s="2">
        <f>IFERROR(__xludf.DUMMYFUNCTION("""COMPUTED_VALUE"""),141.13)</f>
        <v>141.13</v>
      </c>
      <c r="C29" s="3">
        <v>129.909314130141</v>
      </c>
    </row>
    <row r="30">
      <c r="A30" s="1">
        <f>IFERROR(__xludf.DUMMYFUNCTION("""COMPUTED_VALUE"""),43945.66666666667)</f>
        <v>43945.66667</v>
      </c>
      <c r="B30" s="2">
        <f>IFERROR(__xludf.DUMMYFUNCTION("""COMPUTED_VALUE"""),145.03)</f>
        <v>145.03</v>
      </c>
      <c r="C30" s="3">
        <v>127.799084146666</v>
      </c>
    </row>
    <row r="31">
      <c r="A31" s="1">
        <f>IFERROR(__xludf.DUMMYFUNCTION("""COMPUTED_VALUE"""),43948.66666666667)</f>
        <v>43948.66667</v>
      </c>
      <c r="B31" s="2">
        <f>IFERROR(__xludf.DUMMYFUNCTION("""COMPUTED_VALUE"""),159.75)</f>
        <v>159.75</v>
      </c>
      <c r="C31" s="3">
        <v>135.072751771875</v>
      </c>
    </row>
    <row r="32">
      <c r="A32" s="1">
        <f>IFERROR(__xludf.DUMMYFUNCTION("""COMPUTED_VALUE"""),43949.66666666667)</f>
        <v>43949.66667</v>
      </c>
      <c r="B32" s="2">
        <f>IFERROR(__xludf.DUMMYFUNCTION("""COMPUTED_VALUE"""),153.82)</f>
        <v>153.82</v>
      </c>
      <c r="C32" s="3">
        <v>140.328516648027</v>
      </c>
    </row>
    <row r="33">
      <c r="A33" s="1">
        <f>IFERROR(__xludf.DUMMYFUNCTION("""COMPUTED_VALUE"""),43950.66666666667)</f>
        <v>43950.66667</v>
      </c>
      <c r="B33" s="2">
        <f>IFERROR(__xludf.DUMMYFUNCTION("""COMPUTED_VALUE"""),160.1)</f>
        <v>160.1</v>
      </c>
      <c r="C33" s="3">
        <v>141.030581815935</v>
      </c>
    </row>
    <row r="34">
      <c r="A34" s="1">
        <f>IFERROR(__xludf.DUMMYFUNCTION("""COMPUTED_VALUE"""),43951.66666666667)</f>
        <v>43951.66667</v>
      </c>
      <c r="B34" s="2">
        <f>IFERROR(__xludf.DUMMYFUNCTION("""COMPUTED_VALUE"""),156.38)</f>
        <v>156.38</v>
      </c>
      <c r="C34" s="3">
        <v>142.477956609247</v>
      </c>
    </row>
    <row r="35">
      <c r="A35" s="1">
        <f>IFERROR(__xludf.DUMMYFUNCTION("""COMPUTED_VALUE"""),43952.66666666667)</f>
        <v>43952.66667</v>
      </c>
      <c r="B35" s="2">
        <f>IFERROR(__xludf.DUMMYFUNCTION("""COMPUTED_VALUE"""),140.26)</f>
        <v>140.26</v>
      </c>
      <c r="C35" s="3">
        <v>140.367726617756</v>
      </c>
    </row>
    <row r="36">
      <c r="A36" s="1">
        <f>IFERROR(__xludf.DUMMYFUNCTION("""COMPUTED_VALUE"""),43955.66666666667)</f>
        <v>43955.66667</v>
      </c>
      <c r="B36" s="2">
        <f>IFERROR(__xludf.DUMMYFUNCTION("""COMPUTED_VALUE"""),152.24)</f>
        <v>152.24</v>
      </c>
      <c r="C36" s="3">
        <v>147.641394218984</v>
      </c>
    </row>
    <row r="37">
      <c r="A37" s="1">
        <f>IFERROR(__xludf.DUMMYFUNCTION("""COMPUTED_VALUE"""),43956.66666666667)</f>
        <v>43956.66667</v>
      </c>
      <c r="B37" s="2">
        <f>IFERROR(__xludf.DUMMYFUNCTION("""COMPUTED_VALUE"""),153.64)</f>
        <v>153.64</v>
      </c>
      <c r="C37" s="3">
        <v>152.897159087173</v>
      </c>
    </row>
    <row r="38">
      <c r="A38" s="1">
        <f>IFERROR(__xludf.DUMMYFUNCTION("""COMPUTED_VALUE"""),43957.66666666667)</f>
        <v>43957.66667</v>
      </c>
      <c r="B38" s="2">
        <f>IFERROR(__xludf.DUMMYFUNCTION("""COMPUTED_VALUE"""),156.52)</f>
        <v>156.52</v>
      </c>
      <c r="C38" s="3">
        <v>153.599224247066</v>
      </c>
    </row>
    <row r="39">
      <c r="A39" s="1">
        <f>IFERROR(__xludf.DUMMYFUNCTION("""COMPUTED_VALUE"""),43958.66666666667)</f>
        <v>43958.66667</v>
      </c>
      <c r="B39" s="2">
        <f>IFERROR(__xludf.DUMMYFUNCTION("""COMPUTED_VALUE"""),156.01)</f>
        <v>156.01</v>
      </c>
      <c r="C39" s="3">
        <v>155.046599032373</v>
      </c>
    </row>
    <row r="40">
      <c r="A40" s="1">
        <f>IFERROR(__xludf.DUMMYFUNCTION("""COMPUTED_VALUE"""),43959.66666666667)</f>
        <v>43959.66667</v>
      </c>
      <c r="B40" s="2">
        <f>IFERROR(__xludf.DUMMYFUNCTION("""COMPUTED_VALUE"""),163.88)</f>
        <v>163.88</v>
      </c>
      <c r="C40" s="3">
        <v>152.936369040886</v>
      </c>
    </row>
    <row r="41">
      <c r="A41" s="1">
        <f>IFERROR(__xludf.DUMMYFUNCTION("""COMPUTED_VALUE"""),43962.66666666667)</f>
        <v>43962.66667</v>
      </c>
      <c r="B41" s="2">
        <f>IFERROR(__xludf.DUMMYFUNCTION("""COMPUTED_VALUE"""),162.26)</f>
        <v>162.26</v>
      </c>
      <c r="C41" s="3">
        <v>160.210036642125</v>
      </c>
    </row>
    <row r="42">
      <c r="A42" s="1">
        <f>IFERROR(__xludf.DUMMYFUNCTION("""COMPUTED_VALUE"""),43963.66666666667)</f>
        <v>43963.66667</v>
      </c>
      <c r="B42" s="2">
        <f>IFERROR(__xludf.DUMMYFUNCTION("""COMPUTED_VALUE"""),161.88)</f>
        <v>161.88</v>
      </c>
      <c r="C42" s="3">
        <v>165.465801510303</v>
      </c>
    </row>
    <row r="43">
      <c r="A43" s="1">
        <f>IFERROR(__xludf.DUMMYFUNCTION("""COMPUTED_VALUE"""),43964.66666666667)</f>
        <v>43964.66667</v>
      </c>
      <c r="B43" s="2">
        <f>IFERROR(__xludf.DUMMYFUNCTION("""COMPUTED_VALUE"""),158.19)</f>
        <v>158.19</v>
      </c>
      <c r="C43" s="3">
        <v>166.167867847534</v>
      </c>
    </row>
    <row r="44">
      <c r="A44" s="1">
        <f>IFERROR(__xludf.DUMMYFUNCTION("""COMPUTED_VALUE"""),43965.66666666667)</f>
        <v>43965.66667</v>
      </c>
      <c r="B44" s="2">
        <f>IFERROR(__xludf.DUMMYFUNCTION("""COMPUTED_VALUE"""),160.67)</f>
        <v>160.67</v>
      </c>
      <c r="C44" s="3">
        <v>167.615243810162</v>
      </c>
    </row>
    <row r="45">
      <c r="A45" s="1">
        <f>IFERROR(__xludf.DUMMYFUNCTION("""COMPUTED_VALUE"""),43966.66666666667)</f>
        <v>43966.66667</v>
      </c>
      <c r="B45" s="2">
        <f>IFERROR(__xludf.DUMMYFUNCTION("""COMPUTED_VALUE"""),159.83)</f>
        <v>159.83</v>
      </c>
      <c r="C45" s="3">
        <v>165.505014996026</v>
      </c>
    </row>
    <row r="46">
      <c r="A46" s="1">
        <f>IFERROR(__xludf.DUMMYFUNCTION("""COMPUTED_VALUE"""),43969.66666666667)</f>
        <v>43969.66667</v>
      </c>
      <c r="B46" s="2">
        <f>IFERROR(__xludf.DUMMYFUNCTION("""COMPUTED_VALUE"""),162.73)</f>
        <v>162.73</v>
      </c>
      <c r="C46" s="3">
        <v>172.778686129258</v>
      </c>
    </row>
    <row r="47">
      <c r="A47" s="1">
        <f>IFERROR(__xludf.DUMMYFUNCTION("""COMPUTED_VALUE"""),43970.66666666667)</f>
        <v>43970.66667</v>
      </c>
      <c r="B47" s="2">
        <f>IFERROR(__xludf.DUMMYFUNCTION("""COMPUTED_VALUE"""),161.6)</f>
        <v>161.6</v>
      </c>
      <c r="C47" s="3">
        <v>178.03445217475</v>
      </c>
    </row>
    <row r="48">
      <c r="A48" s="1">
        <f>IFERROR(__xludf.DUMMYFUNCTION("""COMPUTED_VALUE"""),43971.66666666667)</f>
        <v>43971.66667</v>
      </c>
      <c r="B48" s="2">
        <f>IFERROR(__xludf.DUMMYFUNCTION("""COMPUTED_VALUE"""),163.11)</f>
        <v>163.11</v>
      </c>
      <c r="C48" s="3">
        <v>178.736518511984</v>
      </c>
    </row>
    <row r="49">
      <c r="A49" s="1">
        <f>IFERROR(__xludf.DUMMYFUNCTION("""COMPUTED_VALUE"""),43972.66666666667)</f>
        <v>43972.66667</v>
      </c>
      <c r="B49" s="2">
        <f>IFERROR(__xludf.DUMMYFUNCTION("""COMPUTED_VALUE"""),165.52)</f>
        <v>165.52</v>
      </c>
      <c r="C49" s="3">
        <v>180.183894474605</v>
      </c>
    </row>
    <row r="50">
      <c r="A50" s="1">
        <f>IFERROR(__xludf.DUMMYFUNCTION("""COMPUTED_VALUE"""),43973.66666666667)</f>
        <v>43973.66667</v>
      </c>
      <c r="B50" s="2">
        <f>IFERROR(__xludf.DUMMYFUNCTION("""COMPUTED_VALUE"""),163.38)</f>
        <v>163.38</v>
      </c>
      <c r="C50" s="3">
        <v>178.073665660491</v>
      </c>
    </row>
    <row r="51">
      <c r="A51" s="1">
        <f>IFERROR(__xludf.DUMMYFUNCTION("""COMPUTED_VALUE"""),43977.66666666667)</f>
        <v>43977.66667</v>
      </c>
      <c r="B51" s="2">
        <f>IFERROR(__xludf.DUMMYFUNCTION("""COMPUTED_VALUE"""),163.77)</f>
        <v>163.77</v>
      </c>
      <c r="C51" s="3">
        <v>190.603291212029</v>
      </c>
    </row>
    <row r="52">
      <c r="A52" s="1">
        <f>IFERROR(__xludf.DUMMYFUNCTION("""COMPUTED_VALUE"""),43978.66666666667)</f>
        <v>43978.66667</v>
      </c>
      <c r="B52" s="2">
        <f>IFERROR(__xludf.DUMMYFUNCTION("""COMPUTED_VALUE"""),164.05)</f>
        <v>164.05</v>
      </c>
      <c r="C52" s="3">
        <v>191.305404642459</v>
      </c>
    </row>
    <row r="53">
      <c r="A53" s="1">
        <f>IFERROR(__xludf.DUMMYFUNCTION("""COMPUTED_VALUE"""),43979.66666666667)</f>
        <v>43979.66667</v>
      </c>
      <c r="B53" s="2">
        <f>IFERROR(__xludf.DUMMYFUNCTION("""COMPUTED_VALUE"""),161.16)</f>
        <v>161.16</v>
      </c>
      <c r="C53" s="3">
        <v>192.752827698319</v>
      </c>
    </row>
    <row r="54">
      <c r="A54" s="1">
        <f>IFERROR(__xludf.DUMMYFUNCTION("""COMPUTED_VALUE"""),43980.66666666667)</f>
        <v>43980.66667</v>
      </c>
      <c r="B54" s="2">
        <f>IFERROR(__xludf.DUMMYFUNCTION("""COMPUTED_VALUE"""),167.0)</f>
        <v>167</v>
      </c>
      <c r="C54" s="3">
        <v>190.64264597734</v>
      </c>
    </row>
    <row r="55">
      <c r="A55" s="1">
        <f>IFERROR(__xludf.DUMMYFUNCTION("""COMPUTED_VALUE"""),43983.66666666667)</f>
        <v>43983.66667</v>
      </c>
      <c r="B55" s="2">
        <f>IFERROR(__xludf.DUMMYFUNCTION("""COMPUTED_VALUE"""),179.62)</f>
        <v>179.62</v>
      </c>
      <c r="C55" s="3">
        <v>197.916458390205</v>
      </c>
    </row>
    <row r="56">
      <c r="A56" s="1">
        <f>IFERROR(__xludf.DUMMYFUNCTION("""COMPUTED_VALUE"""),43984.66666666667)</f>
        <v>43984.66667</v>
      </c>
      <c r="B56" s="2">
        <f>IFERROR(__xludf.DUMMYFUNCTION("""COMPUTED_VALUE"""),176.31)</f>
        <v>176.31</v>
      </c>
      <c r="C56" s="3">
        <v>203.172271528923</v>
      </c>
    </row>
    <row r="57">
      <c r="A57" s="1">
        <f>IFERROR(__xludf.DUMMYFUNCTION("""COMPUTED_VALUE"""),43985.66666666667)</f>
        <v>43985.66667</v>
      </c>
      <c r="B57" s="2">
        <f>IFERROR(__xludf.DUMMYFUNCTION("""COMPUTED_VALUE"""),176.59)</f>
        <v>176.59</v>
      </c>
      <c r="C57" s="3">
        <v>203.874384959346</v>
      </c>
    </row>
    <row r="58">
      <c r="A58" s="1">
        <f>IFERROR(__xludf.DUMMYFUNCTION("""COMPUTED_VALUE"""),43986.66666666667)</f>
        <v>43986.66667</v>
      </c>
      <c r="B58" s="2">
        <f>IFERROR(__xludf.DUMMYFUNCTION("""COMPUTED_VALUE"""),172.88)</f>
        <v>172.88</v>
      </c>
      <c r="C58" s="3">
        <v>205.321808015189</v>
      </c>
    </row>
    <row r="59">
      <c r="A59" s="1">
        <f>IFERROR(__xludf.DUMMYFUNCTION("""COMPUTED_VALUE"""),43987.66666666667)</f>
        <v>43987.66667</v>
      </c>
      <c r="B59" s="2">
        <f>IFERROR(__xludf.DUMMYFUNCTION("""COMPUTED_VALUE"""),177.13)</f>
        <v>177.13</v>
      </c>
      <c r="C59" s="3">
        <v>203.234014829463</v>
      </c>
    </row>
    <row r="60">
      <c r="A60" s="1">
        <f>IFERROR(__xludf.DUMMYFUNCTION("""COMPUTED_VALUE"""),43990.66666666667)</f>
        <v>43990.66667</v>
      </c>
      <c r="B60" s="2">
        <f>IFERROR(__xludf.DUMMYFUNCTION("""COMPUTED_VALUE"""),189.98)</f>
        <v>189.98</v>
      </c>
      <c r="C60" s="3">
        <v>210.574992848043</v>
      </c>
    </row>
    <row r="61">
      <c r="A61" s="1">
        <f>IFERROR(__xludf.DUMMYFUNCTION("""COMPUTED_VALUE"""),43991.66666666667)</f>
        <v>43991.66667</v>
      </c>
      <c r="B61" s="2">
        <f>IFERROR(__xludf.DUMMYFUNCTION("""COMPUTED_VALUE"""),188.13)</f>
        <v>188.13</v>
      </c>
      <c r="C61" s="3">
        <v>215.853194521995</v>
      </c>
    </row>
    <row r="62">
      <c r="A62" s="1">
        <f>IFERROR(__xludf.DUMMYFUNCTION("""COMPUTED_VALUE"""),43992.66666666667)</f>
        <v>43992.66667</v>
      </c>
      <c r="B62" s="2">
        <f>IFERROR(__xludf.DUMMYFUNCTION("""COMPUTED_VALUE"""),205.01)</f>
        <v>205.01</v>
      </c>
      <c r="C62" s="3">
        <v>216.577696487677</v>
      </c>
    </row>
    <row r="63">
      <c r="A63" s="1">
        <f>IFERROR(__xludf.DUMMYFUNCTION("""COMPUTED_VALUE"""),43993.66666666667)</f>
        <v>43993.66667</v>
      </c>
      <c r="B63" s="2">
        <f>IFERROR(__xludf.DUMMYFUNCTION("""COMPUTED_VALUE"""),194.57)</f>
        <v>194.57</v>
      </c>
      <c r="C63" s="3">
        <v>218.047508078765</v>
      </c>
    </row>
    <row r="64">
      <c r="A64" s="1">
        <f>IFERROR(__xludf.DUMMYFUNCTION("""COMPUTED_VALUE"""),43994.66666666667)</f>
        <v>43994.66667</v>
      </c>
      <c r="B64" s="2">
        <f>IFERROR(__xludf.DUMMYFUNCTION("""COMPUTED_VALUE"""),187.06)</f>
        <v>187.06</v>
      </c>
      <c r="C64" s="3">
        <v>215.959714893051</v>
      </c>
    </row>
    <row r="65">
      <c r="A65" s="1">
        <f>IFERROR(__xludf.DUMMYFUNCTION("""COMPUTED_VALUE"""),43997.66666666667)</f>
        <v>43997.66667</v>
      </c>
      <c r="B65" s="2">
        <f>IFERROR(__xludf.DUMMYFUNCTION("""COMPUTED_VALUE"""),198.18)</f>
        <v>198.18</v>
      </c>
      <c r="C65" s="3">
        <v>223.300692911605</v>
      </c>
    </row>
    <row r="66">
      <c r="A66" s="1">
        <f>IFERROR(__xludf.DUMMYFUNCTION("""COMPUTED_VALUE"""),43998.66666666667)</f>
        <v>43998.66667</v>
      </c>
      <c r="B66" s="2">
        <f>IFERROR(__xludf.DUMMYFUNCTION("""COMPUTED_VALUE"""),196.43)</f>
        <v>196.43</v>
      </c>
      <c r="C66" s="3">
        <v>228.578894585565</v>
      </c>
    </row>
    <row r="67">
      <c r="A67" s="1">
        <f>IFERROR(__xludf.DUMMYFUNCTION("""COMPUTED_VALUE"""),43999.66666666667)</f>
        <v>43999.66667</v>
      </c>
      <c r="B67" s="2">
        <f>IFERROR(__xludf.DUMMYFUNCTION("""COMPUTED_VALUE"""),198.36)</f>
        <v>198.36</v>
      </c>
      <c r="C67" s="3">
        <v>229.358736056174</v>
      </c>
    </row>
    <row r="68">
      <c r="A68" s="1">
        <f>IFERROR(__xludf.DUMMYFUNCTION("""COMPUTED_VALUE"""),44000.66666666667)</f>
        <v>44000.66667</v>
      </c>
      <c r="B68" s="2">
        <f>IFERROR(__xludf.DUMMYFUNCTION("""COMPUTED_VALUE"""),200.79)</f>
        <v>200.79</v>
      </c>
      <c r="C68" s="3">
        <v>230.883887152176</v>
      </c>
    </row>
    <row r="69">
      <c r="A69" s="1">
        <f>IFERROR(__xludf.DUMMYFUNCTION("""COMPUTED_VALUE"""),44001.66666666667)</f>
        <v>44001.66667</v>
      </c>
      <c r="B69" s="2">
        <f>IFERROR(__xludf.DUMMYFUNCTION("""COMPUTED_VALUE"""),200.18)</f>
        <v>200.18</v>
      </c>
      <c r="C69" s="3">
        <v>228.851433471405</v>
      </c>
    </row>
    <row r="70">
      <c r="A70" s="1">
        <f>IFERROR(__xludf.DUMMYFUNCTION("""COMPUTED_VALUE"""),44004.66666666667)</f>
        <v>44004.66667</v>
      </c>
      <c r="B70" s="2">
        <f>IFERROR(__xludf.DUMMYFUNCTION("""COMPUTED_VALUE"""),198.86)</f>
        <v>198.86</v>
      </c>
      <c r="C70" s="3">
        <v>236.358430004719</v>
      </c>
    </row>
    <row r="71">
      <c r="A71" s="1">
        <f>IFERROR(__xludf.DUMMYFUNCTION("""COMPUTED_VALUE"""),44005.66666666667)</f>
        <v>44005.66667</v>
      </c>
      <c r="B71" s="2">
        <f>IFERROR(__xludf.DUMMYFUNCTION("""COMPUTED_VALUE"""),200.36)</f>
        <v>200.36</v>
      </c>
      <c r="C71" s="3">
        <v>241.691971183615</v>
      </c>
    </row>
    <row r="72">
      <c r="A72" s="1">
        <f>IFERROR(__xludf.DUMMYFUNCTION("""COMPUTED_VALUE"""),44006.66666666667)</f>
        <v>44006.66667</v>
      </c>
      <c r="B72" s="2">
        <f>IFERROR(__xludf.DUMMYFUNCTION("""COMPUTED_VALUE"""),192.17)</f>
        <v>192.17</v>
      </c>
      <c r="C72" s="3">
        <v>242.471812654204</v>
      </c>
    </row>
    <row r="73">
      <c r="A73" s="1">
        <f>IFERROR(__xludf.DUMMYFUNCTION("""COMPUTED_VALUE"""),44007.66666666667)</f>
        <v>44007.66667</v>
      </c>
      <c r="B73" s="2">
        <f>IFERROR(__xludf.DUMMYFUNCTION("""COMPUTED_VALUE"""),197.2)</f>
        <v>197.2</v>
      </c>
      <c r="C73" s="3">
        <v>243.996963750229</v>
      </c>
    </row>
    <row r="74">
      <c r="A74" s="1">
        <f>IFERROR(__xludf.DUMMYFUNCTION("""COMPUTED_VALUE"""),44008.66666666667)</f>
        <v>44008.66667</v>
      </c>
      <c r="B74" s="2">
        <f>IFERROR(__xludf.DUMMYFUNCTION("""COMPUTED_VALUE"""),191.95)</f>
        <v>191.95</v>
      </c>
      <c r="C74" s="3">
        <v>241.964510069447</v>
      </c>
    </row>
    <row r="75">
      <c r="A75" s="1">
        <f>IFERROR(__xludf.DUMMYFUNCTION("""COMPUTED_VALUE"""),44011.66666666667)</f>
        <v>44011.66667</v>
      </c>
      <c r="B75" s="2">
        <f>IFERROR(__xludf.DUMMYFUNCTION("""COMPUTED_VALUE"""),201.87)</f>
        <v>201.87</v>
      </c>
      <c r="C75" s="3">
        <v>249.635722450038</v>
      </c>
    </row>
    <row r="76">
      <c r="A76" s="1">
        <f>IFERROR(__xludf.DUMMYFUNCTION("""COMPUTED_VALUE"""),44012.66666666667)</f>
        <v>44012.66667</v>
      </c>
      <c r="B76" s="2">
        <f>IFERROR(__xludf.DUMMYFUNCTION("""COMPUTED_VALUE"""),215.96)</f>
        <v>215.96</v>
      </c>
      <c r="C76" s="3">
        <v>255.02400224471</v>
      </c>
    </row>
    <row r="77">
      <c r="A77" s="1">
        <f>IFERROR(__xludf.DUMMYFUNCTION("""COMPUTED_VALUE"""),44013.66666666667)</f>
        <v>44013.66667</v>
      </c>
      <c r="B77" s="2">
        <f>IFERROR(__xludf.DUMMYFUNCTION("""COMPUTED_VALUE"""),223.93)</f>
        <v>223.93</v>
      </c>
      <c r="C77" s="3">
        <v>255.858582331074</v>
      </c>
    </row>
    <row r="78">
      <c r="A78" s="1">
        <f>IFERROR(__xludf.DUMMYFUNCTION("""COMPUTED_VALUE"""),44014.66666666667)</f>
        <v>44014.66667</v>
      </c>
      <c r="B78" s="2">
        <f>IFERROR(__xludf.DUMMYFUNCTION("""COMPUTED_VALUE"""),241.73)</f>
        <v>241.73</v>
      </c>
      <c r="C78" s="3">
        <v>257.438472042856</v>
      </c>
    </row>
    <row r="79">
      <c r="A79" s="1">
        <f>IFERROR(__xludf.DUMMYFUNCTION("""COMPUTED_VALUE"""),44018.66666666667)</f>
        <v>44018.66667</v>
      </c>
      <c r="B79" s="2">
        <f>IFERROR(__xludf.DUMMYFUNCTION("""COMPUTED_VALUE"""),274.32)</f>
        <v>274.32</v>
      </c>
      <c r="C79" s="3">
        <v>263.131969358474</v>
      </c>
    </row>
    <row r="80">
      <c r="A80" s="1">
        <f>IFERROR(__xludf.DUMMYFUNCTION("""COMPUTED_VALUE"""),44019.66666666667)</f>
        <v>44019.66667</v>
      </c>
      <c r="B80" s="2">
        <f>IFERROR(__xludf.DUMMYFUNCTION("""COMPUTED_VALUE"""),277.97)</f>
        <v>277.97</v>
      </c>
      <c r="C80" s="3">
        <v>268.52024915312</v>
      </c>
    </row>
    <row r="81">
      <c r="A81" s="1">
        <f>IFERROR(__xludf.DUMMYFUNCTION("""COMPUTED_VALUE"""),44020.66666666667)</f>
        <v>44020.66667</v>
      </c>
      <c r="B81" s="2">
        <f>IFERROR(__xludf.DUMMYFUNCTION("""COMPUTED_VALUE"""),273.18)</f>
        <v>273.18</v>
      </c>
      <c r="C81" s="3">
        <v>269.354829239475</v>
      </c>
    </row>
    <row r="82">
      <c r="A82" s="1">
        <f>IFERROR(__xludf.DUMMYFUNCTION("""COMPUTED_VALUE"""),44021.66666666667)</f>
        <v>44021.66667</v>
      </c>
      <c r="B82" s="2">
        <f>IFERROR(__xludf.DUMMYFUNCTION("""COMPUTED_VALUE"""),278.86)</f>
        <v>278.86</v>
      </c>
      <c r="C82" s="3">
        <v>270.934718951259</v>
      </c>
    </row>
    <row r="83">
      <c r="A83" s="1">
        <f>IFERROR(__xludf.DUMMYFUNCTION("""COMPUTED_VALUE"""),44022.66666666667)</f>
        <v>44022.66667</v>
      </c>
      <c r="B83" s="2">
        <f>IFERROR(__xludf.DUMMYFUNCTION("""COMPUTED_VALUE"""),308.93)</f>
        <v>308.93</v>
      </c>
      <c r="C83" s="3">
        <v>268.964619025378</v>
      </c>
    </row>
    <row r="84">
      <c r="A84" s="1">
        <f>IFERROR(__xludf.DUMMYFUNCTION("""COMPUTED_VALUE"""),44025.66666666667)</f>
        <v>44025.66667</v>
      </c>
      <c r="B84" s="2">
        <f>IFERROR(__xludf.DUMMYFUNCTION("""COMPUTED_VALUE"""),299.41)</f>
        <v>299.41</v>
      </c>
      <c r="C84" s="3">
        <v>276.658676823265</v>
      </c>
    </row>
    <row r="85">
      <c r="A85" s="1">
        <f>IFERROR(__xludf.DUMMYFUNCTION("""COMPUTED_VALUE"""),44026.66666666667)</f>
        <v>44026.66667</v>
      </c>
      <c r="B85" s="2">
        <f>IFERROR(__xludf.DUMMYFUNCTION("""COMPUTED_VALUE"""),303.36)</f>
        <v>303.36</v>
      </c>
      <c r="C85" s="3">
        <v>282.054571757032</v>
      </c>
    </row>
    <row r="86">
      <c r="A86" s="1">
        <f>IFERROR(__xludf.DUMMYFUNCTION("""COMPUTED_VALUE"""),44027.66666666667)</f>
        <v>44027.66667</v>
      </c>
      <c r="B86" s="2">
        <f>IFERROR(__xludf.DUMMYFUNCTION("""COMPUTED_VALUE"""),309.2)</f>
        <v>309.2</v>
      </c>
      <c r="C86" s="3">
        <v>282.896766982479</v>
      </c>
    </row>
    <row r="87">
      <c r="A87" s="1">
        <f>IFERROR(__xludf.DUMMYFUNCTION("""COMPUTED_VALUE"""),44028.66666666667)</f>
        <v>44028.66667</v>
      </c>
      <c r="B87" s="2">
        <f>IFERROR(__xludf.DUMMYFUNCTION("""COMPUTED_VALUE"""),300.13)</f>
        <v>300.13</v>
      </c>
      <c r="C87" s="3">
        <v>284.484271833366</v>
      </c>
    </row>
    <row r="88">
      <c r="A88" s="1">
        <f>IFERROR(__xludf.DUMMYFUNCTION("""COMPUTED_VALUE"""),44029.66666666667)</f>
        <v>44029.66667</v>
      </c>
      <c r="B88" s="2">
        <f>IFERROR(__xludf.DUMMYFUNCTION("""COMPUTED_VALUE"""),300.17)</f>
        <v>300.17</v>
      </c>
      <c r="C88" s="3">
        <v>282.514171907429</v>
      </c>
    </row>
    <row r="89">
      <c r="A89" s="1">
        <f>IFERROR(__xludf.DUMMYFUNCTION("""COMPUTED_VALUE"""),44032.66666666667)</f>
        <v>44032.66667</v>
      </c>
      <c r="B89" s="2">
        <f>IFERROR(__xludf.DUMMYFUNCTION("""COMPUTED_VALUE"""),328.6)</f>
        <v>328.6</v>
      </c>
      <c r="C89" s="3">
        <v>290.208229705377</v>
      </c>
    </row>
    <row r="90">
      <c r="A90" s="1">
        <f>IFERROR(__xludf.DUMMYFUNCTION("""COMPUTED_VALUE"""),44033.66666666667)</f>
        <v>44033.66667</v>
      </c>
      <c r="B90" s="2">
        <f>IFERROR(__xludf.DUMMYFUNCTION("""COMPUTED_VALUE"""),313.67)</f>
        <v>313.67</v>
      </c>
      <c r="C90" s="3">
        <v>295.604124639145</v>
      </c>
    </row>
    <row r="91">
      <c r="A91" s="1">
        <f>IFERROR(__xludf.DUMMYFUNCTION("""COMPUTED_VALUE"""),44034.66666666667)</f>
        <v>44034.66667</v>
      </c>
      <c r="B91" s="2">
        <f>IFERROR(__xludf.DUMMYFUNCTION("""COMPUTED_VALUE"""),318.47)</f>
        <v>318.47</v>
      </c>
      <c r="C91" s="3">
        <v>296.446321282893</v>
      </c>
    </row>
    <row r="92">
      <c r="A92" s="1">
        <f>IFERROR(__xludf.DUMMYFUNCTION("""COMPUTED_VALUE"""),44035.66666666667)</f>
        <v>44035.66667</v>
      </c>
      <c r="B92" s="2">
        <f>IFERROR(__xludf.DUMMYFUNCTION("""COMPUTED_VALUE"""),302.61)</f>
        <v>302.61</v>
      </c>
      <c r="C92" s="3">
        <v>298.033827552062</v>
      </c>
    </row>
    <row r="93">
      <c r="A93" s="1">
        <f>IFERROR(__xludf.DUMMYFUNCTION("""COMPUTED_VALUE"""),44036.66666666667)</f>
        <v>44036.66667</v>
      </c>
      <c r="B93" s="2">
        <f>IFERROR(__xludf.DUMMYFUNCTION("""COMPUTED_VALUE"""),283.4)</f>
        <v>283.4</v>
      </c>
      <c r="C93" s="3">
        <v>296.063729044459</v>
      </c>
    </row>
    <row r="94">
      <c r="A94" s="1">
        <f>IFERROR(__xludf.DUMMYFUNCTION("""COMPUTED_VALUE"""),44039.66666666667)</f>
        <v>44039.66667</v>
      </c>
      <c r="B94" s="2">
        <f>IFERROR(__xludf.DUMMYFUNCTION("""COMPUTED_VALUE"""),307.92)</f>
        <v>307.92</v>
      </c>
      <c r="C94" s="3">
        <v>303.757791097272</v>
      </c>
    </row>
    <row r="95">
      <c r="A95" s="1">
        <f>IFERROR(__xludf.DUMMYFUNCTION("""COMPUTED_VALUE"""),44040.66666666667)</f>
        <v>44040.66667</v>
      </c>
      <c r="B95" s="2">
        <f>IFERROR(__xludf.DUMMYFUNCTION("""COMPUTED_VALUE"""),295.3)</f>
        <v>295.3</v>
      </c>
      <c r="C95" s="3">
        <v>309.153687449345</v>
      </c>
    </row>
    <row r="96">
      <c r="A96" s="1">
        <f>IFERROR(__xludf.DUMMYFUNCTION("""COMPUTED_VALUE"""),44041.66666666667)</f>
        <v>44041.66667</v>
      </c>
      <c r="B96" s="2">
        <f>IFERROR(__xludf.DUMMYFUNCTION("""COMPUTED_VALUE"""),299.82)</f>
        <v>299.82</v>
      </c>
      <c r="C96" s="3">
        <v>309.995884093122</v>
      </c>
    </row>
    <row r="97">
      <c r="A97" s="1">
        <f>IFERROR(__xludf.DUMMYFUNCTION("""COMPUTED_VALUE"""),44042.66666666667)</f>
        <v>44042.66667</v>
      </c>
      <c r="B97" s="2">
        <f>IFERROR(__xludf.DUMMYFUNCTION("""COMPUTED_VALUE"""),297.5)</f>
        <v>297.5</v>
      </c>
      <c r="C97" s="3">
        <v>311.583390362295</v>
      </c>
    </row>
    <row r="98">
      <c r="A98" s="1">
        <f>IFERROR(__xludf.DUMMYFUNCTION("""COMPUTED_VALUE"""),44043.66666666667)</f>
        <v>44043.66667</v>
      </c>
      <c r="B98" s="2">
        <f>IFERROR(__xludf.DUMMYFUNCTION("""COMPUTED_VALUE"""),286.15)</f>
        <v>286.15</v>
      </c>
      <c r="C98" s="3">
        <v>309.613291854704</v>
      </c>
    </row>
    <row r="99">
      <c r="A99" s="1">
        <f>IFERROR(__xludf.DUMMYFUNCTION("""COMPUTED_VALUE"""),44046.66666666667)</f>
        <v>44046.66667</v>
      </c>
      <c r="B99" s="2">
        <f>IFERROR(__xludf.DUMMYFUNCTION("""COMPUTED_VALUE"""),297.0)</f>
        <v>297</v>
      </c>
      <c r="C99" s="3">
        <v>317.307370076544</v>
      </c>
    </row>
    <row r="100">
      <c r="A100" s="1">
        <f>IFERROR(__xludf.DUMMYFUNCTION("""COMPUTED_VALUE"""),44047.66666666667)</f>
        <v>44047.66667</v>
      </c>
      <c r="B100" s="2">
        <f>IFERROR(__xludf.DUMMYFUNCTION("""COMPUTED_VALUE"""),297.4)</f>
        <v>297.4</v>
      </c>
      <c r="C100" s="3">
        <v>322.703271818295</v>
      </c>
    </row>
    <row r="101">
      <c r="A101" s="1">
        <f>IFERROR(__xludf.DUMMYFUNCTION("""COMPUTED_VALUE"""),44048.66666666667)</f>
        <v>44048.66667</v>
      </c>
      <c r="B101" s="2">
        <f>IFERROR(__xludf.DUMMYFUNCTION("""COMPUTED_VALUE"""),297.0)</f>
        <v>297</v>
      </c>
      <c r="C101" s="3">
        <v>323.545473851742</v>
      </c>
    </row>
    <row r="102">
      <c r="A102" s="1">
        <f>IFERROR(__xludf.DUMMYFUNCTION("""COMPUTED_VALUE"""),44049.66666666667)</f>
        <v>44049.66667</v>
      </c>
      <c r="B102" s="2">
        <f>IFERROR(__xludf.DUMMYFUNCTION("""COMPUTED_VALUE"""),297.92)</f>
        <v>297.92</v>
      </c>
      <c r="C102" s="3">
        <v>325.132985510585</v>
      </c>
    </row>
    <row r="103">
      <c r="A103" s="1">
        <f>IFERROR(__xludf.DUMMYFUNCTION("""COMPUTED_VALUE"""),44050.66666666667)</f>
        <v>44050.66667</v>
      </c>
      <c r="B103" s="2">
        <f>IFERROR(__xludf.DUMMYFUNCTION("""COMPUTED_VALUE"""),290.54)</f>
        <v>290.54</v>
      </c>
      <c r="C103" s="3">
        <v>323.162892392692</v>
      </c>
    </row>
    <row r="104">
      <c r="A104" s="1">
        <f>IFERROR(__xludf.DUMMYFUNCTION("""COMPUTED_VALUE"""),44053.66666666667)</f>
        <v>44053.66667</v>
      </c>
      <c r="B104" s="2">
        <f>IFERROR(__xludf.DUMMYFUNCTION("""COMPUTED_VALUE"""),283.71)</f>
        <v>283.71</v>
      </c>
      <c r="C104" s="3">
        <v>330.856970614527</v>
      </c>
    </row>
    <row r="105">
      <c r="A105" s="1">
        <f>IFERROR(__xludf.DUMMYFUNCTION("""COMPUTED_VALUE"""),44054.66666666667)</f>
        <v>44054.66667</v>
      </c>
      <c r="B105" s="2">
        <f>IFERROR(__xludf.DUMMYFUNCTION("""COMPUTED_VALUE"""),274.88)</f>
        <v>274.88</v>
      </c>
      <c r="C105" s="3">
        <v>336.252872356279</v>
      </c>
    </row>
    <row r="106">
      <c r="A106" s="1">
        <f>IFERROR(__xludf.DUMMYFUNCTION("""COMPUTED_VALUE"""),44055.66666666667)</f>
        <v>44055.66667</v>
      </c>
      <c r="B106" s="2">
        <f>IFERROR(__xludf.DUMMYFUNCTION("""COMPUTED_VALUE"""),310.95)</f>
        <v>310.95</v>
      </c>
      <c r="C106" s="3">
        <v>337.095079062707</v>
      </c>
    </row>
    <row r="107">
      <c r="A107" s="1">
        <f>IFERROR(__xludf.DUMMYFUNCTION("""COMPUTED_VALUE"""),44056.66666666667)</f>
        <v>44056.66667</v>
      </c>
      <c r="B107" s="2">
        <f>IFERROR(__xludf.DUMMYFUNCTION("""COMPUTED_VALUE"""),324.2)</f>
        <v>324.2</v>
      </c>
      <c r="C107" s="3">
        <v>338.682595394565</v>
      </c>
    </row>
    <row r="108">
      <c r="A108" s="1">
        <f>IFERROR(__xludf.DUMMYFUNCTION("""COMPUTED_VALUE"""),44057.66666666667)</f>
        <v>44057.66667</v>
      </c>
      <c r="B108" s="2">
        <f>IFERROR(__xludf.DUMMYFUNCTION("""COMPUTED_VALUE"""),330.14)</f>
        <v>330.14</v>
      </c>
      <c r="C108" s="3">
        <v>336.712506949584</v>
      </c>
    </row>
    <row r="109">
      <c r="A109" s="1">
        <f>IFERROR(__xludf.DUMMYFUNCTION("""COMPUTED_VALUE"""),44060.66666666667)</f>
        <v>44060.66667</v>
      </c>
      <c r="B109" s="2">
        <f>IFERROR(__xludf.DUMMYFUNCTION("""COMPUTED_VALUE"""),367.13)</f>
        <v>367.13</v>
      </c>
      <c r="C109" s="3">
        <v>344.406599190411</v>
      </c>
    </row>
    <row r="110">
      <c r="A110" s="1">
        <f>IFERROR(__xludf.DUMMYFUNCTION("""COMPUTED_VALUE"""),44061.66666666667)</f>
        <v>44061.66667</v>
      </c>
      <c r="B110" s="2">
        <f>IFERROR(__xludf.DUMMYFUNCTION("""COMPUTED_VALUE"""),377.42)</f>
        <v>377.42</v>
      </c>
      <c r="C110" s="3">
        <v>349.802505605166</v>
      </c>
    </row>
    <row r="111">
      <c r="A111" s="1">
        <f>IFERROR(__xludf.DUMMYFUNCTION("""COMPUTED_VALUE"""),44062.66666666667)</f>
        <v>44062.66667</v>
      </c>
      <c r="B111" s="2">
        <f>IFERROR(__xludf.DUMMYFUNCTION("""COMPUTED_VALUE"""),375.71)</f>
        <v>375.71</v>
      </c>
      <c r="C111" s="3">
        <v>350.644712311614</v>
      </c>
    </row>
    <row r="112">
      <c r="A112" s="1">
        <f>IFERROR(__xludf.DUMMYFUNCTION("""COMPUTED_VALUE"""),44063.66666666667)</f>
        <v>44063.66667</v>
      </c>
      <c r="B112" s="2">
        <f>IFERROR(__xludf.DUMMYFUNCTION("""COMPUTED_VALUE"""),400.37)</f>
        <v>400.37</v>
      </c>
      <c r="C112" s="3">
        <v>352.232228643465</v>
      </c>
    </row>
    <row r="113">
      <c r="A113" s="1">
        <f>IFERROR(__xludf.DUMMYFUNCTION("""COMPUTED_VALUE"""),44064.66666666667)</f>
        <v>44064.66667</v>
      </c>
      <c r="B113" s="2">
        <f>IFERROR(__xludf.DUMMYFUNCTION("""COMPUTED_VALUE"""),410.0)</f>
        <v>410</v>
      </c>
      <c r="C113" s="3">
        <v>350.262140198487</v>
      </c>
    </row>
    <row r="114">
      <c r="A114" s="1">
        <f>IFERROR(__xludf.DUMMYFUNCTION("""COMPUTED_VALUE"""),44067.66666666667)</f>
        <v>44067.66667</v>
      </c>
      <c r="B114" s="2">
        <f>IFERROR(__xludf.DUMMYFUNCTION("""COMPUTED_VALUE"""),402.84)</f>
        <v>402.84</v>
      </c>
      <c r="C114" s="3">
        <v>357.956248189928</v>
      </c>
    </row>
    <row r="115">
      <c r="A115" s="1">
        <f>IFERROR(__xludf.DUMMYFUNCTION("""COMPUTED_VALUE"""),44068.66666666667)</f>
        <v>44068.66667</v>
      </c>
      <c r="B115" s="2">
        <f>IFERROR(__xludf.DUMMYFUNCTION("""COMPUTED_VALUE"""),404.67)</f>
        <v>404.67</v>
      </c>
      <c r="C115" s="3">
        <v>363.35215985481</v>
      </c>
    </row>
    <row r="116">
      <c r="A116" s="1">
        <f>IFERROR(__xludf.DUMMYFUNCTION("""COMPUTED_VALUE"""),44069.66666666667)</f>
        <v>44069.66667</v>
      </c>
      <c r="B116" s="2">
        <f>IFERROR(__xludf.DUMMYFUNCTION("""COMPUTED_VALUE"""),430.63)</f>
        <v>430.63</v>
      </c>
      <c r="C116" s="3">
        <v>364.194371811446</v>
      </c>
    </row>
    <row r="117">
      <c r="A117" s="1">
        <f>IFERROR(__xludf.DUMMYFUNCTION("""COMPUTED_VALUE"""),44070.66666666667)</f>
        <v>44070.66667</v>
      </c>
      <c r="B117" s="2">
        <f>IFERROR(__xludf.DUMMYFUNCTION("""COMPUTED_VALUE"""),447.75)</f>
        <v>447.75</v>
      </c>
      <c r="C117" s="3">
        <v>365.781893393485</v>
      </c>
    </row>
    <row r="118">
      <c r="A118" s="1">
        <f>IFERROR(__xludf.DUMMYFUNCTION("""COMPUTED_VALUE"""),44071.66666666667)</f>
        <v>44071.66667</v>
      </c>
      <c r="B118" s="2">
        <f>IFERROR(__xludf.DUMMYFUNCTION("""COMPUTED_VALUE"""),442.68)</f>
        <v>442.68</v>
      </c>
      <c r="C118" s="3">
        <v>363.811810198722</v>
      </c>
    </row>
    <row r="119">
      <c r="A119" s="1">
        <f>IFERROR(__xludf.DUMMYFUNCTION("""COMPUTED_VALUE"""),44074.66666666667)</f>
        <v>44074.66667</v>
      </c>
      <c r="B119" s="2">
        <f>IFERROR(__xludf.DUMMYFUNCTION("""COMPUTED_VALUE"""),498.32)</f>
        <v>498.32</v>
      </c>
      <c r="C119" s="3">
        <v>371.505918190119</v>
      </c>
    </row>
    <row r="120">
      <c r="A120" s="1">
        <f>IFERROR(__xludf.DUMMYFUNCTION("""COMPUTED_VALUE"""),44075.66666666667)</f>
        <v>44075.66667</v>
      </c>
      <c r="B120" s="2">
        <f>IFERROR(__xludf.DUMMYFUNCTION("""COMPUTED_VALUE"""),475.05)</f>
        <v>475.05</v>
      </c>
      <c r="C120" s="3">
        <v>376.901829855035</v>
      </c>
    </row>
    <row r="121">
      <c r="A121" s="1">
        <f>IFERROR(__xludf.DUMMYFUNCTION("""COMPUTED_VALUE"""),44076.66666666667)</f>
        <v>44076.66667</v>
      </c>
      <c r="B121" s="2">
        <f>IFERROR(__xludf.DUMMYFUNCTION("""COMPUTED_VALUE"""),447.37)</f>
        <v>447.37</v>
      </c>
      <c r="C121" s="3">
        <v>377.744041811651</v>
      </c>
    </row>
    <row r="122">
      <c r="A122" s="1">
        <f>IFERROR(__xludf.DUMMYFUNCTION("""COMPUTED_VALUE"""),44077.66666666667)</f>
        <v>44077.66667</v>
      </c>
      <c r="B122" s="2">
        <f>IFERROR(__xludf.DUMMYFUNCTION("""COMPUTED_VALUE"""),407.0)</f>
        <v>407</v>
      </c>
      <c r="C122" s="3">
        <v>379.331563486501</v>
      </c>
    </row>
    <row r="123">
      <c r="A123" s="1">
        <f>IFERROR(__xludf.DUMMYFUNCTION("""COMPUTED_VALUE"""),44078.66666666667)</f>
        <v>44078.66667</v>
      </c>
      <c r="B123" s="2">
        <f>IFERROR(__xludf.DUMMYFUNCTION("""COMPUTED_VALUE"""),418.32)</f>
        <v>418.32</v>
      </c>
      <c r="C123" s="3">
        <v>377.361480384579</v>
      </c>
    </row>
    <row r="124">
      <c r="A124" s="1">
        <f>IFERROR(__xludf.DUMMYFUNCTION("""COMPUTED_VALUE"""),44082.66666666667)</f>
        <v>44082.66667</v>
      </c>
      <c r="B124" s="2">
        <f>IFERROR(__xludf.DUMMYFUNCTION("""COMPUTED_VALUE"""),330.21)</f>
        <v>330.21</v>
      </c>
      <c r="C124" s="3">
        <v>390.451500412204</v>
      </c>
    </row>
    <row r="125">
      <c r="A125" s="1">
        <f>IFERROR(__xludf.DUMMYFUNCTION("""COMPUTED_VALUE"""),44083.66666666667)</f>
        <v>44083.66667</v>
      </c>
      <c r="B125" s="2">
        <f>IFERROR(__xludf.DUMMYFUNCTION("""COMPUTED_VALUE"""),366.28)</f>
        <v>366.28</v>
      </c>
      <c r="C125" s="3">
        <v>391.293712461656</v>
      </c>
    </row>
    <row r="126">
      <c r="A126" s="1">
        <f>IFERROR(__xludf.DUMMYFUNCTION("""COMPUTED_VALUE"""),44084.66666666667)</f>
        <v>44084.66667</v>
      </c>
      <c r="B126" s="2">
        <f>IFERROR(__xludf.DUMMYFUNCTION("""COMPUTED_VALUE"""),371.34)</f>
        <v>371.34</v>
      </c>
      <c r="C126" s="3">
        <v>392.881234136536</v>
      </c>
    </row>
    <row r="127">
      <c r="A127" s="1">
        <f>IFERROR(__xludf.DUMMYFUNCTION("""COMPUTED_VALUE"""),44085.66666666667)</f>
        <v>44085.66667</v>
      </c>
      <c r="B127" s="2">
        <f>IFERROR(__xludf.DUMMYFUNCTION("""COMPUTED_VALUE"""),372.72)</f>
        <v>372.72</v>
      </c>
      <c r="C127" s="3">
        <v>390.911151034594</v>
      </c>
    </row>
    <row r="128">
      <c r="A128" s="1">
        <f>IFERROR(__xludf.DUMMYFUNCTION("""COMPUTED_VALUE"""),44088.66666666667)</f>
        <v>44088.66667</v>
      </c>
      <c r="B128" s="2">
        <f>IFERROR(__xludf.DUMMYFUNCTION("""COMPUTED_VALUE"""),419.62)</f>
        <v>419.62</v>
      </c>
      <c r="C128" s="3">
        <v>398.605259304488</v>
      </c>
    </row>
    <row r="129">
      <c r="A129" s="1">
        <f>IFERROR(__xludf.DUMMYFUNCTION("""COMPUTED_VALUE"""),44089.66666666667)</f>
        <v>44089.66667</v>
      </c>
      <c r="B129" s="2">
        <f>IFERROR(__xludf.DUMMYFUNCTION("""COMPUTED_VALUE"""),449.76)</f>
        <v>449.76</v>
      </c>
      <c r="C129" s="3">
        <v>404.001171062202</v>
      </c>
    </row>
    <row r="130">
      <c r="A130" s="1">
        <f>IFERROR(__xludf.DUMMYFUNCTION("""COMPUTED_VALUE"""),44090.66666666667)</f>
        <v>44090.66667</v>
      </c>
      <c r="B130" s="2">
        <f>IFERROR(__xludf.DUMMYFUNCTION("""COMPUTED_VALUE"""),441.76)</f>
        <v>441.76</v>
      </c>
      <c r="C130" s="3">
        <v>404.843384080158</v>
      </c>
    </row>
    <row r="131">
      <c r="A131" s="1">
        <f>IFERROR(__xludf.DUMMYFUNCTION("""COMPUTED_VALUE"""),44091.66666666667)</f>
        <v>44091.66667</v>
      </c>
      <c r="B131" s="2">
        <f>IFERROR(__xludf.DUMMYFUNCTION("""COMPUTED_VALUE"""),423.43)</f>
        <v>423.43</v>
      </c>
      <c r="C131" s="3">
        <v>406.430906723531</v>
      </c>
    </row>
    <row r="132">
      <c r="A132" s="1">
        <f>IFERROR(__xludf.DUMMYFUNCTION("""COMPUTED_VALUE"""),44092.66666666667)</f>
        <v>44092.66667</v>
      </c>
      <c r="B132" s="2">
        <f>IFERROR(__xludf.DUMMYFUNCTION("""COMPUTED_VALUE"""),442.15)</f>
        <v>442.15</v>
      </c>
      <c r="C132" s="3">
        <v>404.460824590111</v>
      </c>
    </row>
    <row r="133">
      <c r="A133" s="1">
        <f>IFERROR(__xludf.DUMMYFUNCTION("""COMPUTED_VALUE"""),44095.66666666667)</f>
        <v>44095.66667</v>
      </c>
      <c r="B133" s="2">
        <f>IFERROR(__xludf.DUMMYFUNCTION("""COMPUTED_VALUE"""),449.39)</f>
        <v>449.39</v>
      </c>
      <c r="C133" s="3">
        <v>412.1549357655</v>
      </c>
    </row>
    <row r="134">
      <c r="A134" s="1">
        <f>IFERROR(__xludf.DUMMYFUNCTION("""COMPUTED_VALUE"""),44096.66666666667)</f>
        <v>44096.66667</v>
      </c>
      <c r="B134" s="2">
        <f>IFERROR(__xludf.DUMMYFUNCTION("""COMPUTED_VALUE"""),424.23)</f>
        <v>424.23</v>
      </c>
      <c r="C134" s="3">
        <v>417.550848491729</v>
      </c>
    </row>
    <row r="135">
      <c r="A135" s="1">
        <f>IFERROR(__xludf.DUMMYFUNCTION("""COMPUTED_VALUE"""),44097.66666666667)</f>
        <v>44097.66667</v>
      </c>
      <c r="B135" s="2">
        <f>IFERROR(__xludf.DUMMYFUNCTION("""COMPUTED_VALUE"""),380.36)</f>
        <v>380.36</v>
      </c>
      <c r="C135" s="3">
        <v>418.393061509663</v>
      </c>
    </row>
    <row r="136">
      <c r="A136" s="1">
        <f>IFERROR(__xludf.DUMMYFUNCTION("""COMPUTED_VALUE"""),44098.66666666667)</f>
        <v>44098.66667</v>
      </c>
      <c r="B136" s="2">
        <f>IFERROR(__xludf.DUMMYFUNCTION("""COMPUTED_VALUE"""),387.79)</f>
        <v>387.79</v>
      </c>
      <c r="C136" s="3">
        <v>419.980584153039</v>
      </c>
    </row>
    <row r="137">
      <c r="A137" s="1">
        <f>IFERROR(__xludf.DUMMYFUNCTION("""COMPUTED_VALUE"""),44099.66666666667)</f>
        <v>44099.66667</v>
      </c>
      <c r="B137" s="2">
        <f>IFERROR(__xludf.DUMMYFUNCTION("""COMPUTED_VALUE"""),407.34)</f>
        <v>407.34</v>
      </c>
      <c r="C137" s="3">
        <v>418.010502019581</v>
      </c>
    </row>
    <row r="138">
      <c r="A138" s="1">
        <f>IFERROR(__xludf.DUMMYFUNCTION("""COMPUTED_VALUE"""),44102.66666666667)</f>
        <v>44102.66667</v>
      </c>
      <c r="B138" s="2">
        <f>IFERROR(__xludf.DUMMYFUNCTION("""COMPUTED_VALUE"""),421.2)</f>
        <v>421.2</v>
      </c>
      <c r="C138" s="3">
        <v>425.915205412715</v>
      </c>
    </row>
    <row r="139">
      <c r="A139" s="1">
        <f>IFERROR(__xludf.DUMMYFUNCTION("""COMPUTED_VALUE"""),44103.66666666667)</f>
        <v>44103.66667</v>
      </c>
      <c r="B139" s="2">
        <f>IFERROR(__xludf.DUMMYFUNCTION("""COMPUTED_VALUE"""),419.07)</f>
        <v>419.07</v>
      </c>
      <c r="C139" s="3">
        <v>431.38131554486</v>
      </c>
    </row>
    <row r="140">
      <c r="A140" s="1">
        <f>IFERROR(__xludf.DUMMYFUNCTION("""COMPUTED_VALUE"""),44104.66666666667)</f>
        <v>44104.66667</v>
      </c>
      <c r="B140" s="2">
        <f>IFERROR(__xludf.DUMMYFUNCTION("""COMPUTED_VALUE"""),429.01)</f>
        <v>429.01</v>
      </c>
      <c r="C140" s="3">
        <v>432.293725968706</v>
      </c>
    </row>
    <row r="141">
      <c r="A141" s="1">
        <f>IFERROR(__xludf.DUMMYFUNCTION("""COMPUTED_VALUE"""),44105.66666666667)</f>
        <v>44105.66667</v>
      </c>
      <c r="B141" s="2">
        <f>IFERROR(__xludf.DUMMYFUNCTION("""COMPUTED_VALUE"""),448.16)</f>
        <v>448.16</v>
      </c>
      <c r="C141" s="3">
        <v>433.951446017972</v>
      </c>
    </row>
    <row r="142">
      <c r="A142" s="1">
        <f>IFERROR(__xludf.DUMMYFUNCTION("""COMPUTED_VALUE"""),44106.66666666667)</f>
        <v>44106.66667</v>
      </c>
      <c r="B142" s="2">
        <f>IFERROR(__xludf.DUMMYFUNCTION("""COMPUTED_VALUE"""),415.09)</f>
        <v>415.09</v>
      </c>
      <c r="C142" s="3">
        <v>432.051561290433</v>
      </c>
    </row>
    <row r="143">
      <c r="A143" s="1">
        <f>IFERROR(__xludf.DUMMYFUNCTION("""COMPUTED_VALUE"""),44109.66666666667)</f>
        <v>44109.66667</v>
      </c>
      <c r="B143" s="2">
        <f>IFERROR(__xludf.DUMMYFUNCTION("""COMPUTED_VALUE"""),425.68)</f>
        <v>425.68</v>
      </c>
      <c r="C143" s="3">
        <v>439.956264683559</v>
      </c>
    </row>
    <row r="144">
      <c r="A144" s="1">
        <f>IFERROR(__xludf.DUMMYFUNCTION("""COMPUTED_VALUE"""),44110.66666666667)</f>
        <v>44110.66667</v>
      </c>
      <c r="B144" s="2">
        <f>IFERROR(__xludf.DUMMYFUNCTION("""COMPUTED_VALUE"""),413.98)</f>
        <v>413.98</v>
      </c>
      <c r="C144" s="3">
        <v>445.422374815697</v>
      </c>
    </row>
    <row r="145">
      <c r="A145" s="1">
        <f>IFERROR(__xludf.DUMMYFUNCTION("""COMPUTED_VALUE"""),44111.66666666667)</f>
        <v>44111.66667</v>
      </c>
      <c r="B145" s="2">
        <f>IFERROR(__xludf.DUMMYFUNCTION("""COMPUTED_VALUE"""),425.3)</f>
        <v>425.3</v>
      </c>
      <c r="C145" s="3">
        <v>446.334785239561</v>
      </c>
    </row>
    <row r="146">
      <c r="A146" s="1">
        <f>IFERROR(__xludf.DUMMYFUNCTION("""COMPUTED_VALUE"""),44112.66666666667)</f>
        <v>44112.66667</v>
      </c>
      <c r="B146" s="2">
        <f>IFERROR(__xludf.DUMMYFUNCTION("""COMPUTED_VALUE"""),425.92)</f>
        <v>425.92</v>
      </c>
      <c r="C146" s="3">
        <v>448.136637850252</v>
      </c>
    </row>
    <row r="147">
      <c r="A147" s="1">
        <f>IFERROR(__xludf.DUMMYFUNCTION("""COMPUTED_VALUE"""),44113.66666666667)</f>
        <v>44113.66667</v>
      </c>
      <c r="B147" s="2">
        <f>IFERROR(__xludf.DUMMYFUNCTION("""COMPUTED_VALUE"""),434.0)</f>
        <v>434</v>
      </c>
      <c r="C147" s="3">
        <v>446.380885684163</v>
      </c>
    </row>
    <row r="148">
      <c r="A148" s="1">
        <f>IFERROR(__xludf.DUMMYFUNCTION("""COMPUTED_VALUE"""),44116.66666666667)</f>
        <v>44116.66667</v>
      </c>
      <c r="B148" s="2">
        <f>IFERROR(__xludf.DUMMYFUNCTION("""COMPUTED_VALUE"""),442.3)</f>
        <v>442.3</v>
      </c>
      <c r="C148" s="3">
        <v>454.717986761509</v>
      </c>
    </row>
    <row r="149">
      <c r="A149" s="1">
        <f>IFERROR(__xludf.DUMMYFUNCTION("""COMPUTED_VALUE"""),44117.66666666667)</f>
        <v>44117.66667</v>
      </c>
      <c r="B149" s="2">
        <f>IFERROR(__xludf.DUMMYFUNCTION("""COMPUTED_VALUE"""),446.65)</f>
        <v>446.65</v>
      </c>
      <c r="C149" s="3">
        <v>460.328229455076</v>
      </c>
    </row>
    <row r="150">
      <c r="A150" s="1">
        <f>IFERROR(__xludf.DUMMYFUNCTION("""COMPUTED_VALUE"""),44118.66666666667)</f>
        <v>44118.66667</v>
      </c>
      <c r="B150" s="2">
        <f>IFERROR(__xludf.DUMMYFUNCTION("""COMPUTED_VALUE"""),461.3)</f>
        <v>461.3</v>
      </c>
      <c r="C150" s="3">
        <v>461.384772440371</v>
      </c>
    </row>
    <row r="151">
      <c r="A151" s="1">
        <f>IFERROR(__xludf.DUMMYFUNCTION("""COMPUTED_VALUE"""),44119.66666666667)</f>
        <v>44119.66667</v>
      </c>
      <c r="B151" s="2">
        <f>IFERROR(__xludf.DUMMYFUNCTION("""COMPUTED_VALUE"""),448.88)</f>
        <v>448.88</v>
      </c>
      <c r="C151" s="3">
        <v>463.186625051049</v>
      </c>
    </row>
    <row r="152">
      <c r="A152" s="1">
        <f>IFERROR(__xludf.DUMMYFUNCTION("""COMPUTED_VALUE"""),44120.66666666667)</f>
        <v>44120.66667</v>
      </c>
      <c r="B152" s="2">
        <f>IFERROR(__xludf.DUMMYFUNCTION("""COMPUTED_VALUE"""),439.67)</f>
        <v>439.67</v>
      </c>
      <c r="C152" s="3">
        <v>461.430872884964</v>
      </c>
    </row>
    <row r="153">
      <c r="A153" s="1">
        <f>IFERROR(__xludf.DUMMYFUNCTION("""COMPUTED_VALUE"""),44123.66666666667)</f>
        <v>44123.66667</v>
      </c>
      <c r="B153" s="2">
        <f>IFERROR(__xludf.DUMMYFUNCTION("""COMPUTED_VALUE"""),430.83)</f>
        <v>430.83</v>
      </c>
      <c r="C153" s="3">
        <v>469.767973962322</v>
      </c>
    </row>
    <row r="154">
      <c r="A154" s="1">
        <f>IFERROR(__xludf.DUMMYFUNCTION("""COMPUTED_VALUE"""),44124.66666666667)</f>
        <v>44124.66667</v>
      </c>
      <c r="B154" s="2">
        <f>IFERROR(__xludf.DUMMYFUNCTION("""COMPUTED_VALUE"""),421.94)</f>
        <v>421.94</v>
      </c>
      <c r="C154" s="3">
        <v>475.570131564187</v>
      </c>
    </row>
    <row r="155">
      <c r="A155" s="1">
        <f>IFERROR(__xludf.DUMMYFUNCTION("""COMPUTED_VALUE"""),44125.66666666667)</f>
        <v>44125.66667</v>
      </c>
      <c r="B155" s="2">
        <f>IFERROR(__xludf.DUMMYFUNCTION("""COMPUTED_VALUE"""),422.64)</f>
        <v>422.64</v>
      </c>
      <c r="C155" s="3">
        <v>476.818589457748</v>
      </c>
    </row>
    <row r="156">
      <c r="A156" s="1">
        <f>IFERROR(__xludf.DUMMYFUNCTION("""COMPUTED_VALUE"""),44126.66666666667)</f>
        <v>44126.66667</v>
      </c>
      <c r="B156" s="2">
        <f>IFERROR(__xludf.DUMMYFUNCTION("""COMPUTED_VALUE"""),425.79)</f>
        <v>425.79</v>
      </c>
      <c r="C156" s="3">
        <v>478.812356976735</v>
      </c>
    </row>
    <row r="157">
      <c r="A157" s="1">
        <f>IFERROR(__xludf.DUMMYFUNCTION("""COMPUTED_VALUE"""),44127.66666666667)</f>
        <v>44127.66667</v>
      </c>
      <c r="B157" s="2">
        <f>IFERROR(__xludf.DUMMYFUNCTION("""COMPUTED_VALUE"""),420.63)</f>
        <v>420.63</v>
      </c>
      <c r="C157" s="3">
        <v>477.248519718925</v>
      </c>
    </row>
    <row r="158">
      <c r="A158" s="1">
        <f>IFERROR(__xludf.DUMMYFUNCTION("""COMPUTED_VALUE"""),44130.66666666667)</f>
        <v>44130.66667</v>
      </c>
      <c r="B158" s="2">
        <f>IFERROR(__xludf.DUMMYFUNCTION("""COMPUTED_VALUE"""),420.28)</f>
        <v>420.28</v>
      </c>
      <c r="C158" s="3">
        <v>486.161365521093</v>
      </c>
    </row>
    <row r="159">
      <c r="A159" s="1">
        <f>IFERROR(__xludf.DUMMYFUNCTION("""COMPUTED_VALUE"""),44131.66666666667)</f>
        <v>44131.66667</v>
      </c>
      <c r="B159" s="2">
        <f>IFERROR(__xludf.DUMMYFUNCTION("""COMPUTED_VALUE"""),424.68)</f>
        <v>424.68</v>
      </c>
      <c r="C159" s="3">
        <v>491.963523122987</v>
      </c>
    </row>
    <row r="160">
      <c r="A160" s="1">
        <f>IFERROR(__xludf.DUMMYFUNCTION("""COMPUTED_VALUE"""),44132.66666666667)</f>
        <v>44132.66667</v>
      </c>
      <c r="B160" s="2">
        <f>IFERROR(__xludf.DUMMYFUNCTION("""COMPUTED_VALUE"""),406.02)</f>
        <v>406.02</v>
      </c>
      <c r="C160" s="3">
        <v>493.211981016549</v>
      </c>
    </row>
    <row r="161">
      <c r="A161" s="1">
        <f>IFERROR(__xludf.DUMMYFUNCTION("""COMPUTED_VALUE"""),44133.66666666667)</f>
        <v>44133.66667</v>
      </c>
      <c r="B161" s="2">
        <f>IFERROR(__xludf.DUMMYFUNCTION("""COMPUTED_VALUE"""),410.83)</f>
        <v>410.83</v>
      </c>
      <c r="C161" s="3">
        <v>495.205748535531</v>
      </c>
    </row>
    <row r="162">
      <c r="A162" s="1">
        <f>IFERROR(__xludf.DUMMYFUNCTION("""COMPUTED_VALUE"""),44134.66666666667)</f>
        <v>44134.66667</v>
      </c>
      <c r="B162" s="2">
        <f>IFERROR(__xludf.DUMMYFUNCTION("""COMPUTED_VALUE"""),388.04)</f>
        <v>388.04</v>
      </c>
      <c r="C162" s="3">
        <v>493.830585177865</v>
      </c>
    </row>
    <row r="163">
      <c r="A163" s="1">
        <f>IFERROR(__xludf.DUMMYFUNCTION("""COMPUTED_VALUE"""),44137.66666666667)</f>
        <v>44137.66667</v>
      </c>
      <c r="B163" s="2">
        <f>IFERROR(__xludf.DUMMYFUNCTION("""COMPUTED_VALUE"""),400.51)</f>
        <v>400.51</v>
      </c>
      <c r="C163" s="3">
        <v>503.309452680512</v>
      </c>
    </row>
    <row r="164">
      <c r="A164" s="1">
        <f>IFERROR(__xludf.DUMMYFUNCTION("""COMPUTED_VALUE"""),44138.66666666667)</f>
        <v>44138.66667</v>
      </c>
      <c r="B164" s="2">
        <f>IFERROR(__xludf.DUMMYFUNCTION("""COMPUTED_VALUE"""),423.9)</f>
        <v>423.9</v>
      </c>
      <c r="C164" s="3">
        <v>509.300284182501</v>
      </c>
    </row>
    <row r="165">
      <c r="A165" s="1">
        <f>IFERROR(__xludf.DUMMYFUNCTION("""COMPUTED_VALUE"""),44139.66666666667)</f>
        <v>44139.66667</v>
      </c>
      <c r="B165" s="2">
        <f>IFERROR(__xludf.DUMMYFUNCTION("""COMPUTED_VALUE"""),420.98)</f>
        <v>420.98</v>
      </c>
      <c r="C165" s="3">
        <v>510.737415976196</v>
      </c>
    </row>
    <row r="166">
      <c r="A166" s="1">
        <f>IFERROR(__xludf.DUMMYFUNCTION("""COMPUTED_VALUE"""),44140.66666666667)</f>
        <v>44140.66667</v>
      </c>
      <c r="B166" s="2">
        <f>IFERROR(__xludf.DUMMYFUNCTION("""COMPUTED_VALUE"""),438.09)</f>
        <v>438.09</v>
      </c>
      <c r="C166" s="3">
        <v>512.91985739532</v>
      </c>
    </row>
    <row r="167">
      <c r="A167" s="1">
        <f>IFERROR(__xludf.DUMMYFUNCTION("""COMPUTED_VALUE"""),44141.66666666667)</f>
        <v>44141.66667</v>
      </c>
      <c r="B167" s="2">
        <f>IFERROR(__xludf.DUMMYFUNCTION("""COMPUTED_VALUE"""),429.95)</f>
        <v>429.95</v>
      </c>
      <c r="C167" s="3">
        <v>511.544694037683</v>
      </c>
    </row>
    <row r="168">
      <c r="A168" s="1">
        <f>IFERROR(__xludf.DUMMYFUNCTION("""COMPUTED_VALUE"""),44144.66666666667)</f>
        <v>44144.66667</v>
      </c>
      <c r="B168" s="2">
        <f>IFERROR(__xludf.DUMMYFUNCTION("""COMPUTED_VALUE"""),421.26)</f>
        <v>421.26</v>
      </c>
      <c r="C168" s="3">
        <v>521.023561540287</v>
      </c>
    </row>
    <row r="169">
      <c r="A169" s="1">
        <f>IFERROR(__xludf.DUMMYFUNCTION("""COMPUTED_VALUE"""),44145.66666666667)</f>
        <v>44145.66667</v>
      </c>
      <c r="B169" s="2">
        <f>IFERROR(__xludf.DUMMYFUNCTION("""COMPUTED_VALUE"""),410.36)</f>
        <v>410.36</v>
      </c>
      <c r="C169" s="3">
        <v>527.014393042268</v>
      </c>
    </row>
    <row r="170">
      <c r="A170" s="1">
        <f>IFERROR(__xludf.DUMMYFUNCTION("""COMPUTED_VALUE"""),44146.66666666667)</f>
        <v>44146.66667</v>
      </c>
      <c r="B170" s="2">
        <f>IFERROR(__xludf.DUMMYFUNCTION("""COMPUTED_VALUE"""),417.13)</f>
        <v>417.13</v>
      </c>
      <c r="C170" s="3">
        <v>528.528347001865</v>
      </c>
    </row>
    <row r="171">
      <c r="A171" s="1">
        <f>IFERROR(__xludf.DUMMYFUNCTION("""COMPUTED_VALUE"""),44147.66666666667)</f>
        <v>44147.66667</v>
      </c>
      <c r="B171" s="2">
        <f>IFERROR(__xludf.DUMMYFUNCTION("""COMPUTED_VALUE"""),411.76)</f>
        <v>411.76</v>
      </c>
      <c r="C171" s="3">
        <v>530.787610586856</v>
      </c>
    </row>
    <row r="172">
      <c r="A172" s="1">
        <f>IFERROR(__xludf.DUMMYFUNCTION("""COMPUTED_VALUE"""),44148.66666666667)</f>
        <v>44148.66667</v>
      </c>
      <c r="B172" s="2">
        <f>IFERROR(__xludf.DUMMYFUNCTION("""COMPUTED_VALUE"""),408.5)</f>
        <v>408.5</v>
      </c>
      <c r="C172" s="3">
        <v>529.489269395065</v>
      </c>
    </row>
    <row r="173">
      <c r="A173" s="1">
        <f>IFERROR(__xludf.DUMMYFUNCTION("""COMPUTED_VALUE"""),44151.66666666667)</f>
        <v>44151.66667</v>
      </c>
      <c r="B173" s="2">
        <f>IFERROR(__xludf.DUMMYFUNCTION("""COMPUTED_VALUE"""),408.09)</f>
        <v>408.09</v>
      </c>
      <c r="C173" s="3">
        <v>539.198603395379</v>
      </c>
    </row>
    <row r="174">
      <c r="A174" s="1">
        <f>IFERROR(__xludf.DUMMYFUNCTION("""COMPUTED_VALUE"""),44152.66666666667)</f>
        <v>44152.66667</v>
      </c>
      <c r="B174" s="2">
        <f>IFERROR(__xludf.DUMMYFUNCTION("""COMPUTED_VALUE"""),441.61)</f>
        <v>441.61</v>
      </c>
      <c r="C174" s="3">
        <v>545.266257063245</v>
      </c>
    </row>
    <row r="175">
      <c r="A175" s="1">
        <f>IFERROR(__xludf.DUMMYFUNCTION("""COMPUTED_VALUE"""),44153.66666666667)</f>
        <v>44153.66667</v>
      </c>
      <c r="B175" s="2">
        <f>IFERROR(__xludf.DUMMYFUNCTION("""COMPUTED_VALUE"""),486.64)</f>
        <v>486.64</v>
      </c>
      <c r="C175" s="3">
        <v>546.780211022839</v>
      </c>
    </row>
    <row r="176">
      <c r="A176" s="1">
        <f>IFERROR(__xludf.DUMMYFUNCTION("""COMPUTED_VALUE"""),44154.66666666667)</f>
        <v>44154.66667</v>
      </c>
      <c r="B176" s="2">
        <f>IFERROR(__xludf.DUMMYFUNCTION("""COMPUTED_VALUE"""),499.27)</f>
        <v>499.27</v>
      </c>
      <c r="C176" s="3">
        <v>549.039474607826</v>
      </c>
    </row>
    <row r="177">
      <c r="A177" s="1">
        <f>IFERROR(__xludf.DUMMYFUNCTION("""COMPUTED_VALUE"""),44155.66666666667)</f>
        <v>44155.66667</v>
      </c>
      <c r="B177" s="2">
        <f>IFERROR(__xludf.DUMMYFUNCTION("""COMPUTED_VALUE"""),489.61)</f>
        <v>489.61</v>
      </c>
      <c r="C177" s="3">
        <v>547.741133416046</v>
      </c>
    </row>
    <row r="178">
      <c r="A178" s="1">
        <f>IFERROR(__xludf.DUMMYFUNCTION("""COMPUTED_VALUE"""),44158.66666666667)</f>
        <v>44158.66667</v>
      </c>
      <c r="B178" s="2">
        <f>IFERROR(__xludf.DUMMYFUNCTION("""COMPUTED_VALUE"""),521.85)</f>
        <v>521.85</v>
      </c>
      <c r="C178" s="3">
        <v>557.450467399131</v>
      </c>
    </row>
    <row r="179">
      <c r="A179" s="1">
        <f>IFERROR(__xludf.DUMMYFUNCTION("""COMPUTED_VALUE"""),44159.66666666667)</f>
        <v>44159.66667</v>
      </c>
      <c r="B179" s="2">
        <f>IFERROR(__xludf.DUMMYFUNCTION("""COMPUTED_VALUE"""),555.38)</f>
        <v>555.38</v>
      </c>
      <c r="C179" s="3">
        <v>563.518121061297</v>
      </c>
    </row>
    <row r="180">
      <c r="A180" s="1">
        <f>IFERROR(__xludf.DUMMYFUNCTION("""COMPUTED_VALUE"""),44160.66666666667)</f>
        <v>44160.66667</v>
      </c>
      <c r="B180" s="2">
        <f>IFERROR(__xludf.DUMMYFUNCTION("""COMPUTED_VALUE"""),574.0)</f>
        <v>574</v>
      </c>
      <c r="C180" s="3">
        <v>565.032075015164</v>
      </c>
    </row>
    <row r="181">
      <c r="A181" s="1">
        <f>IFERROR(__xludf.DUMMYFUNCTION("""COMPUTED_VALUE"""),44162.54166666667)</f>
        <v>44162.54167</v>
      </c>
      <c r="B181" s="2">
        <f>IFERROR(__xludf.DUMMYFUNCTION("""COMPUTED_VALUE"""),585.76)</f>
        <v>585.76</v>
      </c>
      <c r="C181" s="3">
        <v>565.992997396931</v>
      </c>
    </row>
    <row r="182">
      <c r="A182" s="1">
        <f>IFERROR(__xludf.DUMMYFUNCTION("""COMPUTED_VALUE"""),44165.66666666667)</f>
        <v>44165.66667</v>
      </c>
      <c r="B182" s="2">
        <f>IFERROR(__xludf.DUMMYFUNCTION("""COMPUTED_VALUE"""),567.6)</f>
        <v>567.6</v>
      </c>
      <c r="C182" s="3">
        <v>575.702331380009</v>
      </c>
    </row>
    <row r="183">
      <c r="A183" s="1">
        <f>IFERROR(__xludf.DUMMYFUNCTION("""COMPUTED_VALUE"""),44166.66666666667)</f>
        <v>44166.66667</v>
      </c>
      <c r="B183" s="2">
        <f>IFERROR(__xludf.DUMMYFUNCTION("""COMPUTED_VALUE"""),584.76)</f>
        <v>584.76</v>
      </c>
      <c r="C183" s="3">
        <v>581.769985042189</v>
      </c>
    </row>
    <row r="184">
      <c r="A184" s="1">
        <f>IFERROR(__xludf.DUMMYFUNCTION("""COMPUTED_VALUE"""),44167.66666666667)</f>
        <v>44167.66667</v>
      </c>
      <c r="B184" s="2">
        <f>IFERROR(__xludf.DUMMYFUNCTION("""COMPUTED_VALUE"""),568.82)</f>
        <v>568.82</v>
      </c>
      <c r="C184" s="3">
        <v>583.283938996036</v>
      </c>
    </row>
    <row r="185">
      <c r="A185" s="1">
        <f>IFERROR(__xludf.DUMMYFUNCTION("""COMPUTED_VALUE"""),44168.66666666667)</f>
        <v>44168.66667</v>
      </c>
      <c r="B185" s="2">
        <f>IFERROR(__xludf.DUMMYFUNCTION("""COMPUTED_VALUE"""),593.38)</f>
        <v>593.38</v>
      </c>
      <c r="C185" s="3">
        <v>585.543202575283</v>
      </c>
    </row>
    <row r="186">
      <c r="A186" s="1">
        <f>IFERROR(__xludf.DUMMYFUNCTION("""COMPUTED_VALUE"""),44169.66666666667)</f>
        <v>44169.66667</v>
      </c>
      <c r="B186" s="2">
        <f>IFERROR(__xludf.DUMMYFUNCTION("""COMPUTED_VALUE"""),599.04)</f>
        <v>599.04</v>
      </c>
      <c r="C186" s="3">
        <v>584.244860963813</v>
      </c>
    </row>
    <row r="187">
      <c r="A187" s="1">
        <f>IFERROR(__xludf.DUMMYFUNCTION("""COMPUTED_VALUE"""),44172.66666666667)</f>
        <v>44172.66667</v>
      </c>
      <c r="B187" s="2">
        <f>IFERROR(__xludf.DUMMYFUNCTION("""COMPUTED_VALUE"""),641.76)</f>
        <v>641.76</v>
      </c>
      <c r="C187" s="3">
        <v>593.954193705124</v>
      </c>
    </row>
    <row r="188">
      <c r="A188" s="1">
        <f>IFERROR(__xludf.DUMMYFUNCTION("""COMPUTED_VALUE"""),44173.66666666667)</f>
        <v>44173.66667</v>
      </c>
      <c r="B188" s="2">
        <f>IFERROR(__xludf.DUMMYFUNCTION("""COMPUTED_VALUE"""),649.88)</f>
        <v>649.88</v>
      </c>
      <c r="C188" s="3">
        <v>600.021846953293</v>
      </c>
    </row>
    <row r="189">
      <c r="A189" s="1">
        <f>IFERROR(__xludf.DUMMYFUNCTION("""COMPUTED_VALUE"""),44174.66666666667)</f>
        <v>44174.66667</v>
      </c>
      <c r="B189" s="2">
        <f>IFERROR(__xludf.DUMMYFUNCTION("""COMPUTED_VALUE"""),604.48)</f>
        <v>604.48</v>
      </c>
      <c r="C189" s="3">
        <v>601.535800493191</v>
      </c>
    </row>
    <row r="190">
      <c r="A190" s="1">
        <f>IFERROR(__xludf.DUMMYFUNCTION("""COMPUTED_VALUE"""),44175.66666666667)</f>
        <v>44175.66667</v>
      </c>
      <c r="B190" s="2">
        <f>IFERROR(__xludf.DUMMYFUNCTION("""COMPUTED_VALUE"""),627.07)</f>
        <v>627.07</v>
      </c>
      <c r="C190" s="3">
        <v>603.795063658518</v>
      </c>
    </row>
    <row r="191">
      <c r="A191" s="1">
        <f>IFERROR(__xludf.DUMMYFUNCTION("""COMPUTED_VALUE"""),44176.66666666667)</f>
        <v>44176.66667</v>
      </c>
      <c r="B191" s="2">
        <f>IFERROR(__xludf.DUMMYFUNCTION("""COMPUTED_VALUE"""),609.99)</f>
        <v>609.99</v>
      </c>
      <c r="C191" s="3">
        <v>602.496722047012</v>
      </c>
    </row>
    <row r="192">
      <c r="A192" s="1">
        <f>IFERROR(__xludf.DUMMYFUNCTION("""COMPUTED_VALUE"""),44179.66666666667)</f>
        <v>44179.66667</v>
      </c>
      <c r="B192" s="2">
        <f>IFERROR(__xludf.DUMMYFUNCTION("""COMPUTED_VALUE"""),639.83)</f>
        <v>639.83</v>
      </c>
      <c r="C192" s="3">
        <v>612.206054788294</v>
      </c>
    </row>
    <row r="193">
      <c r="A193" s="1">
        <f>IFERROR(__xludf.DUMMYFUNCTION("""COMPUTED_VALUE"""),44180.66666666667)</f>
        <v>44180.66667</v>
      </c>
      <c r="B193" s="2">
        <f>IFERROR(__xludf.DUMMYFUNCTION("""COMPUTED_VALUE"""),633.25)</f>
        <v>633.25</v>
      </c>
      <c r="C193" s="3">
        <v>618.273708036475</v>
      </c>
    </row>
    <row r="194">
      <c r="A194" s="1">
        <f>IFERROR(__xludf.DUMMYFUNCTION("""COMPUTED_VALUE"""),44181.66666666667)</f>
        <v>44181.66667</v>
      </c>
      <c r="B194" s="2">
        <f>IFERROR(__xludf.DUMMYFUNCTION("""COMPUTED_VALUE"""),622.77)</f>
        <v>622.77</v>
      </c>
      <c r="C194" s="3">
        <v>619.787661024412</v>
      </c>
    </row>
    <row r="195">
      <c r="A195" s="1">
        <f>IFERROR(__xludf.DUMMYFUNCTION("""COMPUTED_VALUE"""),44182.66666666667)</f>
        <v>44182.66667</v>
      </c>
      <c r="B195" s="2">
        <f>IFERROR(__xludf.DUMMYFUNCTION("""COMPUTED_VALUE"""),655.9)</f>
        <v>655.9</v>
      </c>
      <c r="C195" s="3">
        <v>622.046923637752</v>
      </c>
    </row>
    <row r="196">
      <c r="A196" s="1">
        <f>IFERROR(__xludf.DUMMYFUNCTION("""COMPUTED_VALUE"""),44183.66666666667)</f>
        <v>44183.66667</v>
      </c>
      <c r="B196" s="2">
        <f>IFERROR(__xludf.DUMMYFUNCTION("""COMPUTED_VALUE"""),695.0)</f>
        <v>695</v>
      </c>
      <c r="C196" s="3">
        <v>620.748581474303</v>
      </c>
    </row>
    <row r="197">
      <c r="A197" s="1">
        <f>IFERROR(__xludf.DUMMYFUNCTION("""COMPUTED_VALUE"""),44186.66666666667)</f>
        <v>44186.66667</v>
      </c>
      <c r="B197" s="2">
        <f>IFERROR(__xludf.DUMMYFUNCTION("""COMPUTED_VALUE"""),649.86)</f>
        <v>649.86</v>
      </c>
      <c r="C197" s="3">
        <v>630.457912559619</v>
      </c>
    </row>
    <row r="198">
      <c r="A198" s="1">
        <f>IFERROR(__xludf.DUMMYFUNCTION("""COMPUTED_VALUE"""),44187.66666666667)</f>
        <v>44187.66667</v>
      </c>
      <c r="B198" s="2">
        <f>IFERROR(__xludf.DUMMYFUNCTION("""COMPUTED_VALUE"""),640.34)</f>
        <v>640.34</v>
      </c>
      <c r="C198" s="3">
        <v>636.525565255809</v>
      </c>
    </row>
    <row r="199">
      <c r="A199" s="1">
        <f>IFERROR(__xludf.DUMMYFUNCTION("""COMPUTED_VALUE"""),44188.66666666667)</f>
        <v>44188.66667</v>
      </c>
      <c r="B199" s="2">
        <f>IFERROR(__xludf.DUMMYFUNCTION("""COMPUTED_VALUE"""),645.98)</f>
        <v>645.98</v>
      </c>
      <c r="C199" s="3">
        <v>638.039518243748</v>
      </c>
    </row>
    <row r="200">
      <c r="A200" s="1">
        <f>IFERROR(__xludf.DUMMYFUNCTION("""COMPUTED_VALUE"""),44189.54166666667)</f>
        <v>44189.54167</v>
      </c>
      <c r="B200" s="2">
        <f>IFERROR(__xludf.DUMMYFUNCTION("""COMPUTED_VALUE"""),661.77)</f>
        <v>661.77</v>
      </c>
      <c r="C200" s="3">
        <v>640.298780857091</v>
      </c>
    </row>
    <row r="201">
      <c r="A201" s="1">
        <f>IFERROR(__xludf.DUMMYFUNCTION("""COMPUTED_VALUE"""),44193.66666666667)</f>
        <v>44193.66667</v>
      </c>
      <c r="B201" s="2">
        <f>IFERROR(__xludf.DUMMYFUNCTION("""COMPUTED_VALUE"""),663.69)</f>
        <v>663.69</v>
      </c>
      <c r="C201" s="3">
        <v>648.709769778944</v>
      </c>
    </row>
    <row r="202">
      <c r="A202" s="1">
        <f>IFERROR(__xludf.DUMMYFUNCTION("""COMPUTED_VALUE"""),44194.66666666667)</f>
        <v>44194.66667</v>
      </c>
      <c r="B202" s="2">
        <f>IFERROR(__xludf.DUMMYFUNCTION("""COMPUTED_VALUE"""),665.99)</f>
        <v>665.99</v>
      </c>
      <c r="C202" s="3">
        <v>654.627530687087</v>
      </c>
    </row>
    <row r="203">
      <c r="A203" s="1">
        <f>IFERROR(__xludf.DUMMYFUNCTION("""COMPUTED_VALUE"""),44195.66666666667)</f>
        <v>44195.66667</v>
      </c>
      <c r="B203" s="2">
        <f>IFERROR(__xludf.DUMMYFUNCTION("""COMPUTED_VALUE"""),694.78)</f>
        <v>694.78</v>
      </c>
      <c r="C203" s="3">
        <v>655.991591886927</v>
      </c>
    </row>
    <row r="204">
      <c r="A204" s="1">
        <f>IFERROR(__xludf.DUMMYFUNCTION("""COMPUTED_VALUE"""),44196.66666666667)</f>
        <v>44196.66667</v>
      </c>
      <c r="B204" s="2">
        <f>IFERROR(__xludf.DUMMYFUNCTION("""COMPUTED_VALUE"""),705.67)</f>
        <v>705.67</v>
      </c>
      <c r="C204" s="3">
        <v>658.100962712203</v>
      </c>
    </row>
    <row r="205">
      <c r="A205" s="1">
        <f>IFERROR(__xludf.DUMMYFUNCTION("""COMPUTED_VALUE"""),44200.66666666667)</f>
        <v>44200.66667</v>
      </c>
      <c r="B205" s="2">
        <f>IFERROR(__xludf.DUMMYFUNCTION("""COMPUTED_VALUE"""),729.77)</f>
        <v>729.77</v>
      </c>
      <c r="C205" s="3">
        <v>665.912384481708</v>
      </c>
    </row>
    <row r="206">
      <c r="A206" s="1">
        <f>IFERROR(__xludf.DUMMYFUNCTION("""COMPUTED_VALUE"""),44201.66666666667)</f>
        <v>44201.66667</v>
      </c>
      <c r="B206" s="2">
        <f>IFERROR(__xludf.DUMMYFUNCTION("""COMPUTED_VALUE"""),735.11)</f>
        <v>735.11</v>
      </c>
      <c r="C206" s="3">
        <v>671.83014538986</v>
      </c>
    </row>
    <row r="207">
      <c r="A207" s="1">
        <f>IFERROR(__xludf.DUMMYFUNCTION("""COMPUTED_VALUE"""),44202.66666666667)</f>
        <v>44202.66667</v>
      </c>
      <c r="B207" s="2">
        <f>IFERROR(__xludf.DUMMYFUNCTION("""COMPUTED_VALUE"""),755.98)</f>
        <v>755.98</v>
      </c>
      <c r="C207" s="3">
        <v>673.194206589705</v>
      </c>
    </row>
    <row r="208">
      <c r="A208" s="1">
        <f>IFERROR(__xludf.DUMMYFUNCTION("""COMPUTED_VALUE"""),44203.66666666667)</f>
        <v>44203.66667</v>
      </c>
      <c r="B208" s="2">
        <f>IFERROR(__xludf.DUMMYFUNCTION("""COMPUTED_VALUE"""),816.04)</f>
        <v>816.04</v>
      </c>
      <c r="C208" s="3">
        <v>675.303577414981</v>
      </c>
    </row>
    <row r="209">
      <c r="A209" s="1">
        <f>IFERROR(__xludf.DUMMYFUNCTION("""COMPUTED_VALUE"""),44204.66666666667)</f>
        <v>44204.66667</v>
      </c>
      <c r="B209" s="2">
        <f>IFERROR(__xludf.DUMMYFUNCTION("""COMPUTED_VALUE"""),880.02)</f>
        <v>880.02</v>
      </c>
      <c r="C209" s="3">
        <v>673.85534346344</v>
      </c>
    </row>
    <row r="210">
      <c r="A210" s="1">
        <f>IFERROR(__xludf.DUMMYFUNCTION("""COMPUTED_VALUE"""),44207.66666666667)</f>
        <v>44207.66667</v>
      </c>
      <c r="B210" s="2">
        <f>IFERROR(__xludf.DUMMYFUNCTION("""COMPUTED_VALUE"""),811.19)</f>
        <v>811.19</v>
      </c>
      <c r="C210" s="3">
        <v>683.114999184519</v>
      </c>
    </row>
    <row r="211">
      <c r="A211" s="1">
        <f>IFERROR(__xludf.DUMMYFUNCTION("""COMPUTED_VALUE"""),44208.66666666667)</f>
        <v>44208.66667</v>
      </c>
      <c r="B211" s="2">
        <f>IFERROR(__xludf.DUMMYFUNCTION("""COMPUTED_VALUE"""),849.44)</f>
        <v>849.44</v>
      </c>
      <c r="C211" s="3">
        <v>689.032760092632</v>
      </c>
    </row>
    <row r="212">
      <c r="A212" s="1">
        <f>IFERROR(__xludf.DUMMYFUNCTION("""COMPUTED_VALUE"""),44209.66666666667)</f>
        <v>44209.66667</v>
      </c>
      <c r="B212" s="2">
        <f>IFERROR(__xludf.DUMMYFUNCTION("""COMPUTED_VALUE"""),854.41)</f>
        <v>854.41</v>
      </c>
      <c r="C212" s="3">
        <v>690.396821292483</v>
      </c>
    </row>
    <row r="213">
      <c r="A213" s="1">
        <f>IFERROR(__xludf.DUMMYFUNCTION("""COMPUTED_VALUE"""),44210.66666666667)</f>
        <v>44210.66667</v>
      </c>
      <c r="B213" s="2">
        <f>IFERROR(__xludf.DUMMYFUNCTION("""COMPUTED_VALUE"""),845.0)</f>
        <v>845</v>
      </c>
      <c r="C213" s="3">
        <v>692.506192117751</v>
      </c>
    </row>
    <row r="214">
      <c r="A214" s="1">
        <f>IFERROR(__xludf.DUMMYFUNCTION("""COMPUTED_VALUE"""),44211.66666666667)</f>
        <v>44211.66667</v>
      </c>
      <c r="B214" s="2">
        <f>IFERROR(__xludf.DUMMYFUNCTION("""COMPUTED_VALUE"""),826.16)</f>
        <v>826.16</v>
      </c>
      <c r="C214" s="3">
        <v>691.05795816623</v>
      </c>
    </row>
    <row r="215">
      <c r="A215" s="1">
        <f>IFERROR(__xludf.DUMMYFUNCTION("""COMPUTED_VALUE"""),44215.66666666667)</f>
        <v>44215.66667</v>
      </c>
      <c r="B215" s="2">
        <f>IFERROR(__xludf.DUMMYFUNCTION("""COMPUTED_VALUE"""),844.55)</f>
        <v>844.55</v>
      </c>
      <c r="C215" s="3">
        <v>706.235374795429</v>
      </c>
    </row>
    <row r="216">
      <c r="A216" s="1">
        <f>IFERROR(__xludf.DUMMYFUNCTION("""COMPUTED_VALUE"""),44216.66666666667)</f>
        <v>44216.66667</v>
      </c>
      <c r="B216" s="2">
        <f>IFERROR(__xludf.DUMMYFUNCTION("""COMPUTED_VALUE"""),850.45)</f>
        <v>850.45</v>
      </c>
      <c r="C216" s="3">
        <v>707.599435995259</v>
      </c>
    </row>
    <row r="217">
      <c r="A217" s="1">
        <f>IFERROR(__xludf.DUMMYFUNCTION("""COMPUTED_VALUE"""),44217.66666666667)</f>
        <v>44217.66667</v>
      </c>
      <c r="B217" s="2">
        <f>IFERROR(__xludf.DUMMYFUNCTION("""COMPUTED_VALUE"""),844.99)</f>
        <v>844.99</v>
      </c>
      <c r="C217" s="3">
        <v>709.70880682052</v>
      </c>
    </row>
    <row r="218">
      <c r="A218" s="1">
        <f>IFERROR(__xludf.DUMMYFUNCTION("""COMPUTED_VALUE"""),44218.66666666667)</f>
        <v>44218.66667</v>
      </c>
      <c r="B218" s="2">
        <f>IFERROR(__xludf.DUMMYFUNCTION("""COMPUTED_VALUE"""),846.64)</f>
        <v>846.64</v>
      </c>
      <c r="C218" s="3">
        <v>708.26057286897</v>
      </c>
    </row>
    <row r="219">
      <c r="A219" s="1">
        <f>IFERROR(__xludf.DUMMYFUNCTION("""COMPUTED_VALUE"""),44221.66666666667)</f>
        <v>44221.66667</v>
      </c>
      <c r="B219" s="2">
        <f>IFERROR(__xludf.DUMMYFUNCTION("""COMPUTED_VALUE"""),880.8)</f>
        <v>880.8</v>
      </c>
      <c r="C219" s="3">
        <v>717.520228590067</v>
      </c>
    </row>
    <row r="220">
      <c r="A220" s="1">
        <f>IFERROR(__xludf.DUMMYFUNCTION("""COMPUTED_VALUE"""),44222.66666666667)</f>
        <v>44222.66667</v>
      </c>
      <c r="B220" s="2">
        <f>IFERROR(__xludf.DUMMYFUNCTION("""COMPUTED_VALUE"""),883.09)</f>
        <v>883.09</v>
      </c>
      <c r="C220" s="3">
        <v>723.437989498202</v>
      </c>
    </row>
    <row r="221">
      <c r="A221" s="1">
        <f>IFERROR(__xludf.DUMMYFUNCTION("""COMPUTED_VALUE"""),44223.66666666667)</f>
        <v>44223.66667</v>
      </c>
      <c r="B221" s="2">
        <f>IFERROR(__xludf.DUMMYFUNCTION("""COMPUTED_VALUE"""),864.16)</f>
        <v>864.16</v>
      </c>
      <c r="C221" s="3">
        <v>724.802050698041</v>
      </c>
    </row>
    <row r="222">
      <c r="A222" s="1">
        <f>IFERROR(__xludf.DUMMYFUNCTION("""COMPUTED_VALUE"""),44224.66666666667)</f>
        <v>44224.66667</v>
      </c>
      <c r="B222" s="2">
        <f>IFERROR(__xludf.DUMMYFUNCTION("""COMPUTED_VALUE"""),835.43)</f>
        <v>835.43</v>
      </c>
      <c r="C222" s="3">
        <v>726.911421523289</v>
      </c>
    </row>
    <row r="223">
      <c r="A223" s="1">
        <f>IFERROR(__xludf.DUMMYFUNCTION("""COMPUTED_VALUE"""),44225.66666666667)</f>
        <v>44225.66667</v>
      </c>
      <c r="B223" s="2">
        <f>IFERROR(__xludf.DUMMYFUNCTION("""COMPUTED_VALUE"""),793.53)</f>
        <v>793.53</v>
      </c>
      <c r="C223" s="3">
        <v>725.463187571742</v>
      </c>
    </row>
    <row r="224">
      <c r="A224" s="1">
        <f>IFERROR(__xludf.DUMMYFUNCTION("""COMPUTED_VALUE"""),44228.66666666667)</f>
        <v>44228.66667</v>
      </c>
      <c r="B224" s="2">
        <f>IFERROR(__xludf.DUMMYFUNCTION("""COMPUTED_VALUE"""),839.81)</f>
        <v>839.81</v>
      </c>
      <c r="C224" s="3">
        <v>734.722843292831</v>
      </c>
    </row>
    <row r="225">
      <c r="A225" s="1">
        <f>IFERROR(__xludf.DUMMYFUNCTION("""COMPUTED_VALUE"""),44229.66666666667)</f>
        <v>44229.66667</v>
      </c>
      <c r="B225" s="2">
        <f>IFERROR(__xludf.DUMMYFUNCTION("""COMPUTED_VALUE"""),872.79)</f>
        <v>872.79</v>
      </c>
      <c r="C225" s="3">
        <v>740.640604200959</v>
      </c>
    </row>
    <row r="226">
      <c r="A226" s="1">
        <f>IFERROR(__xludf.DUMMYFUNCTION("""COMPUTED_VALUE"""),44230.66666666667)</f>
        <v>44230.66667</v>
      </c>
      <c r="B226" s="2">
        <f>IFERROR(__xludf.DUMMYFUNCTION("""COMPUTED_VALUE"""),854.69)</f>
        <v>854.69</v>
      </c>
      <c r="C226" s="3">
        <v>742.004665400815</v>
      </c>
    </row>
    <row r="227">
      <c r="A227" s="1">
        <f>IFERROR(__xludf.DUMMYFUNCTION("""COMPUTED_VALUE"""),44231.66666666667)</f>
        <v>44231.66667</v>
      </c>
      <c r="B227" s="2">
        <f>IFERROR(__xludf.DUMMYFUNCTION("""COMPUTED_VALUE"""),849.99)</f>
        <v>849.99</v>
      </c>
      <c r="C227" s="3">
        <v>744.114036226067</v>
      </c>
    </row>
    <row r="228">
      <c r="A228" s="1">
        <f>IFERROR(__xludf.DUMMYFUNCTION("""COMPUTED_VALUE"""),44232.66666666667)</f>
        <v>44232.66667</v>
      </c>
      <c r="B228" s="2">
        <f>IFERROR(__xludf.DUMMYFUNCTION("""COMPUTED_VALUE"""),852.23)</f>
        <v>852.23</v>
      </c>
      <c r="C228" s="3">
        <v>742.66580227455</v>
      </c>
    </row>
    <row r="229">
      <c r="A229" s="1">
        <f>IFERROR(__xludf.DUMMYFUNCTION("""COMPUTED_VALUE"""),44235.66666666667)</f>
        <v>44235.66667</v>
      </c>
      <c r="B229" s="2">
        <f>IFERROR(__xludf.DUMMYFUNCTION("""COMPUTED_VALUE"""),863.42)</f>
        <v>863.42</v>
      </c>
      <c r="C229" s="3">
        <v>751.925457995595</v>
      </c>
    </row>
    <row r="230">
      <c r="A230" s="1">
        <f>IFERROR(__xludf.DUMMYFUNCTION("""COMPUTED_VALUE"""),44236.66666666667)</f>
        <v>44236.66667</v>
      </c>
      <c r="B230" s="2">
        <f>IFERROR(__xludf.DUMMYFUNCTION("""COMPUTED_VALUE"""),849.46)</f>
        <v>849.46</v>
      </c>
      <c r="C230" s="3">
        <v>757.843218903744</v>
      </c>
    </row>
    <row r="231">
      <c r="A231" s="1">
        <f>IFERROR(__xludf.DUMMYFUNCTION("""COMPUTED_VALUE"""),44237.66666666667)</f>
        <v>44237.66667</v>
      </c>
      <c r="B231" s="2">
        <f>IFERROR(__xludf.DUMMYFUNCTION("""COMPUTED_VALUE"""),804.82)</f>
        <v>804.82</v>
      </c>
      <c r="C231" s="3">
        <v>759.207280103592</v>
      </c>
    </row>
    <row r="232">
      <c r="A232" s="1">
        <f>IFERROR(__xludf.DUMMYFUNCTION("""COMPUTED_VALUE"""),44238.66666666667)</f>
        <v>44238.66667</v>
      </c>
      <c r="B232" s="2">
        <f>IFERROR(__xludf.DUMMYFUNCTION("""COMPUTED_VALUE"""),811.66)</f>
        <v>811.66</v>
      </c>
      <c r="C232" s="3">
        <v>761.316650928828</v>
      </c>
    </row>
    <row r="233">
      <c r="A233" s="1">
        <f>IFERROR(__xludf.DUMMYFUNCTION("""COMPUTED_VALUE"""),44239.66666666667)</f>
        <v>44239.66667</v>
      </c>
      <c r="B233" s="2">
        <f>IFERROR(__xludf.DUMMYFUNCTION("""COMPUTED_VALUE"""),816.12)</f>
        <v>816.12</v>
      </c>
      <c r="C233" s="3">
        <v>759.868416977322</v>
      </c>
    </row>
    <row r="234">
      <c r="A234" s="1">
        <f>IFERROR(__xludf.DUMMYFUNCTION("""COMPUTED_VALUE"""),44243.66666666667)</f>
        <v>44243.66667</v>
      </c>
      <c r="B234" s="2">
        <f>IFERROR(__xludf.DUMMYFUNCTION("""COMPUTED_VALUE"""),796.22)</f>
        <v>796.22</v>
      </c>
      <c r="C234" s="3">
        <v>775.045833606528</v>
      </c>
    </row>
    <row r="235">
      <c r="A235" s="1">
        <f>IFERROR(__xludf.DUMMYFUNCTION("""COMPUTED_VALUE"""),44244.66666666667)</f>
        <v>44244.66667</v>
      </c>
      <c r="B235" s="2">
        <f>IFERROR(__xludf.DUMMYFUNCTION("""COMPUTED_VALUE"""),798.15)</f>
        <v>798.15</v>
      </c>
      <c r="C235" s="3">
        <v>776.40989480637</v>
      </c>
    </row>
    <row r="236">
      <c r="A236" s="1">
        <f>IFERROR(__xludf.DUMMYFUNCTION("""COMPUTED_VALUE"""),44245.66666666667)</f>
        <v>44245.66667</v>
      </c>
      <c r="B236" s="2">
        <f>IFERROR(__xludf.DUMMYFUNCTION("""COMPUTED_VALUE"""),787.38)</f>
        <v>787.38</v>
      </c>
      <c r="C236" s="3">
        <v>778.519265631637</v>
      </c>
    </row>
    <row r="237">
      <c r="A237" s="1">
        <f>IFERROR(__xludf.DUMMYFUNCTION("""COMPUTED_VALUE"""),44246.66666666667)</f>
        <v>44246.66667</v>
      </c>
      <c r="B237" s="2">
        <f>IFERROR(__xludf.DUMMYFUNCTION("""COMPUTED_VALUE"""),781.3)</f>
        <v>781.3</v>
      </c>
      <c r="C237" s="3">
        <v>777.071031680112</v>
      </c>
    </row>
    <row r="238">
      <c r="A238" s="1">
        <f>IFERROR(__xludf.DUMMYFUNCTION("""COMPUTED_VALUE"""),44249.66666666667)</f>
        <v>44249.66667</v>
      </c>
      <c r="B238" s="2">
        <f>IFERROR(__xludf.DUMMYFUNCTION("""COMPUTED_VALUE"""),714.5)</f>
        <v>714.5</v>
      </c>
      <c r="C238" s="3">
        <v>786.330687401123</v>
      </c>
    </row>
    <row r="239">
      <c r="A239" s="1">
        <f>IFERROR(__xludf.DUMMYFUNCTION("""COMPUTED_VALUE"""),44250.66666666667)</f>
        <v>44250.66667</v>
      </c>
      <c r="B239" s="2">
        <f>IFERROR(__xludf.DUMMYFUNCTION("""COMPUTED_VALUE"""),698.84)</f>
        <v>698.84</v>
      </c>
      <c r="C239" s="3">
        <v>792.248448309273</v>
      </c>
    </row>
    <row r="240">
      <c r="A240" s="1">
        <f>IFERROR(__xludf.DUMMYFUNCTION("""COMPUTED_VALUE"""),44251.66666666667)</f>
        <v>44251.66667</v>
      </c>
      <c r="B240" s="2">
        <f>IFERROR(__xludf.DUMMYFUNCTION("""COMPUTED_VALUE"""),742.02)</f>
        <v>742.02</v>
      </c>
      <c r="C240" s="3">
        <v>793.612509509144</v>
      </c>
    </row>
    <row r="241">
      <c r="A241" s="1">
        <f>IFERROR(__xludf.DUMMYFUNCTION("""COMPUTED_VALUE"""),44252.66666666667)</f>
        <v>44252.66667</v>
      </c>
      <c r="B241" s="2">
        <f>IFERROR(__xludf.DUMMYFUNCTION("""COMPUTED_VALUE"""),682.22)</f>
        <v>682.22</v>
      </c>
      <c r="C241" s="3">
        <v>795.721880334406</v>
      </c>
    </row>
    <row r="242">
      <c r="A242" s="1">
        <f>IFERROR(__xludf.DUMMYFUNCTION("""COMPUTED_VALUE"""),44253.66666666667)</f>
        <v>44253.66667</v>
      </c>
      <c r="B242" s="2">
        <f>IFERROR(__xludf.DUMMYFUNCTION("""COMPUTED_VALUE"""),675.5)</f>
        <v>675.5</v>
      </c>
      <c r="C242" s="3">
        <v>794.273646382903</v>
      </c>
    </row>
    <row r="243">
      <c r="A243" s="1">
        <f>IFERROR(__xludf.DUMMYFUNCTION("""COMPUTED_VALUE"""),44256.66666666667)</f>
        <v>44256.66667</v>
      </c>
      <c r="B243" s="2">
        <f>IFERROR(__xludf.DUMMYFUNCTION("""COMPUTED_VALUE"""),718.43)</f>
        <v>718.43</v>
      </c>
      <c r="C243" s="3">
        <v>803.533302103953</v>
      </c>
    </row>
    <row r="244">
      <c r="A244" s="1">
        <f>IFERROR(__xludf.DUMMYFUNCTION("""COMPUTED_VALUE"""),44257.66666666667)</f>
        <v>44257.66667</v>
      </c>
      <c r="B244" s="2">
        <f>IFERROR(__xludf.DUMMYFUNCTION("""COMPUTED_VALUE"""),686.44)</f>
        <v>686.44</v>
      </c>
      <c r="C244" s="3">
        <v>809.451063012058</v>
      </c>
    </row>
    <row r="245">
      <c r="A245" s="1">
        <f>IFERROR(__xludf.DUMMYFUNCTION("""COMPUTED_VALUE"""),44258.66666666667)</f>
        <v>44258.66667</v>
      </c>
      <c r="B245" s="2">
        <f>IFERROR(__xludf.DUMMYFUNCTION("""COMPUTED_VALUE"""),653.2)</f>
        <v>653.2</v>
      </c>
      <c r="C245" s="3">
        <v>810.815124211921</v>
      </c>
    </row>
    <row r="246">
      <c r="A246" s="1">
        <f>IFERROR(__xludf.DUMMYFUNCTION("""COMPUTED_VALUE"""),44259.66666666667)</f>
        <v>44259.66667</v>
      </c>
      <c r="B246" s="2">
        <f>IFERROR(__xludf.DUMMYFUNCTION("""COMPUTED_VALUE"""),621.44)</f>
        <v>621.44</v>
      </c>
      <c r="C246" s="3">
        <v>812.924495037185</v>
      </c>
    </row>
    <row r="247">
      <c r="A247" s="1">
        <f>IFERROR(__xludf.DUMMYFUNCTION("""COMPUTED_VALUE"""),44260.66666666667)</f>
        <v>44260.66667</v>
      </c>
      <c r="B247" s="2">
        <f>IFERROR(__xludf.DUMMYFUNCTION("""COMPUTED_VALUE"""),597.95)</f>
        <v>597.95</v>
      </c>
      <c r="C247" s="3">
        <v>811.476261085643</v>
      </c>
    </row>
    <row r="248">
      <c r="A248" s="1">
        <f>IFERROR(__xludf.DUMMYFUNCTION("""COMPUTED_VALUE"""),44263.66666666667)</f>
        <v>44263.66667</v>
      </c>
      <c r="B248" s="2">
        <f>IFERROR(__xludf.DUMMYFUNCTION("""COMPUTED_VALUE"""),563.0)</f>
        <v>563</v>
      </c>
      <c r="C248" s="3">
        <v>820.735916806717</v>
      </c>
    </row>
    <row r="249">
      <c r="A249" s="1">
        <f>IFERROR(__xludf.DUMMYFUNCTION("""COMPUTED_VALUE"""),44264.66666666667)</f>
        <v>44264.66667</v>
      </c>
      <c r="B249" s="2">
        <f>IFERROR(__xludf.DUMMYFUNCTION("""COMPUTED_VALUE"""),673.58)</f>
        <v>673.58</v>
      </c>
      <c r="C249" s="3">
        <v>826.653677714843</v>
      </c>
    </row>
    <row r="250">
      <c r="A250" s="1">
        <f>IFERROR(__xludf.DUMMYFUNCTION("""COMPUTED_VALUE"""),44265.66666666667)</f>
        <v>44265.66667</v>
      </c>
      <c r="B250" s="2">
        <f>IFERROR(__xludf.DUMMYFUNCTION("""COMPUTED_VALUE"""),668.06)</f>
        <v>668.06</v>
      </c>
      <c r="C250" s="3">
        <v>828.017738914697</v>
      </c>
    </row>
    <row r="251">
      <c r="A251" s="1">
        <f>IFERROR(__xludf.DUMMYFUNCTION("""COMPUTED_VALUE"""),44266.66666666667)</f>
        <v>44266.66667</v>
      </c>
      <c r="B251" s="2">
        <f>IFERROR(__xludf.DUMMYFUNCTION("""COMPUTED_VALUE"""),699.6)</f>
        <v>699.6</v>
      </c>
      <c r="C251" s="3">
        <v>830.127109739945</v>
      </c>
    </row>
    <row r="252">
      <c r="A252" s="1">
        <f>IFERROR(__xludf.DUMMYFUNCTION("""COMPUTED_VALUE"""),44267.66666666667)</f>
        <v>44267.66667</v>
      </c>
      <c r="B252" s="2">
        <f>IFERROR(__xludf.DUMMYFUNCTION("""COMPUTED_VALUE"""),693.73)</f>
        <v>693.73</v>
      </c>
      <c r="C252" s="3">
        <v>828.678875788415</v>
      </c>
    </row>
    <row r="253">
      <c r="A253" s="1"/>
      <c r="C253" s="3">
        <v>850.604189263088</v>
      </c>
    </row>
    <row r="254">
      <c r="A254" s="1"/>
      <c r="C254" s="3">
        <v>853.061705651753</v>
      </c>
    </row>
    <row r="255">
      <c r="A255" s="1"/>
      <c r="C255" s="3">
        <v>837.938531509481</v>
      </c>
    </row>
    <row r="256">
      <c r="A256" s="1"/>
      <c r="C256" s="3">
        <v>843.856292417628</v>
      </c>
    </row>
    <row r="257">
      <c r="A257" s="1"/>
      <c r="C257" s="3">
        <v>845.220353617477</v>
      </c>
    </row>
    <row r="258">
      <c r="A258" s="1"/>
      <c r="C258" s="3">
        <v>847.329724442723</v>
      </c>
    </row>
    <row r="259">
      <c r="A259" s="1"/>
      <c r="C259" s="3">
        <v>845.881490491205</v>
      </c>
    </row>
    <row r="260">
      <c r="A260" s="1"/>
      <c r="C260" s="3">
        <v>867.806803965893</v>
      </c>
    </row>
    <row r="261">
      <c r="A261" s="1"/>
      <c r="C261" s="3">
        <v>870.264320354527</v>
      </c>
    </row>
    <row r="262">
      <c r="A262" s="1"/>
      <c r="C262" s="3">
        <v>855.141146212292</v>
      </c>
    </row>
    <row r="263">
      <c r="A263" s="1"/>
      <c r="C263" s="3">
        <v>861.058907120401</v>
      </c>
    </row>
    <row r="264">
      <c r="A264" s="1"/>
      <c r="C264" s="3">
        <v>862.422968320253</v>
      </c>
    </row>
    <row r="265">
      <c r="A265" s="1"/>
      <c r="C265" s="3">
        <v>864.532339145501</v>
      </c>
    </row>
    <row r="266">
      <c r="A266" s="1"/>
      <c r="C266" s="3">
        <v>863.084105193995</v>
      </c>
    </row>
    <row r="267">
      <c r="A267" s="1"/>
      <c r="C267" s="3">
        <v>885.009418668674</v>
      </c>
    </row>
    <row r="268">
      <c r="A268" s="1"/>
      <c r="C268" s="3">
        <v>887.46693505735</v>
      </c>
    </row>
    <row r="269">
      <c r="A269" s="1"/>
      <c r="C269" s="3">
        <v>872.343760915076</v>
      </c>
    </row>
    <row r="270">
      <c r="A270" s="1"/>
      <c r="C270" s="3">
        <v>878.261521823197</v>
      </c>
    </row>
    <row r="271">
      <c r="A271" s="1"/>
      <c r="C271" s="3">
        <v>879.625583023031</v>
      </c>
    </row>
    <row r="272">
      <c r="A272" s="1"/>
      <c r="C272" s="3">
        <v>881.734953848262</v>
      </c>
    </row>
    <row r="273">
      <c r="A273" s="1"/>
      <c r="C273" s="3">
        <v>880.286719896735</v>
      </c>
    </row>
    <row r="274">
      <c r="A274" s="1"/>
      <c r="C274" s="3">
        <v>902.212033371456</v>
      </c>
    </row>
    <row r="275">
      <c r="A275" s="1"/>
      <c r="C275" s="3">
        <v>904.669549760123</v>
      </c>
    </row>
    <row r="276">
      <c r="A276" s="1"/>
      <c r="C276" s="3">
        <v>889.54637561782</v>
      </c>
    </row>
    <row r="277">
      <c r="A277" s="1"/>
      <c r="C277" s="3">
        <v>895.46413652597</v>
      </c>
    </row>
    <row r="278">
      <c r="A278" s="1"/>
      <c r="C278" s="3">
        <v>896.828197725807</v>
      </c>
    </row>
    <row r="279">
      <c r="A279" s="1"/>
      <c r="C279" s="3">
        <v>898.937568551071</v>
      </c>
    </row>
    <row r="280">
      <c r="A280" s="1"/>
      <c r="C280" s="3">
        <v>897.489334599508</v>
      </c>
    </row>
    <row r="281">
      <c r="A281" s="1"/>
      <c r="C281" s="3">
        <v>919.414648074237</v>
      </c>
    </row>
    <row r="282">
      <c r="A282" s="1"/>
      <c r="C282" s="4">
        <v>921.872164462873</v>
      </c>
    </row>
    <row r="283">
      <c r="A283" s="1"/>
      <c r="C283" s="5"/>
    </row>
    <row r="284">
      <c r="A284" s="1"/>
      <c r="C284" s="5"/>
    </row>
    <row r="285">
      <c r="A285" s="1"/>
      <c r="C285" s="5"/>
    </row>
    <row r="286">
      <c r="A286" s="1"/>
      <c r="C286" s="5"/>
    </row>
    <row r="287">
      <c r="A287" s="1"/>
      <c r="C287" s="5"/>
    </row>
    <row r="288">
      <c r="A288" s="1"/>
      <c r="C288" s="5"/>
    </row>
    <row r="289">
      <c r="A289" s="1"/>
      <c r="C289" s="5"/>
    </row>
    <row r="290">
      <c r="A290" s="1"/>
      <c r="C290" s="5"/>
    </row>
    <row r="291">
      <c r="A291" s="1"/>
      <c r="C291" s="5"/>
    </row>
    <row r="292">
      <c r="A292" s="1"/>
      <c r="C292" s="5"/>
    </row>
    <row r="293">
      <c r="A293" s="1"/>
      <c r="C293" s="5"/>
    </row>
    <row r="294">
      <c r="A294" s="1"/>
      <c r="C294" s="5"/>
    </row>
    <row r="295">
      <c r="A295" s="1"/>
      <c r="C295" s="5"/>
    </row>
    <row r="296">
      <c r="A296" s="1"/>
      <c r="C296" s="5"/>
    </row>
    <row r="297">
      <c r="A297" s="1"/>
      <c r="C297" s="5"/>
    </row>
    <row r="298">
      <c r="A298" s="1"/>
      <c r="C298" s="5"/>
    </row>
    <row r="299">
      <c r="A299" s="1"/>
      <c r="C299" s="5"/>
    </row>
    <row r="300">
      <c r="A300" s="1"/>
      <c r="C300" s="5"/>
    </row>
    <row r="301">
      <c r="A301" s="1"/>
      <c r="C301" s="5"/>
    </row>
    <row r="302">
      <c r="A302" s="1"/>
      <c r="C302" s="5"/>
    </row>
    <row r="303">
      <c r="A303" s="1"/>
      <c r="C303" s="5"/>
    </row>
    <row r="304">
      <c r="A304" s="1"/>
      <c r="C304" s="5"/>
    </row>
    <row r="305">
      <c r="A305" s="1"/>
      <c r="C305" s="5"/>
    </row>
    <row r="306">
      <c r="A306" s="1"/>
      <c r="C306" s="5"/>
    </row>
    <row r="307">
      <c r="A307" s="1"/>
      <c r="C307" s="5"/>
    </row>
    <row r="308">
      <c r="A308" s="1"/>
      <c r="C308" s="5"/>
    </row>
    <row r="309">
      <c r="A309" s="1"/>
      <c r="C309" s="5"/>
    </row>
    <row r="310">
      <c r="A310" s="1"/>
      <c r="C310" s="5"/>
    </row>
    <row r="311">
      <c r="A311" s="1"/>
      <c r="C311" s="5"/>
    </row>
    <row r="312">
      <c r="A312" s="1"/>
      <c r="C312" s="5"/>
    </row>
    <row r="313">
      <c r="A313" s="1"/>
      <c r="C313" s="5"/>
    </row>
    <row r="314">
      <c r="A314" s="1"/>
      <c r="C314" s="5"/>
    </row>
    <row r="315">
      <c r="A315" s="1"/>
      <c r="C315" s="5"/>
    </row>
    <row r="316">
      <c r="A316" s="1"/>
      <c r="C316" s="5"/>
    </row>
    <row r="317">
      <c r="A317" s="1"/>
      <c r="C317" s="5"/>
    </row>
    <row r="318">
      <c r="A318" s="1"/>
      <c r="C318" s="5"/>
    </row>
    <row r="319">
      <c r="A319" s="1"/>
      <c r="C319" s="5"/>
    </row>
    <row r="320">
      <c r="A320" s="1"/>
      <c r="C320" s="5"/>
    </row>
    <row r="321">
      <c r="A321" s="1"/>
      <c r="C321" s="5"/>
    </row>
    <row r="322">
      <c r="A322" s="1"/>
      <c r="C322" s="5"/>
    </row>
    <row r="323">
      <c r="A323" s="1"/>
      <c r="C323" s="5"/>
    </row>
    <row r="324">
      <c r="A324" s="1"/>
      <c r="C324" s="5"/>
    </row>
    <row r="325">
      <c r="A325" s="1"/>
      <c r="C325" s="5"/>
    </row>
    <row r="326">
      <c r="A326" s="1"/>
      <c r="C326" s="5"/>
    </row>
    <row r="327">
      <c r="A327" s="1"/>
      <c r="C327" s="5"/>
    </row>
    <row r="328">
      <c r="A328" s="1"/>
      <c r="C328" s="5"/>
    </row>
    <row r="329">
      <c r="A329" s="1"/>
      <c r="C329" s="5"/>
    </row>
    <row r="330">
      <c r="A330" s="1"/>
      <c r="C330" s="5"/>
    </row>
    <row r="331">
      <c r="A331" s="1"/>
      <c r="C331" s="5"/>
    </row>
    <row r="332">
      <c r="A332" s="1"/>
      <c r="C332" s="5"/>
    </row>
    <row r="333">
      <c r="A333" s="1"/>
      <c r="C333" s="5"/>
    </row>
    <row r="334">
      <c r="A334" s="1"/>
      <c r="C334" s="5"/>
    </row>
    <row r="335">
      <c r="A335" s="1"/>
      <c r="C335" s="5"/>
    </row>
    <row r="336">
      <c r="A336" s="1"/>
      <c r="C336" s="5"/>
    </row>
    <row r="337">
      <c r="A337" s="1"/>
      <c r="C337" s="5"/>
    </row>
    <row r="338">
      <c r="A338" s="1"/>
      <c r="C338" s="5"/>
    </row>
    <row r="339">
      <c r="A339" s="1"/>
      <c r="C339" s="5"/>
    </row>
    <row r="340">
      <c r="A340" s="1"/>
      <c r="C340" s="5"/>
    </row>
    <row r="341">
      <c r="A341" s="1"/>
      <c r="C341" s="5"/>
    </row>
    <row r="342">
      <c r="A342" s="1"/>
      <c r="C342" s="5"/>
    </row>
    <row r="343">
      <c r="A343" s="1"/>
      <c r="C343" s="5"/>
    </row>
    <row r="344">
      <c r="A344" s="1"/>
      <c r="C344" s="5"/>
    </row>
    <row r="345">
      <c r="A345" s="1"/>
      <c r="C345" s="5"/>
    </row>
    <row r="346">
      <c r="A346" s="1"/>
      <c r="C346" s="5"/>
    </row>
    <row r="347">
      <c r="A347" s="1"/>
      <c r="C347" s="5"/>
    </row>
    <row r="348">
      <c r="A348" s="1"/>
      <c r="C348" s="5"/>
    </row>
    <row r="349">
      <c r="A349" s="1"/>
      <c r="C349" s="5"/>
    </row>
    <row r="350">
      <c r="A350" s="1"/>
      <c r="C350" s="5"/>
    </row>
    <row r="351">
      <c r="A351" s="1"/>
      <c r="C351" s="5"/>
    </row>
    <row r="352">
      <c r="A352" s="1"/>
      <c r="C352" s="5"/>
    </row>
    <row r="353">
      <c r="A353" s="1"/>
      <c r="C353" s="5"/>
    </row>
    <row r="354">
      <c r="A354" s="1"/>
      <c r="C354" s="5"/>
    </row>
    <row r="355">
      <c r="A355" s="1"/>
      <c r="C355" s="5"/>
    </row>
    <row r="356">
      <c r="A356" s="1"/>
      <c r="C356" s="5"/>
    </row>
    <row r="357">
      <c r="A357" s="1"/>
      <c r="C357" s="5"/>
    </row>
    <row r="358">
      <c r="A358" s="1"/>
      <c r="C358" s="5"/>
    </row>
    <row r="359">
      <c r="A359" s="1"/>
      <c r="C359" s="5"/>
    </row>
    <row r="360">
      <c r="A360" s="1"/>
      <c r="C360" s="5"/>
    </row>
    <row r="361">
      <c r="A361" s="1"/>
      <c r="C361" s="5"/>
    </row>
    <row r="362">
      <c r="A362" s="1"/>
      <c r="C362" s="5"/>
    </row>
    <row r="363">
      <c r="A363" s="1"/>
      <c r="C363" s="5"/>
    </row>
    <row r="364">
      <c r="A364" s="1"/>
      <c r="C364" s="5"/>
    </row>
    <row r="365">
      <c r="A365" s="1"/>
      <c r="C365" s="5"/>
    </row>
    <row r="366">
      <c r="A366" s="1"/>
      <c r="C366" s="5"/>
    </row>
    <row r="367">
      <c r="A367" s="1"/>
      <c r="C367" s="5"/>
    </row>
    <row r="368">
      <c r="A368" s="1"/>
      <c r="C368" s="5"/>
    </row>
    <row r="369">
      <c r="A369" s="1"/>
      <c r="C369" s="5"/>
    </row>
    <row r="370">
      <c r="A370" s="1"/>
      <c r="C370" s="5"/>
    </row>
    <row r="371">
      <c r="A371" s="1"/>
      <c r="C371" s="5"/>
    </row>
    <row r="372">
      <c r="A372" s="1"/>
      <c r="C372" s="5"/>
    </row>
    <row r="373">
      <c r="A373" s="1"/>
      <c r="C373" s="5"/>
    </row>
    <row r="374">
      <c r="A374" s="1"/>
      <c r="C374" s="5"/>
    </row>
    <row r="375">
      <c r="A375" s="1"/>
      <c r="C375" s="5"/>
    </row>
    <row r="376">
      <c r="A376" s="1"/>
      <c r="C376" s="5"/>
    </row>
    <row r="377">
      <c r="A377" s="1"/>
      <c r="C377" s="5"/>
    </row>
    <row r="378">
      <c r="A378" s="1"/>
      <c r="C378" s="5"/>
    </row>
    <row r="379">
      <c r="A379" s="1"/>
      <c r="C379" s="5"/>
    </row>
    <row r="380">
      <c r="A380" s="1"/>
      <c r="C380" s="5"/>
    </row>
    <row r="381">
      <c r="A381" s="1"/>
      <c r="C381" s="5"/>
    </row>
    <row r="382">
      <c r="A382" s="1"/>
      <c r="C382" s="5"/>
    </row>
    <row r="383">
      <c r="A383" s="1"/>
      <c r="C383" s="5"/>
    </row>
    <row r="384">
      <c r="A384" s="1"/>
      <c r="C384" s="5"/>
    </row>
    <row r="385">
      <c r="A385" s="1"/>
      <c r="C385" s="5"/>
    </row>
    <row r="386">
      <c r="A386" s="1"/>
      <c r="C386" s="5"/>
    </row>
    <row r="387">
      <c r="A387" s="1"/>
      <c r="C387" s="5"/>
    </row>
    <row r="388">
      <c r="A388" s="1"/>
      <c r="C388" s="5"/>
    </row>
    <row r="389">
      <c r="A389" s="1"/>
      <c r="C389" s="5"/>
    </row>
    <row r="390">
      <c r="A390" s="1"/>
      <c r="C390" s="5"/>
    </row>
    <row r="391">
      <c r="A391" s="1"/>
      <c r="C391" s="5"/>
    </row>
    <row r="392">
      <c r="A392" s="1"/>
      <c r="C392" s="5"/>
    </row>
    <row r="393">
      <c r="A393" s="1"/>
      <c r="C393" s="5"/>
    </row>
    <row r="394">
      <c r="A394" s="1"/>
      <c r="C394" s="5"/>
    </row>
    <row r="395">
      <c r="A395" s="1"/>
      <c r="C395" s="5"/>
    </row>
    <row r="396">
      <c r="A396" s="1"/>
      <c r="C396" s="5"/>
    </row>
    <row r="397">
      <c r="A397" s="1"/>
      <c r="C397" s="5"/>
    </row>
    <row r="398">
      <c r="A398" s="1"/>
      <c r="C398" s="5"/>
    </row>
    <row r="399">
      <c r="A399" s="1"/>
      <c r="C399" s="5"/>
    </row>
    <row r="400">
      <c r="A400" s="1"/>
      <c r="C400" s="5"/>
    </row>
    <row r="401">
      <c r="A401" s="1"/>
      <c r="C401" s="5"/>
    </row>
    <row r="402">
      <c r="A402" s="1"/>
      <c r="C402" s="5"/>
    </row>
    <row r="403">
      <c r="A403" s="1"/>
      <c r="C403" s="5"/>
    </row>
    <row r="404">
      <c r="A404" s="1"/>
      <c r="C404" s="5"/>
    </row>
    <row r="405">
      <c r="A405" s="1"/>
      <c r="C405" s="5"/>
    </row>
    <row r="406">
      <c r="A406" s="1"/>
      <c r="C406" s="5"/>
    </row>
    <row r="407">
      <c r="A407" s="1"/>
      <c r="C407" s="5"/>
    </row>
    <row r="408">
      <c r="A408" s="1"/>
      <c r="C408" s="5"/>
    </row>
    <row r="409">
      <c r="A409" s="1"/>
      <c r="C409" s="5"/>
    </row>
    <row r="410">
      <c r="A410" s="1"/>
      <c r="C410" s="5"/>
    </row>
    <row r="411">
      <c r="A411" s="1"/>
      <c r="C411" s="5"/>
    </row>
    <row r="412">
      <c r="A412" s="1"/>
      <c r="C412" s="5"/>
    </row>
    <row r="413">
      <c r="A413" s="1"/>
      <c r="C413" s="5"/>
    </row>
    <row r="414">
      <c r="A414" s="1"/>
      <c r="C414" s="5"/>
    </row>
    <row r="415">
      <c r="A415" s="1"/>
      <c r="C415" s="5"/>
    </row>
    <row r="416">
      <c r="A416" s="1"/>
      <c r="C416" s="5"/>
    </row>
    <row r="417">
      <c r="A417" s="1"/>
      <c r="C417" s="5"/>
    </row>
    <row r="418">
      <c r="A418" s="1"/>
      <c r="C418" s="5"/>
    </row>
    <row r="419">
      <c r="A419" s="1"/>
      <c r="C419" s="5"/>
    </row>
    <row r="420">
      <c r="A420" s="1"/>
      <c r="C420" s="5"/>
    </row>
    <row r="421">
      <c r="A421" s="1"/>
      <c r="C421" s="5"/>
    </row>
    <row r="422">
      <c r="A422" s="1"/>
      <c r="C422" s="5"/>
    </row>
    <row r="423">
      <c r="A423" s="1"/>
      <c r="C423" s="5"/>
    </row>
    <row r="424">
      <c r="A424" s="1"/>
      <c r="C424" s="5"/>
    </row>
    <row r="425">
      <c r="A425" s="1"/>
      <c r="C425" s="5"/>
    </row>
    <row r="426">
      <c r="A426" s="1"/>
      <c r="C426" s="5"/>
    </row>
    <row r="427">
      <c r="A427" s="1"/>
      <c r="C427" s="5"/>
    </row>
    <row r="428">
      <c r="A428" s="1"/>
      <c r="C428" s="5"/>
    </row>
    <row r="429">
      <c r="A429" s="1"/>
      <c r="C429" s="5"/>
    </row>
    <row r="430">
      <c r="A430" s="1"/>
      <c r="C430" s="5"/>
    </row>
    <row r="431">
      <c r="A431" s="1"/>
      <c r="C431" s="5"/>
    </row>
    <row r="432">
      <c r="A432" s="1"/>
      <c r="C432" s="5"/>
    </row>
    <row r="433">
      <c r="A433" s="1"/>
      <c r="C433" s="5"/>
    </row>
    <row r="434">
      <c r="A434" s="1"/>
      <c r="C434" s="5"/>
    </row>
    <row r="435">
      <c r="A435" s="1"/>
      <c r="C435" s="5"/>
    </row>
    <row r="436">
      <c r="A436" s="1"/>
      <c r="C436" s="5"/>
    </row>
    <row r="437">
      <c r="A437" s="1"/>
      <c r="C437" s="5"/>
    </row>
    <row r="438">
      <c r="A438" s="1"/>
      <c r="C438" s="5"/>
    </row>
    <row r="439">
      <c r="A439" s="1"/>
      <c r="C439" s="5"/>
    </row>
    <row r="440">
      <c r="A440" s="1"/>
      <c r="C440" s="5"/>
    </row>
    <row r="441">
      <c r="A441" s="1"/>
      <c r="C441" s="5"/>
    </row>
    <row r="442">
      <c r="A442" s="1"/>
      <c r="C442" s="5"/>
    </row>
    <row r="443">
      <c r="A443" s="1"/>
      <c r="C443" s="5"/>
    </row>
    <row r="444">
      <c r="A444" s="1"/>
      <c r="C444" s="5"/>
    </row>
    <row r="445">
      <c r="A445" s="1"/>
      <c r="C445" s="5"/>
    </row>
    <row r="446">
      <c r="A446" s="1"/>
      <c r="C446" s="5"/>
    </row>
    <row r="447">
      <c r="A447" s="1"/>
      <c r="C447" s="5"/>
    </row>
    <row r="448">
      <c r="A448" s="1"/>
      <c r="C448" s="5"/>
    </row>
    <row r="449">
      <c r="A449" s="1"/>
      <c r="C449" s="5"/>
    </row>
    <row r="450">
      <c r="A450" s="1"/>
      <c r="C450" s="5"/>
    </row>
    <row r="451">
      <c r="A451" s="1"/>
      <c r="C451" s="5"/>
    </row>
    <row r="452">
      <c r="A452" s="1"/>
      <c r="C452" s="5"/>
    </row>
    <row r="453">
      <c r="A453" s="1"/>
      <c r="C453" s="5"/>
    </row>
    <row r="454">
      <c r="A454" s="1"/>
      <c r="C454" s="5"/>
    </row>
    <row r="455">
      <c r="A455" s="1"/>
      <c r="C455" s="5"/>
    </row>
    <row r="456">
      <c r="A456" s="1"/>
      <c r="C456" s="5"/>
    </row>
    <row r="457">
      <c r="A457" s="1"/>
      <c r="C457" s="5"/>
    </row>
    <row r="458">
      <c r="A458" s="1"/>
      <c r="C458" s="5"/>
    </row>
    <row r="459">
      <c r="A459" s="1"/>
      <c r="C459" s="5"/>
    </row>
    <row r="460">
      <c r="A460" s="1"/>
      <c r="C460" s="5"/>
    </row>
    <row r="461">
      <c r="A461" s="1"/>
      <c r="C461" s="5"/>
    </row>
    <row r="462">
      <c r="A462" s="1"/>
      <c r="C462" s="5"/>
    </row>
    <row r="463">
      <c r="A463" s="1"/>
      <c r="C463" s="5"/>
    </row>
    <row r="464">
      <c r="A464" s="1"/>
      <c r="C464" s="5"/>
    </row>
    <row r="465">
      <c r="A465" s="1"/>
      <c r="C465" s="5"/>
    </row>
    <row r="466">
      <c r="A466" s="1"/>
      <c r="C466" s="5"/>
    </row>
    <row r="467">
      <c r="A467" s="1"/>
      <c r="C467" s="5"/>
    </row>
    <row r="468">
      <c r="A468" s="1"/>
      <c r="C468" s="5"/>
    </row>
    <row r="469">
      <c r="A469" s="1"/>
      <c r="C469" s="5"/>
    </row>
    <row r="470">
      <c r="A470" s="1"/>
      <c r="C470" s="5"/>
    </row>
    <row r="471">
      <c r="A471" s="1"/>
      <c r="C471" s="5"/>
    </row>
    <row r="472">
      <c r="A472" s="1"/>
      <c r="C472" s="5"/>
    </row>
    <row r="473">
      <c r="A473" s="1"/>
      <c r="C473" s="5"/>
    </row>
    <row r="474">
      <c r="A474" s="1"/>
      <c r="C474" s="5"/>
    </row>
    <row r="475">
      <c r="A475" s="1"/>
      <c r="C475" s="5"/>
    </row>
    <row r="476">
      <c r="A476" s="1"/>
      <c r="C476" s="5"/>
    </row>
    <row r="477">
      <c r="A477" s="1"/>
      <c r="C477" s="5"/>
    </row>
    <row r="478">
      <c r="A478" s="1"/>
      <c r="C478" s="5"/>
    </row>
    <row r="479">
      <c r="A479" s="1"/>
      <c r="C479" s="5"/>
    </row>
    <row r="480">
      <c r="A480" s="1"/>
      <c r="C480" s="5"/>
    </row>
    <row r="481">
      <c r="A481" s="1"/>
      <c r="C481" s="5"/>
    </row>
    <row r="482">
      <c r="A482" s="1"/>
      <c r="C482" s="5"/>
    </row>
    <row r="483">
      <c r="A483" s="1"/>
      <c r="C483" s="5"/>
    </row>
    <row r="484">
      <c r="A484" s="1"/>
      <c r="C484" s="5"/>
    </row>
    <row r="485">
      <c r="A485" s="1"/>
      <c r="C485" s="5"/>
    </row>
    <row r="486">
      <c r="A486" s="1"/>
      <c r="C486" s="5"/>
    </row>
    <row r="487">
      <c r="A487" s="1"/>
      <c r="C487" s="5"/>
    </row>
    <row r="488">
      <c r="A488" s="1"/>
      <c r="C488" s="5"/>
    </row>
    <row r="489">
      <c r="A489" s="1"/>
      <c r="C489" s="5"/>
    </row>
    <row r="490">
      <c r="A490" s="1"/>
      <c r="C490" s="5"/>
    </row>
    <row r="491">
      <c r="A491" s="1"/>
      <c r="C491" s="5"/>
    </row>
    <row r="492">
      <c r="A492" s="1"/>
      <c r="C492" s="5"/>
    </row>
    <row r="493">
      <c r="A493" s="1"/>
      <c r="C493" s="5"/>
    </row>
    <row r="494">
      <c r="A494" s="1"/>
      <c r="C494" s="5"/>
    </row>
    <row r="495">
      <c r="A495" s="1"/>
      <c r="C495" s="5"/>
    </row>
    <row r="496">
      <c r="A496" s="1"/>
      <c r="C496" s="5"/>
    </row>
    <row r="497">
      <c r="A497" s="1"/>
      <c r="C497" s="5"/>
    </row>
    <row r="498">
      <c r="A498" s="1"/>
      <c r="C498" s="5"/>
    </row>
    <row r="499">
      <c r="A499" s="1"/>
      <c r="C499" s="5"/>
    </row>
    <row r="500">
      <c r="A500" s="1"/>
      <c r="C500" s="5"/>
    </row>
    <row r="501">
      <c r="A501" s="1"/>
      <c r="C501" s="5"/>
    </row>
    <row r="502">
      <c r="A502" s="1"/>
      <c r="C502" s="5"/>
    </row>
    <row r="503">
      <c r="A503" s="1"/>
      <c r="C503" s="5"/>
    </row>
    <row r="504">
      <c r="A504" s="1"/>
      <c r="C504" s="5"/>
    </row>
    <row r="505">
      <c r="A505" s="1"/>
      <c r="C505" s="5"/>
    </row>
    <row r="506">
      <c r="A506" s="1"/>
      <c r="C506" s="5"/>
    </row>
    <row r="507">
      <c r="A507" s="1"/>
      <c r="C507" s="5"/>
    </row>
    <row r="508">
      <c r="A508" s="1"/>
      <c r="C508" s="5"/>
    </row>
    <row r="509">
      <c r="A509" s="1"/>
      <c r="C509" s="5"/>
    </row>
    <row r="510">
      <c r="A510" s="1"/>
      <c r="C510" s="5"/>
    </row>
    <row r="511">
      <c r="A511" s="1"/>
      <c r="C511" s="5"/>
    </row>
    <row r="512">
      <c r="A512" s="1"/>
      <c r="C512" s="5"/>
    </row>
    <row r="513">
      <c r="A513" s="1"/>
      <c r="C513" s="5"/>
    </row>
    <row r="514">
      <c r="A514" s="1"/>
      <c r="C514" s="5"/>
    </row>
    <row r="515">
      <c r="A515" s="1"/>
      <c r="C515" s="5"/>
    </row>
    <row r="516">
      <c r="A516" s="1"/>
      <c r="C516" s="5"/>
    </row>
    <row r="517">
      <c r="A517" s="1"/>
      <c r="C517" s="5"/>
    </row>
    <row r="518">
      <c r="A518" s="1"/>
      <c r="C518" s="5"/>
    </row>
    <row r="519">
      <c r="A519" s="1"/>
      <c r="C519" s="5"/>
    </row>
    <row r="520">
      <c r="A520" s="1"/>
      <c r="C520" s="5"/>
    </row>
    <row r="521">
      <c r="A521" s="1"/>
      <c r="C521" s="5"/>
    </row>
    <row r="522">
      <c r="A522" s="1"/>
      <c r="C522" s="5"/>
    </row>
    <row r="523">
      <c r="A523" s="1"/>
      <c r="C523" s="5"/>
    </row>
    <row r="524">
      <c r="A524" s="1"/>
      <c r="C524" s="5"/>
    </row>
    <row r="525">
      <c r="A525" s="1"/>
      <c r="C525" s="5"/>
    </row>
    <row r="526">
      <c r="A526" s="1"/>
      <c r="C526" s="5"/>
    </row>
    <row r="527">
      <c r="A527" s="1"/>
      <c r="C527" s="5"/>
    </row>
    <row r="528">
      <c r="A528" s="1"/>
      <c r="C528" s="5"/>
    </row>
    <row r="529">
      <c r="A529" s="1"/>
      <c r="C529" s="5"/>
    </row>
    <row r="530">
      <c r="A530" s="1"/>
      <c r="C530" s="5"/>
    </row>
    <row r="531">
      <c r="A531" s="1"/>
      <c r="C531" s="5"/>
    </row>
    <row r="532">
      <c r="A532" s="1"/>
      <c r="C532" s="5"/>
    </row>
    <row r="533">
      <c r="A533" s="1"/>
      <c r="C533" s="5"/>
    </row>
    <row r="534">
      <c r="A534" s="1"/>
      <c r="C534" s="5"/>
    </row>
    <row r="535">
      <c r="A535" s="1"/>
      <c r="C535" s="5"/>
    </row>
    <row r="536">
      <c r="A536" s="1"/>
      <c r="C536" s="5"/>
    </row>
    <row r="537">
      <c r="A537" s="1"/>
      <c r="C537" s="5"/>
    </row>
    <row r="538">
      <c r="A538" s="1"/>
      <c r="C538" s="5"/>
    </row>
    <row r="539">
      <c r="A539" s="1"/>
      <c r="C539" s="5"/>
    </row>
    <row r="540">
      <c r="A540" s="1"/>
      <c r="C540" s="5"/>
    </row>
    <row r="541">
      <c r="A541" s="1"/>
      <c r="C541" s="5"/>
    </row>
    <row r="542">
      <c r="A542" s="1"/>
      <c r="C542" s="5"/>
    </row>
    <row r="543">
      <c r="A543" s="1"/>
      <c r="C543" s="5"/>
    </row>
    <row r="544">
      <c r="A544" s="1"/>
      <c r="C544" s="5"/>
    </row>
    <row r="545">
      <c r="A545" s="1"/>
      <c r="C545" s="5"/>
    </row>
    <row r="546">
      <c r="A546" s="1"/>
      <c r="C546" s="5"/>
    </row>
    <row r="547">
      <c r="A547" s="1"/>
      <c r="C547" s="5"/>
    </row>
    <row r="548">
      <c r="A548" s="1"/>
      <c r="C548" s="5"/>
    </row>
    <row r="549">
      <c r="A549" s="1"/>
      <c r="C549" s="5"/>
    </row>
    <row r="550">
      <c r="A550" s="1"/>
      <c r="C550" s="5"/>
    </row>
    <row r="551">
      <c r="A551" s="1"/>
      <c r="C551" s="5"/>
    </row>
    <row r="552">
      <c r="A552" s="1"/>
      <c r="C552" s="5"/>
    </row>
    <row r="553">
      <c r="A553" s="1"/>
      <c r="C553" s="5"/>
    </row>
    <row r="554">
      <c r="A554" s="1"/>
      <c r="C554" s="5"/>
    </row>
    <row r="555">
      <c r="A555" s="1"/>
      <c r="C555" s="5"/>
    </row>
    <row r="556">
      <c r="A556" s="1"/>
      <c r="C556" s="5"/>
    </row>
    <row r="557">
      <c r="A557" s="1"/>
      <c r="C557" s="5"/>
    </row>
    <row r="558">
      <c r="A558" s="1"/>
      <c r="C558" s="5"/>
    </row>
    <row r="559">
      <c r="A559" s="1"/>
      <c r="C559" s="5"/>
    </row>
    <row r="560">
      <c r="A560" s="1"/>
      <c r="C560" s="5"/>
    </row>
    <row r="561">
      <c r="A561" s="1"/>
      <c r="C561" s="5"/>
    </row>
    <row r="562">
      <c r="A562" s="1"/>
      <c r="C562" s="5"/>
    </row>
    <row r="563">
      <c r="A563" s="1"/>
      <c r="C563" s="5"/>
    </row>
    <row r="564">
      <c r="A564" s="1"/>
      <c r="C564" s="5"/>
    </row>
    <row r="565">
      <c r="A565" s="1"/>
      <c r="C565" s="5"/>
    </row>
    <row r="566">
      <c r="A566" s="1"/>
      <c r="C566" s="5"/>
    </row>
    <row r="567">
      <c r="A567" s="1"/>
      <c r="C567" s="5"/>
    </row>
    <row r="568">
      <c r="A568" s="1"/>
      <c r="C568" s="5"/>
    </row>
    <row r="569">
      <c r="A569" s="1"/>
      <c r="C569" s="5"/>
    </row>
    <row r="570">
      <c r="A570" s="1"/>
      <c r="C570" s="5"/>
    </row>
    <row r="571">
      <c r="A571" s="1"/>
      <c r="C571" s="5"/>
    </row>
    <row r="572">
      <c r="A572" s="1"/>
      <c r="C572" s="5"/>
    </row>
    <row r="573">
      <c r="A573" s="1"/>
      <c r="C573" s="5"/>
    </row>
    <row r="574">
      <c r="A574" s="1"/>
      <c r="C574" s="5"/>
    </row>
    <row r="575">
      <c r="A575" s="1"/>
      <c r="C575" s="5"/>
    </row>
    <row r="576">
      <c r="A576" s="1"/>
      <c r="C576" s="5"/>
    </row>
    <row r="577">
      <c r="A577" s="1"/>
      <c r="C577" s="5"/>
    </row>
    <row r="578">
      <c r="A578" s="1"/>
      <c r="C578" s="5"/>
    </row>
    <row r="579">
      <c r="A579" s="1"/>
      <c r="C579" s="5"/>
    </row>
    <row r="580">
      <c r="A580" s="1"/>
      <c r="C580" s="5"/>
    </row>
    <row r="581">
      <c r="A581" s="1"/>
      <c r="C581" s="5"/>
    </row>
    <row r="582">
      <c r="A582" s="1"/>
      <c r="C582" s="5"/>
    </row>
    <row r="583">
      <c r="A583" s="1"/>
      <c r="C583" s="5"/>
    </row>
    <row r="584">
      <c r="A584" s="1"/>
      <c r="C584" s="5"/>
    </row>
    <row r="585">
      <c r="A585" s="1"/>
      <c r="C585" s="5"/>
    </row>
    <row r="586">
      <c r="A586" s="1"/>
      <c r="C586" s="5"/>
    </row>
    <row r="587">
      <c r="A587" s="1"/>
      <c r="C587" s="5"/>
    </row>
    <row r="588">
      <c r="A588" s="1"/>
      <c r="C588" s="5"/>
    </row>
    <row r="589">
      <c r="A589" s="1"/>
      <c r="C589" s="5"/>
    </row>
    <row r="590">
      <c r="A590" s="1"/>
      <c r="C590" s="5"/>
    </row>
    <row r="591">
      <c r="A591" s="1"/>
      <c r="C591" s="5"/>
    </row>
    <row r="592">
      <c r="A592" s="1"/>
      <c r="C592" s="5"/>
    </row>
    <row r="593">
      <c r="A593" s="1"/>
      <c r="C593" s="5"/>
    </row>
    <row r="594">
      <c r="A594" s="1"/>
      <c r="C594" s="5"/>
    </row>
    <row r="595">
      <c r="A595" s="1"/>
      <c r="C595" s="5"/>
    </row>
    <row r="596">
      <c r="A596" s="1"/>
      <c r="C596" s="5"/>
    </row>
    <row r="597">
      <c r="A597" s="1"/>
      <c r="C597" s="5"/>
    </row>
    <row r="598">
      <c r="A598" s="1"/>
      <c r="C598" s="5"/>
    </row>
    <row r="599">
      <c r="A599" s="1"/>
      <c r="C599" s="5"/>
    </row>
    <row r="600">
      <c r="A600" s="1"/>
      <c r="C600" s="5"/>
    </row>
    <row r="601">
      <c r="A601" s="1"/>
      <c r="C601" s="5"/>
    </row>
    <row r="602">
      <c r="A602" s="1"/>
      <c r="C602" s="5"/>
    </row>
    <row r="603">
      <c r="A603" s="1"/>
      <c r="C603" s="5"/>
    </row>
    <row r="604">
      <c r="A604" s="1"/>
      <c r="C604" s="5"/>
    </row>
    <row r="605">
      <c r="A605" s="1"/>
      <c r="C605" s="5"/>
    </row>
    <row r="606">
      <c r="A606" s="1"/>
      <c r="C606" s="5"/>
    </row>
    <row r="607">
      <c r="A607" s="1"/>
      <c r="C607" s="5"/>
    </row>
    <row r="608">
      <c r="A608" s="1"/>
      <c r="C608" s="5"/>
    </row>
    <row r="609">
      <c r="A609" s="1"/>
      <c r="C609" s="5"/>
    </row>
    <row r="610">
      <c r="A610" s="1"/>
      <c r="C610" s="5"/>
    </row>
    <row r="611">
      <c r="A611" s="1"/>
      <c r="C611" s="5"/>
    </row>
    <row r="612">
      <c r="A612" s="1"/>
      <c r="C612" s="5"/>
    </row>
    <row r="613">
      <c r="A613" s="1"/>
      <c r="C613" s="5"/>
    </row>
    <row r="614">
      <c r="A614" s="1"/>
      <c r="C614" s="5"/>
    </row>
    <row r="615">
      <c r="A615" s="1"/>
      <c r="C615" s="5"/>
    </row>
    <row r="616">
      <c r="A616" s="1"/>
      <c r="C616" s="5"/>
    </row>
    <row r="617">
      <c r="A617" s="1"/>
      <c r="C617" s="5"/>
    </row>
    <row r="618">
      <c r="A618" s="1"/>
      <c r="C618" s="5"/>
    </row>
    <row r="619">
      <c r="A619" s="1"/>
      <c r="C619" s="5"/>
    </row>
    <row r="620">
      <c r="A620" s="1"/>
      <c r="C620" s="5"/>
    </row>
    <row r="621">
      <c r="A621" s="1"/>
      <c r="C621" s="5"/>
    </row>
    <row r="622">
      <c r="A622" s="1"/>
      <c r="C622" s="5"/>
    </row>
    <row r="623">
      <c r="A623" s="1"/>
      <c r="C623" s="5"/>
    </row>
    <row r="624">
      <c r="A624" s="1"/>
      <c r="C624" s="5"/>
    </row>
    <row r="625">
      <c r="A625" s="1"/>
      <c r="C625" s="5"/>
    </row>
    <row r="626">
      <c r="A626" s="1"/>
      <c r="C626" s="5"/>
    </row>
    <row r="627">
      <c r="A627" s="1"/>
      <c r="C627" s="5"/>
    </row>
    <row r="628">
      <c r="A628" s="1"/>
      <c r="C628" s="5"/>
    </row>
    <row r="629">
      <c r="A629" s="1"/>
      <c r="C629" s="5"/>
    </row>
    <row r="630">
      <c r="A630" s="1"/>
      <c r="C630" s="5"/>
    </row>
    <row r="631">
      <c r="A631" s="1"/>
      <c r="C631" s="5"/>
    </row>
    <row r="632">
      <c r="A632" s="1"/>
      <c r="C632" s="5"/>
    </row>
    <row r="633">
      <c r="A633" s="1"/>
      <c r="C633" s="5"/>
    </row>
    <row r="634">
      <c r="A634" s="1"/>
      <c r="C634" s="5"/>
    </row>
    <row r="635">
      <c r="A635" s="1"/>
      <c r="C635" s="5"/>
    </row>
    <row r="636">
      <c r="A636" s="1"/>
      <c r="C636" s="5"/>
    </row>
    <row r="637">
      <c r="A637" s="1"/>
      <c r="C637" s="5"/>
    </row>
    <row r="638">
      <c r="A638" s="1"/>
      <c r="C638" s="5"/>
    </row>
    <row r="639">
      <c r="A639" s="1"/>
      <c r="C639" s="5"/>
    </row>
    <row r="640">
      <c r="A640" s="1"/>
      <c r="C640" s="5"/>
    </row>
    <row r="641">
      <c r="A641" s="1"/>
      <c r="C641" s="5"/>
    </row>
    <row r="642">
      <c r="A642" s="1"/>
      <c r="C642" s="5"/>
    </row>
    <row r="643">
      <c r="A643" s="1"/>
      <c r="C643" s="5"/>
    </row>
    <row r="644">
      <c r="A644" s="1"/>
      <c r="C644" s="5"/>
    </row>
    <row r="645">
      <c r="A645" s="1"/>
      <c r="C645" s="5"/>
    </row>
    <row r="646">
      <c r="A646" s="1"/>
      <c r="C646" s="5"/>
    </row>
    <row r="647">
      <c r="A647" s="1"/>
      <c r="C647" s="5"/>
    </row>
    <row r="648">
      <c r="A648" s="1"/>
      <c r="C648" s="5"/>
    </row>
    <row r="649">
      <c r="A649" s="1"/>
      <c r="C649" s="5"/>
    </row>
    <row r="650">
      <c r="A650" s="1"/>
      <c r="C650" s="5"/>
    </row>
    <row r="651">
      <c r="A651" s="1"/>
      <c r="C651" s="5"/>
    </row>
    <row r="652">
      <c r="A652" s="1"/>
      <c r="C652" s="5"/>
    </row>
    <row r="653">
      <c r="A653" s="1"/>
      <c r="C653" s="5"/>
    </row>
    <row r="654">
      <c r="A654" s="1"/>
      <c r="C654" s="5"/>
    </row>
    <row r="655">
      <c r="A655" s="1"/>
      <c r="C655" s="5"/>
    </row>
    <row r="656">
      <c r="A656" s="1"/>
      <c r="C656" s="5"/>
    </row>
    <row r="657">
      <c r="A657" s="1"/>
      <c r="C657" s="5"/>
    </row>
    <row r="658">
      <c r="A658" s="1"/>
      <c r="C658" s="5"/>
    </row>
    <row r="659">
      <c r="A659" s="1"/>
      <c r="C659" s="5"/>
    </row>
    <row r="660">
      <c r="A660" s="1"/>
      <c r="C660" s="5"/>
    </row>
    <row r="661">
      <c r="A661" s="1"/>
      <c r="C661" s="5"/>
    </row>
    <row r="662">
      <c r="A662" s="1"/>
      <c r="C662" s="5"/>
    </row>
    <row r="663">
      <c r="A663" s="1"/>
      <c r="C663" s="5"/>
    </row>
    <row r="664">
      <c r="A664" s="1"/>
      <c r="C664" s="5"/>
    </row>
    <row r="665">
      <c r="A665" s="1"/>
      <c r="C665" s="5"/>
    </row>
    <row r="666">
      <c r="A666" s="1"/>
      <c r="C666" s="5"/>
    </row>
    <row r="667">
      <c r="A667" s="1"/>
      <c r="C667" s="5"/>
    </row>
    <row r="668">
      <c r="A668" s="1"/>
      <c r="C668" s="5"/>
    </row>
    <row r="669">
      <c r="A669" s="1"/>
      <c r="C669" s="5"/>
    </row>
    <row r="670">
      <c r="A670" s="1"/>
      <c r="C670" s="5"/>
    </row>
    <row r="671">
      <c r="A671" s="1"/>
      <c r="C671" s="5"/>
    </row>
    <row r="672">
      <c r="A672" s="1"/>
      <c r="C672" s="5"/>
    </row>
    <row r="673">
      <c r="A673" s="1"/>
      <c r="C673" s="5"/>
    </row>
    <row r="674">
      <c r="A674" s="1"/>
      <c r="C674" s="5"/>
    </row>
    <row r="675">
      <c r="A675" s="1"/>
      <c r="C675" s="5"/>
    </row>
    <row r="676">
      <c r="A676" s="1"/>
      <c r="C676" s="5"/>
    </row>
    <row r="677">
      <c r="A677" s="1"/>
      <c r="C677" s="5"/>
    </row>
    <row r="678">
      <c r="A678" s="1"/>
      <c r="C678" s="5"/>
    </row>
    <row r="679">
      <c r="A679" s="1"/>
      <c r="C679" s="5"/>
    </row>
    <row r="680">
      <c r="A680" s="1"/>
      <c r="C680" s="5"/>
    </row>
    <row r="681">
      <c r="A681" s="1"/>
      <c r="C681" s="5"/>
    </row>
    <row r="682">
      <c r="A682" s="1"/>
      <c r="C682" s="5"/>
    </row>
    <row r="683">
      <c r="A683" s="1"/>
      <c r="C683" s="5"/>
    </row>
    <row r="684">
      <c r="A684" s="1"/>
      <c r="C684" s="5"/>
    </row>
    <row r="685">
      <c r="A685" s="1"/>
      <c r="C685" s="5"/>
    </row>
    <row r="686">
      <c r="A686" s="1"/>
      <c r="C686" s="5"/>
    </row>
    <row r="687">
      <c r="A687" s="1"/>
      <c r="C687" s="5"/>
    </row>
    <row r="688">
      <c r="A688" s="1"/>
      <c r="C688" s="5"/>
    </row>
    <row r="689">
      <c r="A689" s="1"/>
      <c r="C689" s="5"/>
    </row>
    <row r="690">
      <c r="A690" s="1"/>
      <c r="C690" s="5"/>
    </row>
    <row r="691">
      <c r="A691" s="1"/>
      <c r="C691" s="5"/>
    </row>
    <row r="692">
      <c r="A692" s="1"/>
      <c r="C692" s="5"/>
    </row>
    <row r="693">
      <c r="A693" s="1"/>
      <c r="C693" s="5"/>
    </row>
    <row r="694">
      <c r="A694" s="1"/>
      <c r="C694" s="5"/>
    </row>
    <row r="695">
      <c r="A695" s="1"/>
      <c r="C695" s="5"/>
    </row>
    <row r="696">
      <c r="A696" s="1"/>
      <c r="C696" s="5"/>
    </row>
    <row r="697">
      <c r="A697" s="1"/>
      <c r="C697" s="5"/>
    </row>
    <row r="698">
      <c r="A698" s="1"/>
      <c r="C698" s="5"/>
    </row>
    <row r="699">
      <c r="A699" s="1"/>
      <c r="C699" s="5"/>
    </row>
    <row r="700">
      <c r="A700" s="1"/>
      <c r="C700" s="5"/>
    </row>
    <row r="701">
      <c r="A701" s="1"/>
      <c r="C701" s="5"/>
    </row>
    <row r="702">
      <c r="A702" s="1"/>
      <c r="C702" s="5"/>
    </row>
    <row r="703">
      <c r="A703" s="1"/>
      <c r="C703" s="5"/>
    </row>
    <row r="704">
      <c r="A704" s="1"/>
      <c r="C704" s="5"/>
    </row>
    <row r="705">
      <c r="A705" s="1"/>
      <c r="C705" s="5"/>
    </row>
    <row r="706">
      <c r="A706" s="1"/>
      <c r="C706" s="5"/>
    </row>
    <row r="707">
      <c r="A707" s="1"/>
      <c r="C707" s="5"/>
    </row>
    <row r="708">
      <c r="A708" s="1"/>
      <c r="C708" s="5"/>
    </row>
    <row r="709">
      <c r="A709" s="1"/>
      <c r="C709" s="5"/>
    </row>
    <row r="710">
      <c r="A710" s="1"/>
      <c r="C710" s="5"/>
    </row>
    <row r="711">
      <c r="A711" s="1"/>
      <c r="C711" s="5"/>
    </row>
    <row r="712">
      <c r="A712" s="1"/>
      <c r="C712" s="5"/>
    </row>
    <row r="713">
      <c r="A713" s="1"/>
      <c r="C713" s="5"/>
    </row>
    <row r="714">
      <c r="A714" s="1"/>
      <c r="C714" s="5"/>
    </row>
    <row r="715">
      <c r="A715" s="1"/>
      <c r="C715" s="5"/>
    </row>
    <row r="716">
      <c r="A716" s="1"/>
      <c r="C716" s="5"/>
    </row>
    <row r="717">
      <c r="A717" s="1"/>
      <c r="C717" s="5"/>
    </row>
    <row r="718">
      <c r="A718" s="1"/>
      <c r="C718" s="5"/>
    </row>
    <row r="719">
      <c r="A719" s="1"/>
      <c r="C719" s="5"/>
    </row>
    <row r="720">
      <c r="A720" s="1"/>
      <c r="C720" s="5"/>
    </row>
    <row r="721">
      <c r="A721" s="1"/>
      <c r="C721" s="5"/>
    </row>
    <row r="722">
      <c r="A722" s="1"/>
      <c r="C722" s="5"/>
    </row>
    <row r="723">
      <c r="A723" s="1"/>
      <c r="C723" s="5"/>
    </row>
    <row r="724">
      <c r="A724" s="1"/>
      <c r="C724" s="5"/>
    </row>
    <row r="725">
      <c r="A725" s="1"/>
      <c r="C725" s="5"/>
    </row>
    <row r="726">
      <c r="A726" s="1"/>
      <c r="C726" s="5"/>
    </row>
    <row r="727">
      <c r="A727" s="1"/>
      <c r="C727" s="5"/>
    </row>
    <row r="728">
      <c r="A728" s="1"/>
      <c r="C728" s="5"/>
    </row>
    <row r="729">
      <c r="A729" s="1"/>
      <c r="C729" s="5"/>
    </row>
    <row r="730">
      <c r="A730" s="1"/>
      <c r="C730" s="5"/>
    </row>
    <row r="731">
      <c r="A731" s="1"/>
      <c r="C731" s="5"/>
    </row>
    <row r="732">
      <c r="A732" s="1"/>
      <c r="C732" s="5"/>
    </row>
    <row r="733">
      <c r="A733" s="1"/>
      <c r="C733" s="5"/>
    </row>
    <row r="734">
      <c r="A734" s="1"/>
      <c r="C734" s="5"/>
    </row>
    <row r="735">
      <c r="A735" s="1"/>
      <c r="C735" s="5"/>
    </row>
    <row r="736">
      <c r="A736" s="1"/>
      <c r="C736" s="5"/>
    </row>
    <row r="737">
      <c r="A737" s="1"/>
      <c r="C737" s="5"/>
    </row>
    <row r="738">
      <c r="A738" s="1"/>
      <c r="C738" s="5"/>
    </row>
    <row r="739">
      <c r="A739" s="1"/>
      <c r="C739" s="5"/>
    </row>
    <row r="740">
      <c r="A740" s="1"/>
      <c r="C740" s="5"/>
    </row>
    <row r="741">
      <c r="A741" s="1"/>
      <c r="C741" s="5"/>
    </row>
    <row r="742">
      <c r="A742" s="1"/>
      <c r="C742" s="5"/>
    </row>
    <row r="743">
      <c r="A743" s="1"/>
      <c r="C743" s="5"/>
    </row>
    <row r="744">
      <c r="A744" s="1"/>
      <c r="C744" s="5"/>
    </row>
    <row r="745">
      <c r="A745" s="1"/>
      <c r="C745" s="5"/>
    </row>
    <row r="746">
      <c r="A746" s="1"/>
      <c r="C746" s="5"/>
    </row>
    <row r="747">
      <c r="A747" s="1"/>
      <c r="C747" s="5"/>
    </row>
    <row r="748">
      <c r="A748" s="1"/>
      <c r="C748" s="5"/>
    </row>
    <row r="749">
      <c r="A749" s="1"/>
      <c r="C749" s="5"/>
    </row>
    <row r="750">
      <c r="A750" s="1"/>
      <c r="C750" s="5"/>
    </row>
    <row r="751">
      <c r="A751" s="1"/>
      <c r="C751" s="5"/>
    </row>
    <row r="752">
      <c r="A752" s="1"/>
      <c r="C752" s="5"/>
    </row>
    <row r="753">
      <c r="A753" s="1"/>
      <c r="C753" s="5"/>
    </row>
    <row r="754">
      <c r="A754" s="1"/>
      <c r="C754" s="5"/>
    </row>
    <row r="755">
      <c r="A755" s="1"/>
      <c r="C755" s="5"/>
    </row>
    <row r="756">
      <c r="A756" s="1"/>
      <c r="C756" s="5"/>
    </row>
    <row r="757">
      <c r="A757" s="1"/>
      <c r="C757" s="5"/>
    </row>
    <row r="758">
      <c r="A758" s="1"/>
      <c r="C758" s="5"/>
    </row>
    <row r="759">
      <c r="A759" s="1"/>
      <c r="C759" s="5"/>
    </row>
    <row r="760">
      <c r="A760" s="1"/>
      <c r="C760" s="5"/>
    </row>
    <row r="761">
      <c r="A761" s="1"/>
      <c r="C761" s="5"/>
    </row>
    <row r="762">
      <c r="A762" s="1"/>
      <c r="C762" s="5"/>
    </row>
    <row r="763">
      <c r="A763" s="1"/>
      <c r="C763" s="5"/>
    </row>
    <row r="764">
      <c r="A764" s="1"/>
      <c r="C764" s="5"/>
    </row>
    <row r="765">
      <c r="A765" s="1"/>
      <c r="C765" s="5"/>
    </row>
    <row r="766">
      <c r="A766" s="1"/>
      <c r="C766" s="5"/>
    </row>
    <row r="767">
      <c r="A767" s="1"/>
      <c r="C767" s="5"/>
    </row>
    <row r="768">
      <c r="A768" s="1"/>
      <c r="C768" s="5"/>
    </row>
    <row r="769">
      <c r="A769" s="1"/>
      <c r="C769" s="5"/>
    </row>
    <row r="770">
      <c r="A770" s="1"/>
      <c r="C770" s="5"/>
    </row>
    <row r="771">
      <c r="A771" s="1"/>
      <c r="C771" s="5"/>
    </row>
    <row r="772">
      <c r="A772" s="1"/>
      <c r="C772" s="5"/>
    </row>
    <row r="773">
      <c r="A773" s="1"/>
      <c r="C773" s="5"/>
    </row>
    <row r="774">
      <c r="A774" s="1"/>
      <c r="C774" s="5"/>
    </row>
    <row r="775">
      <c r="A775" s="1"/>
      <c r="C775" s="5"/>
    </row>
    <row r="776">
      <c r="A776" s="1"/>
      <c r="C776" s="5"/>
    </row>
    <row r="777">
      <c r="A777" s="1"/>
      <c r="C777" s="5"/>
    </row>
    <row r="778">
      <c r="A778" s="1"/>
      <c r="C778" s="5"/>
    </row>
    <row r="779">
      <c r="A779" s="1"/>
      <c r="C779" s="5"/>
    </row>
    <row r="780">
      <c r="A780" s="1"/>
      <c r="C780" s="5"/>
    </row>
    <row r="781">
      <c r="A781" s="1"/>
      <c r="C781" s="5"/>
    </row>
    <row r="782">
      <c r="A782" s="1"/>
      <c r="C782" s="5"/>
    </row>
    <row r="783">
      <c r="A783" s="1"/>
      <c r="C783" s="5"/>
    </row>
    <row r="784">
      <c r="A784" s="1"/>
      <c r="C784" s="5"/>
    </row>
    <row r="785">
      <c r="A785" s="1"/>
      <c r="C785" s="5"/>
    </row>
    <row r="786">
      <c r="A786" s="1"/>
      <c r="C786" s="5"/>
    </row>
    <row r="787">
      <c r="A787" s="1"/>
      <c r="C787" s="5"/>
    </row>
    <row r="788">
      <c r="A788" s="1"/>
      <c r="C788" s="5"/>
    </row>
    <row r="789">
      <c r="A789" s="1"/>
      <c r="C789" s="5"/>
    </row>
    <row r="790">
      <c r="A790" s="1"/>
      <c r="C790" s="5"/>
    </row>
    <row r="791">
      <c r="A791" s="1"/>
      <c r="C791" s="5"/>
    </row>
    <row r="792">
      <c r="A792" s="1"/>
      <c r="C792" s="5"/>
    </row>
    <row r="793">
      <c r="A793" s="1"/>
      <c r="C793" s="5"/>
    </row>
    <row r="794">
      <c r="A794" s="1"/>
      <c r="C794" s="5"/>
    </row>
    <row r="795">
      <c r="A795" s="1"/>
      <c r="C795" s="5"/>
    </row>
    <row r="796">
      <c r="A796" s="1"/>
      <c r="C796" s="5"/>
    </row>
    <row r="797">
      <c r="A797" s="1"/>
      <c r="C797" s="5"/>
    </row>
    <row r="798">
      <c r="A798" s="1"/>
      <c r="C798" s="5"/>
    </row>
    <row r="799">
      <c r="A799" s="1"/>
      <c r="C799" s="5"/>
    </row>
    <row r="800">
      <c r="A800" s="1"/>
      <c r="C800" s="5"/>
    </row>
    <row r="801">
      <c r="A801" s="1"/>
      <c r="C801" s="5"/>
    </row>
    <row r="802">
      <c r="A802" s="1"/>
      <c r="C802" s="5"/>
    </row>
    <row r="803">
      <c r="A803" s="1"/>
      <c r="C803" s="5"/>
    </row>
    <row r="804">
      <c r="A804" s="1"/>
      <c r="C804" s="5"/>
    </row>
    <row r="805">
      <c r="A805" s="1"/>
      <c r="C805" s="5"/>
    </row>
    <row r="806">
      <c r="A806" s="1"/>
      <c r="C806" s="5"/>
    </row>
    <row r="807">
      <c r="A807" s="1"/>
      <c r="C807" s="5"/>
    </row>
    <row r="808">
      <c r="A808" s="1"/>
      <c r="C808" s="5"/>
    </row>
    <row r="809">
      <c r="A809" s="1"/>
      <c r="C809" s="5"/>
    </row>
    <row r="810">
      <c r="A810" s="1"/>
      <c r="C810" s="5"/>
    </row>
    <row r="811">
      <c r="A811" s="1"/>
      <c r="C811" s="5"/>
    </row>
    <row r="812">
      <c r="A812" s="1"/>
      <c r="C812" s="5"/>
    </row>
    <row r="813">
      <c r="A813" s="1"/>
      <c r="C813" s="5"/>
    </row>
    <row r="814">
      <c r="A814" s="1"/>
      <c r="C814" s="5"/>
    </row>
    <row r="815">
      <c r="A815" s="1"/>
      <c r="C815" s="5"/>
    </row>
    <row r="816">
      <c r="A816" s="1"/>
      <c r="C816" s="5"/>
    </row>
    <row r="817">
      <c r="A817" s="1"/>
      <c r="C817" s="5"/>
    </row>
    <row r="818">
      <c r="A818" s="1"/>
      <c r="C818" s="5"/>
    </row>
    <row r="819">
      <c r="A819" s="1"/>
      <c r="C819" s="5"/>
    </row>
    <row r="820">
      <c r="A820" s="1"/>
      <c r="C820" s="5"/>
    </row>
    <row r="821">
      <c r="A821" s="1"/>
      <c r="C821" s="5"/>
    </row>
    <row r="822">
      <c r="A822" s="1"/>
      <c r="C822" s="5"/>
    </row>
    <row r="823">
      <c r="A823" s="1"/>
      <c r="C823" s="5"/>
    </row>
    <row r="824">
      <c r="A824" s="1"/>
      <c r="C824" s="5"/>
    </row>
    <row r="825">
      <c r="A825" s="1"/>
      <c r="C825" s="5"/>
    </row>
    <row r="826">
      <c r="A826" s="1"/>
      <c r="C826" s="5"/>
    </row>
    <row r="827">
      <c r="A827" s="1"/>
      <c r="C827" s="5"/>
    </row>
    <row r="828">
      <c r="A828" s="1"/>
      <c r="C828" s="5"/>
    </row>
    <row r="829">
      <c r="A829" s="1"/>
      <c r="C829" s="5"/>
    </row>
    <row r="830">
      <c r="A830" s="1"/>
      <c r="C830" s="5"/>
    </row>
    <row r="831">
      <c r="A831" s="1"/>
      <c r="C831" s="5"/>
    </row>
    <row r="832">
      <c r="A832" s="1"/>
      <c r="C832" s="5"/>
    </row>
    <row r="833">
      <c r="A833" s="1"/>
      <c r="C833" s="5"/>
    </row>
    <row r="834">
      <c r="A834" s="1"/>
      <c r="C834" s="5"/>
    </row>
    <row r="835">
      <c r="A835" s="1"/>
      <c r="C835" s="5"/>
    </row>
    <row r="836">
      <c r="A836" s="1"/>
      <c r="C836" s="5"/>
    </row>
    <row r="837">
      <c r="A837" s="1"/>
      <c r="C837" s="5"/>
    </row>
    <row r="838">
      <c r="A838" s="1"/>
      <c r="C838" s="5"/>
    </row>
    <row r="839">
      <c r="A839" s="1"/>
      <c r="C839" s="5"/>
    </row>
    <row r="840">
      <c r="A840" s="1"/>
      <c r="C840" s="5"/>
    </row>
    <row r="841">
      <c r="A841" s="1"/>
      <c r="C841" s="5"/>
    </row>
    <row r="842">
      <c r="A842" s="1"/>
      <c r="C842" s="5"/>
    </row>
    <row r="843">
      <c r="A843" s="1"/>
      <c r="C843" s="5"/>
    </row>
    <row r="844">
      <c r="A844" s="1"/>
      <c r="C844" s="5"/>
    </row>
    <row r="845">
      <c r="A845" s="1"/>
      <c r="C845" s="5"/>
    </row>
    <row r="846">
      <c r="A846" s="1"/>
      <c r="C846" s="5"/>
    </row>
    <row r="847">
      <c r="A847" s="1"/>
      <c r="C847" s="5"/>
    </row>
    <row r="848">
      <c r="A848" s="1"/>
      <c r="C848" s="5"/>
    </row>
    <row r="849">
      <c r="A849" s="1"/>
      <c r="C849" s="5"/>
    </row>
    <row r="850">
      <c r="A850" s="1"/>
      <c r="C850" s="5"/>
    </row>
    <row r="851">
      <c r="A851" s="1"/>
      <c r="C851" s="5"/>
    </row>
    <row r="852">
      <c r="A852" s="1"/>
      <c r="C852" s="5"/>
    </row>
    <row r="853">
      <c r="A853" s="1"/>
      <c r="C853" s="5"/>
    </row>
    <row r="854">
      <c r="A854" s="1"/>
      <c r="C854" s="5"/>
    </row>
    <row r="855">
      <c r="A855" s="1"/>
      <c r="C855" s="5"/>
    </row>
    <row r="856">
      <c r="A856" s="1"/>
      <c r="C856" s="5"/>
    </row>
    <row r="857">
      <c r="A857" s="1"/>
      <c r="C857" s="5"/>
    </row>
    <row r="858">
      <c r="A858" s="1"/>
      <c r="C858" s="5"/>
    </row>
    <row r="859">
      <c r="A859" s="1"/>
      <c r="C859" s="5"/>
    </row>
    <row r="860">
      <c r="A860" s="1"/>
      <c r="C860" s="5"/>
    </row>
    <row r="861">
      <c r="A861" s="1"/>
      <c r="C861" s="5"/>
    </row>
    <row r="862">
      <c r="A862" s="1"/>
      <c r="C862" s="5"/>
    </row>
    <row r="863">
      <c r="A863" s="1"/>
      <c r="C863" s="5"/>
    </row>
    <row r="864">
      <c r="A864" s="1"/>
      <c r="C864" s="5"/>
    </row>
    <row r="865">
      <c r="A865" s="1"/>
      <c r="C865" s="5"/>
    </row>
    <row r="866">
      <c r="A866" s="1"/>
      <c r="C866" s="5"/>
    </row>
    <row r="867">
      <c r="A867" s="1"/>
      <c r="C867" s="5"/>
    </row>
    <row r="868">
      <c r="A868" s="1"/>
      <c r="C868" s="5"/>
    </row>
    <row r="869">
      <c r="A869" s="1"/>
      <c r="C869" s="5"/>
    </row>
    <row r="870">
      <c r="A870" s="1"/>
      <c r="C870" s="5"/>
    </row>
    <row r="871">
      <c r="A871" s="1"/>
      <c r="C871" s="5"/>
    </row>
    <row r="872">
      <c r="A872" s="1"/>
      <c r="C872" s="5"/>
    </row>
    <row r="873">
      <c r="A873" s="1"/>
      <c r="C873" s="5"/>
    </row>
    <row r="874">
      <c r="A874" s="1"/>
      <c r="C874" s="5"/>
    </row>
    <row r="875">
      <c r="A875" s="1"/>
      <c r="C875" s="5"/>
    </row>
    <row r="876">
      <c r="A876" s="1"/>
      <c r="C876" s="5"/>
    </row>
    <row r="877">
      <c r="A877" s="1"/>
      <c r="C877" s="5"/>
    </row>
    <row r="878">
      <c r="A878" s="1"/>
      <c r="C878" s="5"/>
    </row>
    <row r="879">
      <c r="A879" s="1"/>
      <c r="C879" s="5"/>
    </row>
    <row r="880">
      <c r="A880" s="1"/>
      <c r="C880" s="5"/>
    </row>
    <row r="881">
      <c r="A881" s="1"/>
      <c r="C881" s="5"/>
    </row>
    <row r="882">
      <c r="A882" s="1"/>
      <c r="C882" s="5"/>
    </row>
    <row r="883">
      <c r="A883" s="1"/>
      <c r="C883" s="5"/>
    </row>
    <row r="884">
      <c r="A884" s="1"/>
      <c r="C884" s="5"/>
    </row>
    <row r="885">
      <c r="A885" s="1"/>
      <c r="C885" s="5"/>
    </row>
    <row r="886">
      <c r="A886" s="1"/>
      <c r="C886" s="5"/>
    </row>
    <row r="887">
      <c r="A887" s="1"/>
      <c r="C887" s="5"/>
    </row>
    <row r="888">
      <c r="A888" s="1"/>
      <c r="C888" s="5"/>
    </row>
    <row r="889">
      <c r="A889" s="1"/>
      <c r="C889" s="5"/>
    </row>
    <row r="890">
      <c r="A890" s="1"/>
      <c r="C890" s="5"/>
    </row>
    <row r="891">
      <c r="A891" s="1"/>
      <c r="C891" s="5"/>
    </row>
    <row r="892">
      <c r="A892" s="1"/>
      <c r="C892" s="5"/>
    </row>
    <row r="893">
      <c r="A893" s="1"/>
      <c r="C893" s="5"/>
    </row>
    <row r="894">
      <c r="A894" s="1"/>
      <c r="C894" s="5"/>
    </row>
    <row r="895">
      <c r="A895" s="1"/>
      <c r="C895" s="5"/>
    </row>
    <row r="896">
      <c r="A896" s="1"/>
      <c r="C896" s="5"/>
    </row>
    <row r="897">
      <c r="A897" s="1"/>
      <c r="C897" s="5"/>
    </row>
    <row r="898">
      <c r="A898" s="1"/>
      <c r="C898" s="5"/>
    </row>
    <row r="899">
      <c r="A899" s="1"/>
      <c r="C899" s="5"/>
    </row>
    <row r="900">
      <c r="A900" s="1"/>
      <c r="C900" s="5"/>
    </row>
    <row r="901">
      <c r="A901" s="1"/>
      <c r="C901" s="5"/>
    </row>
    <row r="902">
      <c r="A902" s="1"/>
      <c r="C902" s="5"/>
    </row>
    <row r="903">
      <c r="A903" s="1"/>
      <c r="C903" s="5"/>
    </row>
    <row r="904">
      <c r="A904" s="1"/>
      <c r="C904" s="5"/>
    </row>
    <row r="905">
      <c r="A905" s="1"/>
      <c r="C905" s="5"/>
    </row>
    <row r="906">
      <c r="A906" s="1"/>
      <c r="C906" s="5"/>
    </row>
    <row r="907">
      <c r="A907" s="1"/>
      <c r="C907" s="5"/>
    </row>
    <row r="908">
      <c r="A908" s="1"/>
      <c r="C908" s="5"/>
    </row>
    <row r="909">
      <c r="A909" s="1"/>
      <c r="C909" s="5"/>
    </row>
    <row r="910">
      <c r="A910" s="1"/>
      <c r="C910" s="5"/>
    </row>
    <row r="911">
      <c r="A911" s="1"/>
      <c r="C911" s="5"/>
    </row>
    <row r="912">
      <c r="A912" s="1"/>
      <c r="C912" s="5"/>
    </row>
    <row r="913">
      <c r="A913" s="1"/>
      <c r="C913" s="5"/>
    </row>
    <row r="914">
      <c r="A914" s="1"/>
      <c r="C914" s="5"/>
    </row>
    <row r="915">
      <c r="A915" s="1"/>
      <c r="C915" s="5"/>
    </row>
    <row r="916">
      <c r="A916" s="1"/>
      <c r="C916" s="5"/>
    </row>
    <row r="917">
      <c r="A917" s="1"/>
      <c r="C917" s="5"/>
    </row>
    <row r="918">
      <c r="A918" s="1"/>
      <c r="C918" s="5"/>
    </row>
    <row r="919">
      <c r="A919" s="1"/>
      <c r="C919" s="5"/>
    </row>
    <row r="920">
      <c r="A920" s="1"/>
      <c r="C920" s="5"/>
    </row>
    <row r="921">
      <c r="A921" s="1"/>
      <c r="C921" s="5"/>
    </row>
    <row r="922">
      <c r="A922" s="1"/>
      <c r="C922" s="5"/>
    </row>
    <row r="923">
      <c r="A923" s="1"/>
      <c r="C923" s="5"/>
    </row>
    <row r="924">
      <c r="A924" s="1"/>
      <c r="C924" s="5"/>
    </row>
    <row r="925">
      <c r="A925" s="1"/>
      <c r="C925" s="5"/>
    </row>
    <row r="926">
      <c r="A926" s="1"/>
      <c r="C926" s="5"/>
    </row>
    <row r="927">
      <c r="A927" s="1"/>
      <c r="C927" s="5"/>
    </row>
    <row r="928">
      <c r="A928" s="1"/>
      <c r="C928" s="5"/>
    </row>
    <row r="929">
      <c r="A929" s="1"/>
      <c r="C929" s="5"/>
    </row>
    <row r="930">
      <c r="A930" s="1"/>
      <c r="C930" s="5"/>
    </row>
    <row r="931">
      <c r="A931" s="1"/>
      <c r="C931" s="5"/>
    </row>
    <row r="932">
      <c r="A932" s="1"/>
      <c r="C932" s="5"/>
    </row>
    <row r="933">
      <c r="A933" s="1"/>
      <c r="C933" s="5"/>
    </row>
    <row r="934">
      <c r="A934" s="1"/>
      <c r="C934" s="5"/>
    </row>
    <row r="935">
      <c r="A935" s="1"/>
      <c r="C935" s="5"/>
    </row>
    <row r="936">
      <c r="A936" s="1"/>
      <c r="C936" s="5"/>
    </row>
    <row r="937">
      <c r="A937" s="1"/>
      <c r="C937" s="5"/>
    </row>
    <row r="938">
      <c r="A938" s="1"/>
      <c r="C938" s="5"/>
    </row>
    <row r="939">
      <c r="A939" s="1"/>
      <c r="C939" s="5"/>
    </row>
    <row r="940">
      <c r="A940" s="1"/>
      <c r="C940" s="5"/>
    </row>
    <row r="941">
      <c r="A941" s="1"/>
      <c r="C941" s="5"/>
    </row>
    <row r="942">
      <c r="A942" s="1"/>
      <c r="C942" s="5"/>
    </row>
    <row r="943">
      <c r="A943" s="1"/>
      <c r="C943" s="5"/>
    </row>
    <row r="944">
      <c r="A944" s="1"/>
      <c r="C944" s="5"/>
    </row>
    <row r="945">
      <c r="A945" s="1"/>
      <c r="C945" s="5"/>
    </row>
    <row r="946">
      <c r="A946" s="1"/>
      <c r="C946" s="5"/>
    </row>
    <row r="947">
      <c r="A947" s="1"/>
      <c r="C947" s="5"/>
    </row>
    <row r="948">
      <c r="A948" s="1"/>
      <c r="C948" s="5"/>
    </row>
    <row r="949">
      <c r="A949" s="1"/>
      <c r="C949" s="5"/>
    </row>
    <row r="950">
      <c r="A950" s="1"/>
      <c r="C950" s="5"/>
    </row>
    <row r="951">
      <c r="A951" s="1"/>
      <c r="C951" s="5"/>
    </row>
    <row r="952">
      <c r="A952" s="1"/>
      <c r="C952" s="5"/>
    </row>
    <row r="953">
      <c r="A953" s="1"/>
      <c r="C953" s="5"/>
    </row>
    <row r="954">
      <c r="A954" s="1"/>
      <c r="C954" s="5"/>
    </row>
    <row r="955">
      <c r="A955" s="1"/>
      <c r="C955" s="5"/>
    </row>
    <row r="956">
      <c r="A956" s="1"/>
      <c r="C956" s="5"/>
    </row>
    <row r="957">
      <c r="A957" s="1"/>
      <c r="C957" s="5"/>
    </row>
    <row r="958">
      <c r="A958" s="1"/>
      <c r="C958" s="5"/>
    </row>
    <row r="959">
      <c r="A959" s="1"/>
      <c r="C959" s="5"/>
    </row>
    <row r="960">
      <c r="A960" s="1"/>
      <c r="C960" s="5"/>
    </row>
    <row r="961">
      <c r="A961" s="1"/>
      <c r="C961" s="5"/>
    </row>
    <row r="962">
      <c r="A962" s="1"/>
      <c r="C962" s="5"/>
    </row>
    <row r="963">
      <c r="A963" s="1"/>
      <c r="C963" s="5"/>
    </row>
    <row r="964">
      <c r="A964" s="1"/>
      <c r="C964" s="5"/>
    </row>
    <row r="965">
      <c r="A965" s="1"/>
      <c r="C965" s="5"/>
    </row>
    <row r="966">
      <c r="A966" s="1"/>
      <c r="C966" s="5"/>
    </row>
    <row r="967">
      <c r="A967" s="1"/>
      <c r="C967" s="5"/>
    </row>
    <row r="968">
      <c r="A968" s="1"/>
      <c r="C968" s="5"/>
    </row>
    <row r="969">
      <c r="A969" s="1"/>
      <c r="C969" s="5"/>
    </row>
    <row r="970">
      <c r="A970" s="1"/>
      <c r="C970" s="5"/>
    </row>
    <row r="971">
      <c r="A971" s="1"/>
      <c r="C971" s="5"/>
    </row>
    <row r="972">
      <c r="A972" s="1"/>
      <c r="C972" s="5"/>
    </row>
    <row r="973">
      <c r="A973" s="1"/>
      <c r="C973" s="5"/>
    </row>
    <row r="974">
      <c r="A974" s="1"/>
      <c r="C974" s="5"/>
    </row>
    <row r="975">
      <c r="A975" s="1"/>
      <c r="C975" s="5"/>
    </row>
    <row r="976">
      <c r="A976" s="1"/>
      <c r="C976" s="5"/>
    </row>
    <row r="977">
      <c r="A977" s="1"/>
      <c r="C977" s="5"/>
    </row>
    <row r="978">
      <c r="A978" s="1"/>
      <c r="C978" s="5"/>
    </row>
    <row r="979">
      <c r="A979" s="1"/>
      <c r="C979" s="5"/>
    </row>
    <row r="980">
      <c r="A980" s="1"/>
      <c r="C980" s="5"/>
    </row>
    <row r="981">
      <c r="A981" s="1"/>
      <c r="C981" s="5"/>
    </row>
    <row r="982">
      <c r="A982" s="1"/>
      <c r="C982" s="5"/>
    </row>
    <row r="983">
      <c r="A983" s="1"/>
      <c r="C983" s="5"/>
    </row>
    <row r="984">
      <c r="A984" s="1"/>
      <c r="C984" s="5"/>
    </row>
    <row r="985">
      <c r="A985" s="1"/>
      <c r="C985" s="5"/>
    </row>
    <row r="986">
      <c r="A986" s="1"/>
      <c r="C986" s="5"/>
    </row>
    <row r="987">
      <c r="A987" s="1"/>
      <c r="C987" s="5"/>
    </row>
    <row r="988">
      <c r="A988" s="1"/>
      <c r="C988" s="5"/>
    </row>
    <row r="989">
      <c r="A989" s="1"/>
      <c r="C989" s="5"/>
    </row>
    <row r="990">
      <c r="A990" s="1"/>
      <c r="C990" s="5"/>
    </row>
    <row r="991">
      <c r="A991" s="1"/>
      <c r="C991" s="5"/>
    </row>
    <row r="992">
      <c r="A992" s="1"/>
      <c r="C992" s="5"/>
    </row>
    <row r="993">
      <c r="A993" s="1"/>
      <c r="C993" s="5"/>
    </row>
    <row r="994">
      <c r="A994" s="1"/>
      <c r="C994" s="5"/>
    </row>
    <row r="995">
      <c r="A995" s="1"/>
      <c r="C995" s="5"/>
    </row>
    <row r="996">
      <c r="A996" s="1"/>
      <c r="C996" s="5"/>
    </row>
    <row r="997">
      <c r="A997" s="1"/>
      <c r="C997" s="5"/>
    </row>
    <row r="998">
      <c r="A998" s="1"/>
      <c r="C998" s="5"/>
    </row>
    <row r="999">
      <c r="A999" s="1"/>
      <c r="C999" s="5"/>
    </row>
    <row r="1000">
      <c r="A1000" s="1"/>
      <c r="C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>
      <c r="A2" s="6">
        <v>0.0</v>
      </c>
      <c r="B2" s="7">
        <v>43906.0</v>
      </c>
      <c r="C2" s="6">
        <v>65.5351814160275</v>
      </c>
      <c r="D2" s="6">
        <v>-24.7739362309737</v>
      </c>
      <c r="E2" s="6">
        <v>147.776477954081</v>
      </c>
      <c r="F2" s="6">
        <v>65.5351814160275</v>
      </c>
      <c r="G2" s="6">
        <v>65.5351814160275</v>
      </c>
      <c r="H2" s="6">
        <v>-5.87427887488198</v>
      </c>
      <c r="I2" s="6">
        <v>-5.87427887488198</v>
      </c>
      <c r="J2" s="6">
        <v>-5.87427887488198</v>
      </c>
      <c r="K2" s="6">
        <v>-5.87427887488198</v>
      </c>
      <c r="L2" s="6">
        <v>-5.87427887488198</v>
      </c>
      <c r="M2" s="6">
        <v>-5.87427887488198</v>
      </c>
      <c r="N2" s="6">
        <v>0.0</v>
      </c>
      <c r="O2" s="6">
        <v>0.0</v>
      </c>
      <c r="P2" s="6">
        <v>0.0</v>
      </c>
    </row>
    <row r="3">
      <c r="A3" s="6">
        <v>1.0</v>
      </c>
      <c r="B3" s="7">
        <v>43907.0</v>
      </c>
      <c r="C3" s="6">
        <v>67.3307015484786</v>
      </c>
      <c r="D3" s="6">
        <v>-20.657551725917</v>
      </c>
      <c r="E3" s="6">
        <v>152.858275243047</v>
      </c>
      <c r="F3" s="6">
        <v>67.3307015484786</v>
      </c>
      <c r="G3" s="6">
        <v>67.3307015484786</v>
      </c>
      <c r="H3" s="6">
        <v>-2.41403435285837</v>
      </c>
      <c r="I3" s="6">
        <v>-2.41403435285837</v>
      </c>
      <c r="J3" s="6">
        <v>-2.41403435285837</v>
      </c>
      <c r="K3" s="6">
        <v>-2.41403435285837</v>
      </c>
      <c r="L3" s="6">
        <v>-2.41403435285837</v>
      </c>
      <c r="M3" s="6">
        <v>-2.41403435285837</v>
      </c>
      <c r="N3" s="6">
        <v>0.0</v>
      </c>
      <c r="O3" s="6">
        <v>0.0</v>
      </c>
      <c r="P3" s="6">
        <v>0.0</v>
      </c>
    </row>
    <row r="4">
      <c r="A4" s="6">
        <v>2.0</v>
      </c>
      <c r="B4" s="7">
        <v>43908.0</v>
      </c>
      <c r="C4" s="6">
        <v>69.1262216809298</v>
      </c>
      <c r="D4" s="6">
        <v>-25.407223257693</v>
      </c>
      <c r="E4" s="6">
        <v>148.495551915646</v>
      </c>
      <c r="F4" s="6">
        <v>69.1262216809298</v>
      </c>
      <c r="G4" s="6">
        <v>69.1262216809298</v>
      </c>
      <c r="H4" s="6">
        <v>-3.50748953912796</v>
      </c>
      <c r="I4" s="6">
        <v>-3.50748953912796</v>
      </c>
      <c r="J4" s="6">
        <v>-3.50748953912796</v>
      </c>
      <c r="K4" s="6">
        <v>-3.50748953912796</v>
      </c>
      <c r="L4" s="6">
        <v>-3.50748953912796</v>
      </c>
      <c r="M4" s="6">
        <v>-3.50748953912796</v>
      </c>
      <c r="N4" s="6">
        <v>0.0</v>
      </c>
      <c r="O4" s="6">
        <v>0.0</v>
      </c>
      <c r="P4" s="6">
        <v>0.0</v>
      </c>
    </row>
    <row r="5">
      <c r="A5" s="6">
        <v>3.0</v>
      </c>
      <c r="B5" s="7">
        <v>43909.0</v>
      </c>
      <c r="C5" s="6">
        <v>70.9217418133809</v>
      </c>
      <c r="D5" s="6">
        <v>-19.1678883455817</v>
      </c>
      <c r="E5" s="6">
        <v>146.33047176955</v>
      </c>
      <c r="F5" s="6">
        <v>70.9217418133809</v>
      </c>
      <c r="G5" s="6">
        <v>70.9217418133809</v>
      </c>
      <c r="H5" s="6">
        <v>-3.85563509996912</v>
      </c>
      <c r="I5" s="6">
        <v>-3.85563509996912</v>
      </c>
      <c r="J5" s="6">
        <v>-3.85563509996912</v>
      </c>
      <c r="K5" s="6">
        <v>-3.85563509996912</v>
      </c>
      <c r="L5" s="6">
        <v>-3.85563509996912</v>
      </c>
      <c r="M5" s="6">
        <v>-3.85563509996912</v>
      </c>
      <c r="N5" s="6">
        <v>0.0</v>
      </c>
      <c r="O5" s="6">
        <v>0.0</v>
      </c>
      <c r="P5" s="6">
        <v>0.0</v>
      </c>
    </row>
    <row r="6">
      <c r="A6" s="6">
        <v>4.0</v>
      </c>
      <c r="B6" s="7">
        <v>43910.0</v>
      </c>
      <c r="C6" s="6">
        <v>72.7172619458321</v>
      </c>
      <c r="D6" s="6">
        <v>-20.8889143700977</v>
      </c>
      <c r="E6" s="6">
        <v>148.952706020008</v>
      </c>
      <c r="F6" s="6">
        <v>72.7172619458321</v>
      </c>
      <c r="G6" s="6">
        <v>72.7172619458321</v>
      </c>
      <c r="H6" s="6">
        <v>-7.76138543763851</v>
      </c>
      <c r="I6" s="6">
        <v>-7.76138543763851</v>
      </c>
      <c r="J6" s="6">
        <v>-7.76138543763851</v>
      </c>
      <c r="K6" s="6">
        <v>-7.76138543763851</v>
      </c>
      <c r="L6" s="6">
        <v>-7.76138543763851</v>
      </c>
      <c r="M6" s="6">
        <v>-7.76138543763851</v>
      </c>
      <c r="N6" s="6">
        <v>0.0</v>
      </c>
      <c r="O6" s="6">
        <v>0.0</v>
      </c>
      <c r="P6" s="6">
        <v>0.0</v>
      </c>
    </row>
    <row r="7">
      <c r="A7" s="6">
        <v>5.0</v>
      </c>
      <c r="B7" s="7">
        <v>43913.0</v>
      </c>
      <c r="C7" s="6">
        <v>78.1038223431855</v>
      </c>
      <c r="D7" s="6">
        <v>-12.9152878212924</v>
      </c>
      <c r="E7" s="6">
        <v>153.115591225986</v>
      </c>
      <c r="F7" s="6">
        <v>78.1038223431855</v>
      </c>
      <c r="G7" s="6">
        <v>78.1038223431855</v>
      </c>
      <c r="H7" s="6">
        <v>-5.87427887487503</v>
      </c>
      <c r="I7" s="6">
        <v>-5.87427887487503</v>
      </c>
      <c r="J7" s="6">
        <v>-5.87427887487503</v>
      </c>
      <c r="K7" s="6">
        <v>-5.87427887487503</v>
      </c>
      <c r="L7" s="6">
        <v>-5.87427887487503</v>
      </c>
      <c r="M7" s="6">
        <v>-5.87427887487503</v>
      </c>
      <c r="N7" s="6">
        <v>0.0</v>
      </c>
      <c r="O7" s="6">
        <v>0.0</v>
      </c>
      <c r="P7" s="6">
        <v>0.0</v>
      </c>
    </row>
    <row r="8">
      <c r="A8" s="6">
        <v>6.0</v>
      </c>
      <c r="B8" s="7">
        <v>43914.0</v>
      </c>
      <c r="C8" s="6">
        <v>79.8993424756366</v>
      </c>
      <c r="D8" s="6">
        <v>-7.663580881303</v>
      </c>
      <c r="E8" s="6">
        <v>166.228269798476</v>
      </c>
      <c r="F8" s="6">
        <v>79.8993424756366</v>
      </c>
      <c r="G8" s="6">
        <v>79.8993424756366</v>
      </c>
      <c r="H8" s="6">
        <v>-2.41403435283855</v>
      </c>
      <c r="I8" s="6">
        <v>-2.41403435283855</v>
      </c>
      <c r="J8" s="6">
        <v>-2.41403435283855</v>
      </c>
      <c r="K8" s="6">
        <v>-2.41403435283855</v>
      </c>
      <c r="L8" s="6">
        <v>-2.41403435283855</v>
      </c>
      <c r="M8" s="6">
        <v>-2.41403435283855</v>
      </c>
      <c r="N8" s="6">
        <v>0.0</v>
      </c>
      <c r="O8" s="6">
        <v>0.0</v>
      </c>
      <c r="P8" s="6">
        <v>0.0</v>
      </c>
    </row>
    <row r="9">
      <c r="A9" s="6">
        <v>7.0</v>
      </c>
      <c r="B9" s="7">
        <v>43915.0</v>
      </c>
      <c r="C9" s="6">
        <v>81.6948626080878</v>
      </c>
      <c r="D9" s="6">
        <v>-8.65146706227061</v>
      </c>
      <c r="E9" s="6">
        <v>166.908503836131</v>
      </c>
      <c r="F9" s="6">
        <v>81.6948626080878</v>
      </c>
      <c r="G9" s="6">
        <v>81.6948626080878</v>
      </c>
      <c r="H9" s="6">
        <v>-3.50748953912307</v>
      </c>
      <c r="I9" s="6">
        <v>-3.50748953912307</v>
      </c>
      <c r="J9" s="6">
        <v>-3.50748953912307</v>
      </c>
      <c r="K9" s="6">
        <v>-3.50748953912307</v>
      </c>
      <c r="L9" s="6">
        <v>-3.50748953912307</v>
      </c>
      <c r="M9" s="6">
        <v>-3.50748953912307</v>
      </c>
      <c r="N9" s="6">
        <v>0.0</v>
      </c>
      <c r="O9" s="6">
        <v>0.0</v>
      </c>
      <c r="P9" s="6">
        <v>0.0</v>
      </c>
    </row>
    <row r="10">
      <c r="A10" s="6">
        <v>8.0</v>
      </c>
      <c r="B10" s="7">
        <v>43916.0</v>
      </c>
      <c r="C10" s="6">
        <v>83.4903827405389</v>
      </c>
      <c r="D10" s="6">
        <v>-10.1519667297501</v>
      </c>
      <c r="E10" s="6">
        <v>171.252673463151</v>
      </c>
      <c r="F10" s="6">
        <v>83.4903827405389</v>
      </c>
      <c r="G10" s="6">
        <v>83.4903827405389</v>
      </c>
      <c r="H10" s="6">
        <v>-3.85563509998564</v>
      </c>
      <c r="I10" s="6">
        <v>-3.85563509998564</v>
      </c>
      <c r="J10" s="6">
        <v>-3.85563509998564</v>
      </c>
      <c r="K10" s="6">
        <v>-3.85563509998564</v>
      </c>
      <c r="L10" s="6">
        <v>-3.85563509998564</v>
      </c>
      <c r="M10" s="6">
        <v>-3.85563509998564</v>
      </c>
      <c r="N10" s="6">
        <v>0.0</v>
      </c>
      <c r="O10" s="6">
        <v>0.0</v>
      </c>
      <c r="P10" s="6">
        <v>0.0</v>
      </c>
    </row>
    <row r="11">
      <c r="A11" s="6">
        <v>9.0</v>
      </c>
      <c r="B11" s="7">
        <v>43917.0</v>
      </c>
      <c r="C11" s="6">
        <v>85.2859028126661</v>
      </c>
      <c r="D11" s="6">
        <v>0.187751218177063</v>
      </c>
      <c r="E11" s="6">
        <v>162.44250562925</v>
      </c>
      <c r="F11" s="6">
        <v>85.2859028126661</v>
      </c>
      <c r="G11" s="6">
        <v>85.2859028126661</v>
      </c>
      <c r="H11" s="6">
        <v>-7.76138543762541</v>
      </c>
      <c r="I11" s="6">
        <v>-7.76138543762541</v>
      </c>
      <c r="J11" s="6">
        <v>-7.76138543762541</v>
      </c>
      <c r="K11" s="6">
        <v>-7.76138543762541</v>
      </c>
      <c r="L11" s="6">
        <v>-7.76138543762541</v>
      </c>
      <c r="M11" s="6">
        <v>-7.76138543762541</v>
      </c>
      <c r="N11" s="6">
        <v>0.0</v>
      </c>
      <c r="O11" s="6">
        <v>0.0</v>
      </c>
      <c r="P11" s="6">
        <v>0.0</v>
      </c>
    </row>
    <row r="12">
      <c r="A12" s="6">
        <v>10.0</v>
      </c>
      <c r="B12" s="7">
        <v>43920.0</v>
      </c>
      <c r="C12" s="6">
        <v>90.6724630290477</v>
      </c>
      <c r="D12" s="6">
        <v>-2.41009168229786</v>
      </c>
      <c r="E12" s="6">
        <v>171.042092408288</v>
      </c>
      <c r="F12" s="6">
        <v>90.6724630290477</v>
      </c>
      <c r="G12" s="6">
        <v>90.6724630290477</v>
      </c>
      <c r="H12" s="6">
        <v>-5.87427887490789</v>
      </c>
      <c r="I12" s="6">
        <v>-5.87427887490789</v>
      </c>
      <c r="J12" s="6">
        <v>-5.87427887490789</v>
      </c>
      <c r="K12" s="6">
        <v>-5.87427887490789</v>
      </c>
      <c r="L12" s="6">
        <v>-5.87427887490789</v>
      </c>
      <c r="M12" s="6">
        <v>-5.87427887490789</v>
      </c>
      <c r="N12" s="6">
        <v>0.0</v>
      </c>
      <c r="O12" s="6">
        <v>0.0</v>
      </c>
      <c r="P12" s="6">
        <v>0.0</v>
      </c>
    </row>
    <row r="13">
      <c r="A13" s="6">
        <v>11.0</v>
      </c>
      <c r="B13" s="7">
        <v>43921.0</v>
      </c>
      <c r="C13" s="6">
        <v>92.467983101175</v>
      </c>
      <c r="D13" s="6">
        <v>0.543234878934062</v>
      </c>
      <c r="E13" s="6">
        <v>179.94759480473</v>
      </c>
      <c r="F13" s="6">
        <v>92.467983101175</v>
      </c>
      <c r="G13" s="6">
        <v>92.467983101175</v>
      </c>
      <c r="H13" s="6">
        <v>-2.41403435287063</v>
      </c>
      <c r="I13" s="6">
        <v>-2.41403435287063</v>
      </c>
      <c r="J13" s="6">
        <v>-2.41403435287063</v>
      </c>
      <c r="K13" s="6">
        <v>-2.41403435287063</v>
      </c>
      <c r="L13" s="6">
        <v>-2.41403435287063</v>
      </c>
      <c r="M13" s="6">
        <v>-2.41403435287063</v>
      </c>
      <c r="N13" s="6">
        <v>0.0</v>
      </c>
      <c r="O13" s="6">
        <v>0.0</v>
      </c>
      <c r="P13" s="6">
        <v>0.0</v>
      </c>
    </row>
    <row r="14">
      <c r="A14" s="6">
        <v>12.0</v>
      </c>
      <c r="B14" s="7">
        <v>43922.0</v>
      </c>
      <c r="C14" s="6">
        <v>94.2635031733022</v>
      </c>
      <c r="D14" s="6">
        <v>1.17467646588271</v>
      </c>
      <c r="E14" s="6">
        <v>178.715345499488</v>
      </c>
      <c r="F14" s="6">
        <v>94.2635031733022</v>
      </c>
      <c r="G14" s="6">
        <v>94.2635031733022</v>
      </c>
      <c r="H14" s="6">
        <v>-3.50748953912426</v>
      </c>
      <c r="I14" s="6">
        <v>-3.50748953912426</v>
      </c>
      <c r="J14" s="6">
        <v>-3.50748953912426</v>
      </c>
      <c r="K14" s="6">
        <v>-3.50748953912426</v>
      </c>
      <c r="L14" s="6">
        <v>-3.50748953912426</v>
      </c>
      <c r="M14" s="6">
        <v>-3.50748953912426</v>
      </c>
      <c r="N14" s="6">
        <v>0.0</v>
      </c>
      <c r="O14" s="6">
        <v>0.0</v>
      </c>
      <c r="P14" s="6">
        <v>0.0</v>
      </c>
    </row>
    <row r="15">
      <c r="A15" s="6">
        <v>13.0</v>
      </c>
      <c r="B15" s="7">
        <v>43923.0</v>
      </c>
      <c r="C15" s="6">
        <v>96.0590232454294</v>
      </c>
      <c r="D15" s="6">
        <v>3.98355823179794</v>
      </c>
      <c r="E15" s="6">
        <v>183.785661328042</v>
      </c>
      <c r="F15" s="6">
        <v>96.0590232454294</v>
      </c>
      <c r="G15" s="6">
        <v>96.0590232454294</v>
      </c>
      <c r="H15" s="6">
        <v>-3.85563509998446</v>
      </c>
      <c r="I15" s="6">
        <v>-3.85563509998446</v>
      </c>
      <c r="J15" s="6">
        <v>-3.85563509998446</v>
      </c>
      <c r="K15" s="6">
        <v>-3.85563509998446</v>
      </c>
      <c r="L15" s="6">
        <v>-3.85563509998446</v>
      </c>
      <c r="M15" s="6">
        <v>-3.85563509998446</v>
      </c>
      <c r="N15" s="6">
        <v>0.0</v>
      </c>
      <c r="O15" s="6">
        <v>0.0</v>
      </c>
      <c r="P15" s="6">
        <v>0.0</v>
      </c>
    </row>
    <row r="16">
      <c r="A16" s="6">
        <v>14.0</v>
      </c>
      <c r="B16" s="7">
        <v>43924.0</v>
      </c>
      <c r="C16" s="6">
        <v>97.8545433175566</v>
      </c>
      <c r="D16" s="6">
        <v>-0.324061665429148</v>
      </c>
      <c r="E16" s="6">
        <v>177.014609216283</v>
      </c>
      <c r="F16" s="6">
        <v>97.8545433175566</v>
      </c>
      <c r="G16" s="6">
        <v>97.8545433175566</v>
      </c>
      <c r="H16" s="6">
        <v>-7.76138543763002</v>
      </c>
      <c r="I16" s="6">
        <v>-7.76138543763002</v>
      </c>
      <c r="J16" s="6">
        <v>-7.76138543763002</v>
      </c>
      <c r="K16" s="6">
        <v>-7.76138543763002</v>
      </c>
      <c r="L16" s="6">
        <v>-7.76138543763002</v>
      </c>
      <c r="M16" s="6">
        <v>-7.76138543763002</v>
      </c>
      <c r="N16" s="6">
        <v>0.0</v>
      </c>
      <c r="O16" s="6">
        <v>0.0</v>
      </c>
      <c r="P16" s="6">
        <v>0.0</v>
      </c>
    </row>
    <row r="17">
      <c r="A17" s="6">
        <v>15.0</v>
      </c>
      <c r="B17" s="7">
        <v>43927.0</v>
      </c>
      <c r="C17" s="6">
        <v>103.241103533938</v>
      </c>
      <c r="D17" s="6">
        <v>14.3274782488015</v>
      </c>
      <c r="E17" s="6">
        <v>184.550895497851</v>
      </c>
      <c r="F17" s="6">
        <v>103.241103533938</v>
      </c>
      <c r="G17" s="6">
        <v>103.241103533938</v>
      </c>
      <c r="H17" s="6">
        <v>-5.87427887490093</v>
      </c>
      <c r="I17" s="6">
        <v>-5.87427887490093</v>
      </c>
      <c r="J17" s="6">
        <v>-5.87427887490093</v>
      </c>
      <c r="K17" s="6">
        <v>-5.87427887490093</v>
      </c>
      <c r="L17" s="6">
        <v>-5.87427887490093</v>
      </c>
      <c r="M17" s="6">
        <v>-5.87427887490093</v>
      </c>
      <c r="N17" s="6">
        <v>0.0</v>
      </c>
      <c r="O17" s="6">
        <v>0.0</v>
      </c>
      <c r="P17" s="6">
        <v>0.0</v>
      </c>
    </row>
    <row r="18">
      <c r="A18" s="6">
        <v>16.0</v>
      </c>
      <c r="B18" s="7">
        <v>43928.0</v>
      </c>
      <c r="C18" s="6">
        <v>105.036623606065</v>
      </c>
      <c r="D18" s="6">
        <v>20.8668258305227</v>
      </c>
      <c r="E18" s="6">
        <v>186.261811760108</v>
      </c>
      <c r="F18" s="6">
        <v>105.036623606065</v>
      </c>
      <c r="G18" s="6">
        <v>105.036623606065</v>
      </c>
      <c r="H18" s="6">
        <v>-2.41403435286284</v>
      </c>
      <c r="I18" s="6">
        <v>-2.41403435286284</v>
      </c>
      <c r="J18" s="6">
        <v>-2.41403435286284</v>
      </c>
      <c r="K18" s="6">
        <v>-2.41403435286284</v>
      </c>
      <c r="L18" s="6">
        <v>-2.41403435286284</v>
      </c>
      <c r="M18" s="6">
        <v>-2.41403435286284</v>
      </c>
      <c r="N18" s="6">
        <v>0.0</v>
      </c>
      <c r="O18" s="6">
        <v>0.0</v>
      </c>
      <c r="P18" s="6">
        <v>0.0</v>
      </c>
    </row>
    <row r="19">
      <c r="A19" s="6">
        <v>17.0</v>
      </c>
      <c r="B19" s="7">
        <v>43929.0</v>
      </c>
      <c r="C19" s="6">
        <v>106.832143956956</v>
      </c>
      <c r="D19" s="6">
        <v>11.6882563708657</v>
      </c>
      <c r="E19" s="6">
        <v>187.736705369503</v>
      </c>
      <c r="F19" s="6">
        <v>106.832143956956</v>
      </c>
      <c r="G19" s="6">
        <v>106.832143956956</v>
      </c>
      <c r="H19" s="6">
        <v>-3.50748953912544</v>
      </c>
      <c r="I19" s="6">
        <v>-3.50748953912544</v>
      </c>
      <c r="J19" s="6">
        <v>-3.50748953912544</v>
      </c>
      <c r="K19" s="6">
        <v>-3.50748953912544</v>
      </c>
      <c r="L19" s="6">
        <v>-3.50748953912544</v>
      </c>
      <c r="M19" s="6">
        <v>-3.50748953912544</v>
      </c>
      <c r="N19" s="6">
        <v>0.0</v>
      </c>
      <c r="O19" s="6">
        <v>0.0</v>
      </c>
      <c r="P19" s="6">
        <v>0.0</v>
      </c>
    </row>
    <row r="20">
      <c r="A20" s="6">
        <v>18.0</v>
      </c>
      <c r="B20" s="7">
        <v>43930.0</v>
      </c>
      <c r="C20" s="6">
        <v>108.627664307846</v>
      </c>
      <c r="D20" s="6">
        <v>16.1312035179793</v>
      </c>
      <c r="E20" s="6">
        <v>192.544810505683</v>
      </c>
      <c r="F20" s="6">
        <v>108.627664307846</v>
      </c>
      <c r="G20" s="6">
        <v>108.627664307846</v>
      </c>
      <c r="H20" s="6">
        <v>-3.85563509999213</v>
      </c>
      <c r="I20" s="6">
        <v>-3.85563509999213</v>
      </c>
      <c r="J20" s="6">
        <v>-3.85563509999213</v>
      </c>
      <c r="K20" s="6">
        <v>-3.85563509999213</v>
      </c>
      <c r="L20" s="6">
        <v>-3.85563509999213</v>
      </c>
      <c r="M20" s="6">
        <v>-3.85563509999213</v>
      </c>
      <c r="N20" s="6">
        <v>0.0</v>
      </c>
      <c r="O20" s="6">
        <v>0.0</v>
      </c>
      <c r="P20" s="6">
        <v>0.0</v>
      </c>
    </row>
    <row r="21">
      <c r="A21" s="6">
        <v>19.0</v>
      </c>
      <c r="B21" s="7">
        <v>43934.0</v>
      </c>
      <c r="C21" s="6">
        <v>115.809745711409</v>
      </c>
      <c r="D21" s="6">
        <v>21.1224185627915</v>
      </c>
      <c r="E21" s="6">
        <v>196.243492044339</v>
      </c>
      <c r="F21" s="6">
        <v>115.809745711409</v>
      </c>
      <c r="G21" s="6">
        <v>115.809745711409</v>
      </c>
      <c r="H21" s="6">
        <v>-5.87427887489398</v>
      </c>
      <c r="I21" s="6">
        <v>-5.87427887489398</v>
      </c>
      <c r="J21" s="6">
        <v>-5.87427887489398</v>
      </c>
      <c r="K21" s="6">
        <v>-5.87427887489398</v>
      </c>
      <c r="L21" s="6">
        <v>-5.87427887489398</v>
      </c>
      <c r="M21" s="6">
        <v>-5.87427887489398</v>
      </c>
      <c r="N21" s="6">
        <v>0.0</v>
      </c>
      <c r="O21" s="6">
        <v>0.0</v>
      </c>
      <c r="P21" s="6">
        <v>0.0</v>
      </c>
    </row>
    <row r="22">
      <c r="A22" s="6">
        <v>20.0</v>
      </c>
      <c r="B22" s="7">
        <v>43935.0</v>
      </c>
      <c r="C22" s="6">
        <v>117.6052660623</v>
      </c>
      <c r="D22" s="6">
        <v>27.6237881997551</v>
      </c>
      <c r="E22" s="6">
        <v>206.355744840249</v>
      </c>
      <c r="F22" s="6">
        <v>117.6052660623</v>
      </c>
      <c r="G22" s="6">
        <v>117.6052660623</v>
      </c>
      <c r="H22" s="6">
        <v>-2.41403435285504</v>
      </c>
      <c r="I22" s="6">
        <v>-2.41403435285504</v>
      </c>
      <c r="J22" s="6">
        <v>-2.41403435285504</v>
      </c>
      <c r="K22" s="6">
        <v>-2.41403435285504</v>
      </c>
      <c r="L22" s="6">
        <v>-2.41403435285504</v>
      </c>
      <c r="M22" s="6">
        <v>-2.41403435285504</v>
      </c>
      <c r="N22" s="6">
        <v>0.0</v>
      </c>
      <c r="O22" s="6">
        <v>0.0</v>
      </c>
      <c r="P22" s="6">
        <v>0.0</v>
      </c>
    </row>
    <row r="23">
      <c r="A23" s="6">
        <v>21.0</v>
      </c>
      <c r="B23" s="7">
        <v>43936.0</v>
      </c>
      <c r="C23" s="6">
        <v>119.40078641319</v>
      </c>
      <c r="D23" s="6">
        <v>26.3480202481148</v>
      </c>
      <c r="E23" s="6">
        <v>203.025881154871</v>
      </c>
      <c r="F23" s="6">
        <v>119.40078641319</v>
      </c>
      <c r="G23" s="6">
        <v>119.40078641319</v>
      </c>
      <c r="H23" s="6">
        <v>-3.50748953912662</v>
      </c>
      <c r="I23" s="6">
        <v>-3.50748953912662</v>
      </c>
      <c r="J23" s="6">
        <v>-3.50748953912662</v>
      </c>
      <c r="K23" s="6">
        <v>-3.50748953912662</v>
      </c>
      <c r="L23" s="6">
        <v>-3.50748953912662</v>
      </c>
      <c r="M23" s="6">
        <v>-3.50748953912662</v>
      </c>
      <c r="N23" s="6">
        <v>0.0</v>
      </c>
      <c r="O23" s="6">
        <v>0.0</v>
      </c>
      <c r="P23" s="6">
        <v>0.0</v>
      </c>
    </row>
    <row r="24">
      <c r="A24" s="6">
        <v>22.0</v>
      </c>
      <c r="B24" s="7">
        <v>43937.0</v>
      </c>
      <c r="C24" s="6">
        <v>121.196306764081</v>
      </c>
      <c r="D24" s="6">
        <v>35.0157783661713</v>
      </c>
      <c r="E24" s="6">
        <v>206.869854060092</v>
      </c>
      <c r="F24" s="6">
        <v>121.196306764081</v>
      </c>
      <c r="G24" s="6">
        <v>121.196306764081</v>
      </c>
      <c r="H24" s="6">
        <v>-3.85563509996865</v>
      </c>
      <c r="I24" s="6">
        <v>-3.85563509996865</v>
      </c>
      <c r="J24" s="6">
        <v>-3.85563509996865</v>
      </c>
      <c r="K24" s="6">
        <v>-3.85563509996865</v>
      </c>
      <c r="L24" s="6">
        <v>-3.85563509996865</v>
      </c>
      <c r="M24" s="6">
        <v>-3.85563509996865</v>
      </c>
      <c r="N24" s="6">
        <v>0.0</v>
      </c>
      <c r="O24" s="6">
        <v>0.0</v>
      </c>
      <c r="P24" s="6">
        <v>0.0</v>
      </c>
    </row>
    <row r="25">
      <c r="A25" s="6">
        <v>23.0</v>
      </c>
      <c r="B25" s="7">
        <v>43938.0</v>
      </c>
      <c r="C25" s="6">
        <v>122.991827114972</v>
      </c>
      <c r="D25" s="6">
        <v>27.6097773025757</v>
      </c>
      <c r="E25" s="6">
        <v>206.977352997784</v>
      </c>
      <c r="F25" s="6">
        <v>122.991827114972</v>
      </c>
      <c r="G25" s="6">
        <v>122.991827114972</v>
      </c>
      <c r="H25" s="6">
        <v>-7.76138543760382</v>
      </c>
      <c r="I25" s="6">
        <v>-7.76138543760382</v>
      </c>
      <c r="J25" s="6">
        <v>-7.76138543760382</v>
      </c>
      <c r="K25" s="6">
        <v>-7.76138543760382</v>
      </c>
      <c r="L25" s="6">
        <v>-7.76138543760382</v>
      </c>
      <c r="M25" s="6">
        <v>-7.76138543760382</v>
      </c>
      <c r="N25" s="6">
        <v>0.0</v>
      </c>
      <c r="O25" s="6">
        <v>0.0</v>
      </c>
      <c r="P25" s="6">
        <v>0.0</v>
      </c>
    </row>
    <row r="26">
      <c r="A26" s="6">
        <v>24.0</v>
      </c>
      <c r="B26" s="7">
        <v>43941.0</v>
      </c>
      <c r="C26" s="6">
        <v>128.378388167644</v>
      </c>
      <c r="D26" s="6">
        <v>32.9123562485948</v>
      </c>
      <c r="E26" s="6">
        <v>208.720338812009</v>
      </c>
      <c r="F26" s="6">
        <v>128.378388167644</v>
      </c>
      <c r="G26" s="6">
        <v>128.378388167644</v>
      </c>
      <c r="H26" s="6">
        <v>-5.87427887490693</v>
      </c>
      <c r="I26" s="6">
        <v>-5.87427887490693</v>
      </c>
      <c r="J26" s="6">
        <v>-5.87427887490693</v>
      </c>
      <c r="K26" s="6">
        <v>-5.87427887490693</v>
      </c>
      <c r="L26" s="6">
        <v>-5.87427887490693</v>
      </c>
      <c r="M26" s="6">
        <v>-5.87427887490693</v>
      </c>
      <c r="N26" s="6">
        <v>0.0</v>
      </c>
      <c r="O26" s="6">
        <v>0.0</v>
      </c>
      <c r="P26" s="6">
        <v>0.0</v>
      </c>
    </row>
    <row r="27">
      <c r="A27" s="6">
        <v>25.0</v>
      </c>
      <c r="B27" s="7">
        <v>43942.0</v>
      </c>
      <c r="C27" s="6">
        <v>130.173908521801</v>
      </c>
      <c r="D27" s="6">
        <v>45.0946383941969</v>
      </c>
      <c r="E27" s="6">
        <v>207.756715578144</v>
      </c>
      <c r="F27" s="6">
        <v>130.173908521801</v>
      </c>
      <c r="G27" s="6">
        <v>130.173908521801</v>
      </c>
      <c r="H27" s="6">
        <v>-2.4140343528751</v>
      </c>
      <c r="I27" s="6">
        <v>-2.4140343528751</v>
      </c>
      <c r="J27" s="6">
        <v>-2.4140343528751</v>
      </c>
      <c r="K27" s="6">
        <v>-2.4140343528751</v>
      </c>
      <c r="L27" s="6">
        <v>-2.4140343528751</v>
      </c>
      <c r="M27" s="6">
        <v>-2.4140343528751</v>
      </c>
      <c r="N27" s="6">
        <v>0.0</v>
      </c>
      <c r="O27" s="6">
        <v>0.0</v>
      </c>
      <c r="P27" s="6">
        <v>0.0</v>
      </c>
    </row>
    <row r="28">
      <c r="A28" s="6">
        <v>26.0</v>
      </c>
      <c r="B28" s="7">
        <v>43943.0</v>
      </c>
      <c r="C28" s="6">
        <v>131.969428875959</v>
      </c>
      <c r="D28" s="6">
        <v>36.7463759804695</v>
      </c>
      <c r="E28" s="6">
        <v>213.782786586266</v>
      </c>
      <c r="F28" s="6">
        <v>131.969428875959</v>
      </c>
      <c r="G28" s="6">
        <v>131.969428875959</v>
      </c>
      <c r="H28" s="6">
        <v>-3.50748953912604</v>
      </c>
      <c r="I28" s="6">
        <v>-3.50748953912604</v>
      </c>
      <c r="J28" s="6">
        <v>-3.50748953912604</v>
      </c>
      <c r="K28" s="6">
        <v>-3.50748953912604</v>
      </c>
      <c r="L28" s="6">
        <v>-3.50748953912604</v>
      </c>
      <c r="M28" s="6">
        <v>-3.50748953912604</v>
      </c>
      <c r="N28" s="6">
        <v>0.0</v>
      </c>
      <c r="O28" s="6">
        <v>0.0</v>
      </c>
      <c r="P28" s="6">
        <v>0.0</v>
      </c>
    </row>
    <row r="29">
      <c r="A29" s="6">
        <v>27.0</v>
      </c>
      <c r="B29" s="7">
        <v>43944.0</v>
      </c>
      <c r="C29" s="6">
        <v>133.764949230117</v>
      </c>
      <c r="D29" s="6">
        <v>43.0008223845121</v>
      </c>
      <c r="E29" s="6">
        <v>213.633803893056</v>
      </c>
      <c r="F29" s="6">
        <v>133.764949230117</v>
      </c>
      <c r="G29" s="6">
        <v>133.764949230117</v>
      </c>
      <c r="H29" s="6">
        <v>-3.85563509997632</v>
      </c>
      <c r="I29" s="6">
        <v>-3.85563509997632</v>
      </c>
      <c r="J29" s="6">
        <v>-3.85563509997632</v>
      </c>
      <c r="K29" s="6">
        <v>-3.85563509997632</v>
      </c>
      <c r="L29" s="6">
        <v>-3.85563509997632</v>
      </c>
      <c r="M29" s="6">
        <v>-3.85563509997632</v>
      </c>
      <c r="N29" s="6">
        <v>0.0</v>
      </c>
      <c r="O29" s="6">
        <v>0.0</v>
      </c>
      <c r="P29" s="6">
        <v>0.0</v>
      </c>
    </row>
    <row r="30">
      <c r="A30" s="6">
        <v>28.0</v>
      </c>
      <c r="B30" s="7">
        <v>43945.0</v>
      </c>
      <c r="C30" s="6">
        <v>135.560469584275</v>
      </c>
      <c r="D30" s="6">
        <v>39.453175554315</v>
      </c>
      <c r="E30" s="6">
        <v>210.989602981894</v>
      </c>
      <c r="F30" s="6">
        <v>135.560469584275</v>
      </c>
      <c r="G30" s="6">
        <v>135.560469584275</v>
      </c>
      <c r="H30" s="6">
        <v>-7.76138543760842</v>
      </c>
      <c r="I30" s="6">
        <v>-7.76138543760842</v>
      </c>
      <c r="J30" s="6">
        <v>-7.76138543760842</v>
      </c>
      <c r="K30" s="6">
        <v>-7.76138543760842</v>
      </c>
      <c r="L30" s="6">
        <v>-7.76138543760842</v>
      </c>
      <c r="M30" s="6">
        <v>-7.76138543760842</v>
      </c>
      <c r="N30" s="6">
        <v>0.0</v>
      </c>
      <c r="O30" s="6">
        <v>0.0</v>
      </c>
      <c r="P30" s="6">
        <v>0.0</v>
      </c>
    </row>
    <row r="31">
      <c r="A31" s="6">
        <v>29.0</v>
      </c>
      <c r="B31" s="7">
        <v>43948.0</v>
      </c>
      <c r="C31" s="6">
        <v>140.947030646748</v>
      </c>
      <c r="D31" s="6">
        <v>51.3125038187774</v>
      </c>
      <c r="E31" s="6">
        <v>222.401775880255</v>
      </c>
      <c r="F31" s="6">
        <v>140.947030646748</v>
      </c>
      <c r="G31" s="6">
        <v>140.947030646748</v>
      </c>
      <c r="H31" s="6">
        <v>-5.87427887487351</v>
      </c>
      <c r="I31" s="6">
        <v>-5.87427887487351</v>
      </c>
      <c r="J31" s="6">
        <v>-5.87427887487351</v>
      </c>
      <c r="K31" s="6">
        <v>-5.87427887487351</v>
      </c>
      <c r="L31" s="6">
        <v>-5.87427887487351</v>
      </c>
      <c r="M31" s="6">
        <v>-5.87427887487351</v>
      </c>
      <c r="N31" s="6">
        <v>0.0</v>
      </c>
      <c r="O31" s="6">
        <v>0.0</v>
      </c>
      <c r="P31" s="6">
        <v>0.0</v>
      </c>
    </row>
    <row r="32">
      <c r="A32" s="6">
        <v>30.0</v>
      </c>
      <c r="B32" s="7">
        <v>43949.0</v>
      </c>
      <c r="C32" s="6">
        <v>142.742551000906</v>
      </c>
      <c r="D32" s="6">
        <v>48.2971764469126</v>
      </c>
      <c r="E32" s="6">
        <v>221.097933100931</v>
      </c>
      <c r="F32" s="6">
        <v>142.742551000906</v>
      </c>
      <c r="G32" s="6">
        <v>142.742551000906</v>
      </c>
      <c r="H32" s="6">
        <v>-2.41403435287933</v>
      </c>
      <c r="I32" s="6">
        <v>-2.41403435287933</v>
      </c>
      <c r="J32" s="6">
        <v>-2.41403435287933</v>
      </c>
      <c r="K32" s="6">
        <v>-2.41403435287933</v>
      </c>
      <c r="L32" s="6">
        <v>-2.41403435287933</v>
      </c>
      <c r="M32" s="6">
        <v>-2.41403435287933</v>
      </c>
      <c r="N32" s="6">
        <v>0.0</v>
      </c>
      <c r="O32" s="6">
        <v>0.0</v>
      </c>
      <c r="P32" s="6">
        <v>0.0</v>
      </c>
    </row>
    <row r="33">
      <c r="A33" s="6">
        <v>31.0</v>
      </c>
      <c r="B33" s="7">
        <v>43950.0</v>
      </c>
      <c r="C33" s="6">
        <v>144.538071355064</v>
      </c>
      <c r="D33" s="6">
        <v>53.824330319659</v>
      </c>
      <c r="E33" s="6">
        <v>226.492317164045</v>
      </c>
      <c r="F33" s="6">
        <v>144.538071355064</v>
      </c>
      <c r="G33" s="6">
        <v>144.538071355064</v>
      </c>
      <c r="H33" s="6">
        <v>-3.50748953912899</v>
      </c>
      <c r="I33" s="6">
        <v>-3.50748953912899</v>
      </c>
      <c r="J33" s="6">
        <v>-3.50748953912899</v>
      </c>
      <c r="K33" s="6">
        <v>-3.50748953912899</v>
      </c>
      <c r="L33" s="6">
        <v>-3.50748953912899</v>
      </c>
      <c r="M33" s="6">
        <v>-3.50748953912899</v>
      </c>
      <c r="N33" s="6">
        <v>0.0</v>
      </c>
      <c r="O33" s="6">
        <v>0.0</v>
      </c>
      <c r="P33" s="6">
        <v>0.0</v>
      </c>
    </row>
    <row r="34">
      <c r="A34" s="6">
        <v>32.0</v>
      </c>
      <c r="B34" s="7">
        <v>43951.0</v>
      </c>
      <c r="C34" s="6">
        <v>146.333591709222</v>
      </c>
      <c r="D34" s="6">
        <v>49.8590576721513</v>
      </c>
      <c r="E34" s="6">
        <v>221.593833900876</v>
      </c>
      <c r="F34" s="6">
        <v>146.333591709222</v>
      </c>
      <c r="G34" s="6">
        <v>146.333591709222</v>
      </c>
      <c r="H34" s="6">
        <v>-3.85563509997515</v>
      </c>
      <c r="I34" s="6">
        <v>-3.85563509997515</v>
      </c>
      <c r="J34" s="6">
        <v>-3.85563509997515</v>
      </c>
      <c r="K34" s="6">
        <v>-3.85563509997515</v>
      </c>
      <c r="L34" s="6">
        <v>-3.85563509997515</v>
      </c>
      <c r="M34" s="6">
        <v>-3.85563509997515</v>
      </c>
      <c r="N34" s="6">
        <v>0.0</v>
      </c>
      <c r="O34" s="6">
        <v>0.0</v>
      </c>
      <c r="P34" s="6">
        <v>0.0</v>
      </c>
    </row>
    <row r="35">
      <c r="A35" s="6">
        <v>33.0</v>
      </c>
      <c r="B35" s="7">
        <v>43952.0</v>
      </c>
      <c r="C35" s="6">
        <v>148.129112055384</v>
      </c>
      <c r="D35" s="6">
        <v>58.5445948085419</v>
      </c>
      <c r="E35" s="6">
        <v>221.748148701877</v>
      </c>
      <c r="F35" s="6">
        <v>148.129112055384</v>
      </c>
      <c r="G35" s="6">
        <v>148.129112055384</v>
      </c>
      <c r="H35" s="6">
        <v>-7.76138543762757</v>
      </c>
      <c r="I35" s="6">
        <v>-7.76138543762757</v>
      </c>
      <c r="J35" s="6">
        <v>-7.76138543762757</v>
      </c>
      <c r="K35" s="6">
        <v>-7.76138543762757</v>
      </c>
      <c r="L35" s="6">
        <v>-7.76138543762757</v>
      </c>
      <c r="M35" s="6">
        <v>-7.76138543762757</v>
      </c>
      <c r="N35" s="6">
        <v>0.0</v>
      </c>
      <c r="O35" s="6">
        <v>0.0</v>
      </c>
      <c r="P35" s="6">
        <v>0.0</v>
      </c>
    </row>
    <row r="36">
      <c r="A36" s="6">
        <v>34.0</v>
      </c>
      <c r="B36" s="7">
        <v>43955.0</v>
      </c>
      <c r="C36" s="6">
        <v>153.51567309387</v>
      </c>
      <c r="D36" s="6">
        <v>61.6677418452594</v>
      </c>
      <c r="E36" s="6">
        <v>230.994310680457</v>
      </c>
      <c r="F36" s="6">
        <v>153.51567309387</v>
      </c>
      <c r="G36" s="6">
        <v>153.51567309387</v>
      </c>
      <c r="H36" s="6">
        <v>-5.87427887488646</v>
      </c>
      <c r="I36" s="6">
        <v>-5.87427887488646</v>
      </c>
      <c r="J36" s="6">
        <v>-5.87427887488646</v>
      </c>
      <c r="K36" s="6">
        <v>-5.87427887488646</v>
      </c>
      <c r="L36" s="6">
        <v>-5.87427887488646</v>
      </c>
      <c r="M36" s="6">
        <v>-5.87427887488646</v>
      </c>
      <c r="N36" s="6">
        <v>0.0</v>
      </c>
      <c r="O36" s="6">
        <v>0.0</v>
      </c>
      <c r="P36" s="6">
        <v>0.0</v>
      </c>
    </row>
    <row r="37">
      <c r="A37" s="6">
        <v>35.0</v>
      </c>
      <c r="B37" s="7">
        <v>43956.0</v>
      </c>
      <c r="C37" s="6">
        <v>155.311193440032</v>
      </c>
      <c r="D37" s="6">
        <v>67.6797501313318</v>
      </c>
      <c r="E37" s="6">
        <v>241.625103013749</v>
      </c>
      <c r="F37" s="6">
        <v>155.311193440032</v>
      </c>
      <c r="G37" s="6">
        <v>155.311193440032</v>
      </c>
      <c r="H37" s="6">
        <v>-2.41403435285951</v>
      </c>
      <c r="I37" s="6">
        <v>-2.41403435285951</v>
      </c>
      <c r="J37" s="6">
        <v>-2.41403435285951</v>
      </c>
      <c r="K37" s="6">
        <v>-2.41403435285951</v>
      </c>
      <c r="L37" s="6">
        <v>-2.41403435285951</v>
      </c>
      <c r="M37" s="6">
        <v>-2.41403435285951</v>
      </c>
      <c r="N37" s="6">
        <v>0.0</v>
      </c>
      <c r="O37" s="6">
        <v>0.0</v>
      </c>
      <c r="P37" s="6">
        <v>0.0</v>
      </c>
    </row>
    <row r="38">
      <c r="A38" s="6">
        <v>36.0</v>
      </c>
      <c r="B38" s="7">
        <v>43957.0</v>
      </c>
      <c r="C38" s="6">
        <v>157.106713786194</v>
      </c>
      <c r="D38" s="6">
        <v>63.665171936583</v>
      </c>
      <c r="E38" s="6">
        <v>241.874137763801</v>
      </c>
      <c r="F38" s="6">
        <v>157.106713786194</v>
      </c>
      <c r="G38" s="6">
        <v>157.106713786194</v>
      </c>
      <c r="H38" s="6">
        <v>-3.50748953912841</v>
      </c>
      <c r="I38" s="6">
        <v>-3.50748953912841</v>
      </c>
      <c r="J38" s="6">
        <v>-3.50748953912841</v>
      </c>
      <c r="K38" s="6">
        <v>-3.50748953912841</v>
      </c>
      <c r="L38" s="6">
        <v>-3.50748953912841</v>
      </c>
      <c r="M38" s="6">
        <v>-3.50748953912841</v>
      </c>
      <c r="N38" s="6">
        <v>0.0</v>
      </c>
      <c r="O38" s="6">
        <v>0.0</v>
      </c>
      <c r="P38" s="6">
        <v>0.0</v>
      </c>
    </row>
    <row r="39">
      <c r="A39" s="6">
        <v>37.0</v>
      </c>
      <c r="B39" s="7">
        <v>43958.0</v>
      </c>
      <c r="C39" s="6">
        <v>158.902234132356</v>
      </c>
      <c r="D39" s="6">
        <v>71.0788330040614</v>
      </c>
      <c r="E39" s="6">
        <v>240.541037139288</v>
      </c>
      <c r="F39" s="6">
        <v>158.902234132356</v>
      </c>
      <c r="G39" s="6">
        <v>158.902234132356</v>
      </c>
      <c r="H39" s="6">
        <v>-3.85563509998281</v>
      </c>
      <c r="I39" s="6">
        <v>-3.85563509998281</v>
      </c>
      <c r="J39" s="6">
        <v>-3.85563509998281</v>
      </c>
      <c r="K39" s="6">
        <v>-3.85563509998281</v>
      </c>
      <c r="L39" s="6">
        <v>-3.85563509998281</v>
      </c>
      <c r="M39" s="6">
        <v>-3.85563509998281</v>
      </c>
      <c r="N39" s="6">
        <v>0.0</v>
      </c>
      <c r="O39" s="6">
        <v>0.0</v>
      </c>
      <c r="P39" s="6">
        <v>0.0</v>
      </c>
    </row>
    <row r="40">
      <c r="A40" s="6">
        <v>38.0</v>
      </c>
      <c r="B40" s="7">
        <v>43959.0</v>
      </c>
      <c r="C40" s="6">
        <v>160.697754478518</v>
      </c>
      <c r="D40" s="6">
        <v>68.5975315478017</v>
      </c>
      <c r="E40" s="6">
        <v>236.494802751887</v>
      </c>
      <c r="F40" s="6">
        <v>160.697754478518</v>
      </c>
      <c r="G40" s="6">
        <v>160.697754478518</v>
      </c>
      <c r="H40" s="6">
        <v>-7.76138543763217</v>
      </c>
      <c r="I40" s="6">
        <v>-7.76138543763217</v>
      </c>
      <c r="J40" s="6">
        <v>-7.76138543763217</v>
      </c>
      <c r="K40" s="6">
        <v>-7.76138543763217</v>
      </c>
      <c r="L40" s="6">
        <v>-7.76138543763217</v>
      </c>
      <c r="M40" s="6">
        <v>-7.76138543763217</v>
      </c>
      <c r="N40" s="6">
        <v>0.0</v>
      </c>
      <c r="O40" s="6">
        <v>0.0</v>
      </c>
      <c r="P40" s="6">
        <v>0.0</v>
      </c>
    </row>
    <row r="41">
      <c r="A41" s="6">
        <v>39.0</v>
      </c>
      <c r="B41" s="7">
        <v>43962.0</v>
      </c>
      <c r="C41" s="6">
        <v>166.084315517004</v>
      </c>
      <c r="D41" s="6">
        <v>78.6141407199887</v>
      </c>
      <c r="E41" s="6">
        <v>243.353740738453</v>
      </c>
      <c r="F41" s="6">
        <v>166.084315517004</v>
      </c>
      <c r="G41" s="6">
        <v>166.084315517004</v>
      </c>
      <c r="H41" s="6">
        <v>-5.8742788748795</v>
      </c>
      <c r="I41" s="6">
        <v>-5.8742788748795</v>
      </c>
      <c r="J41" s="6">
        <v>-5.8742788748795</v>
      </c>
      <c r="K41" s="6">
        <v>-5.8742788748795</v>
      </c>
      <c r="L41" s="6">
        <v>-5.8742788748795</v>
      </c>
      <c r="M41" s="6">
        <v>-5.8742788748795</v>
      </c>
      <c r="N41" s="6">
        <v>0.0</v>
      </c>
      <c r="O41" s="6">
        <v>0.0</v>
      </c>
      <c r="P41" s="6">
        <v>0.0</v>
      </c>
    </row>
    <row r="42">
      <c r="A42" s="6">
        <v>40.0</v>
      </c>
      <c r="B42" s="7">
        <v>43963.0</v>
      </c>
      <c r="C42" s="6">
        <v>167.879835863166</v>
      </c>
      <c r="D42" s="6">
        <v>79.6176030486399</v>
      </c>
      <c r="E42" s="6">
        <v>246.032862030365</v>
      </c>
      <c r="F42" s="6">
        <v>167.879835863166</v>
      </c>
      <c r="G42" s="6">
        <v>167.879835863166</v>
      </c>
      <c r="H42" s="6">
        <v>-2.41403435286374</v>
      </c>
      <c r="I42" s="6">
        <v>-2.41403435286374</v>
      </c>
      <c r="J42" s="6">
        <v>-2.41403435286374</v>
      </c>
      <c r="K42" s="6">
        <v>-2.41403435286374</v>
      </c>
      <c r="L42" s="6">
        <v>-2.41403435286374</v>
      </c>
      <c r="M42" s="6">
        <v>-2.41403435286374</v>
      </c>
      <c r="N42" s="6">
        <v>0.0</v>
      </c>
      <c r="O42" s="6">
        <v>0.0</v>
      </c>
      <c r="P42" s="6">
        <v>0.0</v>
      </c>
    </row>
    <row r="43">
      <c r="A43" s="6">
        <v>41.0</v>
      </c>
      <c r="B43" s="7">
        <v>43964.0</v>
      </c>
      <c r="C43" s="6">
        <v>169.675357386659</v>
      </c>
      <c r="D43" s="6">
        <v>78.9353218789285</v>
      </c>
      <c r="E43" s="6">
        <v>255.292170490671</v>
      </c>
      <c r="F43" s="6">
        <v>169.675357386659</v>
      </c>
      <c r="G43" s="6">
        <v>169.675357386659</v>
      </c>
      <c r="H43" s="6">
        <v>-3.50748953912529</v>
      </c>
      <c r="I43" s="6">
        <v>-3.50748953912529</v>
      </c>
      <c r="J43" s="6">
        <v>-3.50748953912529</v>
      </c>
      <c r="K43" s="6">
        <v>-3.50748953912529</v>
      </c>
      <c r="L43" s="6">
        <v>-3.50748953912529</v>
      </c>
      <c r="M43" s="6">
        <v>-3.50748953912529</v>
      </c>
      <c r="N43" s="6">
        <v>0.0</v>
      </c>
      <c r="O43" s="6">
        <v>0.0</v>
      </c>
      <c r="P43" s="6">
        <v>0.0</v>
      </c>
    </row>
    <row r="44">
      <c r="A44" s="6">
        <v>42.0</v>
      </c>
      <c r="B44" s="7">
        <v>43965.0</v>
      </c>
      <c r="C44" s="6">
        <v>171.470878910152</v>
      </c>
      <c r="D44" s="6">
        <v>88.6059430761692</v>
      </c>
      <c r="E44" s="6">
        <v>252.584288185653</v>
      </c>
      <c r="F44" s="6">
        <v>171.470878910152</v>
      </c>
      <c r="G44" s="6">
        <v>171.470878910152</v>
      </c>
      <c r="H44" s="6">
        <v>-3.85563509999048</v>
      </c>
      <c r="I44" s="6">
        <v>-3.85563509999048</v>
      </c>
      <c r="J44" s="6">
        <v>-3.85563509999048</v>
      </c>
      <c r="K44" s="6">
        <v>-3.85563509999048</v>
      </c>
      <c r="L44" s="6">
        <v>-3.85563509999048</v>
      </c>
      <c r="M44" s="6">
        <v>-3.85563509999048</v>
      </c>
      <c r="N44" s="6">
        <v>0.0</v>
      </c>
      <c r="O44" s="6">
        <v>0.0</v>
      </c>
      <c r="P44" s="6">
        <v>0.0</v>
      </c>
    </row>
    <row r="45">
      <c r="A45" s="6">
        <v>43.0</v>
      </c>
      <c r="B45" s="7">
        <v>43966.0</v>
      </c>
      <c r="C45" s="6">
        <v>173.266400433645</v>
      </c>
      <c r="D45" s="6">
        <v>83.0617375956893</v>
      </c>
      <c r="E45" s="6">
        <v>254.603068282548</v>
      </c>
      <c r="F45" s="6">
        <v>173.266400433645</v>
      </c>
      <c r="G45" s="6">
        <v>173.266400433645</v>
      </c>
      <c r="H45" s="6">
        <v>-7.76138543761907</v>
      </c>
      <c r="I45" s="6">
        <v>-7.76138543761907</v>
      </c>
      <c r="J45" s="6">
        <v>-7.76138543761907</v>
      </c>
      <c r="K45" s="6">
        <v>-7.76138543761907</v>
      </c>
      <c r="L45" s="6">
        <v>-7.76138543761907</v>
      </c>
      <c r="M45" s="6">
        <v>-7.76138543761907</v>
      </c>
      <c r="N45" s="6">
        <v>0.0</v>
      </c>
      <c r="O45" s="6">
        <v>0.0</v>
      </c>
      <c r="P45" s="6">
        <v>0.0</v>
      </c>
    </row>
    <row r="46">
      <c r="A46" s="6">
        <v>44.0</v>
      </c>
      <c r="B46" s="7">
        <v>43969.0</v>
      </c>
      <c r="C46" s="6">
        <v>178.652965004124</v>
      </c>
      <c r="D46" s="6">
        <v>83.2102897466805</v>
      </c>
      <c r="E46" s="6">
        <v>258.995739888977</v>
      </c>
      <c r="F46" s="6">
        <v>178.652965004124</v>
      </c>
      <c r="G46" s="6">
        <v>178.652965004124</v>
      </c>
      <c r="H46" s="6">
        <v>-5.87427887486599</v>
      </c>
      <c r="I46" s="6">
        <v>-5.87427887486599</v>
      </c>
      <c r="J46" s="6">
        <v>-5.87427887486599</v>
      </c>
      <c r="K46" s="6">
        <v>-5.87427887486599</v>
      </c>
      <c r="L46" s="6">
        <v>-5.87427887486599</v>
      </c>
      <c r="M46" s="6">
        <v>-5.87427887486599</v>
      </c>
      <c r="N46" s="6">
        <v>0.0</v>
      </c>
      <c r="O46" s="6">
        <v>0.0</v>
      </c>
      <c r="P46" s="6">
        <v>0.0</v>
      </c>
    </row>
    <row r="47">
      <c r="A47" s="6">
        <v>45.0</v>
      </c>
      <c r="B47" s="7">
        <v>43970.0</v>
      </c>
      <c r="C47" s="6">
        <v>180.448486527617</v>
      </c>
      <c r="D47" s="6">
        <v>91.9113943191761</v>
      </c>
      <c r="E47" s="6">
        <v>262.141783559427</v>
      </c>
      <c r="F47" s="6">
        <v>180.448486527617</v>
      </c>
      <c r="G47" s="6">
        <v>180.448486527617</v>
      </c>
      <c r="H47" s="6">
        <v>-2.41403435286797</v>
      </c>
      <c r="I47" s="6">
        <v>-2.41403435286797</v>
      </c>
      <c r="J47" s="6">
        <v>-2.41403435286797</v>
      </c>
      <c r="K47" s="6">
        <v>-2.41403435286797</v>
      </c>
      <c r="L47" s="6">
        <v>-2.41403435286797</v>
      </c>
      <c r="M47" s="6">
        <v>-2.41403435286797</v>
      </c>
      <c r="N47" s="6">
        <v>0.0</v>
      </c>
      <c r="O47" s="6">
        <v>0.0</v>
      </c>
      <c r="P47" s="6">
        <v>0.0</v>
      </c>
    </row>
    <row r="48">
      <c r="A48" s="6">
        <v>46.0</v>
      </c>
      <c r="B48" s="7">
        <v>43971.0</v>
      </c>
      <c r="C48" s="6">
        <v>182.244008051111</v>
      </c>
      <c r="D48" s="6">
        <v>93.1971452912163</v>
      </c>
      <c r="E48" s="6">
        <v>266.675989937599</v>
      </c>
      <c r="F48" s="6">
        <v>182.244008051111</v>
      </c>
      <c r="G48" s="6">
        <v>182.244008051111</v>
      </c>
      <c r="H48" s="6">
        <v>-3.50748953912647</v>
      </c>
      <c r="I48" s="6">
        <v>-3.50748953912647</v>
      </c>
      <c r="J48" s="6">
        <v>-3.50748953912647</v>
      </c>
      <c r="K48" s="6">
        <v>-3.50748953912647</v>
      </c>
      <c r="L48" s="6">
        <v>-3.50748953912647</v>
      </c>
      <c r="M48" s="6">
        <v>-3.50748953912647</v>
      </c>
      <c r="N48" s="6">
        <v>0.0</v>
      </c>
      <c r="O48" s="6">
        <v>0.0</v>
      </c>
      <c r="P48" s="6">
        <v>0.0</v>
      </c>
    </row>
    <row r="49">
      <c r="A49" s="6">
        <v>47.0</v>
      </c>
      <c r="B49" s="7">
        <v>43972.0</v>
      </c>
      <c r="C49" s="6">
        <v>184.039529574604</v>
      </c>
      <c r="D49" s="6">
        <v>95.4092698602672</v>
      </c>
      <c r="E49" s="6">
        <v>267.63959922357</v>
      </c>
      <c r="F49" s="6">
        <v>184.039529574604</v>
      </c>
      <c r="G49" s="6">
        <v>184.039529574604</v>
      </c>
      <c r="H49" s="6">
        <v>-3.85563509999815</v>
      </c>
      <c r="I49" s="6">
        <v>-3.85563509999815</v>
      </c>
      <c r="J49" s="6">
        <v>-3.85563509999815</v>
      </c>
      <c r="K49" s="6">
        <v>-3.85563509999815</v>
      </c>
      <c r="L49" s="6">
        <v>-3.85563509999815</v>
      </c>
      <c r="M49" s="6">
        <v>-3.85563509999815</v>
      </c>
      <c r="N49" s="6">
        <v>0.0</v>
      </c>
      <c r="O49" s="6">
        <v>0.0</v>
      </c>
      <c r="P49" s="6">
        <v>0.0</v>
      </c>
    </row>
    <row r="50">
      <c r="A50" s="6">
        <v>48.0</v>
      </c>
      <c r="B50" s="7">
        <v>43973.0</v>
      </c>
      <c r="C50" s="6">
        <v>185.835051098097</v>
      </c>
      <c r="D50" s="6">
        <v>89.7823820000488</v>
      </c>
      <c r="E50" s="6">
        <v>257.266840123589</v>
      </c>
      <c r="F50" s="6">
        <v>185.835051098097</v>
      </c>
      <c r="G50" s="6">
        <v>185.835051098097</v>
      </c>
      <c r="H50" s="6">
        <v>-7.76138543760598</v>
      </c>
      <c r="I50" s="6">
        <v>-7.76138543760598</v>
      </c>
      <c r="J50" s="6">
        <v>-7.76138543760598</v>
      </c>
      <c r="K50" s="6">
        <v>-7.76138543760598</v>
      </c>
      <c r="L50" s="6">
        <v>-7.76138543760598</v>
      </c>
      <c r="M50" s="6">
        <v>-7.76138543760598</v>
      </c>
      <c r="N50" s="6">
        <v>0.0</v>
      </c>
      <c r="O50" s="6">
        <v>0.0</v>
      </c>
      <c r="P50" s="6">
        <v>0.0</v>
      </c>
    </row>
    <row r="51">
      <c r="A51" s="6">
        <v>49.0</v>
      </c>
      <c r="B51" s="7">
        <v>43977.0</v>
      </c>
      <c r="C51" s="6">
        <v>193.017325564889</v>
      </c>
      <c r="D51" s="6">
        <v>108.632109407313</v>
      </c>
      <c r="E51" s="6">
        <v>276.308904942351</v>
      </c>
      <c r="F51" s="6">
        <v>193.017325564889</v>
      </c>
      <c r="G51" s="6">
        <v>193.017325564889</v>
      </c>
      <c r="H51" s="6">
        <v>-2.41403435286018</v>
      </c>
      <c r="I51" s="6">
        <v>-2.41403435286018</v>
      </c>
      <c r="J51" s="6">
        <v>-2.41403435286018</v>
      </c>
      <c r="K51" s="6">
        <v>-2.41403435286018</v>
      </c>
      <c r="L51" s="6">
        <v>-2.41403435286018</v>
      </c>
      <c r="M51" s="6">
        <v>-2.41403435286018</v>
      </c>
      <c r="N51" s="6">
        <v>0.0</v>
      </c>
      <c r="O51" s="6">
        <v>0.0</v>
      </c>
      <c r="P51" s="6">
        <v>0.0</v>
      </c>
    </row>
    <row r="52">
      <c r="A52" s="6">
        <v>50.0</v>
      </c>
      <c r="B52" s="7">
        <v>43978.0</v>
      </c>
      <c r="C52" s="6">
        <v>194.812894181587</v>
      </c>
      <c r="D52" s="6">
        <v>106.549199474312</v>
      </c>
      <c r="E52" s="6">
        <v>274.199649064935</v>
      </c>
      <c r="F52" s="6">
        <v>194.812894181587</v>
      </c>
      <c r="G52" s="6">
        <v>194.812894181587</v>
      </c>
      <c r="H52" s="6">
        <v>-3.50748953912765</v>
      </c>
      <c r="I52" s="6">
        <v>-3.50748953912765</v>
      </c>
      <c r="J52" s="6">
        <v>-3.50748953912765</v>
      </c>
      <c r="K52" s="6">
        <v>-3.50748953912765</v>
      </c>
      <c r="L52" s="6">
        <v>-3.50748953912765</v>
      </c>
      <c r="M52" s="6">
        <v>-3.50748953912765</v>
      </c>
      <c r="N52" s="6">
        <v>0.0</v>
      </c>
      <c r="O52" s="6">
        <v>0.0</v>
      </c>
      <c r="P52" s="6">
        <v>0.0</v>
      </c>
    </row>
    <row r="53">
      <c r="A53" s="6">
        <v>51.0</v>
      </c>
      <c r="B53" s="7">
        <v>43979.0</v>
      </c>
      <c r="C53" s="6">
        <v>196.608462798285</v>
      </c>
      <c r="D53" s="6">
        <v>101.794576170399</v>
      </c>
      <c r="E53" s="6">
        <v>272.523310756566</v>
      </c>
      <c r="F53" s="6">
        <v>196.608462798285</v>
      </c>
      <c r="G53" s="6">
        <v>196.608462798285</v>
      </c>
      <c r="H53" s="6">
        <v>-3.85563509996583</v>
      </c>
      <c r="I53" s="6">
        <v>-3.85563509996583</v>
      </c>
      <c r="J53" s="6">
        <v>-3.85563509996583</v>
      </c>
      <c r="K53" s="6">
        <v>-3.85563509996583</v>
      </c>
      <c r="L53" s="6">
        <v>-3.85563509996583</v>
      </c>
      <c r="M53" s="6">
        <v>-3.85563509996583</v>
      </c>
      <c r="N53" s="6">
        <v>0.0</v>
      </c>
      <c r="O53" s="6">
        <v>0.0</v>
      </c>
      <c r="P53" s="6">
        <v>0.0</v>
      </c>
    </row>
    <row r="54">
      <c r="A54" s="6">
        <v>52.0</v>
      </c>
      <c r="B54" s="7">
        <v>43980.0</v>
      </c>
      <c r="C54" s="6">
        <v>198.404031414983</v>
      </c>
      <c r="D54" s="6">
        <v>99.5595350082567</v>
      </c>
      <c r="E54" s="6">
        <v>277.637867025053</v>
      </c>
      <c r="F54" s="6">
        <v>198.404031414983</v>
      </c>
      <c r="G54" s="6">
        <v>198.404031414983</v>
      </c>
      <c r="H54" s="6">
        <v>-7.76138543764282</v>
      </c>
      <c r="I54" s="6">
        <v>-7.76138543764282</v>
      </c>
      <c r="J54" s="6">
        <v>-7.76138543764282</v>
      </c>
      <c r="K54" s="6">
        <v>-7.76138543764282</v>
      </c>
      <c r="L54" s="6">
        <v>-7.76138543764282</v>
      </c>
      <c r="M54" s="6">
        <v>-7.76138543764282</v>
      </c>
      <c r="N54" s="6">
        <v>0.0</v>
      </c>
      <c r="O54" s="6">
        <v>0.0</v>
      </c>
      <c r="P54" s="6">
        <v>0.0</v>
      </c>
    </row>
    <row r="55">
      <c r="A55" s="6">
        <v>53.0</v>
      </c>
      <c r="B55" s="7">
        <v>43983.0</v>
      </c>
      <c r="C55" s="6">
        <v>203.790737265077</v>
      </c>
      <c r="D55" s="6">
        <v>107.259598725863</v>
      </c>
      <c r="E55" s="6">
        <v>285.214098464771</v>
      </c>
      <c r="F55" s="6">
        <v>203.790737265077</v>
      </c>
      <c r="G55" s="6">
        <v>203.790737265077</v>
      </c>
      <c r="H55" s="6">
        <v>-5.87427887487198</v>
      </c>
      <c r="I55" s="6">
        <v>-5.87427887487198</v>
      </c>
      <c r="J55" s="6">
        <v>-5.87427887487198</v>
      </c>
      <c r="K55" s="6">
        <v>-5.87427887487198</v>
      </c>
      <c r="L55" s="6">
        <v>-5.87427887487198</v>
      </c>
      <c r="M55" s="6">
        <v>-5.87427887487198</v>
      </c>
      <c r="N55" s="6">
        <v>0.0</v>
      </c>
      <c r="O55" s="6">
        <v>0.0</v>
      </c>
      <c r="P55" s="6">
        <v>0.0</v>
      </c>
    </row>
    <row r="56">
      <c r="A56" s="6">
        <v>54.0</v>
      </c>
      <c r="B56" s="7">
        <v>43984.0</v>
      </c>
      <c r="C56" s="6">
        <v>205.586305881775</v>
      </c>
      <c r="D56" s="6">
        <v>115.881557055788</v>
      </c>
      <c r="E56" s="6">
        <v>292.032057797663</v>
      </c>
      <c r="F56" s="6">
        <v>205.586305881775</v>
      </c>
      <c r="G56" s="6">
        <v>205.586305881775</v>
      </c>
      <c r="H56" s="6">
        <v>-2.41403435285238</v>
      </c>
      <c r="I56" s="6">
        <v>-2.41403435285238</v>
      </c>
      <c r="J56" s="6">
        <v>-2.41403435285238</v>
      </c>
      <c r="K56" s="6">
        <v>-2.41403435285238</v>
      </c>
      <c r="L56" s="6">
        <v>-2.41403435285238</v>
      </c>
      <c r="M56" s="6">
        <v>-2.41403435285238</v>
      </c>
      <c r="N56" s="6">
        <v>0.0</v>
      </c>
      <c r="O56" s="6">
        <v>0.0</v>
      </c>
      <c r="P56" s="6">
        <v>0.0</v>
      </c>
    </row>
    <row r="57">
      <c r="A57" s="6">
        <v>55.0</v>
      </c>
      <c r="B57" s="7">
        <v>43985.0</v>
      </c>
      <c r="C57" s="6">
        <v>207.381874498473</v>
      </c>
      <c r="D57" s="6">
        <v>117.010406503815</v>
      </c>
      <c r="E57" s="6">
        <v>293.462269012181</v>
      </c>
      <c r="F57" s="6">
        <v>207.381874498473</v>
      </c>
      <c r="G57" s="6">
        <v>207.381874498473</v>
      </c>
      <c r="H57" s="6">
        <v>-3.50748953912707</v>
      </c>
      <c r="I57" s="6">
        <v>-3.50748953912707</v>
      </c>
      <c r="J57" s="6">
        <v>-3.50748953912707</v>
      </c>
      <c r="K57" s="6">
        <v>-3.50748953912707</v>
      </c>
      <c r="L57" s="6">
        <v>-3.50748953912707</v>
      </c>
      <c r="M57" s="6">
        <v>-3.50748953912707</v>
      </c>
      <c r="N57" s="6">
        <v>0.0</v>
      </c>
      <c r="O57" s="6">
        <v>0.0</v>
      </c>
      <c r="P57" s="6">
        <v>0.0</v>
      </c>
    </row>
    <row r="58">
      <c r="A58" s="6">
        <v>56.0</v>
      </c>
      <c r="B58" s="7">
        <v>43986.0</v>
      </c>
      <c r="C58" s="6">
        <v>209.177443115172</v>
      </c>
      <c r="D58" s="6">
        <v>121.641319618161</v>
      </c>
      <c r="E58" s="6">
        <v>292.832022607462</v>
      </c>
      <c r="F58" s="6">
        <v>209.177443115172</v>
      </c>
      <c r="G58" s="6">
        <v>209.177443115172</v>
      </c>
      <c r="H58" s="6">
        <v>-3.85563509998234</v>
      </c>
      <c r="I58" s="6">
        <v>-3.85563509998234</v>
      </c>
      <c r="J58" s="6">
        <v>-3.85563509998234</v>
      </c>
      <c r="K58" s="6">
        <v>-3.85563509998234</v>
      </c>
      <c r="L58" s="6">
        <v>-3.85563509998234</v>
      </c>
      <c r="M58" s="6">
        <v>-3.85563509998234</v>
      </c>
      <c r="N58" s="6">
        <v>0.0</v>
      </c>
      <c r="O58" s="6">
        <v>0.0</v>
      </c>
      <c r="P58" s="6">
        <v>0.0</v>
      </c>
    </row>
    <row r="59">
      <c r="A59" s="6">
        <v>57.0</v>
      </c>
      <c r="B59" s="7">
        <v>43987.0</v>
      </c>
      <c r="C59" s="6">
        <v>210.995400267111</v>
      </c>
      <c r="D59" s="6">
        <v>112.104364102828</v>
      </c>
      <c r="E59" s="6">
        <v>294.183179929707</v>
      </c>
      <c r="F59" s="6">
        <v>210.995400267111</v>
      </c>
      <c r="G59" s="6">
        <v>210.995400267111</v>
      </c>
      <c r="H59" s="6">
        <v>-7.76138543764743</v>
      </c>
      <c r="I59" s="6">
        <v>-7.76138543764743</v>
      </c>
      <c r="J59" s="6">
        <v>-7.76138543764743</v>
      </c>
      <c r="K59" s="6">
        <v>-7.76138543764743</v>
      </c>
      <c r="L59" s="6">
        <v>-7.76138543764743</v>
      </c>
      <c r="M59" s="6">
        <v>-7.76138543764743</v>
      </c>
      <c r="N59" s="6">
        <v>0.0</v>
      </c>
      <c r="O59" s="6">
        <v>0.0</v>
      </c>
      <c r="P59" s="6">
        <v>0.0</v>
      </c>
    </row>
    <row r="60">
      <c r="A60" s="6">
        <v>58.0</v>
      </c>
      <c r="B60" s="7">
        <v>43990.0</v>
      </c>
      <c r="C60" s="6">
        <v>216.449271722928</v>
      </c>
      <c r="D60" s="6">
        <v>126.005351844907</v>
      </c>
      <c r="E60" s="6">
        <v>302.180752154852</v>
      </c>
      <c r="F60" s="6">
        <v>216.449271722928</v>
      </c>
      <c r="G60" s="6">
        <v>216.449271722928</v>
      </c>
      <c r="H60" s="6">
        <v>-5.87427887488494</v>
      </c>
      <c r="I60" s="6">
        <v>-5.87427887488494</v>
      </c>
      <c r="J60" s="6">
        <v>-5.87427887488494</v>
      </c>
      <c r="K60" s="6">
        <v>-5.87427887488494</v>
      </c>
      <c r="L60" s="6">
        <v>-5.87427887488494</v>
      </c>
      <c r="M60" s="6">
        <v>-5.87427887488494</v>
      </c>
      <c r="N60" s="6">
        <v>0.0</v>
      </c>
      <c r="O60" s="6">
        <v>0.0</v>
      </c>
      <c r="P60" s="6">
        <v>0.0</v>
      </c>
    </row>
    <row r="61">
      <c r="A61" s="6">
        <v>59.0</v>
      </c>
      <c r="B61" s="7">
        <v>43991.0</v>
      </c>
      <c r="C61" s="6">
        <v>218.267228874867</v>
      </c>
      <c r="D61" s="6">
        <v>132.601360899697</v>
      </c>
      <c r="E61" s="6">
        <v>294.292839908788</v>
      </c>
      <c r="F61" s="6">
        <v>218.267228874867</v>
      </c>
      <c r="G61" s="6">
        <v>218.267228874867</v>
      </c>
      <c r="H61" s="6">
        <v>-2.41403435287244</v>
      </c>
      <c r="I61" s="6">
        <v>-2.41403435287244</v>
      </c>
      <c r="J61" s="6">
        <v>-2.41403435287244</v>
      </c>
      <c r="K61" s="6">
        <v>-2.41403435287244</v>
      </c>
      <c r="L61" s="6">
        <v>-2.41403435287244</v>
      </c>
      <c r="M61" s="6">
        <v>-2.41403435287244</v>
      </c>
      <c r="N61" s="6">
        <v>0.0</v>
      </c>
      <c r="O61" s="6">
        <v>0.0</v>
      </c>
      <c r="P61" s="6">
        <v>0.0</v>
      </c>
    </row>
    <row r="62">
      <c r="A62" s="6">
        <v>60.0</v>
      </c>
      <c r="B62" s="7">
        <v>43992.0</v>
      </c>
      <c r="C62" s="6">
        <v>220.085186026807</v>
      </c>
      <c r="D62" s="6">
        <v>129.631351368968</v>
      </c>
      <c r="E62" s="6">
        <v>304.731245846309</v>
      </c>
      <c r="F62" s="6">
        <v>220.085186026807</v>
      </c>
      <c r="G62" s="6">
        <v>220.085186026807</v>
      </c>
      <c r="H62" s="6">
        <v>-3.50748953913002</v>
      </c>
      <c r="I62" s="6">
        <v>-3.50748953913002</v>
      </c>
      <c r="J62" s="6">
        <v>-3.50748953913002</v>
      </c>
      <c r="K62" s="6">
        <v>-3.50748953913002</v>
      </c>
      <c r="L62" s="6">
        <v>-3.50748953913002</v>
      </c>
      <c r="M62" s="6">
        <v>-3.50748953913002</v>
      </c>
      <c r="N62" s="6">
        <v>0.0</v>
      </c>
      <c r="O62" s="6">
        <v>0.0</v>
      </c>
      <c r="P62" s="6">
        <v>0.0</v>
      </c>
    </row>
    <row r="63">
      <c r="A63" s="6">
        <v>61.0</v>
      </c>
      <c r="B63" s="7">
        <v>43993.0</v>
      </c>
      <c r="C63" s="6">
        <v>221.903143178746</v>
      </c>
      <c r="D63" s="6">
        <v>139.747345907017</v>
      </c>
      <c r="E63" s="6">
        <v>298.99175970224</v>
      </c>
      <c r="F63" s="6">
        <v>221.903143178746</v>
      </c>
      <c r="G63" s="6">
        <v>221.903143178746</v>
      </c>
      <c r="H63" s="6">
        <v>-3.85563509998117</v>
      </c>
      <c r="I63" s="6">
        <v>-3.85563509998117</v>
      </c>
      <c r="J63" s="6">
        <v>-3.85563509998117</v>
      </c>
      <c r="K63" s="6">
        <v>-3.85563509998117</v>
      </c>
      <c r="L63" s="6">
        <v>-3.85563509998117</v>
      </c>
      <c r="M63" s="6">
        <v>-3.85563509998117</v>
      </c>
      <c r="N63" s="6">
        <v>0.0</v>
      </c>
      <c r="O63" s="6">
        <v>0.0</v>
      </c>
      <c r="P63" s="6">
        <v>0.0</v>
      </c>
    </row>
    <row r="64">
      <c r="A64" s="6">
        <v>62.0</v>
      </c>
      <c r="B64" s="7">
        <v>43994.0</v>
      </c>
      <c r="C64" s="6">
        <v>223.721100330685</v>
      </c>
      <c r="D64" s="6">
        <v>130.194990524751</v>
      </c>
      <c r="E64" s="6">
        <v>308.653695172703</v>
      </c>
      <c r="F64" s="6">
        <v>223.721100330685</v>
      </c>
      <c r="G64" s="6">
        <v>223.721100330685</v>
      </c>
      <c r="H64" s="6">
        <v>-7.76138543763432</v>
      </c>
      <c r="I64" s="6">
        <v>-7.76138543763432</v>
      </c>
      <c r="J64" s="6">
        <v>-7.76138543763432</v>
      </c>
      <c r="K64" s="6">
        <v>-7.76138543763432</v>
      </c>
      <c r="L64" s="6">
        <v>-7.76138543763432</v>
      </c>
      <c r="M64" s="6">
        <v>-7.76138543763432</v>
      </c>
      <c r="N64" s="6">
        <v>0.0</v>
      </c>
      <c r="O64" s="6">
        <v>0.0</v>
      </c>
      <c r="P64" s="6">
        <v>0.0</v>
      </c>
    </row>
    <row r="65">
      <c r="A65" s="6">
        <v>63.0</v>
      </c>
      <c r="B65" s="7">
        <v>43997.0</v>
      </c>
      <c r="C65" s="6">
        <v>229.174971786503</v>
      </c>
      <c r="D65" s="6">
        <v>136.432210222947</v>
      </c>
      <c r="E65" s="6">
        <v>307.767425129105</v>
      </c>
      <c r="F65" s="6">
        <v>229.174971786503</v>
      </c>
      <c r="G65" s="6">
        <v>229.174971786503</v>
      </c>
      <c r="H65" s="6">
        <v>-5.87427887489789</v>
      </c>
      <c r="I65" s="6">
        <v>-5.87427887489789</v>
      </c>
      <c r="J65" s="6">
        <v>-5.87427887489789</v>
      </c>
      <c r="K65" s="6">
        <v>-5.87427887489789</v>
      </c>
      <c r="L65" s="6">
        <v>-5.87427887489789</v>
      </c>
      <c r="M65" s="6">
        <v>-5.87427887489789</v>
      </c>
      <c r="N65" s="6">
        <v>0.0</v>
      </c>
      <c r="O65" s="6">
        <v>0.0</v>
      </c>
      <c r="P65" s="6">
        <v>0.0</v>
      </c>
    </row>
    <row r="66">
      <c r="A66" s="6">
        <v>64.0</v>
      </c>
      <c r="B66" s="7">
        <v>43998.0</v>
      </c>
      <c r="C66" s="6">
        <v>230.992928938442</v>
      </c>
      <c r="D66" s="6">
        <v>137.224707207237</v>
      </c>
      <c r="E66" s="6">
        <v>314.551175839964</v>
      </c>
      <c r="F66" s="6">
        <v>230.992928938442</v>
      </c>
      <c r="G66" s="6">
        <v>230.992928938442</v>
      </c>
      <c r="H66" s="6">
        <v>-2.41403435287667</v>
      </c>
      <c r="I66" s="6">
        <v>-2.41403435287667</v>
      </c>
      <c r="J66" s="6">
        <v>-2.41403435287667</v>
      </c>
      <c r="K66" s="6">
        <v>-2.41403435287667</v>
      </c>
      <c r="L66" s="6">
        <v>-2.41403435287667</v>
      </c>
      <c r="M66" s="6">
        <v>-2.41403435287667</v>
      </c>
      <c r="N66" s="6">
        <v>0.0</v>
      </c>
      <c r="O66" s="6">
        <v>0.0</v>
      </c>
      <c r="P66" s="6">
        <v>0.0</v>
      </c>
    </row>
    <row r="67">
      <c r="A67" s="6">
        <v>65.0</v>
      </c>
      <c r="B67" s="7">
        <v>43999.0</v>
      </c>
      <c r="C67" s="6">
        <v>232.866225595303</v>
      </c>
      <c r="D67" s="6">
        <v>150.643206190852</v>
      </c>
      <c r="E67" s="6">
        <v>317.046621090987</v>
      </c>
      <c r="F67" s="6">
        <v>232.866225595303</v>
      </c>
      <c r="G67" s="6">
        <v>232.866225595303</v>
      </c>
      <c r="H67" s="6">
        <v>-3.50748953912944</v>
      </c>
      <c r="I67" s="6">
        <v>-3.50748953912944</v>
      </c>
      <c r="J67" s="6">
        <v>-3.50748953912944</v>
      </c>
      <c r="K67" s="6">
        <v>-3.50748953912944</v>
      </c>
      <c r="L67" s="6">
        <v>-3.50748953912944</v>
      </c>
      <c r="M67" s="6">
        <v>-3.50748953912944</v>
      </c>
      <c r="N67" s="6">
        <v>0.0</v>
      </c>
      <c r="O67" s="6">
        <v>0.0</v>
      </c>
      <c r="P67" s="6">
        <v>0.0</v>
      </c>
    </row>
    <row r="68">
      <c r="A68" s="6">
        <v>66.0</v>
      </c>
      <c r="B68" s="7">
        <v>44000.0</v>
      </c>
      <c r="C68" s="6">
        <v>234.739522252165</v>
      </c>
      <c r="D68" s="6">
        <v>140.59699984222</v>
      </c>
      <c r="E68" s="6">
        <v>313.918512782442</v>
      </c>
      <c r="F68" s="6">
        <v>234.739522252165</v>
      </c>
      <c r="G68" s="6">
        <v>234.739522252165</v>
      </c>
      <c r="H68" s="6">
        <v>-3.85563509998884</v>
      </c>
      <c r="I68" s="6">
        <v>-3.85563509998884</v>
      </c>
      <c r="J68" s="6">
        <v>-3.85563509998884</v>
      </c>
      <c r="K68" s="6">
        <v>-3.85563509998884</v>
      </c>
      <c r="L68" s="6">
        <v>-3.85563509998884</v>
      </c>
      <c r="M68" s="6">
        <v>-3.85563509998884</v>
      </c>
      <c r="N68" s="6">
        <v>0.0</v>
      </c>
      <c r="O68" s="6">
        <v>0.0</v>
      </c>
      <c r="P68" s="6">
        <v>0.0</v>
      </c>
    </row>
    <row r="69">
      <c r="A69" s="6">
        <v>67.0</v>
      </c>
      <c r="B69" s="7">
        <v>44001.0</v>
      </c>
      <c r="C69" s="6">
        <v>236.612818909026</v>
      </c>
      <c r="D69" s="6">
        <v>143.175278049885</v>
      </c>
      <c r="E69" s="6">
        <v>309.474599590063</v>
      </c>
      <c r="F69" s="6">
        <v>236.612818909026</v>
      </c>
      <c r="G69" s="6">
        <v>236.612818909026</v>
      </c>
      <c r="H69" s="6">
        <v>-7.76138543762123</v>
      </c>
      <c r="I69" s="6">
        <v>-7.76138543762123</v>
      </c>
      <c r="J69" s="6">
        <v>-7.76138543762123</v>
      </c>
      <c r="K69" s="6">
        <v>-7.76138543762123</v>
      </c>
      <c r="L69" s="6">
        <v>-7.76138543762123</v>
      </c>
      <c r="M69" s="6">
        <v>-7.76138543762123</v>
      </c>
      <c r="N69" s="6">
        <v>0.0</v>
      </c>
      <c r="O69" s="6">
        <v>0.0</v>
      </c>
      <c r="P69" s="6">
        <v>0.0</v>
      </c>
    </row>
    <row r="70">
      <c r="A70" s="6">
        <v>68.0</v>
      </c>
      <c r="B70" s="7">
        <v>44004.0</v>
      </c>
      <c r="C70" s="6">
        <v>242.23270887961</v>
      </c>
      <c r="D70" s="6">
        <v>142.781970362964</v>
      </c>
      <c r="E70" s="6">
        <v>314.553410996999</v>
      </c>
      <c r="F70" s="6">
        <v>242.23270887961</v>
      </c>
      <c r="G70" s="6">
        <v>242.23270887961</v>
      </c>
      <c r="H70" s="6">
        <v>-5.87427887489093</v>
      </c>
      <c r="I70" s="6">
        <v>-5.87427887489093</v>
      </c>
      <c r="J70" s="6">
        <v>-5.87427887489093</v>
      </c>
      <c r="K70" s="6">
        <v>-5.87427887489093</v>
      </c>
      <c r="L70" s="6">
        <v>-5.87427887489093</v>
      </c>
      <c r="M70" s="6">
        <v>-5.87427887489093</v>
      </c>
      <c r="N70" s="6">
        <v>0.0</v>
      </c>
      <c r="O70" s="6">
        <v>0.0</v>
      </c>
      <c r="P70" s="6">
        <v>0.0</v>
      </c>
    </row>
    <row r="71">
      <c r="A71" s="6">
        <v>69.0</v>
      </c>
      <c r="B71" s="7">
        <v>44005.0</v>
      </c>
      <c r="C71" s="6">
        <v>244.106005536471</v>
      </c>
      <c r="D71" s="6">
        <v>155.785688735389</v>
      </c>
      <c r="E71" s="6">
        <v>324.412171353263</v>
      </c>
      <c r="F71" s="6">
        <v>244.106005536471</v>
      </c>
      <c r="G71" s="6">
        <v>244.106005536471</v>
      </c>
      <c r="H71" s="6">
        <v>-2.41403435285685</v>
      </c>
      <c r="I71" s="6">
        <v>-2.41403435285685</v>
      </c>
      <c r="J71" s="6">
        <v>-2.41403435285685</v>
      </c>
      <c r="K71" s="6">
        <v>-2.41403435285685</v>
      </c>
      <c r="L71" s="6">
        <v>-2.41403435285685</v>
      </c>
      <c r="M71" s="6">
        <v>-2.41403435285685</v>
      </c>
      <c r="N71" s="6">
        <v>0.0</v>
      </c>
      <c r="O71" s="6">
        <v>0.0</v>
      </c>
      <c r="P71" s="6">
        <v>0.0</v>
      </c>
    </row>
    <row r="72">
      <c r="A72" s="6">
        <v>70.0</v>
      </c>
      <c r="B72" s="7">
        <v>44006.0</v>
      </c>
      <c r="C72" s="6">
        <v>245.979302193333</v>
      </c>
      <c r="D72" s="6">
        <v>150.359525135942</v>
      </c>
      <c r="E72" s="6">
        <v>335.354447616831</v>
      </c>
      <c r="F72" s="6">
        <v>245.979302193333</v>
      </c>
      <c r="G72" s="6">
        <v>245.979302193333</v>
      </c>
      <c r="H72" s="6">
        <v>-3.50748953912886</v>
      </c>
      <c r="I72" s="6">
        <v>-3.50748953912886</v>
      </c>
      <c r="J72" s="6">
        <v>-3.50748953912886</v>
      </c>
      <c r="K72" s="6">
        <v>-3.50748953912886</v>
      </c>
      <c r="L72" s="6">
        <v>-3.50748953912886</v>
      </c>
      <c r="M72" s="6">
        <v>-3.50748953912886</v>
      </c>
      <c r="N72" s="6">
        <v>0.0</v>
      </c>
      <c r="O72" s="6">
        <v>0.0</v>
      </c>
      <c r="P72" s="6">
        <v>0.0</v>
      </c>
    </row>
    <row r="73">
      <c r="A73" s="6">
        <v>71.0</v>
      </c>
      <c r="B73" s="7">
        <v>44007.0</v>
      </c>
      <c r="C73" s="6">
        <v>247.852598850194</v>
      </c>
      <c r="D73" s="6">
        <v>156.386131500119</v>
      </c>
      <c r="E73" s="6">
        <v>331.988980095553</v>
      </c>
      <c r="F73" s="6">
        <v>247.852598850194</v>
      </c>
      <c r="G73" s="6">
        <v>247.852598850194</v>
      </c>
      <c r="H73" s="6">
        <v>-3.85563509996536</v>
      </c>
      <c r="I73" s="6">
        <v>-3.85563509996536</v>
      </c>
      <c r="J73" s="6">
        <v>-3.85563509996536</v>
      </c>
      <c r="K73" s="6">
        <v>-3.85563509996536</v>
      </c>
      <c r="L73" s="6">
        <v>-3.85563509996536</v>
      </c>
      <c r="M73" s="6">
        <v>-3.85563509996536</v>
      </c>
      <c r="N73" s="6">
        <v>0.0</v>
      </c>
      <c r="O73" s="6">
        <v>0.0</v>
      </c>
      <c r="P73" s="6">
        <v>0.0</v>
      </c>
    </row>
    <row r="74">
      <c r="A74" s="6">
        <v>72.0</v>
      </c>
      <c r="B74" s="7">
        <v>44008.0</v>
      </c>
      <c r="C74" s="6">
        <v>249.725895507055</v>
      </c>
      <c r="D74" s="6">
        <v>150.59685845851</v>
      </c>
      <c r="E74" s="6">
        <v>329.124981185937</v>
      </c>
      <c r="F74" s="6">
        <v>249.725895507056</v>
      </c>
      <c r="G74" s="6">
        <v>249.725895507056</v>
      </c>
      <c r="H74" s="6">
        <v>-7.76138543760813</v>
      </c>
      <c r="I74" s="6">
        <v>-7.76138543760813</v>
      </c>
      <c r="J74" s="6">
        <v>-7.76138543760813</v>
      </c>
      <c r="K74" s="6">
        <v>-7.76138543760813</v>
      </c>
      <c r="L74" s="6">
        <v>-7.76138543760813</v>
      </c>
      <c r="M74" s="6">
        <v>-7.76138543760813</v>
      </c>
      <c r="N74" s="6">
        <v>0.0</v>
      </c>
      <c r="O74" s="6">
        <v>0.0</v>
      </c>
      <c r="P74" s="6">
        <v>0.0</v>
      </c>
    </row>
    <row r="75">
      <c r="A75" s="6">
        <v>73.0</v>
      </c>
      <c r="B75" s="7">
        <v>44011.0</v>
      </c>
      <c r="C75" s="6">
        <v>255.510001324942</v>
      </c>
      <c r="D75" s="6">
        <v>161.054525553581</v>
      </c>
      <c r="E75" s="6">
        <v>335.037019532037</v>
      </c>
      <c r="F75" s="6">
        <v>255.510001324942</v>
      </c>
      <c r="G75" s="6">
        <v>255.510001324942</v>
      </c>
      <c r="H75" s="6">
        <v>-5.87427887490389</v>
      </c>
      <c r="I75" s="6">
        <v>-5.87427887490389</v>
      </c>
      <c r="J75" s="6">
        <v>-5.87427887490389</v>
      </c>
      <c r="K75" s="6">
        <v>-5.87427887490389</v>
      </c>
      <c r="L75" s="6">
        <v>-5.87427887490389</v>
      </c>
      <c r="M75" s="6">
        <v>-5.87427887490389</v>
      </c>
      <c r="N75" s="6">
        <v>0.0</v>
      </c>
      <c r="O75" s="6">
        <v>0.0</v>
      </c>
      <c r="P75" s="6">
        <v>0.0</v>
      </c>
    </row>
    <row r="76">
      <c r="A76" s="6">
        <v>74.0</v>
      </c>
      <c r="B76" s="7">
        <v>44012.0</v>
      </c>
      <c r="C76" s="6">
        <v>257.438036597571</v>
      </c>
      <c r="D76" s="6">
        <v>161.19456139882</v>
      </c>
      <c r="E76" s="6">
        <v>337.242938915643</v>
      </c>
      <c r="F76" s="6">
        <v>257.438036597571</v>
      </c>
      <c r="G76" s="6">
        <v>257.438036597571</v>
      </c>
      <c r="H76" s="6">
        <v>-2.41403435286108</v>
      </c>
      <c r="I76" s="6">
        <v>-2.41403435286108</v>
      </c>
      <c r="J76" s="6">
        <v>-2.41403435286108</v>
      </c>
      <c r="K76" s="6">
        <v>-2.41403435286108</v>
      </c>
      <c r="L76" s="6">
        <v>-2.41403435286108</v>
      </c>
      <c r="M76" s="6">
        <v>-2.41403435286108</v>
      </c>
      <c r="N76" s="6">
        <v>0.0</v>
      </c>
      <c r="O76" s="6">
        <v>0.0</v>
      </c>
      <c r="P76" s="6">
        <v>0.0</v>
      </c>
    </row>
    <row r="77">
      <c r="A77" s="6">
        <v>75.0</v>
      </c>
      <c r="B77" s="7">
        <v>44013.0</v>
      </c>
      <c r="C77" s="6">
        <v>259.3660718702</v>
      </c>
      <c r="D77" s="6">
        <v>161.201771749964</v>
      </c>
      <c r="E77" s="6">
        <v>333.951425675902</v>
      </c>
      <c r="F77" s="6">
        <v>259.3660718702</v>
      </c>
      <c r="G77" s="6">
        <v>259.3660718702</v>
      </c>
      <c r="H77" s="6">
        <v>-3.50748953912573</v>
      </c>
      <c r="I77" s="6">
        <v>-3.50748953912573</v>
      </c>
      <c r="J77" s="6">
        <v>-3.50748953912573</v>
      </c>
      <c r="K77" s="6">
        <v>-3.50748953912573</v>
      </c>
      <c r="L77" s="6">
        <v>-3.50748953912573</v>
      </c>
      <c r="M77" s="6">
        <v>-3.50748953912573</v>
      </c>
      <c r="N77" s="6">
        <v>0.0</v>
      </c>
      <c r="O77" s="6">
        <v>0.0</v>
      </c>
      <c r="P77" s="6">
        <v>0.0</v>
      </c>
    </row>
    <row r="78">
      <c r="A78" s="6">
        <v>76.0</v>
      </c>
      <c r="B78" s="7">
        <v>44014.0</v>
      </c>
      <c r="C78" s="6">
        <v>261.294107142829</v>
      </c>
      <c r="D78" s="6">
        <v>163.391186143705</v>
      </c>
      <c r="E78" s="6">
        <v>346.207173344729</v>
      </c>
      <c r="F78" s="6">
        <v>261.294107142829</v>
      </c>
      <c r="G78" s="6">
        <v>261.294107142829</v>
      </c>
      <c r="H78" s="6">
        <v>-3.85563509997302</v>
      </c>
      <c r="I78" s="6">
        <v>-3.85563509997302</v>
      </c>
      <c r="J78" s="6">
        <v>-3.85563509997302</v>
      </c>
      <c r="K78" s="6">
        <v>-3.85563509997302</v>
      </c>
      <c r="L78" s="6">
        <v>-3.85563509997302</v>
      </c>
      <c r="M78" s="6">
        <v>-3.85563509997302</v>
      </c>
      <c r="N78" s="6">
        <v>0.0</v>
      </c>
      <c r="O78" s="6">
        <v>0.0</v>
      </c>
      <c r="P78" s="6">
        <v>0.0</v>
      </c>
    </row>
    <row r="79">
      <c r="A79" s="6">
        <v>77.0</v>
      </c>
      <c r="B79" s="7">
        <v>44018.0</v>
      </c>
      <c r="C79" s="6">
        <v>269.006248233344</v>
      </c>
      <c r="D79" s="6">
        <v>173.569896561456</v>
      </c>
      <c r="E79" s="6">
        <v>351.820038496996</v>
      </c>
      <c r="F79" s="6">
        <v>269.006248233344</v>
      </c>
      <c r="G79" s="6">
        <v>269.006248233344</v>
      </c>
      <c r="H79" s="6">
        <v>-5.87427887487047</v>
      </c>
      <c r="I79" s="6">
        <v>-5.87427887487047</v>
      </c>
      <c r="J79" s="6">
        <v>-5.87427887487047</v>
      </c>
      <c r="K79" s="6">
        <v>-5.87427887487047</v>
      </c>
      <c r="L79" s="6">
        <v>-5.87427887487047</v>
      </c>
      <c r="M79" s="6">
        <v>-5.87427887487047</v>
      </c>
      <c r="N79" s="6">
        <v>0.0</v>
      </c>
      <c r="O79" s="6">
        <v>0.0</v>
      </c>
      <c r="P79" s="6">
        <v>0.0</v>
      </c>
    </row>
    <row r="80">
      <c r="A80" s="6">
        <v>78.0</v>
      </c>
      <c r="B80" s="7">
        <v>44019.0</v>
      </c>
      <c r="C80" s="6">
        <v>270.934283505973</v>
      </c>
      <c r="D80" s="6">
        <v>177.569694668373</v>
      </c>
      <c r="E80" s="6">
        <v>360.758611065575</v>
      </c>
      <c r="F80" s="6">
        <v>270.934283505973</v>
      </c>
      <c r="G80" s="6">
        <v>270.934283505973</v>
      </c>
      <c r="H80" s="6">
        <v>-2.41403435285329</v>
      </c>
      <c r="I80" s="6">
        <v>-2.41403435285329</v>
      </c>
      <c r="J80" s="6">
        <v>-2.41403435285329</v>
      </c>
      <c r="K80" s="6">
        <v>-2.41403435285329</v>
      </c>
      <c r="L80" s="6">
        <v>-2.41403435285329</v>
      </c>
      <c r="M80" s="6">
        <v>-2.41403435285329</v>
      </c>
      <c r="N80" s="6">
        <v>0.0</v>
      </c>
      <c r="O80" s="6">
        <v>0.0</v>
      </c>
      <c r="P80" s="6">
        <v>0.0</v>
      </c>
    </row>
    <row r="81">
      <c r="A81" s="6">
        <v>79.0</v>
      </c>
      <c r="B81" s="7">
        <v>44020.0</v>
      </c>
      <c r="C81" s="6">
        <v>272.862318778602</v>
      </c>
      <c r="D81" s="6">
        <v>177.040322590444</v>
      </c>
      <c r="E81" s="6">
        <v>350.431684637679</v>
      </c>
      <c r="F81" s="6">
        <v>272.862318778602</v>
      </c>
      <c r="G81" s="6">
        <v>272.862318778602</v>
      </c>
      <c r="H81" s="6">
        <v>-3.50748953912692</v>
      </c>
      <c r="I81" s="6">
        <v>-3.50748953912692</v>
      </c>
      <c r="J81" s="6">
        <v>-3.50748953912692</v>
      </c>
      <c r="K81" s="6">
        <v>-3.50748953912692</v>
      </c>
      <c r="L81" s="6">
        <v>-3.50748953912692</v>
      </c>
      <c r="M81" s="6">
        <v>-3.50748953912692</v>
      </c>
      <c r="N81" s="6">
        <v>0.0</v>
      </c>
      <c r="O81" s="6">
        <v>0.0</v>
      </c>
      <c r="P81" s="6">
        <v>0.0</v>
      </c>
    </row>
    <row r="82">
      <c r="A82" s="6">
        <v>80.0</v>
      </c>
      <c r="B82" s="7">
        <v>44021.0</v>
      </c>
      <c r="C82" s="6">
        <v>274.790354051231</v>
      </c>
      <c r="D82" s="6">
        <v>181.149679939428</v>
      </c>
      <c r="E82" s="6">
        <v>358.659658479798</v>
      </c>
      <c r="F82" s="6">
        <v>274.790354051231</v>
      </c>
      <c r="G82" s="6">
        <v>274.790354051231</v>
      </c>
      <c r="H82" s="6">
        <v>-3.85563509997185</v>
      </c>
      <c r="I82" s="6">
        <v>-3.85563509997185</v>
      </c>
      <c r="J82" s="6">
        <v>-3.85563509997185</v>
      </c>
      <c r="K82" s="6">
        <v>-3.85563509997185</v>
      </c>
      <c r="L82" s="6">
        <v>-3.85563509997185</v>
      </c>
      <c r="M82" s="6">
        <v>-3.85563509997185</v>
      </c>
      <c r="N82" s="6">
        <v>0.0</v>
      </c>
      <c r="O82" s="6">
        <v>0.0</v>
      </c>
      <c r="P82" s="6">
        <v>0.0</v>
      </c>
    </row>
    <row r="83">
      <c r="A83" s="6">
        <v>81.0</v>
      </c>
      <c r="B83" s="7">
        <v>44022.0</v>
      </c>
      <c r="C83" s="6">
        <v>276.72600446296</v>
      </c>
      <c r="D83" s="6">
        <v>188.696196650293</v>
      </c>
      <c r="E83" s="6">
        <v>359.023309459355</v>
      </c>
      <c r="F83" s="6">
        <v>276.72600446296</v>
      </c>
      <c r="G83" s="6">
        <v>276.72600446296</v>
      </c>
      <c r="H83" s="6">
        <v>-7.76138543758193</v>
      </c>
      <c r="I83" s="6">
        <v>-7.76138543758193</v>
      </c>
      <c r="J83" s="6">
        <v>-7.76138543758193</v>
      </c>
      <c r="K83" s="6">
        <v>-7.76138543758193</v>
      </c>
      <c r="L83" s="6">
        <v>-7.76138543758193</v>
      </c>
      <c r="M83" s="6">
        <v>-7.76138543758193</v>
      </c>
      <c r="N83" s="6">
        <v>0.0</v>
      </c>
      <c r="O83" s="6">
        <v>0.0</v>
      </c>
      <c r="P83" s="6">
        <v>0.0</v>
      </c>
    </row>
    <row r="84">
      <c r="A84" s="6">
        <v>82.0</v>
      </c>
      <c r="B84" s="7">
        <v>44025.0</v>
      </c>
      <c r="C84" s="6">
        <v>282.532955698148</v>
      </c>
      <c r="D84" s="6">
        <v>191.738881075729</v>
      </c>
      <c r="E84" s="6">
        <v>359.626263815842</v>
      </c>
      <c r="F84" s="6">
        <v>282.532955698148</v>
      </c>
      <c r="G84" s="6">
        <v>282.532955698148</v>
      </c>
      <c r="H84" s="6">
        <v>-5.87427887488341</v>
      </c>
      <c r="I84" s="6">
        <v>-5.87427887488341</v>
      </c>
      <c r="J84" s="6">
        <v>-5.87427887488341</v>
      </c>
      <c r="K84" s="6">
        <v>-5.87427887488341</v>
      </c>
      <c r="L84" s="6">
        <v>-5.87427887488341</v>
      </c>
      <c r="M84" s="6">
        <v>-5.87427887488341</v>
      </c>
      <c r="N84" s="6">
        <v>0.0</v>
      </c>
      <c r="O84" s="6">
        <v>0.0</v>
      </c>
      <c r="P84" s="6">
        <v>0.0</v>
      </c>
    </row>
    <row r="85">
      <c r="A85" s="6">
        <v>83.0</v>
      </c>
      <c r="B85" s="7">
        <v>44026.0</v>
      </c>
      <c r="C85" s="6">
        <v>284.468606109878</v>
      </c>
      <c r="D85" s="6">
        <v>199.202381787638</v>
      </c>
      <c r="E85" s="6">
        <v>370.43973961572</v>
      </c>
      <c r="F85" s="6">
        <v>284.468606109878</v>
      </c>
      <c r="G85" s="6">
        <v>284.468606109878</v>
      </c>
      <c r="H85" s="6">
        <v>-2.41403435284549</v>
      </c>
      <c r="I85" s="6">
        <v>-2.41403435284549</v>
      </c>
      <c r="J85" s="6">
        <v>-2.41403435284549</v>
      </c>
      <c r="K85" s="6">
        <v>-2.41403435284549</v>
      </c>
      <c r="L85" s="6">
        <v>-2.41403435284549</v>
      </c>
      <c r="M85" s="6">
        <v>-2.41403435284549</v>
      </c>
      <c r="N85" s="6">
        <v>0.0</v>
      </c>
      <c r="O85" s="6">
        <v>0.0</v>
      </c>
      <c r="P85" s="6">
        <v>0.0</v>
      </c>
    </row>
    <row r="86">
      <c r="A86" s="6">
        <v>84.0</v>
      </c>
      <c r="B86" s="7">
        <v>44027.0</v>
      </c>
      <c r="C86" s="6">
        <v>286.404256521607</v>
      </c>
      <c r="D86" s="6">
        <v>200.8736589804</v>
      </c>
      <c r="E86" s="6">
        <v>371.211483359128</v>
      </c>
      <c r="F86" s="6">
        <v>286.404256521607</v>
      </c>
      <c r="G86" s="6">
        <v>286.404256521607</v>
      </c>
      <c r="H86" s="6">
        <v>-3.5074895391281</v>
      </c>
      <c r="I86" s="6">
        <v>-3.5074895391281</v>
      </c>
      <c r="J86" s="6">
        <v>-3.5074895391281</v>
      </c>
      <c r="K86" s="6">
        <v>-3.5074895391281</v>
      </c>
      <c r="L86" s="6">
        <v>-3.5074895391281</v>
      </c>
      <c r="M86" s="6">
        <v>-3.5074895391281</v>
      </c>
      <c r="N86" s="6">
        <v>0.0</v>
      </c>
      <c r="O86" s="6">
        <v>0.0</v>
      </c>
      <c r="P86" s="6">
        <v>0.0</v>
      </c>
    </row>
    <row r="87">
      <c r="A87" s="6">
        <v>85.0</v>
      </c>
      <c r="B87" s="7">
        <v>44028.0</v>
      </c>
      <c r="C87" s="6">
        <v>288.339906933336</v>
      </c>
      <c r="D87" s="6">
        <v>196.239383661585</v>
      </c>
      <c r="E87" s="6">
        <v>366.422465087028</v>
      </c>
      <c r="F87" s="6">
        <v>288.339906933336</v>
      </c>
      <c r="G87" s="6">
        <v>288.339906933336</v>
      </c>
      <c r="H87" s="6">
        <v>-3.85563509997068</v>
      </c>
      <c r="I87" s="6">
        <v>-3.85563509997068</v>
      </c>
      <c r="J87" s="6">
        <v>-3.85563509997068</v>
      </c>
      <c r="K87" s="6">
        <v>-3.85563509997068</v>
      </c>
      <c r="L87" s="6">
        <v>-3.85563509997068</v>
      </c>
      <c r="M87" s="6">
        <v>-3.85563509997068</v>
      </c>
      <c r="N87" s="6">
        <v>0.0</v>
      </c>
      <c r="O87" s="6">
        <v>0.0</v>
      </c>
      <c r="P87" s="6">
        <v>0.0</v>
      </c>
    </row>
    <row r="88">
      <c r="A88" s="6">
        <v>86.0</v>
      </c>
      <c r="B88" s="7">
        <v>44029.0</v>
      </c>
      <c r="C88" s="6">
        <v>290.275557345066</v>
      </c>
      <c r="D88" s="6">
        <v>196.735722051344</v>
      </c>
      <c r="E88" s="6">
        <v>364.10558335577</v>
      </c>
      <c r="F88" s="6">
        <v>290.275557345066</v>
      </c>
      <c r="G88" s="6">
        <v>290.275557345066</v>
      </c>
      <c r="H88" s="6">
        <v>-7.76138543763648</v>
      </c>
      <c r="I88" s="6">
        <v>-7.76138543763648</v>
      </c>
      <c r="J88" s="6">
        <v>-7.76138543763648</v>
      </c>
      <c r="K88" s="6">
        <v>-7.76138543763648</v>
      </c>
      <c r="L88" s="6">
        <v>-7.76138543763648</v>
      </c>
      <c r="M88" s="6">
        <v>-7.76138543763648</v>
      </c>
      <c r="N88" s="6">
        <v>0.0</v>
      </c>
      <c r="O88" s="6">
        <v>0.0</v>
      </c>
      <c r="P88" s="6">
        <v>0.0</v>
      </c>
    </row>
    <row r="89">
      <c r="A89" s="6">
        <v>87.0</v>
      </c>
      <c r="B89" s="7">
        <v>44032.0</v>
      </c>
      <c r="C89" s="6">
        <v>296.082508580253</v>
      </c>
      <c r="D89" s="6">
        <v>206.562530980963</v>
      </c>
      <c r="E89" s="6">
        <v>373.918459538864</v>
      </c>
      <c r="F89" s="6">
        <v>296.082508580253</v>
      </c>
      <c r="G89" s="6">
        <v>296.082508580253</v>
      </c>
      <c r="H89" s="6">
        <v>-5.87427887487646</v>
      </c>
      <c r="I89" s="6">
        <v>-5.87427887487646</v>
      </c>
      <c r="J89" s="6">
        <v>-5.87427887487646</v>
      </c>
      <c r="K89" s="6">
        <v>-5.87427887487646</v>
      </c>
      <c r="L89" s="6">
        <v>-5.87427887487646</v>
      </c>
      <c r="M89" s="6">
        <v>-5.87427887487646</v>
      </c>
      <c r="N89" s="6">
        <v>0.0</v>
      </c>
      <c r="O89" s="6">
        <v>0.0</v>
      </c>
      <c r="P89" s="6">
        <v>0.0</v>
      </c>
    </row>
    <row r="90">
      <c r="A90" s="6">
        <v>88.0</v>
      </c>
      <c r="B90" s="7">
        <v>44033.0</v>
      </c>
      <c r="C90" s="6">
        <v>298.018158991983</v>
      </c>
      <c r="D90" s="6">
        <v>210.284893758394</v>
      </c>
      <c r="E90" s="6">
        <v>379.687940949407</v>
      </c>
      <c r="F90" s="6">
        <v>298.018158991983</v>
      </c>
      <c r="G90" s="6">
        <v>298.018158991983</v>
      </c>
      <c r="H90" s="6">
        <v>-2.4140343528377</v>
      </c>
      <c r="I90" s="6">
        <v>-2.4140343528377</v>
      </c>
      <c r="J90" s="6">
        <v>-2.4140343528377</v>
      </c>
      <c r="K90" s="6">
        <v>-2.4140343528377</v>
      </c>
      <c r="L90" s="6">
        <v>-2.4140343528377</v>
      </c>
      <c r="M90" s="6">
        <v>-2.4140343528377</v>
      </c>
      <c r="N90" s="6">
        <v>0.0</v>
      </c>
      <c r="O90" s="6">
        <v>0.0</v>
      </c>
      <c r="P90" s="6">
        <v>0.0</v>
      </c>
    </row>
    <row r="91">
      <c r="A91" s="6">
        <v>89.0</v>
      </c>
      <c r="B91" s="7">
        <v>44034.0</v>
      </c>
      <c r="C91" s="6">
        <v>299.953810822016</v>
      </c>
      <c r="D91" s="6">
        <v>210.066860923646</v>
      </c>
      <c r="E91" s="6">
        <v>381.103445971867</v>
      </c>
      <c r="F91" s="6">
        <v>299.953810822016</v>
      </c>
      <c r="G91" s="6">
        <v>299.953810822016</v>
      </c>
      <c r="H91" s="6">
        <v>-3.50748953912322</v>
      </c>
      <c r="I91" s="6">
        <v>-3.50748953912322</v>
      </c>
      <c r="J91" s="6">
        <v>-3.50748953912322</v>
      </c>
      <c r="K91" s="6">
        <v>-3.50748953912322</v>
      </c>
      <c r="L91" s="6">
        <v>-3.50748953912322</v>
      </c>
      <c r="M91" s="6">
        <v>-3.50748953912322</v>
      </c>
      <c r="N91" s="6">
        <v>0.0</v>
      </c>
      <c r="O91" s="6">
        <v>0.0</v>
      </c>
      <c r="P91" s="6">
        <v>0.0</v>
      </c>
    </row>
    <row r="92">
      <c r="A92" s="6">
        <v>90.0</v>
      </c>
      <c r="B92" s="7">
        <v>44035.0</v>
      </c>
      <c r="C92" s="6">
        <v>301.889462652049</v>
      </c>
      <c r="D92" s="6">
        <v>203.684442124961</v>
      </c>
      <c r="E92" s="6">
        <v>385.706993955546</v>
      </c>
      <c r="F92" s="6">
        <v>301.889462652049</v>
      </c>
      <c r="G92" s="6">
        <v>301.889462652049</v>
      </c>
      <c r="H92" s="6">
        <v>-3.85563509998719</v>
      </c>
      <c r="I92" s="6">
        <v>-3.85563509998719</v>
      </c>
      <c r="J92" s="6">
        <v>-3.85563509998719</v>
      </c>
      <c r="K92" s="6">
        <v>-3.85563509998719</v>
      </c>
      <c r="L92" s="6">
        <v>-3.85563509998719</v>
      </c>
      <c r="M92" s="6">
        <v>-3.85563509998719</v>
      </c>
      <c r="N92" s="6">
        <v>0.0</v>
      </c>
      <c r="O92" s="6">
        <v>0.0</v>
      </c>
      <c r="P92" s="6">
        <v>0.0</v>
      </c>
    </row>
    <row r="93">
      <c r="A93" s="6">
        <v>91.0</v>
      </c>
      <c r="B93" s="7">
        <v>44036.0</v>
      </c>
      <c r="C93" s="6">
        <v>303.825114482082</v>
      </c>
      <c r="D93" s="6">
        <v>209.062187203793</v>
      </c>
      <c r="E93" s="6">
        <v>378.407236082619</v>
      </c>
      <c r="F93" s="6">
        <v>303.825114482082</v>
      </c>
      <c r="G93" s="6">
        <v>303.825114482082</v>
      </c>
      <c r="H93" s="6">
        <v>-7.76138543762338</v>
      </c>
      <c r="I93" s="6">
        <v>-7.76138543762338</v>
      </c>
      <c r="J93" s="6">
        <v>-7.76138543762338</v>
      </c>
      <c r="K93" s="6">
        <v>-7.76138543762338</v>
      </c>
      <c r="L93" s="6">
        <v>-7.76138543762338</v>
      </c>
      <c r="M93" s="6">
        <v>-7.76138543762338</v>
      </c>
      <c r="N93" s="6">
        <v>0.0</v>
      </c>
      <c r="O93" s="6">
        <v>0.0</v>
      </c>
      <c r="P93" s="6">
        <v>0.0</v>
      </c>
    </row>
    <row r="94">
      <c r="A94" s="6">
        <v>92.0</v>
      </c>
      <c r="B94" s="7">
        <v>44039.0</v>
      </c>
      <c r="C94" s="6">
        <v>309.632069972181</v>
      </c>
      <c r="D94" s="6">
        <v>219.991994177765</v>
      </c>
      <c r="E94" s="6">
        <v>389.776828950575</v>
      </c>
      <c r="F94" s="6">
        <v>309.632069972181</v>
      </c>
      <c r="G94" s="6">
        <v>309.632069972181</v>
      </c>
      <c r="H94" s="6">
        <v>-5.87427887490932</v>
      </c>
      <c r="I94" s="6">
        <v>-5.87427887490932</v>
      </c>
      <c r="J94" s="6">
        <v>-5.87427887490932</v>
      </c>
      <c r="K94" s="6">
        <v>-5.87427887490932</v>
      </c>
      <c r="L94" s="6">
        <v>-5.87427887490932</v>
      </c>
      <c r="M94" s="6">
        <v>-5.87427887490932</v>
      </c>
      <c r="N94" s="6">
        <v>0.0</v>
      </c>
      <c r="O94" s="6">
        <v>0.0</v>
      </c>
      <c r="P94" s="6">
        <v>0.0</v>
      </c>
    </row>
    <row r="95">
      <c r="A95" s="6">
        <v>93.0</v>
      </c>
      <c r="B95" s="7">
        <v>44040.0</v>
      </c>
      <c r="C95" s="6">
        <v>311.567721802215</v>
      </c>
      <c r="D95" s="6">
        <v>226.591814919264</v>
      </c>
      <c r="E95" s="6">
        <v>395.001373042455</v>
      </c>
      <c r="F95" s="6">
        <v>311.567721802215</v>
      </c>
      <c r="G95" s="6">
        <v>311.567721802215</v>
      </c>
      <c r="H95" s="6">
        <v>-2.41403435286978</v>
      </c>
      <c r="I95" s="6">
        <v>-2.41403435286978</v>
      </c>
      <c r="J95" s="6">
        <v>-2.41403435286978</v>
      </c>
      <c r="K95" s="6">
        <v>-2.41403435286978</v>
      </c>
      <c r="L95" s="6">
        <v>-2.41403435286978</v>
      </c>
      <c r="M95" s="6">
        <v>-2.41403435286978</v>
      </c>
      <c r="N95" s="6">
        <v>0.0</v>
      </c>
      <c r="O95" s="6">
        <v>0.0</v>
      </c>
      <c r="P95" s="6">
        <v>0.0</v>
      </c>
    </row>
    <row r="96">
      <c r="A96" s="6">
        <v>94.0</v>
      </c>
      <c r="B96" s="7">
        <v>44041.0</v>
      </c>
      <c r="C96" s="6">
        <v>313.503373632248</v>
      </c>
      <c r="D96" s="6">
        <v>227.471547949182</v>
      </c>
      <c r="E96" s="6">
        <v>392.369394270505</v>
      </c>
      <c r="F96" s="6">
        <v>313.503373632248</v>
      </c>
      <c r="G96" s="6">
        <v>313.503373632248</v>
      </c>
      <c r="H96" s="6">
        <v>-3.50748953912617</v>
      </c>
      <c r="I96" s="6">
        <v>-3.50748953912617</v>
      </c>
      <c r="J96" s="6">
        <v>-3.50748953912617</v>
      </c>
      <c r="K96" s="6">
        <v>-3.50748953912617</v>
      </c>
      <c r="L96" s="6">
        <v>-3.50748953912617</v>
      </c>
      <c r="M96" s="6">
        <v>-3.50748953912617</v>
      </c>
      <c r="N96" s="6">
        <v>0.0</v>
      </c>
      <c r="O96" s="6">
        <v>0.0</v>
      </c>
      <c r="P96" s="6">
        <v>0.0</v>
      </c>
    </row>
    <row r="97">
      <c r="A97" s="6">
        <v>95.0</v>
      </c>
      <c r="B97" s="7">
        <v>44042.0</v>
      </c>
      <c r="C97" s="6">
        <v>315.439025462281</v>
      </c>
      <c r="D97" s="6">
        <v>220.271752518608</v>
      </c>
      <c r="E97" s="6">
        <v>397.648946287148</v>
      </c>
      <c r="F97" s="6">
        <v>315.439025462281</v>
      </c>
      <c r="G97" s="6">
        <v>315.439025462281</v>
      </c>
      <c r="H97" s="6">
        <v>-3.85563509998601</v>
      </c>
      <c r="I97" s="6">
        <v>-3.85563509998601</v>
      </c>
      <c r="J97" s="6">
        <v>-3.85563509998601</v>
      </c>
      <c r="K97" s="6">
        <v>-3.85563509998601</v>
      </c>
      <c r="L97" s="6">
        <v>-3.85563509998601</v>
      </c>
      <c r="M97" s="6">
        <v>-3.85563509998601</v>
      </c>
      <c r="N97" s="6">
        <v>0.0</v>
      </c>
      <c r="O97" s="6">
        <v>0.0</v>
      </c>
      <c r="P97" s="6">
        <v>0.0</v>
      </c>
    </row>
    <row r="98">
      <c r="A98" s="6">
        <v>96.0</v>
      </c>
      <c r="B98" s="7">
        <v>44043.0</v>
      </c>
      <c r="C98" s="6">
        <v>317.374677292314</v>
      </c>
      <c r="D98" s="6">
        <v>223.878001725867</v>
      </c>
      <c r="E98" s="6">
        <v>403.197633385431</v>
      </c>
      <c r="F98" s="6">
        <v>317.374677292314</v>
      </c>
      <c r="G98" s="6">
        <v>317.374677292314</v>
      </c>
      <c r="H98" s="6">
        <v>-7.76138543761028</v>
      </c>
      <c r="I98" s="6">
        <v>-7.76138543761028</v>
      </c>
      <c r="J98" s="6">
        <v>-7.76138543761028</v>
      </c>
      <c r="K98" s="6">
        <v>-7.76138543761028</v>
      </c>
      <c r="L98" s="6">
        <v>-7.76138543761028</v>
      </c>
      <c r="M98" s="6">
        <v>-7.76138543761028</v>
      </c>
      <c r="N98" s="6">
        <v>0.0</v>
      </c>
      <c r="O98" s="6">
        <v>0.0</v>
      </c>
      <c r="P98" s="6">
        <v>0.0</v>
      </c>
    </row>
    <row r="99">
      <c r="A99" s="6">
        <v>97.0</v>
      </c>
      <c r="B99" s="7">
        <v>44046.0</v>
      </c>
      <c r="C99" s="6">
        <v>323.181648951446</v>
      </c>
      <c r="D99" s="6">
        <v>232.929775237356</v>
      </c>
      <c r="E99" s="6">
        <v>401.195062887011</v>
      </c>
      <c r="F99" s="6">
        <v>323.181648951446</v>
      </c>
      <c r="G99" s="6">
        <v>323.181648951446</v>
      </c>
      <c r="H99" s="6">
        <v>-5.87427887490236</v>
      </c>
      <c r="I99" s="6">
        <v>-5.87427887490236</v>
      </c>
      <c r="J99" s="6">
        <v>-5.87427887490236</v>
      </c>
      <c r="K99" s="6">
        <v>-5.87427887490236</v>
      </c>
      <c r="L99" s="6">
        <v>-5.87427887490236</v>
      </c>
      <c r="M99" s="6">
        <v>-5.87427887490236</v>
      </c>
      <c r="N99" s="6">
        <v>0.0</v>
      </c>
      <c r="O99" s="6">
        <v>0.0</v>
      </c>
      <c r="P99" s="6">
        <v>0.0</v>
      </c>
    </row>
    <row r="100">
      <c r="A100" s="6">
        <v>98.0</v>
      </c>
      <c r="B100" s="7">
        <v>44047.0</v>
      </c>
      <c r="C100" s="6">
        <v>325.117306171157</v>
      </c>
      <c r="D100" s="6">
        <v>235.015193437118</v>
      </c>
      <c r="E100" s="6">
        <v>412.24024427039</v>
      </c>
      <c r="F100" s="6">
        <v>325.117306171157</v>
      </c>
      <c r="G100" s="6">
        <v>325.117306171157</v>
      </c>
      <c r="H100" s="6">
        <v>-2.41403435286199</v>
      </c>
      <c r="I100" s="6">
        <v>-2.41403435286199</v>
      </c>
      <c r="J100" s="6">
        <v>-2.41403435286199</v>
      </c>
      <c r="K100" s="6">
        <v>-2.41403435286199</v>
      </c>
      <c r="L100" s="6">
        <v>-2.41403435286199</v>
      </c>
      <c r="M100" s="6">
        <v>-2.41403435286199</v>
      </c>
      <c r="N100" s="6">
        <v>0.0</v>
      </c>
      <c r="O100" s="6">
        <v>0.0</v>
      </c>
      <c r="P100" s="6">
        <v>0.0</v>
      </c>
    </row>
    <row r="101">
      <c r="A101" s="6">
        <v>99.0</v>
      </c>
      <c r="B101" s="7">
        <v>44048.0</v>
      </c>
      <c r="C101" s="6">
        <v>327.052963390868</v>
      </c>
      <c r="D101" s="6">
        <v>240.196710411855</v>
      </c>
      <c r="E101" s="6">
        <v>409.59034579674</v>
      </c>
      <c r="F101" s="6">
        <v>327.052963390868</v>
      </c>
      <c r="G101" s="6">
        <v>327.052963390868</v>
      </c>
      <c r="H101" s="6">
        <v>-3.50748953912558</v>
      </c>
      <c r="I101" s="6">
        <v>-3.50748953912558</v>
      </c>
      <c r="J101" s="6">
        <v>-3.50748953912558</v>
      </c>
      <c r="K101" s="6">
        <v>-3.50748953912558</v>
      </c>
      <c r="L101" s="6">
        <v>-3.50748953912558</v>
      </c>
      <c r="M101" s="6">
        <v>-3.50748953912558</v>
      </c>
      <c r="N101" s="6">
        <v>0.0</v>
      </c>
      <c r="O101" s="6">
        <v>0.0</v>
      </c>
      <c r="P101" s="6">
        <v>0.0</v>
      </c>
    </row>
    <row r="102">
      <c r="A102" s="6">
        <v>100.0</v>
      </c>
      <c r="B102" s="7">
        <v>44049.0</v>
      </c>
      <c r="C102" s="6">
        <v>328.988620610579</v>
      </c>
      <c r="D102" s="6">
        <v>236.679368395153</v>
      </c>
      <c r="E102" s="6">
        <v>412.030491510546</v>
      </c>
      <c r="F102" s="6">
        <v>328.988620610579</v>
      </c>
      <c r="G102" s="6">
        <v>328.988620610579</v>
      </c>
      <c r="H102" s="6">
        <v>-3.85563509999368</v>
      </c>
      <c r="I102" s="6">
        <v>-3.85563509999368</v>
      </c>
      <c r="J102" s="6">
        <v>-3.85563509999368</v>
      </c>
      <c r="K102" s="6">
        <v>-3.85563509999368</v>
      </c>
      <c r="L102" s="6">
        <v>-3.85563509999368</v>
      </c>
      <c r="M102" s="6">
        <v>-3.85563509999368</v>
      </c>
      <c r="N102" s="6">
        <v>0.0</v>
      </c>
      <c r="O102" s="6">
        <v>0.0</v>
      </c>
      <c r="P102" s="6">
        <v>0.0</v>
      </c>
    </row>
    <row r="103">
      <c r="A103" s="6">
        <v>101.0</v>
      </c>
      <c r="B103" s="7">
        <v>44050.0</v>
      </c>
      <c r="C103" s="6">
        <v>330.92427783029</v>
      </c>
      <c r="D103" s="6">
        <v>236.342122564097</v>
      </c>
      <c r="E103" s="6">
        <v>406.824544950302</v>
      </c>
      <c r="F103" s="6">
        <v>330.92427783029</v>
      </c>
      <c r="G103" s="6">
        <v>330.92427783029</v>
      </c>
      <c r="H103" s="6">
        <v>-7.76138543759718</v>
      </c>
      <c r="I103" s="6">
        <v>-7.76138543759718</v>
      </c>
      <c r="J103" s="6">
        <v>-7.76138543759718</v>
      </c>
      <c r="K103" s="6">
        <v>-7.76138543759718</v>
      </c>
      <c r="L103" s="6">
        <v>-7.76138543759718</v>
      </c>
      <c r="M103" s="6">
        <v>-7.76138543759718</v>
      </c>
      <c r="N103" s="6">
        <v>0.0</v>
      </c>
      <c r="O103" s="6">
        <v>0.0</v>
      </c>
      <c r="P103" s="6">
        <v>0.0</v>
      </c>
    </row>
    <row r="104">
      <c r="A104" s="6">
        <v>102.0</v>
      </c>
      <c r="B104" s="7">
        <v>44053.0</v>
      </c>
      <c r="C104" s="6">
        <v>336.731249489422</v>
      </c>
      <c r="D104" s="6">
        <v>244.59647747347</v>
      </c>
      <c r="E104" s="6">
        <v>415.252054871351</v>
      </c>
      <c r="F104" s="6">
        <v>336.731249489422</v>
      </c>
      <c r="G104" s="6">
        <v>336.731249489422</v>
      </c>
      <c r="H104" s="6">
        <v>-5.87427887489541</v>
      </c>
      <c r="I104" s="6">
        <v>-5.87427887489541</v>
      </c>
      <c r="J104" s="6">
        <v>-5.87427887489541</v>
      </c>
      <c r="K104" s="6">
        <v>-5.87427887489541</v>
      </c>
      <c r="L104" s="6">
        <v>-5.87427887489541</v>
      </c>
      <c r="M104" s="6">
        <v>-5.87427887489541</v>
      </c>
      <c r="N104" s="6">
        <v>0.0</v>
      </c>
      <c r="O104" s="6">
        <v>0.0</v>
      </c>
      <c r="P104" s="6">
        <v>0.0</v>
      </c>
    </row>
    <row r="105">
      <c r="A105" s="6">
        <v>103.0</v>
      </c>
      <c r="B105" s="7">
        <v>44054.0</v>
      </c>
      <c r="C105" s="6">
        <v>338.666906709133</v>
      </c>
      <c r="D105" s="6">
        <v>258.274820229756</v>
      </c>
      <c r="E105" s="6">
        <v>426.455241519645</v>
      </c>
      <c r="F105" s="6">
        <v>338.666906709133</v>
      </c>
      <c r="G105" s="6">
        <v>338.666906709133</v>
      </c>
      <c r="H105" s="6">
        <v>-2.41403435285419</v>
      </c>
      <c r="I105" s="6">
        <v>-2.41403435285419</v>
      </c>
      <c r="J105" s="6">
        <v>-2.41403435285419</v>
      </c>
      <c r="K105" s="6">
        <v>-2.41403435285419</v>
      </c>
      <c r="L105" s="6">
        <v>-2.41403435285419</v>
      </c>
      <c r="M105" s="6">
        <v>-2.41403435285419</v>
      </c>
      <c r="N105" s="6">
        <v>0.0</v>
      </c>
      <c r="O105" s="6">
        <v>0.0</v>
      </c>
      <c r="P105" s="6">
        <v>0.0</v>
      </c>
    </row>
    <row r="106">
      <c r="A106" s="6">
        <v>104.0</v>
      </c>
      <c r="B106" s="7">
        <v>44055.0</v>
      </c>
      <c r="C106" s="6">
        <v>340.602568601834</v>
      </c>
      <c r="D106" s="6">
        <v>251.252003690879</v>
      </c>
      <c r="E106" s="6">
        <v>421.352314500547</v>
      </c>
      <c r="F106" s="6">
        <v>340.602568601834</v>
      </c>
      <c r="G106" s="6">
        <v>340.602568601834</v>
      </c>
      <c r="H106" s="6">
        <v>-3.50748953912677</v>
      </c>
      <c r="I106" s="6">
        <v>-3.50748953912677</v>
      </c>
      <c r="J106" s="6">
        <v>-3.50748953912677</v>
      </c>
      <c r="K106" s="6">
        <v>-3.50748953912677</v>
      </c>
      <c r="L106" s="6">
        <v>-3.50748953912677</v>
      </c>
      <c r="M106" s="6">
        <v>-3.50748953912677</v>
      </c>
      <c r="N106" s="6">
        <v>0.0</v>
      </c>
      <c r="O106" s="6">
        <v>0.0</v>
      </c>
      <c r="P106" s="6">
        <v>0.0</v>
      </c>
    </row>
    <row r="107">
      <c r="A107" s="6">
        <v>105.0</v>
      </c>
      <c r="B107" s="7">
        <v>44056.0</v>
      </c>
      <c r="C107" s="6">
        <v>342.538230494535</v>
      </c>
      <c r="D107" s="6">
        <v>257.322558755921</v>
      </c>
      <c r="E107" s="6">
        <v>425.669315071128</v>
      </c>
      <c r="F107" s="6">
        <v>342.538230494535</v>
      </c>
      <c r="G107" s="6">
        <v>342.538230494535</v>
      </c>
      <c r="H107" s="6">
        <v>-3.8556350999702</v>
      </c>
      <c r="I107" s="6">
        <v>-3.8556350999702</v>
      </c>
      <c r="J107" s="6">
        <v>-3.8556350999702</v>
      </c>
      <c r="K107" s="6">
        <v>-3.8556350999702</v>
      </c>
      <c r="L107" s="6">
        <v>-3.8556350999702</v>
      </c>
      <c r="M107" s="6">
        <v>-3.8556350999702</v>
      </c>
      <c r="N107" s="6">
        <v>0.0</v>
      </c>
      <c r="O107" s="6">
        <v>0.0</v>
      </c>
      <c r="P107" s="6">
        <v>0.0</v>
      </c>
    </row>
    <row r="108">
      <c r="A108" s="6">
        <v>106.0</v>
      </c>
      <c r="B108" s="7">
        <v>44057.0</v>
      </c>
      <c r="C108" s="6">
        <v>344.473892387236</v>
      </c>
      <c r="D108" s="6">
        <v>248.130726838588</v>
      </c>
      <c r="E108" s="6">
        <v>425.02025087106</v>
      </c>
      <c r="F108" s="6">
        <v>344.473892387236</v>
      </c>
      <c r="G108" s="6">
        <v>344.473892387236</v>
      </c>
      <c r="H108" s="6">
        <v>-7.76138543765173</v>
      </c>
      <c r="I108" s="6">
        <v>-7.76138543765173</v>
      </c>
      <c r="J108" s="6">
        <v>-7.76138543765173</v>
      </c>
      <c r="K108" s="6">
        <v>-7.76138543765173</v>
      </c>
      <c r="L108" s="6">
        <v>-7.76138543765173</v>
      </c>
      <c r="M108" s="6">
        <v>-7.76138543765173</v>
      </c>
      <c r="N108" s="6">
        <v>0.0</v>
      </c>
      <c r="O108" s="6">
        <v>0.0</v>
      </c>
      <c r="P108" s="6">
        <v>0.0</v>
      </c>
    </row>
    <row r="109">
      <c r="A109" s="6">
        <v>107.0</v>
      </c>
      <c r="B109" s="7">
        <v>44060.0</v>
      </c>
      <c r="C109" s="6">
        <v>350.280878065339</v>
      </c>
      <c r="D109" s="6">
        <v>257.455418739598</v>
      </c>
      <c r="E109" s="6">
        <v>428.031891356847</v>
      </c>
      <c r="F109" s="6">
        <v>350.280878065339</v>
      </c>
      <c r="G109" s="6">
        <v>350.280878065339</v>
      </c>
      <c r="H109" s="6">
        <v>-5.87427887492827</v>
      </c>
      <c r="I109" s="6">
        <v>-5.87427887492827</v>
      </c>
      <c r="J109" s="6">
        <v>-5.87427887492827</v>
      </c>
      <c r="K109" s="6">
        <v>-5.87427887492827</v>
      </c>
      <c r="L109" s="6">
        <v>-5.87427887492827</v>
      </c>
      <c r="M109" s="6">
        <v>-5.87427887492827</v>
      </c>
      <c r="N109" s="6">
        <v>0.0</v>
      </c>
      <c r="O109" s="6">
        <v>0.0</v>
      </c>
      <c r="P109" s="6">
        <v>0.0</v>
      </c>
    </row>
    <row r="110">
      <c r="A110" s="6">
        <v>108.0</v>
      </c>
      <c r="B110" s="7">
        <v>44061.0</v>
      </c>
      <c r="C110" s="6">
        <v>352.21653995804</v>
      </c>
      <c r="D110" s="6">
        <v>262.307969759773</v>
      </c>
      <c r="E110" s="6">
        <v>439.251465491985</v>
      </c>
      <c r="F110" s="6">
        <v>352.21653995804</v>
      </c>
      <c r="G110" s="6">
        <v>352.21653995804</v>
      </c>
      <c r="H110" s="6">
        <v>-2.41403435287425</v>
      </c>
      <c r="I110" s="6">
        <v>-2.41403435287425</v>
      </c>
      <c r="J110" s="6">
        <v>-2.41403435287425</v>
      </c>
      <c r="K110" s="6">
        <v>-2.41403435287425</v>
      </c>
      <c r="L110" s="6">
        <v>-2.41403435287425</v>
      </c>
      <c r="M110" s="6">
        <v>-2.41403435287425</v>
      </c>
      <c r="N110" s="6">
        <v>0.0</v>
      </c>
      <c r="O110" s="6">
        <v>0.0</v>
      </c>
      <c r="P110" s="6">
        <v>0.0</v>
      </c>
    </row>
    <row r="111">
      <c r="A111" s="6">
        <v>109.0</v>
      </c>
      <c r="B111" s="7">
        <v>44062.0</v>
      </c>
      <c r="C111" s="6">
        <v>354.152201850742</v>
      </c>
      <c r="D111" s="6">
        <v>263.780725929302</v>
      </c>
      <c r="E111" s="6">
        <v>435.714683238628</v>
      </c>
      <c r="F111" s="6">
        <v>354.152201850742</v>
      </c>
      <c r="G111" s="6">
        <v>354.152201850742</v>
      </c>
      <c r="H111" s="6">
        <v>-3.50748953912795</v>
      </c>
      <c r="I111" s="6">
        <v>-3.50748953912795</v>
      </c>
      <c r="J111" s="6">
        <v>-3.50748953912795</v>
      </c>
      <c r="K111" s="6">
        <v>-3.50748953912795</v>
      </c>
      <c r="L111" s="6">
        <v>-3.50748953912795</v>
      </c>
      <c r="M111" s="6">
        <v>-3.50748953912795</v>
      </c>
      <c r="N111" s="6">
        <v>0.0</v>
      </c>
      <c r="O111" s="6">
        <v>0.0</v>
      </c>
      <c r="P111" s="6">
        <v>0.0</v>
      </c>
    </row>
    <row r="112">
      <c r="A112" s="6">
        <v>110.0</v>
      </c>
      <c r="B112" s="7">
        <v>44063.0</v>
      </c>
      <c r="C112" s="6">
        <v>356.087863743443</v>
      </c>
      <c r="D112" s="6">
        <v>268.198791964887</v>
      </c>
      <c r="E112" s="6">
        <v>439.143186526923</v>
      </c>
      <c r="F112" s="6">
        <v>356.087863743443</v>
      </c>
      <c r="G112" s="6">
        <v>356.087863743443</v>
      </c>
      <c r="H112" s="6">
        <v>-3.85563509997787</v>
      </c>
      <c r="I112" s="6">
        <v>-3.85563509997787</v>
      </c>
      <c r="J112" s="6">
        <v>-3.85563509997787</v>
      </c>
      <c r="K112" s="6">
        <v>-3.85563509997787</v>
      </c>
      <c r="L112" s="6">
        <v>-3.85563509997787</v>
      </c>
      <c r="M112" s="6">
        <v>-3.85563509997787</v>
      </c>
      <c r="N112" s="6">
        <v>0.0</v>
      </c>
      <c r="O112" s="6">
        <v>0.0</v>
      </c>
      <c r="P112" s="6">
        <v>0.0</v>
      </c>
    </row>
    <row r="113">
      <c r="A113" s="6">
        <v>111.0</v>
      </c>
      <c r="B113" s="7">
        <v>44064.0</v>
      </c>
      <c r="C113" s="6">
        <v>358.023525636144</v>
      </c>
      <c r="D113" s="6">
        <v>262.140102398607</v>
      </c>
      <c r="E113" s="6">
        <v>440.106944195794</v>
      </c>
      <c r="F113" s="6">
        <v>358.023525636144</v>
      </c>
      <c r="G113" s="6">
        <v>358.023525636144</v>
      </c>
      <c r="H113" s="6">
        <v>-7.76138543765634</v>
      </c>
      <c r="I113" s="6">
        <v>-7.76138543765634</v>
      </c>
      <c r="J113" s="6">
        <v>-7.76138543765634</v>
      </c>
      <c r="K113" s="6">
        <v>-7.76138543765634</v>
      </c>
      <c r="L113" s="6">
        <v>-7.76138543765634</v>
      </c>
      <c r="M113" s="6">
        <v>-7.76138543765634</v>
      </c>
      <c r="N113" s="6">
        <v>0.0</v>
      </c>
      <c r="O113" s="6">
        <v>0.0</v>
      </c>
      <c r="P113" s="6">
        <v>0.0</v>
      </c>
    </row>
    <row r="114">
      <c r="A114" s="6">
        <v>112.0</v>
      </c>
      <c r="B114" s="7">
        <v>44067.0</v>
      </c>
      <c r="C114" s="6">
        <v>363.830527064803</v>
      </c>
      <c r="D114" s="6">
        <v>273.735896719061</v>
      </c>
      <c r="E114" s="6">
        <v>443.428931836631</v>
      </c>
      <c r="F114" s="6">
        <v>363.830527064803</v>
      </c>
      <c r="G114" s="6">
        <v>363.830527064803</v>
      </c>
      <c r="H114" s="6">
        <v>-5.87427887487494</v>
      </c>
      <c r="I114" s="6">
        <v>-5.87427887487494</v>
      </c>
      <c r="J114" s="6">
        <v>-5.87427887487494</v>
      </c>
      <c r="K114" s="6">
        <v>-5.87427887487494</v>
      </c>
      <c r="L114" s="6">
        <v>-5.87427887487494</v>
      </c>
      <c r="M114" s="6">
        <v>-5.87427887487494</v>
      </c>
      <c r="N114" s="6">
        <v>0.0</v>
      </c>
      <c r="O114" s="6">
        <v>0.0</v>
      </c>
      <c r="P114" s="6">
        <v>0.0</v>
      </c>
    </row>
    <row r="115">
      <c r="A115" s="6">
        <v>113.0</v>
      </c>
      <c r="B115" s="7">
        <v>44068.0</v>
      </c>
      <c r="C115" s="6">
        <v>365.766194207689</v>
      </c>
      <c r="D115" s="6">
        <v>279.508527603109</v>
      </c>
      <c r="E115" s="6">
        <v>448.92653056919</v>
      </c>
      <c r="F115" s="6">
        <v>365.766194207689</v>
      </c>
      <c r="G115" s="6">
        <v>365.766194207689</v>
      </c>
      <c r="H115" s="6">
        <v>-2.41403435287848</v>
      </c>
      <c r="I115" s="6">
        <v>-2.41403435287848</v>
      </c>
      <c r="J115" s="6">
        <v>-2.41403435287848</v>
      </c>
      <c r="K115" s="6">
        <v>-2.41403435287848</v>
      </c>
      <c r="L115" s="6">
        <v>-2.41403435287848</v>
      </c>
      <c r="M115" s="6">
        <v>-2.41403435287848</v>
      </c>
      <c r="N115" s="6">
        <v>0.0</v>
      </c>
      <c r="O115" s="6">
        <v>0.0</v>
      </c>
      <c r="P115" s="6">
        <v>0.0</v>
      </c>
    </row>
    <row r="116">
      <c r="A116" s="6">
        <v>114.0</v>
      </c>
      <c r="B116" s="7">
        <v>44069.0</v>
      </c>
      <c r="C116" s="6">
        <v>367.701861350575</v>
      </c>
      <c r="D116" s="6">
        <v>274.999336092479</v>
      </c>
      <c r="E116" s="6">
        <v>443.581114647913</v>
      </c>
      <c r="F116" s="6">
        <v>367.701861350575</v>
      </c>
      <c r="G116" s="6">
        <v>367.701861350575</v>
      </c>
      <c r="H116" s="6">
        <v>-3.50748953912913</v>
      </c>
      <c r="I116" s="6">
        <v>-3.50748953912913</v>
      </c>
      <c r="J116" s="6">
        <v>-3.50748953912913</v>
      </c>
      <c r="K116" s="6">
        <v>-3.50748953912913</v>
      </c>
      <c r="L116" s="6">
        <v>-3.50748953912913</v>
      </c>
      <c r="M116" s="6">
        <v>-3.50748953912913</v>
      </c>
      <c r="N116" s="6">
        <v>0.0</v>
      </c>
      <c r="O116" s="6">
        <v>0.0</v>
      </c>
      <c r="P116" s="6">
        <v>0.0</v>
      </c>
    </row>
    <row r="117">
      <c r="A117" s="6">
        <v>115.0</v>
      </c>
      <c r="B117" s="7">
        <v>44070.0</v>
      </c>
      <c r="C117" s="6">
        <v>369.637528493462</v>
      </c>
      <c r="D117" s="6">
        <v>277.462637731469</v>
      </c>
      <c r="E117" s="6">
        <v>446.248281765526</v>
      </c>
      <c r="F117" s="6">
        <v>369.637528493462</v>
      </c>
      <c r="G117" s="6">
        <v>369.637528493462</v>
      </c>
      <c r="H117" s="6">
        <v>-3.8556350999767</v>
      </c>
      <c r="I117" s="6">
        <v>-3.8556350999767</v>
      </c>
      <c r="J117" s="6">
        <v>-3.8556350999767</v>
      </c>
      <c r="K117" s="6">
        <v>-3.8556350999767</v>
      </c>
      <c r="L117" s="6">
        <v>-3.8556350999767</v>
      </c>
      <c r="M117" s="6">
        <v>-3.8556350999767</v>
      </c>
      <c r="N117" s="6">
        <v>0.0</v>
      </c>
      <c r="O117" s="6">
        <v>0.0</v>
      </c>
      <c r="P117" s="6">
        <v>0.0</v>
      </c>
    </row>
    <row r="118">
      <c r="A118" s="6">
        <v>116.0</v>
      </c>
      <c r="B118" s="7">
        <v>44071.0</v>
      </c>
      <c r="C118" s="6">
        <v>371.573195636348</v>
      </c>
      <c r="D118" s="6">
        <v>271.57294143606</v>
      </c>
      <c r="E118" s="6">
        <v>447.1528898087</v>
      </c>
      <c r="F118" s="6">
        <v>371.573195636348</v>
      </c>
      <c r="G118" s="6">
        <v>371.573195636348</v>
      </c>
      <c r="H118" s="6">
        <v>-7.76138543762554</v>
      </c>
      <c r="I118" s="6">
        <v>-7.76138543762554</v>
      </c>
      <c r="J118" s="6">
        <v>-7.76138543762554</v>
      </c>
      <c r="K118" s="6">
        <v>-7.76138543762554</v>
      </c>
      <c r="L118" s="6">
        <v>-7.76138543762554</v>
      </c>
      <c r="M118" s="6">
        <v>-7.76138543762554</v>
      </c>
      <c r="N118" s="6">
        <v>0.0</v>
      </c>
      <c r="O118" s="6">
        <v>0.0</v>
      </c>
      <c r="P118" s="6">
        <v>0.0</v>
      </c>
    </row>
    <row r="119">
      <c r="A119" s="6">
        <v>117.0</v>
      </c>
      <c r="B119" s="7">
        <v>44074.0</v>
      </c>
      <c r="C119" s="6">
        <v>377.380197065007</v>
      </c>
      <c r="D119" s="6">
        <v>287.67406866768</v>
      </c>
      <c r="E119" s="6">
        <v>458.126968792262</v>
      </c>
      <c r="F119" s="6">
        <v>377.380197065007</v>
      </c>
      <c r="G119" s="6">
        <v>377.380197065007</v>
      </c>
      <c r="H119" s="6">
        <v>-5.87427887488789</v>
      </c>
      <c r="I119" s="6">
        <v>-5.87427887488789</v>
      </c>
      <c r="J119" s="6">
        <v>-5.87427887488789</v>
      </c>
      <c r="K119" s="6">
        <v>-5.87427887488789</v>
      </c>
      <c r="L119" s="6">
        <v>-5.87427887488789</v>
      </c>
      <c r="M119" s="6">
        <v>-5.87427887488789</v>
      </c>
      <c r="N119" s="6">
        <v>0.0</v>
      </c>
      <c r="O119" s="6">
        <v>0.0</v>
      </c>
      <c r="P119" s="6">
        <v>0.0</v>
      </c>
    </row>
    <row r="120">
      <c r="A120" s="6">
        <v>118.0</v>
      </c>
      <c r="B120" s="7">
        <v>44075.0</v>
      </c>
      <c r="C120" s="6">
        <v>379.315864207893</v>
      </c>
      <c r="D120" s="6">
        <v>291.097918438766</v>
      </c>
      <c r="E120" s="6">
        <v>465.944458006436</v>
      </c>
      <c r="F120" s="6">
        <v>379.315864207893</v>
      </c>
      <c r="G120" s="6">
        <v>379.315864207893</v>
      </c>
      <c r="H120" s="6">
        <v>-2.41403435285866</v>
      </c>
      <c r="I120" s="6">
        <v>-2.41403435285866</v>
      </c>
      <c r="J120" s="6">
        <v>-2.41403435285866</v>
      </c>
      <c r="K120" s="6">
        <v>-2.41403435285866</v>
      </c>
      <c r="L120" s="6">
        <v>-2.41403435285866</v>
      </c>
      <c r="M120" s="6">
        <v>-2.41403435285866</v>
      </c>
      <c r="N120" s="6">
        <v>0.0</v>
      </c>
      <c r="O120" s="6">
        <v>0.0</v>
      </c>
      <c r="P120" s="6">
        <v>0.0</v>
      </c>
    </row>
    <row r="121">
      <c r="A121" s="6">
        <v>119.0</v>
      </c>
      <c r="B121" s="7">
        <v>44076.0</v>
      </c>
      <c r="C121" s="6">
        <v>381.251531350779</v>
      </c>
      <c r="D121" s="6">
        <v>295.262048351746</v>
      </c>
      <c r="E121" s="6">
        <v>462.241178925144</v>
      </c>
      <c r="F121" s="6">
        <v>381.251531350779</v>
      </c>
      <c r="G121" s="6">
        <v>381.251531350779</v>
      </c>
      <c r="H121" s="6">
        <v>-3.50748953912855</v>
      </c>
      <c r="I121" s="6">
        <v>-3.50748953912855</v>
      </c>
      <c r="J121" s="6">
        <v>-3.50748953912855</v>
      </c>
      <c r="K121" s="6">
        <v>-3.50748953912855</v>
      </c>
      <c r="L121" s="6">
        <v>-3.50748953912855</v>
      </c>
      <c r="M121" s="6">
        <v>-3.50748953912855</v>
      </c>
      <c r="N121" s="6">
        <v>0.0</v>
      </c>
      <c r="O121" s="6">
        <v>0.0</v>
      </c>
      <c r="P121" s="6">
        <v>0.0</v>
      </c>
    </row>
    <row r="122">
      <c r="A122" s="6">
        <v>120.0</v>
      </c>
      <c r="B122" s="7">
        <v>44077.0</v>
      </c>
      <c r="C122" s="6">
        <v>383.187198586494</v>
      </c>
      <c r="D122" s="6">
        <v>291.774155646457</v>
      </c>
      <c r="E122" s="6">
        <v>462.30998448803</v>
      </c>
      <c r="F122" s="6">
        <v>383.187198586494</v>
      </c>
      <c r="G122" s="6">
        <v>383.187198586494</v>
      </c>
      <c r="H122" s="6">
        <v>-3.85563509999321</v>
      </c>
      <c r="I122" s="6">
        <v>-3.85563509999321</v>
      </c>
      <c r="J122" s="6">
        <v>-3.85563509999321</v>
      </c>
      <c r="K122" s="6">
        <v>-3.85563509999321</v>
      </c>
      <c r="L122" s="6">
        <v>-3.85563509999321</v>
      </c>
      <c r="M122" s="6">
        <v>-3.85563509999321</v>
      </c>
      <c r="N122" s="6">
        <v>0.0</v>
      </c>
      <c r="O122" s="6">
        <v>0.0</v>
      </c>
      <c r="P122" s="6">
        <v>0.0</v>
      </c>
    </row>
    <row r="123">
      <c r="A123" s="6">
        <v>121.0</v>
      </c>
      <c r="B123" s="7">
        <v>44078.0</v>
      </c>
      <c r="C123" s="6">
        <v>385.122865822209</v>
      </c>
      <c r="D123" s="6">
        <v>290.911002951457</v>
      </c>
      <c r="E123" s="6">
        <v>465.946978692406</v>
      </c>
      <c r="F123" s="6">
        <v>385.122865822209</v>
      </c>
      <c r="G123" s="6">
        <v>385.122865822209</v>
      </c>
      <c r="H123" s="6">
        <v>-7.76138543763014</v>
      </c>
      <c r="I123" s="6">
        <v>-7.76138543763014</v>
      </c>
      <c r="J123" s="6">
        <v>-7.76138543763014</v>
      </c>
      <c r="K123" s="6">
        <v>-7.76138543763014</v>
      </c>
      <c r="L123" s="6">
        <v>-7.76138543763014</v>
      </c>
      <c r="M123" s="6">
        <v>-7.76138543763014</v>
      </c>
      <c r="N123" s="6">
        <v>0.0</v>
      </c>
      <c r="O123" s="6">
        <v>0.0</v>
      </c>
      <c r="P123" s="6">
        <v>0.0</v>
      </c>
    </row>
    <row r="124">
      <c r="A124" s="6">
        <v>122.0</v>
      </c>
      <c r="B124" s="7">
        <v>44082.0</v>
      </c>
      <c r="C124" s="6">
        <v>392.865534765067</v>
      </c>
      <c r="D124" s="6">
        <v>304.140276157361</v>
      </c>
      <c r="E124" s="6">
        <v>477.119219555906</v>
      </c>
      <c r="F124" s="6">
        <v>392.865534765067</v>
      </c>
      <c r="G124" s="6">
        <v>392.865534765067</v>
      </c>
      <c r="H124" s="6">
        <v>-2.41403435286289</v>
      </c>
      <c r="I124" s="6">
        <v>-2.41403435286289</v>
      </c>
      <c r="J124" s="6">
        <v>-2.41403435286289</v>
      </c>
      <c r="K124" s="6">
        <v>-2.41403435286289</v>
      </c>
      <c r="L124" s="6">
        <v>-2.41403435286289</v>
      </c>
      <c r="M124" s="6">
        <v>-2.41403435286289</v>
      </c>
      <c r="N124" s="6">
        <v>0.0</v>
      </c>
      <c r="O124" s="6">
        <v>0.0</v>
      </c>
      <c r="P124" s="6">
        <v>0.0</v>
      </c>
    </row>
    <row r="125">
      <c r="A125" s="6">
        <v>123.0</v>
      </c>
      <c r="B125" s="7">
        <v>44083.0</v>
      </c>
      <c r="C125" s="6">
        <v>394.801202000782</v>
      </c>
      <c r="D125" s="6">
        <v>305.173225015622</v>
      </c>
      <c r="E125" s="6">
        <v>474.760865059213</v>
      </c>
      <c r="F125" s="6">
        <v>394.801202000782</v>
      </c>
      <c r="G125" s="6">
        <v>394.801202000782</v>
      </c>
      <c r="H125" s="6">
        <v>-3.50748953912543</v>
      </c>
      <c r="I125" s="6">
        <v>-3.50748953912543</v>
      </c>
      <c r="J125" s="6">
        <v>-3.50748953912543</v>
      </c>
      <c r="K125" s="6">
        <v>-3.50748953912543</v>
      </c>
      <c r="L125" s="6">
        <v>-3.50748953912543</v>
      </c>
      <c r="M125" s="6">
        <v>-3.50748953912543</v>
      </c>
      <c r="N125" s="6">
        <v>0.0</v>
      </c>
      <c r="O125" s="6">
        <v>0.0</v>
      </c>
      <c r="P125" s="6">
        <v>0.0</v>
      </c>
    </row>
    <row r="126">
      <c r="A126" s="6">
        <v>124.0</v>
      </c>
      <c r="B126" s="7">
        <v>44084.0</v>
      </c>
      <c r="C126" s="6">
        <v>396.736869236496</v>
      </c>
      <c r="D126" s="6">
        <v>303.749310687811</v>
      </c>
      <c r="E126" s="6">
        <v>479.585274619914</v>
      </c>
      <c r="F126" s="6">
        <v>396.736869236496</v>
      </c>
      <c r="G126" s="6">
        <v>396.736869236496</v>
      </c>
      <c r="H126" s="6">
        <v>-3.85563509996088</v>
      </c>
      <c r="I126" s="6">
        <v>-3.85563509996088</v>
      </c>
      <c r="J126" s="6">
        <v>-3.85563509996088</v>
      </c>
      <c r="K126" s="6">
        <v>-3.85563509996088</v>
      </c>
      <c r="L126" s="6">
        <v>-3.85563509996088</v>
      </c>
      <c r="M126" s="6">
        <v>-3.85563509996088</v>
      </c>
      <c r="N126" s="6">
        <v>0.0</v>
      </c>
      <c r="O126" s="6">
        <v>0.0</v>
      </c>
      <c r="P126" s="6">
        <v>0.0</v>
      </c>
    </row>
    <row r="127">
      <c r="A127" s="6">
        <v>125.0</v>
      </c>
      <c r="B127" s="7">
        <v>44085.0</v>
      </c>
      <c r="C127" s="6">
        <v>398.672536472211</v>
      </c>
      <c r="D127" s="6">
        <v>307.891572646357</v>
      </c>
      <c r="E127" s="6">
        <v>483.103098179645</v>
      </c>
      <c r="F127" s="6">
        <v>398.672536472211</v>
      </c>
      <c r="G127" s="6">
        <v>398.672536472211</v>
      </c>
      <c r="H127" s="6">
        <v>-7.76138543761704</v>
      </c>
      <c r="I127" s="6">
        <v>-7.76138543761704</v>
      </c>
      <c r="J127" s="6">
        <v>-7.76138543761704</v>
      </c>
      <c r="K127" s="6">
        <v>-7.76138543761704</v>
      </c>
      <c r="L127" s="6">
        <v>-7.76138543761704</v>
      </c>
      <c r="M127" s="6">
        <v>-7.76138543761704</v>
      </c>
      <c r="N127" s="6">
        <v>0.0</v>
      </c>
      <c r="O127" s="6">
        <v>0.0</v>
      </c>
      <c r="P127" s="6">
        <v>0.0</v>
      </c>
    </row>
    <row r="128">
      <c r="A128" s="6">
        <v>126.0</v>
      </c>
      <c r="B128" s="7">
        <v>44088.0</v>
      </c>
      <c r="C128" s="6">
        <v>404.479538179355</v>
      </c>
      <c r="D128" s="6">
        <v>304.086473127931</v>
      </c>
      <c r="E128" s="6">
        <v>477.387669106772</v>
      </c>
      <c r="F128" s="6">
        <v>404.479538179355</v>
      </c>
      <c r="G128" s="6">
        <v>404.479538179355</v>
      </c>
      <c r="H128" s="6">
        <v>-5.87427887486742</v>
      </c>
      <c r="I128" s="6">
        <v>-5.87427887486742</v>
      </c>
      <c r="J128" s="6">
        <v>-5.87427887486742</v>
      </c>
      <c r="K128" s="6">
        <v>-5.87427887486742</v>
      </c>
      <c r="L128" s="6">
        <v>-5.87427887486742</v>
      </c>
      <c r="M128" s="6">
        <v>-5.87427887486742</v>
      </c>
      <c r="N128" s="6">
        <v>0.0</v>
      </c>
      <c r="O128" s="6">
        <v>0.0</v>
      </c>
      <c r="P128" s="6">
        <v>0.0</v>
      </c>
    </row>
    <row r="129">
      <c r="A129" s="6">
        <v>127.0</v>
      </c>
      <c r="B129" s="7">
        <v>44089.0</v>
      </c>
      <c r="C129" s="6">
        <v>406.41520541507</v>
      </c>
      <c r="D129" s="6">
        <v>323.094050066362</v>
      </c>
      <c r="E129" s="6">
        <v>490.993706313774</v>
      </c>
      <c r="F129" s="6">
        <v>406.41520541507</v>
      </c>
      <c r="G129" s="6">
        <v>406.41520541507</v>
      </c>
      <c r="H129" s="6">
        <v>-2.41403435286712</v>
      </c>
      <c r="I129" s="6">
        <v>-2.41403435286712</v>
      </c>
      <c r="J129" s="6">
        <v>-2.41403435286712</v>
      </c>
      <c r="K129" s="6">
        <v>-2.41403435286712</v>
      </c>
      <c r="L129" s="6">
        <v>-2.41403435286712</v>
      </c>
      <c r="M129" s="6">
        <v>-2.41403435286712</v>
      </c>
      <c r="N129" s="6">
        <v>0.0</v>
      </c>
      <c r="O129" s="6">
        <v>0.0</v>
      </c>
      <c r="P129" s="6">
        <v>0.0</v>
      </c>
    </row>
    <row r="130">
      <c r="A130" s="6">
        <v>128.0</v>
      </c>
      <c r="B130" s="7">
        <v>44090.0</v>
      </c>
      <c r="C130" s="6">
        <v>408.350873619285</v>
      </c>
      <c r="D130" s="6">
        <v>322.625615022896</v>
      </c>
      <c r="E130" s="6">
        <v>489.29164095859</v>
      </c>
      <c r="F130" s="6">
        <v>408.350873619285</v>
      </c>
      <c r="G130" s="6">
        <v>408.350873619285</v>
      </c>
      <c r="H130" s="6">
        <v>-3.50748953912661</v>
      </c>
      <c r="I130" s="6">
        <v>-3.50748953912661</v>
      </c>
      <c r="J130" s="6">
        <v>-3.50748953912661</v>
      </c>
      <c r="K130" s="6">
        <v>-3.50748953912661</v>
      </c>
      <c r="L130" s="6">
        <v>-3.50748953912661</v>
      </c>
      <c r="M130" s="6">
        <v>-3.50748953912661</v>
      </c>
      <c r="N130" s="6">
        <v>0.0</v>
      </c>
      <c r="O130" s="6">
        <v>0.0</v>
      </c>
      <c r="P130" s="6">
        <v>0.0</v>
      </c>
    </row>
    <row r="131">
      <c r="A131" s="6">
        <v>129.0</v>
      </c>
      <c r="B131" s="7">
        <v>44091.0</v>
      </c>
      <c r="C131" s="6">
        <v>410.2865418235</v>
      </c>
      <c r="D131" s="6">
        <v>323.674896702547</v>
      </c>
      <c r="E131" s="6">
        <v>494.737693781415</v>
      </c>
      <c r="F131" s="6">
        <v>410.2865418235</v>
      </c>
      <c r="G131" s="6">
        <v>410.2865418235</v>
      </c>
      <c r="H131" s="6">
        <v>-3.85563509996856</v>
      </c>
      <c r="I131" s="6">
        <v>-3.85563509996856</v>
      </c>
      <c r="J131" s="6">
        <v>-3.85563509996856</v>
      </c>
      <c r="K131" s="6">
        <v>-3.85563509996856</v>
      </c>
      <c r="L131" s="6">
        <v>-3.85563509996856</v>
      </c>
      <c r="M131" s="6">
        <v>-3.85563509996856</v>
      </c>
      <c r="N131" s="6">
        <v>0.0</v>
      </c>
      <c r="O131" s="6">
        <v>0.0</v>
      </c>
      <c r="P131" s="6">
        <v>0.0</v>
      </c>
    </row>
    <row r="132">
      <c r="A132" s="6">
        <v>130.0</v>
      </c>
      <c r="B132" s="7">
        <v>44092.0</v>
      </c>
      <c r="C132" s="6">
        <v>412.222210027715</v>
      </c>
      <c r="D132" s="6">
        <v>319.956168171164</v>
      </c>
      <c r="E132" s="6">
        <v>489.425524732896</v>
      </c>
      <c r="F132" s="6">
        <v>412.222210027715</v>
      </c>
      <c r="G132" s="6">
        <v>412.222210027715</v>
      </c>
      <c r="H132" s="6">
        <v>-7.76138543760395</v>
      </c>
      <c r="I132" s="6">
        <v>-7.76138543760395</v>
      </c>
      <c r="J132" s="6">
        <v>-7.76138543760395</v>
      </c>
      <c r="K132" s="6">
        <v>-7.76138543760395</v>
      </c>
      <c r="L132" s="6">
        <v>-7.76138543760395</v>
      </c>
      <c r="M132" s="6">
        <v>-7.76138543760395</v>
      </c>
      <c r="N132" s="6">
        <v>0.0</v>
      </c>
      <c r="O132" s="6">
        <v>0.0</v>
      </c>
      <c r="P132" s="6">
        <v>0.0</v>
      </c>
    </row>
    <row r="133">
      <c r="A133" s="6">
        <v>131.0</v>
      </c>
      <c r="B133" s="7">
        <v>44095.0</v>
      </c>
      <c r="C133" s="6">
        <v>418.029214640361</v>
      </c>
      <c r="D133" s="6">
        <v>325.857630810605</v>
      </c>
      <c r="E133" s="6">
        <v>499.021816279453</v>
      </c>
      <c r="F133" s="6">
        <v>418.029214640361</v>
      </c>
      <c r="G133" s="6">
        <v>418.029214640361</v>
      </c>
      <c r="H133" s="6">
        <v>-5.87427887486047</v>
      </c>
      <c r="I133" s="6">
        <v>-5.87427887486047</v>
      </c>
      <c r="J133" s="6">
        <v>-5.87427887486047</v>
      </c>
      <c r="K133" s="6">
        <v>-5.87427887486047</v>
      </c>
      <c r="L133" s="6">
        <v>-5.87427887486047</v>
      </c>
      <c r="M133" s="6">
        <v>-5.87427887486047</v>
      </c>
      <c r="N133" s="6">
        <v>0.0</v>
      </c>
      <c r="O133" s="6">
        <v>0.0</v>
      </c>
      <c r="P133" s="6">
        <v>0.0</v>
      </c>
    </row>
    <row r="134">
      <c r="A134" s="6">
        <v>132.0</v>
      </c>
      <c r="B134" s="7">
        <v>44096.0</v>
      </c>
      <c r="C134" s="6">
        <v>419.964882844576</v>
      </c>
      <c r="D134" s="6">
        <v>329.470726565678</v>
      </c>
      <c r="E134" s="6">
        <v>499.355933907722</v>
      </c>
      <c r="F134" s="6">
        <v>419.964882844576</v>
      </c>
      <c r="G134" s="6">
        <v>419.964882844576</v>
      </c>
      <c r="H134" s="6">
        <v>-2.4140343528473</v>
      </c>
      <c r="I134" s="6">
        <v>-2.4140343528473</v>
      </c>
      <c r="J134" s="6">
        <v>-2.4140343528473</v>
      </c>
      <c r="K134" s="6">
        <v>-2.4140343528473</v>
      </c>
      <c r="L134" s="6">
        <v>-2.4140343528473</v>
      </c>
      <c r="M134" s="6">
        <v>-2.4140343528473</v>
      </c>
      <c r="N134" s="6">
        <v>0.0</v>
      </c>
      <c r="O134" s="6">
        <v>0.0</v>
      </c>
      <c r="P134" s="6">
        <v>0.0</v>
      </c>
    </row>
    <row r="135">
      <c r="A135" s="6">
        <v>133.0</v>
      </c>
      <c r="B135" s="7">
        <v>44097.0</v>
      </c>
      <c r="C135" s="6">
        <v>421.900551048791</v>
      </c>
      <c r="D135" s="6">
        <v>333.115553280532</v>
      </c>
      <c r="E135" s="6">
        <v>501.338378005169</v>
      </c>
      <c r="F135" s="6">
        <v>421.900551048791</v>
      </c>
      <c r="G135" s="6">
        <v>421.900551048791</v>
      </c>
      <c r="H135" s="6">
        <v>-3.5074895391278</v>
      </c>
      <c r="I135" s="6">
        <v>-3.5074895391278</v>
      </c>
      <c r="J135" s="6">
        <v>-3.5074895391278</v>
      </c>
      <c r="K135" s="6">
        <v>-3.5074895391278</v>
      </c>
      <c r="L135" s="6">
        <v>-3.5074895391278</v>
      </c>
      <c r="M135" s="6">
        <v>-3.5074895391278</v>
      </c>
      <c r="N135" s="6">
        <v>0.0</v>
      </c>
      <c r="O135" s="6">
        <v>0.0</v>
      </c>
      <c r="P135" s="6">
        <v>0.0</v>
      </c>
    </row>
    <row r="136">
      <c r="A136" s="6">
        <v>134.0</v>
      </c>
      <c r="B136" s="7">
        <v>44098.0</v>
      </c>
      <c r="C136" s="6">
        <v>423.836219253006</v>
      </c>
      <c r="D136" s="6">
        <v>329.800579648918</v>
      </c>
      <c r="E136" s="6">
        <v>507.978696927135</v>
      </c>
      <c r="F136" s="6">
        <v>423.836219253006</v>
      </c>
      <c r="G136" s="6">
        <v>423.836219253006</v>
      </c>
      <c r="H136" s="6">
        <v>-3.85563509996738</v>
      </c>
      <c r="I136" s="6">
        <v>-3.85563509996738</v>
      </c>
      <c r="J136" s="6">
        <v>-3.85563509996738</v>
      </c>
      <c r="K136" s="6">
        <v>-3.85563509996738</v>
      </c>
      <c r="L136" s="6">
        <v>-3.85563509996738</v>
      </c>
      <c r="M136" s="6">
        <v>-3.85563509996738</v>
      </c>
      <c r="N136" s="6">
        <v>0.0</v>
      </c>
      <c r="O136" s="6">
        <v>0.0</v>
      </c>
      <c r="P136" s="6">
        <v>0.0</v>
      </c>
    </row>
    <row r="137">
      <c r="A137" s="6">
        <v>135.0</v>
      </c>
      <c r="B137" s="7">
        <v>44099.0</v>
      </c>
      <c r="C137" s="6">
        <v>425.771887457222</v>
      </c>
      <c r="D137" s="6">
        <v>329.782928786756</v>
      </c>
      <c r="E137" s="6">
        <v>505.562926650171</v>
      </c>
      <c r="F137" s="6">
        <v>425.771887457222</v>
      </c>
      <c r="G137" s="6">
        <v>425.771887457222</v>
      </c>
      <c r="H137" s="6">
        <v>-7.76138543764079</v>
      </c>
      <c r="I137" s="6">
        <v>-7.76138543764079</v>
      </c>
      <c r="J137" s="6">
        <v>-7.76138543764079</v>
      </c>
      <c r="K137" s="6">
        <v>-7.76138543764079</v>
      </c>
      <c r="L137" s="6">
        <v>-7.76138543764079</v>
      </c>
      <c r="M137" s="6">
        <v>-7.76138543764079</v>
      </c>
      <c r="N137" s="6">
        <v>0.0</v>
      </c>
      <c r="O137" s="6">
        <v>0.0</v>
      </c>
      <c r="P137" s="6">
        <v>0.0</v>
      </c>
    </row>
    <row r="138">
      <c r="A138" s="6">
        <v>136.0</v>
      </c>
      <c r="B138" s="7">
        <v>44102.0</v>
      </c>
      <c r="C138" s="6">
        <v>431.789484287589</v>
      </c>
      <c r="D138" s="6">
        <v>333.056324591918</v>
      </c>
      <c r="E138" s="6">
        <v>509.021630030699</v>
      </c>
      <c r="F138" s="6">
        <v>431.789484287589</v>
      </c>
      <c r="G138" s="6">
        <v>431.789484287589</v>
      </c>
      <c r="H138" s="6">
        <v>-5.87427887487342</v>
      </c>
      <c r="I138" s="6">
        <v>-5.87427887487342</v>
      </c>
      <c r="J138" s="6">
        <v>-5.87427887487342</v>
      </c>
      <c r="K138" s="6">
        <v>-5.87427887487342</v>
      </c>
      <c r="L138" s="6">
        <v>-5.87427887487342</v>
      </c>
      <c r="M138" s="6">
        <v>-5.87427887487342</v>
      </c>
      <c r="N138" s="6">
        <v>0.0</v>
      </c>
      <c r="O138" s="6">
        <v>0.0</v>
      </c>
      <c r="P138" s="6">
        <v>0.0</v>
      </c>
    </row>
    <row r="139">
      <c r="A139" s="6">
        <v>137.0</v>
      </c>
      <c r="B139" s="7">
        <v>44103.0</v>
      </c>
      <c r="C139" s="6">
        <v>433.795349897711</v>
      </c>
      <c r="D139" s="6">
        <v>349.623217578207</v>
      </c>
      <c r="E139" s="6">
        <v>514.260994660276</v>
      </c>
      <c r="F139" s="6">
        <v>433.795349897711</v>
      </c>
      <c r="G139" s="6">
        <v>433.795349897711</v>
      </c>
      <c r="H139" s="6">
        <v>-2.41403435285153</v>
      </c>
      <c r="I139" s="6">
        <v>-2.41403435285153</v>
      </c>
      <c r="J139" s="6">
        <v>-2.41403435285153</v>
      </c>
      <c r="K139" s="6">
        <v>-2.41403435285153</v>
      </c>
      <c r="L139" s="6">
        <v>-2.41403435285153</v>
      </c>
      <c r="M139" s="6">
        <v>-2.41403435285153</v>
      </c>
      <c r="N139" s="6">
        <v>0.0</v>
      </c>
      <c r="O139" s="6">
        <v>0.0</v>
      </c>
      <c r="P139" s="6">
        <v>0.0</v>
      </c>
    </row>
    <row r="140">
      <c r="A140" s="6">
        <v>138.0</v>
      </c>
      <c r="B140" s="7">
        <v>44104.0</v>
      </c>
      <c r="C140" s="6">
        <v>435.801215507834</v>
      </c>
      <c r="D140" s="6">
        <v>349.515676672091</v>
      </c>
      <c r="E140" s="6">
        <v>520.297059059665</v>
      </c>
      <c r="F140" s="6">
        <v>435.801215507834</v>
      </c>
      <c r="G140" s="6">
        <v>435.801215507834</v>
      </c>
      <c r="H140" s="6">
        <v>-3.50748953912721</v>
      </c>
      <c r="I140" s="6">
        <v>-3.50748953912721</v>
      </c>
      <c r="J140" s="6">
        <v>-3.50748953912721</v>
      </c>
      <c r="K140" s="6">
        <v>-3.50748953912721</v>
      </c>
      <c r="L140" s="6">
        <v>-3.50748953912721</v>
      </c>
      <c r="M140" s="6">
        <v>-3.50748953912721</v>
      </c>
      <c r="N140" s="6">
        <v>0.0</v>
      </c>
      <c r="O140" s="6">
        <v>0.0</v>
      </c>
      <c r="P140" s="6">
        <v>0.0</v>
      </c>
    </row>
    <row r="141">
      <c r="A141" s="6">
        <v>139.0</v>
      </c>
      <c r="B141" s="7">
        <v>44105.0</v>
      </c>
      <c r="C141" s="6">
        <v>437.807081117956</v>
      </c>
      <c r="D141" s="6">
        <v>346.204755621918</v>
      </c>
      <c r="E141" s="6">
        <v>516.589735528813</v>
      </c>
      <c r="F141" s="6">
        <v>437.807081117956</v>
      </c>
      <c r="G141" s="6">
        <v>437.807081117956</v>
      </c>
      <c r="H141" s="6">
        <v>-3.85563509998389</v>
      </c>
      <c r="I141" s="6">
        <v>-3.85563509998389</v>
      </c>
      <c r="J141" s="6">
        <v>-3.85563509998389</v>
      </c>
      <c r="K141" s="6">
        <v>-3.85563509998389</v>
      </c>
      <c r="L141" s="6">
        <v>-3.85563509998389</v>
      </c>
      <c r="M141" s="6">
        <v>-3.85563509998389</v>
      </c>
      <c r="N141" s="6">
        <v>0.0</v>
      </c>
      <c r="O141" s="6">
        <v>0.0</v>
      </c>
      <c r="P141" s="6">
        <v>0.0</v>
      </c>
    </row>
    <row r="142">
      <c r="A142" s="6">
        <v>140.0</v>
      </c>
      <c r="B142" s="7">
        <v>44106.0</v>
      </c>
      <c r="C142" s="6">
        <v>439.812946728079</v>
      </c>
      <c r="D142" s="6">
        <v>349.803745573839</v>
      </c>
      <c r="E142" s="6">
        <v>522.21558661952</v>
      </c>
      <c r="F142" s="6">
        <v>439.812946728079</v>
      </c>
      <c r="G142" s="6">
        <v>439.812946728079</v>
      </c>
      <c r="H142" s="6">
        <v>-7.7613854376454</v>
      </c>
      <c r="I142" s="6">
        <v>-7.7613854376454</v>
      </c>
      <c r="J142" s="6">
        <v>-7.7613854376454</v>
      </c>
      <c r="K142" s="6">
        <v>-7.7613854376454</v>
      </c>
      <c r="L142" s="6">
        <v>-7.7613854376454</v>
      </c>
      <c r="M142" s="6">
        <v>-7.7613854376454</v>
      </c>
      <c r="N142" s="6">
        <v>0.0</v>
      </c>
      <c r="O142" s="6">
        <v>0.0</v>
      </c>
      <c r="P142" s="6">
        <v>0.0</v>
      </c>
    </row>
    <row r="143">
      <c r="A143" s="6">
        <v>141.0</v>
      </c>
      <c r="B143" s="7">
        <v>44109.0</v>
      </c>
      <c r="C143" s="6">
        <v>445.830543558446</v>
      </c>
      <c r="D143" s="6">
        <v>357.955489069426</v>
      </c>
      <c r="E143" s="6">
        <v>527.024212435758</v>
      </c>
      <c r="F143" s="6">
        <v>445.830543558446</v>
      </c>
      <c r="G143" s="6">
        <v>445.830543558446</v>
      </c>
      <c r="H143" s="6">
        <v>-5.87427887488637</v>
      </c>
      <c r="I143" s="6">
        <v>-5.87427887488637</v>
      </c>
      <c r="J143" s="6">
        <v>-5.87427887488637</v>
      </c>
      <c r="K143" s="6">
        <v>-5.87427887488637</v>
      </c>
      <c r="L143" s="6">
        <v>-5.87427887488637</v>
      </c>
      <c r="M143" s="6">
        <v>-5.87427887488637</v>
      </c>
      <c r="N143" s="6">
        <v>0.0</v>
      </c>
      <c r="O143" s="6">
        <v>0.0</v>
      </c>
      <c r="P143" s="6">
        <v>0.0</v>
      </c>
    </row>
    <row r="144">
      <c r="A144" s="6">
        <v>142.0</v>
      </c>
      <c r="B144" s="7">
        <v>44110.0</v>
      </c>
      <c r="C144" s="6">
        <v>447.836409168568</v>
      </c>
      <c r="D144" s="6">
        <v>357.800758184928</v>
      </c>
      <c r="E144" s="6">
        <v>529.573189904947</v>
      </c>
      <c r="F144" s="6">
        <v>447.836409168568</v>
      </c>
      <c r="G144" s="6">
        <v>447.836409168568</v>
      </c>
      <c r="H144" s="6">
        <v>-2.41403435287159</v>
      </c>
      <c r="I144" s="6">
        <v>-2.41403435287159</v>
      </c>
      <c r="J144" s="6">
        <v>-2.41403435287159</v>
      </c>
      <c r="K144" s="6">
        <v>-2.41403435287159</v>
      </c>
      <c r="L144" s="6">
        <v>-2.41403435287159</v>
      </c>
      <c r="M144" s="6">
        <v>-2.41403435287159</v>
      </c>
      <c r="N144" s="6">
        <v>0.0</v>
      </c>
      <c r="O144" s="6">
        <v>0.0</v>
      </c>
      <c r="P144" s="6">
        <v>0.0</v>
      </c>
    </row>
    <row r="145">
      <c r="A145" s="6">
        <v>143.0</v>
      </c>
      <c r="B145" s="7">
        <v>44111.0</v>
      </c>
      <c r="C145" s="6">
        <v>449.842274778691</v>
      </c>
      <c r="D145" s="6">
        <v>362.673002701327</v>
      </c>
      <c r="E145" s="6">
        <v>529.989428477023</v>
      </c>
      <c r="F145" s="6">
        <v>449.842274778691</v>
      </c>
      <c r="G145" s="6">
        <v>449.842274778691</v>
      </c>
      <c r="H145" s="6">
        <v>-3.50748953913017</v>
      </c>
      <c r="I145" s="6">
        <v>-3.50748953913017</v>
      </c>
      <c r="J145" s="6">
        <v>-3.50748953913017</v>
      </c>
      <c r="K145" s="6">
        <v>-3.50748953913017</v>
      </c>
      <c r="L145" s="6">
        <v>-3.50748953913017</v>
      </c>
      <c r="M145" s="6">
        <v>-3.50748953913017</v>
      </c>
      <c r="N145" s="6">
        <v>0.0</v>
      </c>
      <c r="O145" s="6">
        <v>0.0</v>
      </c>
      <c r="P145" s="6">
        <v>0.0</v>
      </c>
    </row>
    <row r="146">
      <c r="A146" s="6">
        <v>144.0</v>
      </c>
      <c r="B146" s="7">
        <v>44112.0</v>
      </c>
      <c r="C146" s="6">
        <v>451.992272950234</v>
      </c>
      <c r="D146" s="6">
        <v>367.531329579737</v>
      </c>
      <c r="E146" s="6">
        <v>541.059338251096</v>
      </c>
      <c r="F146" s="6">
        <v>451.992272950234</v>
      </c>
      <c r="G146" s="6">
        <v>451.992272950234</v>
      </c>
      <c r="H146" s="6">
        <v>-3.85563509998272</v>
      </c>
      <c r="I146" s="6">
        <v>-3.85563509998272</v>
      </c>
      <c r="J146" s="6">
        <v>-3.85563509998272</v>
      </c>
      <c r="K146" s="6">
        <v>-3.85563509998272</v>
      </c>
      <c r="L146" s="6">
        <v>-3.85563509998272</v>
      </c>
      <c r="M146" s="6">
        <v>-3.85563509998272</v>
      </c>
      <c r="N146" s="6">
        <v>0.0</v>
      </c>
      <c r="O146" s="6">
        <v>0.0</v>
      </c>
      <c r="P146" s="6">
        <v>0.0</v>
      </c>
    </row>
    <row r="147">
      <c r="A147" s="6">
        <v>145.0</v>
      </c>
      <c r="B147" s="7">
        <v>44113.0</v>
      </c>
      <c r="C147" s="6">
        <v>454.142271121778</v>
      </c>
      <c r="D147" s="6">
        <v>357.825833476033</v>
      </c>
      <c r="E147" s="6">
        <v>531.671669779459</v>
      </c>
      <c r="F147" s="6">
        <v>454.142271121778</v>
      </c>
      <c r="G147" s="6">
        <v>454.142271121778</v>
      </c>
      <c r="H147" s="6">
        <v>-7.76138543761459</v>
      </c>
      <c r="I147" s="6">
        <v>-7.76138543761459</v>
      </c>
      <c r="J147" s="6">
        <v>-7.76138543761459</v>
      </c>
      <c r="K147" s="6">
        <v>-7.76138543761459</v>
      </c>
      <c r="L147" s="6">
        <v>-7.76138543761459</v>
      </c>
      <c r="M147" s="6">
        <v>-7.76138543761459</v>
      </c>
      <c r="N147" s="6">
        <v>0.0</v>
      </c>
      <c r="O147" s="6">
        <v>0.0</v>
      </c>
      <c r="P147" s="6">
        <v>0.0</v>
      </c>
    </row>
    <row r="148">
      <c r="A148" s="6">
        <v>146.0</v>
      </c>
      <c r="B148" s="7">
        <v>44116.0</v>
      </c>
      <c r="C148" s="6">
        <v>460.592265636409</v>
      </c>
      <c r="D148" s="6">
        <v>373.355101043852</v>
      </c>
      <c r="E148" s="6">
        <v>549.45435766119</v>
      </c>
      <c r="F148" s="6">
        <v>460.592265636409</v>
      </c>
      <c r="G148" s="6">
        <v>460.592265636409</v>
      </c>
      <c r="H148" s="6">
        <v>-5.87427887489932</v>
      </c>
      <c r="I148" s="6">
        <v>-5.87427887489932</v>
      </c>
      <c r="J148" s="6">
        <v>-5.87427887489932</v>
      </c>
      <c r="K148" s="6">
        <v>-5.87427887489932</v>
      </c>
      <c r="L148" s="6">
        <v>-5.87427887489932</v>
      </c>
      <c r="M148" s="6">
        <v>-5.87427887489932</v>
      </c>
      <c r="N148" s="6">
        <v>0.0</v>
      </c>
      <c r="O148" s="6">
        <v>0.0</v>
      </c>
      <c r="P148" s="6">
        <v>0.0</v>
      </c>
    </row>
    <row r="149">
      <c r="A149" s="6">
        <v>147.0</v>
      </c>
      <c r="B149" s="7">
        <v>44117.0</v>
      </c>
      <c r="C149" s="6">
        <v>462.742263807952</v>
      </c>
      <c r="D149" s="6">
        <v>377.139446061176</v>
      </c>
      <c r="E149" s="6">
        <v>548.214175267339</v>
      </c>
      <c r="F149" s="6">
        <v>462.742263807952</v>
      </c>
      <c r="G149" s="6">
        <v>462.742263807952</v>
      </c>
      <c r="H149" s="6">
        <v>-2.41403435287582</v>
      </c>
      <c r="I149" s="6">
        <v>-2.41403435287582</v>
      </c>
      <c r="J149" s="6">
        <v>-2.41403435287582</v>
      </c>
      <c r="K149" s="6">
        <v>-2.41403435287582</v>
      </c>
      <c r="L149" s="6">
        <v>-2.41403435287582</v>
      </c>
      <c r="M149" s="6">
        <v>-2.41403435287582</v>
      </c>
      <c r="N149" s="6">
        <v>0.0</v>
      </c>
      <c r="O149" s="6">
        <v>0.0</v>
      </c>
      <c r="P149" s="6">
        <v>0.0</v>
      </c>
    </row>
    <row r="150">
      <c r="A150" s="6">
        <v>148.0</v>
      </c>
      <c r="B150" s="7">
        <v>44118.0</v>
      </c>
      <c r="C150" s="6">
        <v>464.892261979496</v>
      </c>
      <c r="D150" s="6">
        <v>373.676602262739</v>
      </c>
      <c r="E150" s="6">
        <v>546.365261596665</v>
      </c>
      <c r="F150" s="6">
        <v>464.892261979496</v>
      </c>
      <c r="G150" s="6">
        <v>464.892261979496</v>
      </c>
      <c r="H150" s="6">
        <v>-3.50748953912528</v>
      </c>
      <c r="I150" s="6">
        <v>-3.50748953912528</v>
      </c>
      <c r="J150" s="6">
        <v>-3.50748953912528</v>
      </c>
      <c r="K150" s="6">
        <v>-3.50748953912528</v>
      </c>
      <c r="L150" s="6">
        <v>-3.50748953912528</v>
      </c>
      <c r="M150" s="6">
        <v>-3.50748953912528</v>
      </c>
      <c r="N150" s="6">
        <v>0.0</v>
      </c>
      <c r="O150" s="6">
        <v>0.0</v>
      </c>
      <c r="P150" s="6">
        <v>0.0</v>
      </c>
    </row>
    <row r="151">
      <c r="A151" s="6">
        <v>149.0</v>
      </c>
      <c r="B151" s="7">
        <v>44119.0</v>
      </c>
      <c r="C151" s="6">
        <v>467.04226015104</v>
      </c>
      <c r="D151" s="6">
        <v>374.909881145876</v>
      </c>
      <c r="E151" s="6">
        <v>549.359068513548</v>
      </c>
      <c r="F151" s="6">
        <v>467.04226015104</v>
      </c>
      <c r="G151" s="6">
        <v>467.04226015104</v>
      </c>
      <c r="H151" s="6">
        <v>-3.85563509999039</v>
      </c>
      <c r="I151" s="6">
        <v>-3.85563509999039</v>
      </c>
      <c r="J151" s="6">
        <v>-3.85563509999039</v>
      </c>
      <c r="K151" s="6">
        <v>-3.85563509999039</v>
      </c>
      <c r="L151" s="6">
        <v>-3.85563509999039</v>
      </c>
      <c r="M151" s="6">
        <v>-3.85563509999039</v>
      </c>
      <c r="N151" s="6">
        <v>0.0</v>
      </c>
      <c r="O151" s="6">
        <v>0.0</v>
      </c>
      <c r="P151" s="6">
        <v>0.0</v>
      </c>
    </row>
    <row r="152">
      <c r="A152" s="6">
        <v>150.0</v>
      </c>
      <c r="B152" s="7">
        <v>44120.0</v>
      </c>
      <c r="C152" s="6">
        <v>469.192258322583</v>
      </c>
      <c r="D152" s="6">
        <v>377.672791378261</v>
      </c>
      <c r="E152" s="6">
        <v>549.147271748704</v>
      </c>
      <c r="F152" s="6">
        <v>469.192258322583</v>
      </c>
      <c r="G152" s="6">
        <v>469.192258322583</v>
      </c>
      <c r="H152" s="6">
        <v>-7.7613854376192</v>
      </c>
      <c r="I152" s="6">
        <v>-7.7613854376192</v>
      </c>
      <c r="J152" s="6">
        <v>-7.7613854376192</v>
      </c>
      <c r="K152" s="6">
        <v>-7.7613854376192</v>
      </c>
      <c r="L152" s="6">
        <v>-7.7613854376192</v>
      </c>
      <c r="M152" s="6">
        <v>-7.7613854376192</v>
      </c>
      <c r="N152" s="6">
        <v>0.0</v>
      </c>
      <c r="O152" s="6">
        <v>0.0</v>
      </c>
      <c r="P152" s="6">
        <v>0.0</v>
      </c>
    </row>
    <row r="153">
      <c r="A153" s="6">
        <v>151.0</v>
      </c>
      <c r="B153" s="7">
        <v>44123.0</v>
      </c>
      <c r="C153" s="6">
        <v>475.642252837214</v>
      </c>
      <c r="D153" s="6">
        <v>378.670869256205</v>
      </c>
      <c r="E153" s="6">
        <v>552.109931474794</v>
      </c>
      <c r="F153" s="6">
        <v>475.642252837214</v>
      </c>
      <c r="G153" s="6">
        <v>475.642252837214</v>
      </c>
      <c r="H153" s="6">
        <v>-5.87427887489236</v>
      </c>
      <c r="I153" s="6">
        <v>-5.87427887489236</v>
      </c>
      <c r="J153" s="6">
        <v>-5.87427887489236</v>
      </c>
      <c r="K153" s="6">
        <v>-5.87427887489236</v>
      </c>
      <c r="L153" s="6">
        <v>-5.87427887489236</v>
      </c>
      <c r="M153" s="6">
        <v>-5.87427887489236</v>
      </c>
      <c r="N153" s="6">
        <v>0.0</v>
      </c>
      <c r="O153" s="6">
        <v>0.0</v>
      </c>
      <c r="P153" s="6">
        <v>0.0</v>
      </c>
    </row>
    <row r="154">
      <c r="A154" s="6">
        <v>152.0</v>
      </c>
      <c r="B154" s="7">
        <v>44124.0</v>
      </c>
      <c r="C154" s="6">
        <v>477.984165917043</v>
      </c>
      <c r="D154" s="6">
        <v>389.497383747946</v>
      </c>
      <c r="E154" s="6">
        <v>562.100597878809</v>
      </c>
      <c r="F154" s="6">
        <v>477.984165917043</v>
      </c>
      <c r="G154" s="6">
        <v>477.984165917043</v>
      </c>
      <c r="H154" s="6">
        <v>-2.414034352856</v>
      </c>
      <c r="I154" s="6">
        <v>-2.414034352856</v>
      </c>
      <c r="J154" s="6">
        <v>-2.414034352856</v>
      </c>
      <c r="K154" s="6">
        <v>-2.414034352856</v>
      </c>
      <c r="L154" s="6">
        <v>-2.414034352856</v>
      </c>
      <c r="M154" s="6">
        <v>-2.414034352856</v>
      </c>
      <c r="N154" s="6">
        <v>0.0</v>
      </c>
      <c r="O154" s="6">
        <v>0.0</v>
      </c>
      <c r="P154" s="6">
        <v>0.0</v>
      </c>
    </row>
    <row r="155">
      <c r="A155" s="6">
        <v>153.0</v>
      </c>
      <c r="B155" s="7">
        <v>44125.0</v>
      </c>
      <c r="C155" s="6">
        <v>480.326078996872</v>
      </c>
      <c r="D155" s="6">
        <v>386.412291171086</v>
      </c>
      <c r="E155" s="6">
        <v>556.644171993302</v>
      </c>
      <c r="F155" s="6">
        <v>480.326078996872</v>
      </c>
      <c r="G155" s="6">
        <v>480.326078996872</v>
      </c>
      <c r="H155" s="6">
        <v>-3.50748953912469</v>
      </c>
      <c r="I155" s="6">
        <v>-3.50748953912469</v>
      </c>
      <c r="J155" s="6">
        <v>-3.50748953912469</v>
      </c>
      <c r="K155" s="6">
        <v>-3.50748953912469</v>
      </c>
      <c r="L155" s="6">
        <v>-3.50748953912469</v>
      </c>
      <c r="M155" s="6">
        <v>-3.50748953912469</v>
      </c>
      <c r="N155" s="6">
        <v>0.0</v>
      </c>
      <c r="O155" s="6">
        <v>0.0</v>
      </c>
      <c r="P155" s="6">
        <v>0.0</v>
      </c>
    </row>
    <row r="156">
      <c r="A156" s="6">
        <v>154.0</v>
      </c>
      <c r="B156" s="7">
        <v>44126.0</v>
      </c>
      <c r="C156" s="6">
        <v>482.667992076702</v>
      </c>
      <c r="D156" s="6">
        <v>399.059655162864</v>
      </c>
      <c r="E156" s="6">
        <v>567.316706215857</v>
      </c>
      <c r="F156" s="6">
        <v>482.667992076702</v>
      </c>
      <c r="G156" s="6">
        <v>482.667992076702</v>
      </c>
      <c r="H156" s="6">
        <v>-3.85563509996691</v>
      </c>
      <c r="I156" s="6">
        <v>-3.85563509996691</v>
      </c>
      <c r="J156" s="6">
        <v>-3.85563509996691</v>
      </c>
      <c r="K156" s="6">
        <v>-3.85563509996691</v>
      </c>
      <c r="L156" s="6">
        <v>-3.85563509996691</v>
      </c>
      <c r="M156" s="6">
        <v>-3.85563509996691</v>
      </c>
      <c r="N156" s="6">
        <v>0.0</v>
      </c>
      <c r="O156" s="6">
        <v>0.0</v>
      </c>
      <c r="P156" s="6">
        <v>0.0</v>
      </c>
    </row>
    <row r="157">
      <c r="A157" s="6">
        <v>155.0</v>
      </c>
      <c r="B157" s="7">
        <v>44127.0</v>
      </c>
      <c r="C157" s="6">
        <v>485.009905156531</v>
      </c>
      <c r="D157" s="6">
        <v>394.295309871722</v>
      </c>
      <c r="E157" s="6">
        <v>557.989367405097</v>
      </c>
      <c r="F157" s="6">
        <v>485.009905156531</v>
      </c>
      <c r="G157" s="6">
        <v>485.009905156531</v>
      </c>
      <c r="H157" s="6">
        <v>-7.7613854376061</v>
      </c>
      <c r="I157" s="6">
        <v>-7.7613854376061</v>
      </c>
      <c r="J157" s="6">
        <v>-7.7613854376061</v>
      </c>
      <c r="K157" s="6">
        <v>-7.7613854376061</v>
      </c>
      <c r="L157" s="6">
        <v>-7.7613854376061</v>
      </c>
      <c r="M157" s="6">
        <v>-7.7613854376061</v>
      </c>
      <c r="N157" s="6">
        <v>0.0</v>
      </c>
      <c r="O157" s="6">
        <v>0.0</v>
      </c>
      <c r="P157" s="6">
        <v>0.0</v>
      </c>
    </row>
    <row r="158">
      <c r="A158" s="6">
        <v>156.0</v>
      </c>
      <c r="B158" s="7">
        <v>44130.0</v>
      </c>
      <c r="C158" s="6">
        <v>492.035644396018</v>
      </c>
      <c r="D158" s="6">
        <v>404.093634665257</v>
      </c>
      <c r="E158" s="6">
        <v>564.162677829291</v>
      </c>
      <c r="F158" s="6">
        <v>492.035644396018</v>
      </c>
      <c r="G158" s="6">
        <v>492.035644396018</v>
      </c>
      <c r="H158" s="6">
        <v>-5.87427887492523</v>
      </c>
      <c r="I158" s="6">
        <v>-5.87427887492523</v>
      </c>
      <c r="J158" s="6">
        <v>-5.87427887492523</v>
      </c>
      <c r="K158" s="6">
        <v>-5.87427887492523</v>
      </c>
      <c r="L158" s="6">
        <v>-5.87427887492523</v>
      </c>
      <c r="M158" s="6">
        <v>-5.87427887492523</v>
      </c>
      <c r="N158" s="6">
        <v>0.0</v>
      </c>
      <c r="O158" s="6">
        <v>0.0</v>
      </c>
      <c r="P158" s="6">
        <v>0.0</v>
      </c>
    </row>
    <row r="159">
      <c r="A159" s="6">
        <v>157.0</v>
      </c>
      <c r="B159" s="7">
        <v>44131.0</v>
      </c>
      <c r="C159" s="6">
        <v>494.377557475848</v>
      </c>
      <c r="D159" s="6">
        <v>407.511548317008</v>
      </c>
      <c r="E159" s="6">
        <v>576.376606205339</v>
      </c>
      <c r="F159" s="6">
        <v>494.377557475848</v>
      </c>
      <c r="G159" s="6">
        <v>494.377557475848</v>
      </c>
      <c r="H159" s="6">
        <v>-2.41403435286023</v>
      </c>
      <c r="I159" s="6">
        <v>-2.41403435286023</v>
      </c>
      <c r="J159" s="6">
        <v>-2.41403435286023</v>
      </c>
      <c r="K159" s="6">
        <v>-2.41403435286023</v>
      </c>
      <c r="L159" s="6">
        <v>-2.41403435286023</v>
      </c>
      <c r="M159" s="6">
        <v>-2.41403435286023</v>
      </c>
      <c r="N159" s="6">
        <v>0.0</v>
      </c>
      <c r="O159" s="6">
        <v>0.0</v>
      </c>
      <c r="P159" s="6">
        <v>0.0</v>
      </c>
    </row>
    <row r="160">
      <c r="A160" s="6">
        <v>158.0</v>
      </c>
      <c r="B160" s="7">
        <v>44132.0</v>
      </c>
      <c r="C160" s="6">
        <v>496.719470555677</v>
      </c>
      <c r="D160" s="6">
        <v>412.165949553008</v>
      </c>
      <c r="E160" s="6">
        <v>576.930723578635</v>
      </c>
      <c r="F160" s="6">
        <v>496.719470555677</v>
      </c>
      <c r="G160" s="6">
        <v>496.719470555677</v>
      </c>
      <c r="H160" s="6">
        <v>-3.50748953912764</v>
      </c>
      <c r="I160" s="6">
        <v>-3.50748953912764</v>
      </c>
      <c r="J160" s="6">
        <v>-3.50748953912764</v>
      </c>
      <c r="K160" s="6">
        <v>-3.50748953912764</v>
      </c>
      <c r="L160" s="6">
        <v>-3.50748953912764</v>
      </c>
      <c r="M160" s="6">
        <v>-3.50748953912764</v>
      </c>
      <c r="N160" s="6">
        <v>0.0</v>
      </c>
      <c r="O160" s="6">
        <v>0.0</v>
      </c>
      <c r="P160" s="6">
        <v>0.0</v>
      </c>
    </row>
    <row r="161">
      <c r="A161" s="6">
        <v>159.0</v>
      </c>
      <c r="B161" s="7">
        <v>44133.0</v>
      </c>
      <c r="C161" s="6">
        <v>499.061383635506</v>
      </c>
      <c r="D161" s="6">
        <v>406.251684000714</v>
      </c>
      <c r="E161" s="6">
        <v>578.911026719898</v>
      </c>
      <c r="F161" s="6">
        <v>499.061383635506</v>
      </c>
      <c r="G161" s="6">
        <v>499.061383635506</v>
      </c>
      <c r="H161" s="6">
        <v>-3.85563509997458</v>
      </c>
      <c r="I161" s="6">
        <v>-3.85563509997458</v>
      </c>
      <c r="J161" s="6">
        <v>-3.85563509997458</v>
      </c>
      <c r="K161" s="6">
        <v>-3.85563509997458</v>
      </c>
      <c r="L161" s="6">
        <v>-3.85563509997458</v>
      </c>
      <c r="M161" s="6">
        <v>-3.85563509997458</v>
      </c>
      <c r="N161" s="6">
        <v>0.0</v>
      </c>
      <c r="O161" s="6">
        <v>0.0</v>
      </c>
      <c r="P161" s="6">
        <v>0.0</v>
      </c>
    </row>
    <row r="162">
      <c r="A162" s="6">
        <v>160.0</v>
      </c>
      <c r="B162" s="7">
        <v>44134.0</v>
      </c>
      <c r="C162" s="6">
        <v>501.591970615475</v>
      </c>
      <c r="D162" s="6">
        <v>411.818896668081</v>
      </c>
      <c r="E162" s="6">
        <v>587.280526602242</v>
      </c>
      <c r="F162" s="6">
        <v>501.591970615475</v>
      </c>
      <c r="G162" s="6">
        <v>501.591970615475</v>
      </c>
      <c r="H162" s="6">
        <v>-7.76138543761071</v>
      </c>
      <c r="I162" s="6">
        <v>-7.76138543761071</v>
      </c>
      <c r="J162" s="6">
        <v>-7.76138543761071</v>
      </c>
      <c r="K162" s="6">
        <v>-7.76138543761071</v>
      </c>
      <c r="L162" s="6">
        <v>-7.76138543761071</v>
      </c>
      <c r="M162" s="6">
        <v>-7.76138543761071</v>
      </c>
      <c r="N162" s="6">
        <v>0.0</v>
      </c>
      <c r="O162" s="6">
        <v>0.0</v>
      </c>
      <c r="P162" s="6">
        <v>0.0</v>
      </c>
    </row>
    <row r="163">
      <c r="A163" s="6">
        <v>161.0</v>
      </c>
      <c r="B163" s="7">
        <v>44137.0</v>
      </c>
      <c r="C163" s="6">
        <v>509.183731555384</v>
      </c>
      <c r="D163" s="6">
        <v>420.138851378143</v>
      </c>
      <c r="E163" s="6">
        <v>592.931866332048</v>
      </c>
      <c r="F163" s="6">
        <v>509.183731555384</v>
      </c>
      <c r="G163" s="6">
        <v>509.183731555384</v>
      </c>
      <c r="H163" s="6">
        <v>-5.8742788748719</v>
      </c>
      <c r="I163" s="6">
        <v>-5.8742788748719</v>
      </c>
      <c r="J163" s="6">
        <v>-5.8742788748719</v>
      </c>
      <c r="K163" s="6">
        <v>-5.8742788748719</v>
      </c>
      <c r="L163" s="6">
        <v>-5.8742788748719</v>
      </c>
      <c r="M163" s="6">
        <v>-5.8742788748719</v>
      </c>
      <c r="N163" s="6">
        <v>0.0</v>
      </c>
      <c r="O163" s="6">
        <v>0.0</v>
      </c>
      <c r="P163" s="6">
        <v>0.0</v>
      </c>
    </row>
    <row r="164">
      <c r="A164" s="6">
        <v>162.0</v>
      </c>
      <c r="B164" s="7">
        <v>44138.0</v>
      </c>
      <c r="C164" s="6">
        <v>511.714318535354</v>
      </c>
      <c r="D164" s="6">
        <v>419.502928565848</v>
      </c>
      <c r="E164" s="6">
        <v>596.026095756488</v>
      </c>
      <c r="F164" s="6">
        <v>511.714318535354</v>
      </c>
      <c r="G164" s="6">
        <v>511.714318535354</v>
      </c>
      <c r="H164" s="6">
        <v>-2.41403435285244</v>
      </c>
      <c r="I164" s="6">
        <v>-2.41403435285244</v>
      </c>
      <c r="J164" s="6">
        <v>-2.41403435285244</v>
      </c>
      <c r="K164" s="6">
        <v>-2.41403435285244</v>
      </c>
      <c r="L164" s="6">
        <v>-2.41403435285244</v>
      </c>
      <c r="M164" s="6">
        <v>-2.41403435285244</v>
      </c>
      <c r="N164" s="6">
        <v>0.0</v>
      </c>
      <c r="O164" s="6">
        <v>0.0</v>
      </c>
      <c r="P164" s="6">
        <v>0.0</v>
      </c>
    </row>
    <row r="165">
      <c r="A165" s="6">
        <v>163.0</v>
      </c>
      <c r="B165" s="7">
        <v>44139.0</v>
      </c>
      <c r="C165" s="6">
        <v>514.244905515323</v>
      </c>
      <c r="D165" s="6">
        <v>425.854199086567</v>
      </c>
      <c r="E165" s="6">
        <v>595.683893530208</v>
      </c>
      <c r="F165" s="6">
        <v>514.244905515323</v>
      </c>
      <c r="G165" s="6">
        <v>514.244905515323</v>
      </c>
      <c r="H165" s="6">
        <v>-3.50748953912706</v>
      </c>
      <c r="I165" s="6">
        <v>-3.50748953912706</v>
      </c>
      <c r="J165" s="6">
        <v>-3.50748953912706</v>
      </c>
      <c r="K165" s="6">
        <v>-3.50748953912706</v>
      </c>
      <c r="L165" s="6">
        <v>-3.50748953912706</v>
      </c>
      <c r="M165" s="6">
        <v>-3.50748953912706</v>
      </c>
      <c r="N165" s="6">
        <v>0.0</v>
      </c>
      <c r="O165" s="6">
        <v>0.0</v>
      </c>
      <c r="P165" s="6">
        <v>0.0</v>
      </c>
    </row>
    <row r="166">
      <c r="A166" s="6">
        <v>164.0</v>
      </c>
      <c r="B166" s="7">
        <v>44140.0</v>
      </c>
      <c r="C166" s="6">
        <v>516.775492495293</v>
      </c>
      <c r="D166" s="6">
        <v>422.280541077546</v>
      </c>
      <c r="E166" s="6">
        <v>594.408379663219</v>
      </c>
      <c r="F166" s="6">
        <v>516.775492495293</v>
      </c>
      <c r="G166" s="6">
        <v>516.775492495293</v>
      </c>
      <c r="H166" s="6">
        <v>-3.8556350999734</v>
      </c>
      <c r="I166" s="6">
        <v>-3.8556350999734</v>
      </c>
      <c r="J166" s="6">
        <v>-3.8556350999734</v>
      </c>
      <c r="K166" s="6">
        <v>-3.8556350999734</v>
      </c>
      <c r="L166" s="6">
        <v>-3.8556350999734</v>
      </c>
      <c r="M166" s="6">
        <v>-3.8556350999734</v>
      </c>
      <c r="N166" s="6">
        <v>0.0</v>
      </c>
      <c r="O166" s="6">
        <v>0.0</v>
      </c>
      <c r="P166" s="6">
        <v>0.0</v>
      </c>
    </row>
    <row r="167">
      <c r="A167" s="6">
        <v>165.0</v>
      </c>
      <c r="B167" s="7">
        <v>44141.0</v>
      </c>
      <c r="C167" s="6">
        <v>519.306079475263</v>
      </c>
      <c r="D167" s="6">
        <v>427.953937692146</v>
      </c>
      <c r="E167" s="6">
        <v>600.206041650273</v>
      </c>
      <c r="F167" s="6">
        <v>519.306079475263</v>
      </c>
      <c r="G167" s="6">
        <v>519.306079475263</v>
      </c>
      <c r="H167" s="6">
        <v>-7.7613854375799</v>
      </c>
      <c r="I167" s="6">
        <v>-7.7613854375799</v>
      </c>
      <c r="J167" s="6">
        <v>-7.7613854375799</v>
      </c>
      <c r="K167" s="6">
        <v>-7.7613854375799</v>
      </c>
      <c r="L167" s="6">
        <v>-7.7613854375799</v>
      </c>
      <c r="M167" s="6">
        <v>-7.7613854375799</v>
      </c>
      <c r="N167" s="6">
        <v>0.0</v>
      </c>
      <c r="O167" s="6">
        <v>0.0</v>
      </c>
      <c r="P167" s="6">
        <v>0.0</v>
      </c>
    </row>
    <row r="168">
      <c r="A168" s="6">
        <v>166.0</v>
      </c>
      <c r="B168" s="7">
        <v>44144.0</v>
      </c>
      <c r="C168" s="6">
        <v>526.897840415171</v>
      </c>
      <c r="D168" s="6">
        <v>423.983081885257</v>
      </c>
      <c r="E168" s="6">
        <v>600.879469433226</v>
      </c>
      <c r="F168" s="6">
        <v>526.897840415171</v>
      </c>
      <c r="G168" s="6">
        <v>526.897840415171</v>
      </c>
      <c r="H168" s="6">
        <v>-5.87427887488485</v>
      </c>
      <c r="I168" s="6">
        <v>-5.87427887488485</v>
      </c>
      <c r="J168" s="6">
        <v>-5.87427887488485</v>
      </c>
      <c r="K168" s="6">
        <v>-5.87427887488485</v>
      </c>
      <c r="L168" s="6">
        <v>-5.87427887488485</v>
      </c>
      <c r="M168" s="6">
        <v>-5.87427887488485</v>
      </c>
      <c r="N168" s="6">
        <v>0.0</v>
      </c>
      <c r="O168" s="6">
        <v>0.0</v>
      </c>
      <c r="P168" s="6">
        <v>0.0</v>
      </c>
    </row>
    <row r="169">
      <c r="A169" s="6">
        <v>167.0</v>
      </c>
      <c r="B169" s="7">
        <v>44145.0</v>
      </c>
      <c r="C169" s="6">
        <v>529.428427395141</v>
      </c>
      <c r="D169" s="6">
        <v>442.47969797243</v>
      </c>
      <c r="E169" s="6">
        <v>607.988420325583</v>
      </c>
      <c r="F169" s="6">
        <v>529.428427395141</v>
      </c>
      <c r="G169" s="6">
        <v>529.428427395141</v>
      </c>
      <c r="H169" s="6">
        <v>-2.41403435287249</v>
      </c>
      <c r="I169" s="6">
        <v>-2.41403435287249</v>
      </c>
      <c r="J169" s="6">
        <v>-2.41403435287249</v>
      </c>
      <c r="K169" s="6">
        <v>-2.41403435287249</v>
      </c>
      <c r="L169" s="6">
        <v>-2.41403435287249</v>
      </c>
      <c r="M169" s="6">
        <v>-2.41403435287249</v>
      </c>
      <c r="N169" s="6">
        <v>0.0</v>
      </c>
      <c r="O169" s="6">
        <v>0.0</v>
      </c>
      <c r="P169" s="6">
        <v>0.0</v>
      </c>
    </row>
    <row r="170">
      <c r="A170" s="6">
        <v>168.0</v>
      </c>
      <c r="B170" s="7">
        <v>44146.0</v>
      </c>
      <c r="C170" s="6">
        <v>532.035836540994</v>
      </c>
      <c r="D170" s="6">
        <v>440.067853144876</v>
      </c>
      <c r="E170" s="6">
        <v>621.055674886591</v>
      </c>
      <c r="F170" s="6">
        <v>532.035836540994</v>
      </c>
      <c r="G170" s="6">
        <v>532.035836540994</v>
      </c>
      <c r="H170" s="6">
        <v>-3.50748953912824</v>
      </c>
      <c r="I170" s="6">
        <v>-3.50748953912824</v>
      </c>
      <c r="J170" s="6">
        <v>-3.50748953912824</v>
      </c>
      <c r="K170" s="6">
        <v>-3.50748953912824</v>
      </c>
      <c r="L170" s="6">
        <v>-3.50748953912824</v>
      </c>
      <c r="M170" s="6">
        <v>-3.50748953912824</v>
      </c>
      <c r="N170" s="6">
        <v>0.0</v>
      </c>
      <c r="O170" s="6">
        <v>0.0</v>
      </c>
      <c r="P170" s="6">
        <v>0.0</v>
      </c>
    </row>
    <row r="171">
      <c r="A171" s="6">
        <v>169.0</v>
      </c>
      <c r="B171" s="7">
        <v>44147.0</v>
      </c>
      <c r="C171" s="6">
        <v>534.643245686846</v>
      </c>
      <c r="D171" s="6">
        <v>448.557460600163</v>
      </c>
      <c r="E171" s="6">
        <v>618.239427155793</v>
      </c>
      <c r="F171" s="6">
        <v>534.643245686846</v>
      </c>
      <c r="G171" s="6">
        <v>534.643245686846</v>
      </c>
      <c r="H171" s="6">
        <v>-3.85563509998992</v>
      </c>
      <c r="I171" s="6">
        <v>-3.85563509998992</v>
      </c>
      <c r="J171" s="6">
        <v>-3.85563509998992</v>
      </c>
      <c r="K171" s="6">
        <v>-3.85563509998992</v>
      </c>
      <c r="L171" s="6">
        <v>-3.85563509998992</v>
      </c>
      <c r="M171" s="6">
        <v>-3.85563509998992</v>
      </c>
      <c r="N171" s="6">
        <v>0.0</v>
      </c>
      <c r="O171" s="6">
        <v>0.0</v>
      </c>
      <c r="P171" s="6">
        <v>0.0</v>
      </c>
    </row>
    <row r="172">
      <c r="A172" s="6">
        <v>170.0</v>
      </c>
      <c r="B172" s="7">
        <v>44148.0</v>
      </c>
      <c r="C172" s="6">
        <v>537.250654832699</v>
      </c>
      <c r="D172" s="6">
        <v>445.717556167648</v>
      </c>
      <c r="E172" s="6">
        <v>616.320184194723</v>
      </c>
      <c r="F172" s="6">
        <v>537.250654832699</v>
      </c>
      <c r="G172" s="6">
        <v>537.250654832699</v>
      </c>
      <c r="H172" s="6">
        <v>-7.76138543763445</v>
      </c>
      <c r="I172" s="6">
        <v>-7.76138543763445</v>
      </c>
      <c r="J172" s="6">
        <v>-7.76138543763445</v>
      </c>
      <c r="K172" s="6">
        <v>-7.76138543763445</v>
      </c>
      <c r="L172" s="6">
        <v>-7.76138543763445</v>
      </c>
      <c r="M172" s="6">
        <v>-7.76138543763445</v>
      </c>
      <c r="N172" s="6">
        <v>0.0</v>
      </c>
      <c r="O172" s="6">
        <v>0.0</v>
      </c>
      <c r="P172" s="6">
        <v>0.0</v>
      </c>
    </row>
    <row r="173">
      <c r="A173" s="6">
        <v>171.0</v>
      </c>
      <c r="B173" s="7">
        <v>44151.0</v>
      </c>
      <c r="C173" s="6">
        <v>545.072882270257</v>
      </c>
      <c r="D173" s="6">
        <v>449.733041436713</v>
      </c>
      <c r="E173" s="6">
        <v>625.321685875884</v>
      </c>
      <c r="F173" s="6">
        <v>545.072882270257</v>
      </c>
      <c r="G173" s="6">
        <v>545.072882270257</v>
      </c>
      <c r="H173" s="6">
        <v>-5.87427887487789</v>
      </c>
      <c r="I173" s="6">
        <v>-5.87427887487789</v>
      </c>
      <c r="J173" s="6">
        <v>-5.87427887487789</v>
      </c>
      <c r="K173" s="6">
        <v>-5.87427887487789</v>
      </c>
      <c r="L173" s="6">
        <v>-5.87427887487789</v>
      </c>
      <c r="M173" s="6">
        <v>-5.87427887487789</v>
      </c>
      <c r="N173" s="6">
        <v>0.0</v>
      </c>
      <c r="O173" s="6">
        <v>0.0</v>
      </c>
      <c r="P173" s="6">
        <v>0.0</v>
      </c>
    </row>
    <row r="174">
      <c r="A174" s="6">
        <v>172.0</v>
      </c>
      <c r="B174" s="7">
        <v>44152.0</v>
      </c>
      <c r="C174" s="6">
        <v>547.68029141611</v>
      </c>
      <c r="D174" s="6">
        <v>458.116115025367</v>
      </c>
      <c r="E174" s="6">
        <v>629.416358341906</v>
      </c>
      <c r="F174" s="6">
        <v>547.68029141611</v>
      </c>
      <c r="G174" s="6">
        <v>547.68029141611</v>
      </c>
      <c r="H174" s="6">
        <v>-2.4140343528647</v>
      </c>
      <c r="I174" s="6">
        <v>-2.4140343528647</v>
      </c>
      <c r="J174" s="6">
        <v>-2.4140343528647</v>
      </c>
      <c r="K174" s="6">
        <v>-2.4140343528647</v>
      </c>
      <c r="L174" s="6">
        <v>-2.4140343528647</v>
      </c>
      <c r="M174" s="6">
        <v>-2.4140343528647</v>
      </c>
      <c r="N174" s="6">
        <v>0.0</v>
      </c>
      <c r="O174" s="6">
        <v>0.0</v>
      </c>
      <c r="P174" s="6">
        <v>0.0</v>
      </c>
    </row>
    <row r="175">
      <c r="A175" s="6">
        <v>173.0</v>
      </c>
      <c r="B175" s="7">
        <v>44153.0</v>
      </c>
      <c r="C175" s="6">
        <v>550.287700561962</v>
      </c>
      <c r="D175" s="6">
        <v>462.023227504265</v>
      </c>
      <c r="E175" s="6">
        <v>630.585259525699</v>
      </c>
      <c r="F175" s="6">
        <v>550.287700561962</v>
      </c>
      <c r="G175" s="6">
        <v>550.287700561962</v>
      </c>
      <c r="H175" s="6">
        <v>-3.50748953912336</v>
      </c>
      <c r="I175" s="6">
        <v>-3.50748953912336</v>
      </c>
      <c r="J175" s="6">
        <v>-3.50748953912336</v>
      </c>
      <c r="K175" s="6">
        <v>-3.50748953912336</v>
      </c>
      <c r="L175" s="6">
        <v>-3.50748953912336</v>
      </c>
      <c r="M175" s="6">
        <v>-3.50748953912336</v>
      </c>
      <c r="N175" s="6">
        <v>0.0</v>
      </c>
      <c r="O175" s="6">
        <v>0.0</v>
      </c>
      <c r="P175" s="6">
        <v>0.0</v>
      </c>
    </row>
    <row r="176">
      <c r="A176" s="6">
        <v>174.0</v>
      </c>
      <c r="B176" s="7">
        <v>44154.0</v>
      </c>
      <c r="C176" s="6">
        <v>552.895109707815</v>
      </c>
      <c r="D176" s="6">
        <v>459.633321841544</v>
      </c>
      <c r="E176" s="6">
        <v>636.218107704548</v>
      </c>
      <c r="F176" s="6">
        <v>552.895109707815</v>
      </c>
      <c r="G176" s="6">
        <v>552.895109707815</v>
      </c>
      <c r="H176" s="6">
        <v>-3.85563509998874</v>
      </c>
      <c r="I176" s="6">
        <v>-3.85563509998874</v>
      </c>
      <c r="J176" s="6">
        <v>-3.85563509998874</v>
      </c>
      <c r="K176" s="6">
        <v>-3.85563509998874</v>
      </c>
      <c r="L176" s="6">
        <v>-3.85563509998874</v>
      </c>
      <c r="M176" s="6">
        <v>-3.85563509998874</v>
      </c>
      <c r="N176" s="6">
        <v>0.0</v>
      </c>
      <c r="O176" s="6">
        <v>0.0</v>
      </c>
      <c r="P176" s="6">
        <v>0.0</v>
      </c>
    </row>
    <row r="177">
      <c r="A177" s="6">
        <v>175.0</v>
      </c>
      <c r="B177" s="7">
        <v>44155.0</v>
      </c>
      <c r="C177" s="6">
        <v>555.502518853667</v>
      </c>
      <c r="D177" s="6">
        <v>466.430091142688</v>
      </c>
      <c r="E177" s="6">
        <v>635.811128627983</v>
      </c>
      <c r="F177" s="6">
        <v>555.502518853667</v>
      </c>
      <c r="G177" s="6">
        <v>555.502518853667</v>
      </c>
      <c r="H177" s="6">
        <v>-7.76138543762135</v>
      </c>
      <c r="I177" s="6">
        <v>-7.76138543762135</v>
      </c>
      <c r="J177" s="6">
        <v>-7.76138543762135</v>
      </c>
      <c r="K177" s="6">
        <v>-7.76138543762135</v>
      </c>
      <c r="L177" s="6">
        <v>-7.76138543762135</v>
      </c>
      <c r="M177" s="6">
        <v>-7.76138543762135</v>
      </c>
      <c r="N177" s="6">
        <v>0.0</v>
      </c>
      <c r="O177" s="6">
        <v>0.0</v>
      </c>
      <c r="P177" s="6">
        <v>0.0</v>
      </c>
    </row>
    <row r="178">
      <c r="A178" s="6">
        <v>176.0</v>
      </c>
      <c r="B178" s="7">
        <v>44158.0</v>
      </c>
      <c r="C178" s="6">
        <v>563.324746274041</v>
      </c>
      <c r="D178" s="6">
        <v>469.175817972285</v>
      </c>
      <c r="E178" s="6">
        <v>636.366890587574</v>
      </c>
      <c r="F178" s="6">
        <v>563.324746274041</v>
      </c>
      <c r="G178" s="6">
        <v>563.324746274041</v>
      </c>
      <c r="H178" s="6">
        <v>-5.87427887491075</v>
      </c>
      <c r="I178" s="6">
        <v>-5.87427887491075</v>
      </c>
      <c r="J178" s="6">
        <v>-5.87427887491075</v>
      </c>
      <c r="K178" s="6">
        <v>-5.87427887491075</v>
      </c>
      <c r="L178" s="6">
        <v>-5.87427887491075</v>
      </c>
      <c r="M178" s="6">
        <v>-5.87427887491075</v>
      </c>
      <c r="N178" s="6">
        <v>0.0</v>
      </c>
      <c r="O178" s="6">
        <v>0.0</v>
      </c>
      <c r="P178" s="6">
        <v>0.0</v>
      </c>
    </row>
    <row r="179">
      <c r="A179" s="6">
        <v>177.0</v>
      </c>
      <c r="B179" s="7">
        <v>44159.0</v>
      </c>
      <c r="C179" s="6">
        <v>565.932155414166</v>
      </c>
      <c r="D179" s="6">
        <v>476.2866135732</v>
      </c>
      <c r="E179" s="6">
        <v>647.10810972548</v>
      </c>
      <c r="F179" s="6">
        <v>565.932155414166</v>
      </c>
      <c r="G179" s="6">
        <v>565.932155414166</v>
      </c>
      <c r="H179" s="6">
        <v>-2.41403435286893</v>
      </c>
      <c r="I179" s="6">
        <v>-2.41403435286893</v>
      </c>
      <c r="J179" s="6">
        <v>-2.41403435286893</v>
      </c>
      <c r="K179" s="6">
        <v>-2.41403435286893</v>
      </c>
      <c r="L179" s="6">
        <v>-2.41403435286893</v>
      </c>
      <c r="M179" s="6">
        <v>-2.41403435286893</v>
      </c>
      <c r="N179" s="6">
        <v>0.0</v>
      </c>
      <c r="O179" s="6">
        <v>0.0</v>
      </c>
      <c r="P179" s="6">
        <v>0.0</v>
      </c>
    </row>
    <row r="180">
      <c r="A180" s="6">
        <v>178.0</v>
      </c>
      <c r="B180" s="7">
        <v>44160.0</v>
      </c>
      <c r="C180" s="6">
        <v>568.53956455429</v>
      </c>
      <c r="D180" s="6">
        <v>470.047112910277</v>
      </c>
      <c r="E180" s="6">
        <v>644.713367220498</v>
      </c>
      <c r="F180" s="6">
        <v>568.53956455429</v>
      </c>
      <c r="G180" s="6">
        <v>568.53956455429</v>
      </c>
      <c r="H180" s="6">
        <v>-3.50748953912631</v>
      </c>
      <c r="I180" s="6">
        <v>-3.50748953912631</v>
      </c>
      <c r="J180" s="6">
        <v>-3.50748953912631</v>
      </c>
      <c r="K180" s="6">
        <v>-3.50748953912631</v>
      </c>
      <c r="L180" s="6">
        <v>-3.50748953912631</v>
      </c>
      <c r="M180" s="6">
        <v>-3.50748953912631</v>
      </c>
      <c r="N180" s="6">
        <v>0.0</v>
      </c>
      <c r="O180" s="6">
        <v>0.0</v>
      </c>
      <c r="P180" s="6">
        <v>0.0</v>
      </c>
    </row>
    <row r="181">
      <c r="A181" s="6">
        <v>179.0</v>
      </c>
      <c r="B181" s="7">
        <v>44162.0</v>
      </c>
      <c r="C181" s="6">
        <v>573.754382834539</v>
      </c>
      <c r="D181" s="6">
        <v>476.67258556307</v>
      </c>
      <c r="E181" s="6">
        <v>649.094112380165</v>
      </c>
      <c r="F181" s="6">
        <v>573.754382834539</v>
      </c>
      <c r="G181" s="6">
        <v>573.754382834539</v>
      </c>
      <c r="H181" s="6">
        <v>-7.76138543760825</v>
      </c>
      <c r="I181" s="6">
        <v>-7.76138543760825</v>
      </c>
      <c r="J181" s="6">
        <v>-7.76138543760825</v>
      </c>
      <c r="K181" s="6">
        <v>-7.76138543760825</v>
      </c>
      <c r="L181" s="6">
        <v>-7.76138543760825</v>
      </c>
      <c r="M181" s="6">
        <v>-7.76138543760825</v>
      </c>
      <c r="N181" s="6">
        <v>0.0</v>
      </c>
      <c r="O181" s="6">
        <v>0.0</v>
      </c>
      <c r="P181" s="6">
        <v>0.0</v>
      </c>
    </row>
    <row r="182">
      <c r="A182" s="6">
        <v>180.0</v>
      </c>
      <c r="B182" s="7">
        <v>44165.0</v>
      </c>
      <c r="C182" s="6">
        <v>581.576610254913</v>
      </c>
      <c r="D182" s="6">
        <v>483.323596475749</v>
      </c>
      <c r="E182" s="6">
        <v>665.681002565549</v>
      </c>
      <c r="F182" s="6">
        <v>581.576610254913</v>
      </c>
      <c r="G182" s="6">
        <v>581.576610254913</v>
      </c>
      <c r="H182" s="6">
        <v>-5.8742788749038</v>
      </c>
      <c r="I182" s="6">
        <v>-5.8742788749038</v>
      </c>
      <c r="J182" s="6">
        <v>-5.8742788749038</v>
      </c>
      <c r="K182" s="6">
        <v>-5.8742788749038</v>
      </c>
      <c r="L182" s="6">
        <v>-5.8742788749038</v>
      </c>
      <c r="M182" s="6">
        <v>-5.8742788749038</v>
      </c>
      <c r="N182" s="6">
        <v>0.0</v>
      </c>
      <c r="O182" s="6">
        <v>0.0</v>
      </c>
      <c r="P182" s="6">
        <v>0.0</v>
      </c>
    </row>
    <row r="183">
      <c r="A183" s="6">
        <v>181.0</v>
      </c>
      <c r="B183" s="7">
        <v>44166.0</v>
      </c>
      <c r="C183" s="6">
        <v>584.184019395038</v>
      </c>
      <c r="D183" s="6">
        <v>488.080310478667</v>
      </c>
      <c r="E183" s="6">
        <v>666.607596292617</v>
      </c>
      <c r="F183" s="6">
        <v>584.184019395038</v>
      </c>
      <c r="G183" s="6">
        <v>584.184019395038</v>
      </c>
      <c r="H183" s="6">
        <v>-2.41403435284911</v>
      </c>
      <c r="I183" s="6">
        <v>-2.41403435284911</v>
      </c>
      <c r="J183" s="6">
        <v>-2.41403435284911</v>
      </c>
      <c r="K183" s="6">
        <v>-2.41403435284911</v>
      </c>
      <c r="L183" s="6">
        <v>-2.41403435284911</v>
      </c>
      <c r="M183" s="6">
        <v>-2.41403435284911</v>
      </c>
      <c r="N183" s="6">
        <v>0.0</v>
      </c>
      <c r="O183" s="6">
        <v>0.0</v>
      </c>
      <c r="P183" s="6">
        <v>0.0</v>
      </c>
    </row>
    <row r="184">
      <c r="A184" s="6">
        <v>182.0</v>
      </c>
      <c r="B184" s="7">
        <v>44167.0</v>
      </c>
      <c r="C184" s="6">
        <v>586.791428535162</v>
      </c>
      <c r="D184" s="6">
        <v>504.28125901477</v>
      </c>
      <c r="E184" s="6">
        <v>667.665041548493</v>
      </c>
      <c r="F184" s="6">
        <v>586.791428535162</v>
      </c>
      <c r="G184" s="6">
        <v>586.791428535162</v>
      </c>
      <c r="H184" s="6">
        <v>-3.50748953912573</v>
      </c>
      <c r="I184" s="6">
        <v>-3.50748953912573</v>
      </c>
      <c r="J184" s="6">
        <v>-3.50748953912573</v>
      </c>
      <c r="K184" s="6">
        <v>-3.50748953912573</v>
      </c>
      <c r="L184" s="6">
        <v>-3.50748953912573</v>
      </c>
      <c r="M184" s="6">
        <v>-3.50748953912573</v>
      </c>
      <c r="N184" s="6">
        <v>0.0</v>
      </c>
      <c r="O184" s="6">
        <v>0.0</v>
      </c>
      <c r="P184" s="6">
        <v>0.0</v>
      </c>
    </row>
    <row r="185">
      <c r="A185" s="6">
        <v>183.0</v>
      </c>
      <c r="B185" s="7">
        <v>44168.0</v>
      </c>
      <c r="C185" s="6">
        <v>589.398837675287</v>
      </c>
      <c r="D185" s="6">
        <v>496.059563360761</v>
      </c>
      <c r="E185" s="6">
        <v>673.360996505892</v>
      </c>
      <c r="F185" s="6">
        <v>589.398837675287</v>
      </c>
      <c r="G185" s="6">
        <v>589.398837675287</v>
      </c>
      <c r="H185" s="6">
        <v>-3.85563510000408</v>
      </c>
      <c r="I185" s="6">
        <v>-3.85563510000408</v>
      </c>
      <c r="J185" s="6">
        <v>-3.85563510000408</v>
      </c>
      <c r="K185" s="6">
        <v>-3.85563510000408</v>
      </c>
      <c r="L185" s="6">
        <v>-3.85563510000408</v>
      </c>
      <c r="M185" s="6">
        <v>-3.85563510000408</v>
      </c>
      <c r="N185" s="6">
        <v>0.0</v>
      </c>
      <c r="O185" s="6">
        <v>0.0</v>
      </c>
      <c r="P185" s="6">
        <v>0.0</v>
      </c>
    </row>
    <row r="186">
      <c r="A186" s="6">
        <v>184.0</v>
      </c>
      <c r="B186" s="7">
        <v>44169.0</v>
      </c>
      <c r="C186" s="6">
        <v>592.006246401459</v>
      </c>
      <c r="D186" s="6">
        <v>499.956852669159</v>
      </c>
      <c r="E186" s="6">
        <v>672.945361046152</v>
      </c>
      <c r="F186" s="6">
        <v>592.006246401459</v>
      </c>
      <c r="G186" s="6">
        <v>592.006246401459</v>
      </c>
      <c r="H186" s="6">
        <v>-7.7613854376451</v>
      </c>
      <c r="I186" s="6">
        <v>-7.7613854376451</v>
      </c>
      <c r="J186" s="6">
        <v>-7.7613854376451</v>
      </c>
      <c r="K186" s="6">
        <v>-7.7613854376451</v>
      </c>
      <c r="L186" s="6">
        <v>-7.7613854376451</v>
      </c>
      <c r="M186" s="6">
        <v>-7.7613854376451</v>
      </c>
      <c r="N186" s="6">
        <v>0.0</v>
      </c>
      <c r="O186" s="6">
        <v>0.0</v>
      </c>
      <c r="P186" s="6">
        <v>0.0</v>
      </c>
    </row>
    <row r="187">
      <c r="A187" s="6">
        <v>185.0</v>
      </c>
      <c r="B187" s="7">
        <v>44172.0</v>
      </c>
      <c r="C187" s="6">
        <v>599.828472579974</v>
      </c>
      <c r="D187" s="6">
        <v>513.090317633254</v>
      </c>
      <c r="E187" s="6">
        <v>680.46946318283</v>
      </c>
      <c r="F187" s="6">
        <v>599.828472579974</v>
      </c>
      <c r="G187" s="6">
        <v>599.828472579974</v>
      </c>
      <c r="H187" s="6">
        <v>-5.87427887485047</v>
      </c>
      <c r="I187" s="6">
        <v>-5.87427887485047</v>
      </c>
      <c r="J187" s="6">
        <v>-5.87427887485047</v>
      </c>
      <c r="K187" s="6">
        <v>-5.87427887485047</v>
      </c>
      <c r="L187" s="6">
        <v>-5.87427887485047</v>
      </c>
      <c r="M187" s="6">
        <v>-5.87427887485047</v>
      </c>
      <c r="N187" s="6">
        <v>0.0</v>
      </c>
      <c r="O187" s="6">
        <v>0.0</v>
      </c>
      <c r="P187" s="6">
        <v>0.0</v>
      </c>
    </row>
    <row r="188">
      <c r="A188" s="6">
        <v>186.0</v>
      </c>
      <c r="B188" s="7">
        <v>44173.0</v>
      </c>
      <c r="C188" s="6">
        <v>602.435881306146</v>
      </c>
      <c r="D188" s="6">
        <v>513.127026871919</v>
      </c>
      <c r="E188" s="6">
        <v>689.584687888211</v>
      </c>
      <c r="F188" s="6">
        <v>602.435881306146</v>
      </c>
      <c r="G188" s="6">
        <v>602.435881306146</v>
      </c>
      <c r="H188" s="6">
        <v>-2.41403435285334</v>
      </c>
      <c r="I188" s="6">
        <v>-2.41403435285334</v>
      </c>
      <c r="J188" s="6">
        <v>-2.41403435285334</v>
      </c>
      <c r="K188" s="6">
        <v>-2.41403435285334</v>
      </c>
      <c r="L188" s="6">
        <v>-2.41403435285334</v>
      </c>
      <c r="M188" s="6">
        <v>-2.41403435285334</v>
      </c>
      <c r="N188" s="6">
        <v>0.0</v>
      </c>
      <c r="O188" s="6">
        <v>0.0</v>
      </c>
      <c r="P188" s="6">
        <v>0.0</v>
      </c>
    </row>
    <row r="189">
      <c r="A189" s="6">
        <v>187.0</v>
      </c>
      <c r="B189" s="7">
        <v>44174.0</v>
      </c>
      <c r="C189" s="6">
        <v>605.043290032318</v>
      </c>
      <c r="D189" s="6">
        <v>511.248482077458</v>
      </c>
      <c r="E189" s="6">
        <v>690.513955884825</v>
      </c>
      <c r="F189" s="6">
        <v>605.043290032318</v>
      </c>
      <c r="G189" s="6">
        <v>605.043290032318</v>
      </c>
      <c r="H189" s="6">
        <v>-3.50748953912691</v>
      </c>
      <c r="I189" s="6">
        <v>-3.50748953912691</v>
      </c>
      <c r="J189" s="6">
        <v>-3.50748953912691</v>
      </c>
      <c r="K189" s="6">
        <v>-3.50748953912691</v>
      </c>
      <c r="L189" s="6">
        <v>-3.50748953912691</v>
      </c>
      <c r="M189" s="6">
        <v>-3.50748953912691</v>
      </c>
      <c r="N189" s="6">
        <v>0.0</v>
      </c>
      <c r="O189" s="6">
        <v>0.0</v>
      </c>
      <c r="P189" s="6">
        <v>0.0</v>
      </c>
    </row>
    <row r="190">
      <c r="A190" s="6">
        <v>188.0</v>
      </c>
      <c r="B190" s="7">
        <v>44175.0</v>
      </c>
      <c r="C190" s="6">
        <v>607.65069875849</v>
      </c>
      <c r="D190" s="6">
        <v>518.016597023086</v>
      </c>
      <c r="E190" s="6">
        <v>693.023371644808</v>
      </c>
      <c r="F190" s="6">
        <v>607.65069875849</v>
      </c>
      <c r="G190" s="6">
        <v>607.65069875849</v>
      </c>
      <c r="H190" s="6">
        <v>-3.85563509997175</v>
      </c>
      <c r="I190" s="6">
        <v>-3.85563509997175</v>
      </c>
      <c r="J190" s="6">
        <v>-3.85563509997175</v>
      </c>
      <c r="K190" s="6">
        <v>-3.85563509997175</v>
      </c>
      <c r="L190" s="6">
        <v>-3.85563509997175</v>
      </c>
      <c r="M190" s="6">
        <v>-3.85563509997175</v>
      </c>
      <c r="N190" s="6">
        <v>0.0</v>
      </c>
      <c r="O190" s="6">
        <v>0.0</v>
      </c>
      <c r="P190" s="6">
        <v>0.0</v>
      </c>
    </row>
    <row r="191">
      <c r="A191" s="6">
        <v>189.0</v>
      </c>
      <c r="B191" s="7">
        <v>44176.0</v>
      </c>
      <c r="C191" s="6">
        <v>610.258107484661</v>
      </c>
      <c r="D191" s="6">
        <v>510.358932917858</v>
      </c>
      <c r="E191" s="6">
        <v>692.228644274528</v>
      </c>
      <c r="F191" s="6">
        <v>610.258107484661</v>
      </c>
      <c r="G191" s="6">
        <v>610.258107484661</v>
      </c>
      <c r="H191" s="6">
        <v>-7.76138543764971</v>
      </c>
      <c r="I191" s="6">
        <v>-7.76138543764971</v>
      </c>
      <c r="J191" s="6">
        <v>-7.76138543764971</v>
      </c>
      <c r="K191" s="6">
        <v>-7.76138543764971</v>
      </c>
      <c r="L191" s="6">
        <v>-7.76138543764971</v>
      </c>
      <c r="M191" s="6">
        <v>-7.76138543764971</v>
      </c>
      <c r="N191" s="6">
        <v>0.0</v>
      </c>
      <c r="O191" s="6">
        <v>0.0</v>
      </c>
      <c r="P191" s="6">
        <v>0.0</v>
      </c>
    </row>
    <row r="192">
      <c r="A192" s="6">
        <v>190.0</v>
      </c>
      <c r="B192" s="7">
        <v>44179.0</v>
      </c>
      <c r="C192" s="6">
        <v>618.080333663177</v>
      </c>
      <c r="D192" s="6">
        <v>530.02389206336</v>
      </c>
      <c r="E192" s="6">
        <v>693.368014443665</v>
      </c>
      <c r="F192" s="6">
        <v>618.080333663177</v>
      </c>
      <c r="G192" s="6">
        <v>618.080333663177</v>
      </c>
      <c r="H192" s="6">
        <v>-5.87427887488333</v>
      </c>
      <c r="I192" s="6">
        <v>-5.87427887488333</v>
      </c>
      <c r="J192" s="6">
        <v>-5.87427887488333</v>
      </c>
      <c r="K192" s="6">
        <v>-5.87427887488333</v>
      </c>
      <c r="L192" s="6">
        <v>-5.87427887488333</v>
      </c>
      <c r="M192" s="6">
        <v>-5.87427887488333</v>
      </c>
      <c r="N192" s="6">
        <v>0.0</v>
      </c>
      <c r="O192" s="6">
        <v>0.0</v>
      </c>
      <c r="P192" s="6">
        <v>0.0</v>
      </c>
    </row>
    <row r="193">
      <c r="A193" s="6">
        <v>191.0</v>
      </c>
      <c r="B193" s="7">
        <v>44180.0</v>
      </c>
      <c r="C193" s="6">
        <v>620.687742389349</v>
      </c>
      <c r="D193" s="6">
        <v>535.671521159324</v>
      </c>
      <c r="E193" s="6">
        <v>703.694176982115</v>
      </c>
      <c r="F193" s="6">
        <v>620.687742389349</v>
      </c>
      <c r="G193" s="6">
        <v>620.687742389349</v>
      </c>
      <c r="H193" s="6">
        <v>-2.4140343528734</v>
      </c>
      <c r="I193" s="6">
        <v>-2.4140343528734</v>
      </c>
      <c r="J193" s="6">
        <v>-2.4140343528734</v>
      </c>
      <c r="K193" s="6">
        <v>-2.4140343528734</v>
      </c>
      <c r="L193" s="6">
        <v>-2.4140343528734</v>
      </c>
      <c r="M193" s="6">
        <v>-2.4140343528734</v>
      </c>
      <c r="N193" s="6">
        <v>0.0</v>
      </c>
      <c r="O193" s="6">
        <v>0.0</v>
      </c>
      <c r="P193" s="6">
        <v>0.0</v>
      </c>
    </row>
    <row r="194">
      <c r="A194" s="6">
        <v>192.0</v>
      </c>
      <c r="B194" s="7">
        <v>44181.0</v>
      </c>
      <c r="C194" s="6">
        <v>623.29515056354</v>
      </c>
      <c r="D194" s="6">
        <v>540.583747769109</v>
      </c>
      <c r="E194" s="6">
        <v>711.683824693539</v>
      </c>
      <c r="F194" s="6">
        <v>623.29515056354</v>
      </c>
      <c r="G194" s="6">
        <v>623.29515056354</v>
      </c>
      <c r="H194" s="6">
        <v>-3.50748953912809</v>
      </c>
      <c r="I194" s="6">
        <v>-3.50748953912809</v>
      </c>
      <c r="J194" s="6">
        <v>-3.50748953912809</v>
      </c>
      <c r="K194" s="6">
        <v>-3.50748953912809</v>
      </c>
      <c r="L194" s="6">
        <v>-3.50748953912809</v>
      </c>
      <c r="M194" s="6">
        <v>-3.50748953912809</v>
      </c>
      <c r="N194" s="6">
        <v>0.0</v>
      </c>
      <c r="O194" s="6">
        <v>0.0</v>
      </c>
      <c r="P194" s="6">
        <v>0.0</v>
      </c>
    </row>
    <row r="195">
      <c r="A195" s="6">
        <v>193.0</v>
      </c>
      <c r="B195" s="7">
        <v>44182.0</v>
      </c>
      <c r="C195" s="6">
        <v>625.902558737731</v>
      </c>
      <c r="D195" s="6">
        <v>539.07001362619</v>
      </c>
      <c r="E195" s="6">
        <v>706.649502300309</v>
      </c>
      <c r="F195" s="6">
        <v>625.902558737731</v>
      </c>
      <c r="G195" s="6">
        <v>625.902558737731</v>
      </c>
      <c r="H195" s="6">
        <v>-3.85563509997942</v>
      </c>
      <c r="I195" s="6">
        <v>-3.85563509997942</v>
      </c>
      <c r="J195" s="6">
        <v>-3.85563509997942</v>
      </c>
      <c r="K195" s="6">
        <v>-3.85563509997942</v>
      </c>
      <c r="L195" s="6">
        <v>-3.85563509997942</v>
      </c>
      <c r="M195" s="6">
        <v>-3.85563509997942</v>
      </c>
      <c r="N195" s="6">
        <v>0.0</v>
      </c>
      <c r="O195" s="6">
        <v>0.0</v>
      </c>
      <c r="P195" s="6">
        <v>0.0</v>
      </c>
    </row>
    <row r="196">
      <c r="A196" s="6">
        <v>194.0</v>
      </c>
      <c r="B196" s="7">
        <v>44183.0</v>
      </c>
      <c r="C196" s="6">
        <v>628.509966911922</v>
      </c>
      <c r="D196" s="6">
        <v>534.662076026901</v>
      </c>
      <c r="E196" s="6">
        <v>711.582389430889</v>
      </c>
      <c r="F196" s="6">
        <v>628.509966911922</v>
      </c>
      <c r="G196" s="6">
        <v>628.509966911922</v>
      </c>
      <c r="H196" s="6">
        <v>-7.7613854376189</v>
      </c>
      <c r="I196" s="6">
        <v>-7.7613854376189</v>
      </c>
      <c r="J196" s="6">
        <v>-7.7613854376189</v>
      </c>
      <c r="K196" s="6">
        <v>-7.7613854376189</v>
      </c>
      <c r="L196" s="6">
        <v>-7.7613854376189</v>
      </c>
      <c r="M196" s="6">
        <v>-7.7613854376189</v>
      </c>
      <c r="N196" s="6">
        <v>0.0</v>
      </c>
      <c r="O196" s="6">
        <v>0.0</v>
      </c>
      <c r="P196" s="6">
        <v>0.0</v>
      </c>
    </row>
    <row r="197">
      <c r="A197" s="6">
        <v>195.0</v>
      </c>
      <c r="B197" s="7">
        <v>44186.0</v>
      </c>
      <c r="C197" s="6">
        <v>636.332191434495</v>
      </c>
      <c r="D197" s="6">
        <v>544.261408452612</v>
      </c>
      <c r="E197" s="6">
        <v>717.340390342042</v>
      </c>
      <c r="F197" s="6">
        <v>636.332191434495</v>
      </c>
      <c r="G197" s="6">
        <v>636.332191434495</v>
      </c>
      <c r="H197" s="6">
        <v>-5.87427887487637</v>
      </c>
      <c r="I197" s="6">
        <v>-5.87427887487637</v>
      </c>
      <c r="J197" s="6">
        <v>-5.87427887487637</v>
      </c>
      <c r="K197" s="6">
        <v>-5.87427887487637</v>
      </c>
      <c r="L197" s="6">
        <v>-5.87427887487637</v>
      </c>
      <c r="M197" s="6">
        <v>-5.87427887487637</v>
      </c>
      <c r="N197" s="6">
        <v>0.0</v>
      </c>
      <c r="O197" s="6">
        <v>0.0</v>
      </c>
      <c r="P197" s="6">
        <v>0.0</v>
      </c>
    </row>
    <row r="198">
      <c r="A198" s="6">
        <v>196.0</v>
      </c>
      <c r="B198" s="7">
        <v>44187.0</v>
      </c>
      <c r="C198" s="6">
        <v>638.939599608687</v>
      </c>
      <c r="D198" s="6">
        <v>544.88958178392</v>
      </c>
      <c r="E198" s="6">
        <v>718.875230661963</v>
      </c>
      <c r="F198" s="6">
        <v>638.939599608687</v>
      </c>
      <c r="G198" s="6">
        <v>638.939599608687</v>
      </c>
      <c r="H198" s="6">
        <v>-2.41403435287763</v>
      </c>
      <c r="I198" s="6">
        <v>-2.41403435287763</v>
      </c>
      <c r="J198" s="6">
        <v>-2.41403435287763</v>
      </c>
      <c r="K198" s="6">
        <v>-2.41403435287763</v>
      </c>
      <c r="L198" s="6">
        <v>-2.41403435287763</v>
      </c>
      <c r="M198" s="6">
        <v>-2.41403435287763</v>
      </c>
      <c r="N198" s="6">
        <v>0.0</v>
      </c>
      <c r="O198" s="6">
        <v>0.0</v>
      </c>
      <c r="P198" s="6">
        <v>0.0</v>
      </c>
    </row>
    <row r="199">
      <c r="A199" s="6">
        <v>197.0</v>
      </c>
      <c r="B199" s="7">
        <v>44188.0</v>
      </c>
      <c r="C199" s="6">
        <v>641.547007782878</v>
      </c>
      <c r="D199" s="6">
        <v>545.831796666118</v>
      </c>
      <c r="E199" s="6">
        <v>727.164212884031</v>
      </c>
      <c r="F199" s="6">
        <v>641.547007782878</v>
      </c>
      <c r="G199" s="6">
        <v>641.547007782878</v>
      </c>
      <c r="H199" s="6">
        <v>-3.50748953912928</v>
      </c>
      <c r="I199" s="6">
        <v>-3.50748953912928</v>
      </c>
      <c r="J199" s="6">
        <v>-3.50748953912928</v>
      </c>
      <c r="K199" s="6">
        <v>-3.50748953912928</v>
      </c>
      <c r="L199" s="6">
        <v>-3.50748953912928</v>
      </c>
      <c r="M199" s="6">
        <v>-3.50748953912928</v>
      </c>
      <c r="N199" s="6">
        <v>0.0</v>
      </c>
      <c r="O199" s="6">
        <v>0.0</v>
      </c>
      <c r="P199" s="6">
        <v>0.0</v>
      </c>
    </row>
    <row r="200">
      <c r="A200" s="6">
        <v>198.0</v>
      </c>
      <c r="B200" s="7">
        <v>44189.0</v>
      </c>
      <c r="C200" s="6">
        <v>644.154415957069</v>
      </c>
      <c r="D200" s="6">
        <v>551.673628584062</v>
      </c>
      <c r="E200" s="6">
        <v>719.791238577922</v>
      </c>
      <c r="F200" s="6">
        <v>644.154415957069</v>
      </c>
      <c r="G200" s="6">
        <v>644.154415957069</v>
      </c>
      <c r="H200" s="6">
        <v>-3.85563509997825</v>
      </c>
      <c r="I200" s="6">
        <v>-3.85563509997825</v>
      </c>
      <c r="J200" s="6">
        <v>-3.85563509997825</v>
      </c>
      <c r="K200" s="6">
        <v>-3.85563509997825</v>
      </c>
      <c r="L200" s="6">
        <v>-3.85563509997825</v>
      </c>
      <c r="M200" s="6">
        <v>-3.85563509997825</v>
      </c>
      <c r="N200" s="6">
        <v>0.0</v>
      </c>
      <c r="O200" s="6">
        <v>0.0</v>
      </c>
      <c r="P200" s="6">
        <v>0.0</v>
      </c>
    </row>
    <row r="201">
      <c r="A201" s="6">
        <v>199.0</v>
      </c>
      <c r="B201" s="7">
        <v>44193.0</v>
      </c>
      <c r="C201" s="6">
        <v>654.584048653834</v>
      </c>
      <c r="D201" s="6">
        <v>556.992207750704</v>
      </c>
      <c r="E201" s="6">
        <v>733.16304709131</v>
      </c>
      <c r="F201" s="6">
        <v>654.584048653834</v>
      </c>
      <c r="G201" s="6">
        <v>654.584048653834</v>
      </c>
      <c r="H201" s="6">
        <v>-5.87427887488932</v>
      </c>
      <c r="I201" s="6">
        <v>-5.87427887488932</v>
      </c>
      <c r="J201" s="6">
        <v>-5.87427887488932</v>
      </c>
      <c r="K201" s="6">
        <v>-5.87427887488932</v>
      </c>
      <c r="L201" s="6">
        <v>-5.87427887488932</v>
      </c>
      <c r="M201" s="6">
        <v>-5.87427887488932</v>
      </c>
      <c r="N201" s="6">
        <v>0.0</v>
      </c>
      <c r="O201" s="6">
        <v>0.0</v>
      </c>
      <c r="P201" s="6">
        <v>0.0</v>
      </c>
    </row>
    <row r="202">
      <c r="A202" s="6">
        <v>200.0</v>
      </c>
      <c r="B202" s="7">
        <v>44194.0</v>
      </c>
      <c r="C202" s="6">
        <v>657.041565039945</v>
      </c>
      <c r="D202" s="6">
        <v>568.632576038345</v>
      </c>
      <c r="E202" s="6">
        <v>738.699618781821</v>
      </c>
      <c r="F202" s="6">
        <v>657.041565039945</v>
      </c>
      <c r="G202" s="6">
        <v>657.041565039945</v>
      </c>
      <c r="H202" s="6">
        <v>-2.41403435285781</v>
      </c>
      <c r="I202" s="6">
        <v>-2.41403435285781</v>
      </c>
      <c r="J202" s="6">
        <v>-2.41403435285781</v>
      </c>
      <c r="K202" s="6">
        <v>-2.41403435285781</v>
      </c>
      <c r="L202" s="6">
        <v>-2.41403435285781</v>
      </c>
      <c r="M202" s="6">
        <v>-2.41403435285781</v>
      </c>
      <c r="N202" s="6">
        <v>0.0</v>
      </c>
      <c r="O202" s="6">
        <v>0.0</v>
      </c>
      <c r="P202" s="6">
        <v>0.0</v>
      </c>
    </row>
    <row r="203">
      <c r="A203" s="6">
        <v>201.0</v>
      </c>
      <c r="B203" s="7">
        <v>44195.0</v>
      </c>
      <c r="C203" s="6">
        <v>659.499081426056</v>
      </c>
      <c r="D203" s="6">
        <v>568.467467821586</v>
      </c>
      <c r="E203" s="6">
        <v>738.546056740323</v>
      </c>
      <c r="F203" s="6">
        <v>659.499081426056</v>
      </c>
      <c r="G203" s="6">
        <v>659.499081426056</v>
      </c>
      <c r="H203" s="6">
        <v>-3.50748953912869</v>
      </c>
      <c r="I203" s="6">
        <v>-3.50748953912869</v>
      </c>
      <c r="J203" s="6">
        <v>-3.50748953912869</v>
      </c>
      <c r="K203" s="6">
        <v>-3.50748953912869</v>
      </c>
      <c r="L203" s="6">
        <v>-3.50748953912869</v>
      </c>
      <c r="M203" s="6">
        <v>-3.50748953912869</v>
      </c>
      <c r="N203" s="6">
        <v>0.0</v>
      </c>
      <c r="O203" s="6">
        <v>0.0</v>
      </c>
      <c r="P203" s="6">
        <v>0.0</v>
      </c>
    </row>
    <row r="204">
      <c r="A204" s="6">
        <v>202.0</v>
      </c>
      <c r="B204" s="7">
        <v>44196.0</v>
      </c>
      <c r="C204" s="6">
        <v>661.956597812167</v>
      </c>
      <c r="D204" s="6">
        <v>569.069619324625</v>
      </c>
      <c r="E204" s="6">
        <v>741.33598650198</v>
      </c>
      <c r="F204" s="6">
        <v>661.956597812167</v>
      </c>
      <c r="G204" s="6">
        <v>661.956597812167</v>
      </c>
      <c r="H204" s="6">
        <v>-3.85563509996361</v>
      </c>
      <c r="I204" s="6">
        <v>-3.85563509996361</v>
      </c>
      <c r="J204" s="6">
        <v>-3.85563509996361</v>
      </c>
      <c r="K204" s="6">
        <v>-3.85563509996361</v>
      </c>
      <c r="L204" s="6">
        <v>-3.85563509996361</v>
      </c>
      <c r="M204" s="6">
        <v>-3.85563509996361</v>
      </c>
      <c r="N204" s="6">
        <v>0.0</v>
      </c>
      <c r="O204" s="6">
        <v>0.0</v>
      </c>
      <c r="P204" s="6">
        <v>0.0</v>
      </c>
    </row>
    <row r="205">
      <c r="A205" s="6">
        <v>203.0</v>
      </c>
      <c r="B205" s="7">
        <v>44200.0</v>
      </c>
      <c r="C205" s="6">
        <v>671.786663356611</v>
      </c>
      <c r="D205" s="6">
        <v>584.540306974333</v>
      </c>
      <c r="E205" s="6">
        <v>751.155445705856</v>
      </c>
      <c r="F205" s="6">
        <v>671.786663356611</v>
      </c>
      <c r="G205" s="6">
        <v>671.786663356611</v>
      </c>
      <c r="H205" s="6">
        <v>-5.87427887490228</v>
      </c>
      <c r="I205" s="6">
        <v>-5.87427887490228</v>
      </c>
      <c r="J205" s="6">
        <v>-5.87427887490228</v>
      </c>
      <c r="K205" s="6">
        <v>-5.87427887490228</v>
      </c>
      <c r="L205" s="6">
        <v>-5.87427887490228</v>
      </c>
      <c r="M205" s="6">
        <v>-5.87427887490228</v>
      </c>
      <c r="N205" s="6">
        <v>0.0</v>
      </c>
      <c r="O205" s="6">
        <v>0.0</v>
      </c>
      <c r="P205" s="6">
        <v>0.0</v>
      </c>
    </row>
    <row r="206">
      <c r="A206" s="6">
        <v>204.0</v>
      </c>
      <c r="B206" s="7">
        <v>44201.0</v>
      </c>
      <c r="C206" s="6">
        <v>674.244179742722</v>
      </c>
      <c r="D206" s="6">
        <v>583.213851546227</v>
      </c>
      <c r="E206" s="6">
        <v>757.809478584305</v>
      </c>
      <c r="F206" s="6">
        <v>674.244179742722</v>
      </c>
      <c r="G206" s="6">
        <v>674.244179742722</v>
      </c>
      <c r="H206" s="6">
        <v>-2.41403435286204</v>
      </c>
      <c r="I206" s="6">
        <v>-2.41403435286204</v>
      </c>
      <c r="J206" s="6">
        <v>-2.41403435286204</v>
      </c>
      <c r="K206" s="6">
        <v>-2.41403435286204</v>
      </c>
      <c r="L206" s="6">
        <v>-2.41403435286204</v>
      </c>
      <c r="M206" s="6">
        <v>-2.41403435286204</v>
      </c>
      <c r="N206" s="6">
        <v>0.0</v>
      </c>
      <c r="O206" s="6">
        <v>0.0</v>
      </c>
      <c r="P206" s="6">
        <v>0.0</v>
      </c>
    </row>
    <row r="207">
      <c r="A207" s="6">
        <v>205.0</v>
      </c>
      <c r="B207" s="7">
        <v>44202.0</v>
      </c>
      <c r="C207" s="6">
        <v>676.701696128833</v>
      </c>
      <c r="D207" s="6">
        <v>589.359230479513</v>
      </c>
      <c r="E207" s="6">
        <v>764.909964120093</v>
      </c>
      <c r="F207" s="6">
        <v>676.701696128833</v>
      </c>
      <c r="G207" s="6">
        <v>676.701696128833</v>
      </c>
      <c r="H207" s="6">
        <v>-3.50748953912734</v>
      </c>
      <c r="I207" s="6">
        <v>-3.50748953912734</v>
      </c>
      <c r="J207" s="6">
        <v>-3.50748953912734</v>
      </c>
      <c r="K207" s="6">
        <v>-3.50748953912734</v>
      </c>
      <c r="L207" s="6">
        <v>-3.50748953912734</v>
      </c>
      <c r="M207" s="6">
        <v>-3.50748953912734</v>
      </c>
      <c r="N207" s="6">
        <v>0.0</v>
      </c>
      <c r="O207" s="6">
        <v>0.0</v>
      </c>
      <c r="P207" s="6">
        <v>0.0</v>
      </c>
    </row>
    <row r="208">
      <c r="A208" s="6">
        <v>206.0</v>
      </c>
      <c r="B208" s="7">
        <v>44203.0</v>
      </c>
      <c r="C208" s="6">
        <v>679.159212514944</v>
      </c>
      <c r="D208" s="6">
        <v>591.141670510614</v>
      </c>
      <c r="E208" s="6">
        <v>760.001188012429</v>
      </c>
      <c r="F208" s="6">
        <v>679.159212514944</v>
      </c>
      <c r="G208" s="6">
        <v>679.159212514944</v>
      </c>
      <c r="H208" s="6">
        <v>-3.85563509996244</v>
      </c>
      <c r="I208" s="6">
        <v>-3.85563509996244</v>
      </c>
      <c r="J208" s="6">
        <v>-3.85563509996244</v>
      </c>
      <c r="K208" s="6">
        <v>-3.85563509996244</v>
      </c>
      <c r="L208" s="6">
        <v>-3.85563509996244</v>
      </c>
      <c r="M208" s="6">
        <v>-3.85563509996244</v>
      </c>
      <c r="N208" s="6">
        <v>0.0</v>
      </c>
      <c r="O208" s="6">
        <v>0.0</v>
      </c>
      <c r="P208" s="6">
        <v>0.0</v>
      </c>
    </row>
    <row r="209">
      <c r="A209" s="6">
        <v>207.0</v>
      </c>
      <c r="B209" s="7">
        <v>44204.0</v>
      </c>
      <c r="C209" s="6">
        <v>681.616728901055</v>
      </c>
      <c r="D209" s="6">
        <v>582.967130649191</v>
      </c>
      <c r="E209" s="6">
        <v>754.423179501021</v>
      </c>
      <c r="F209" s="6">
        <v>681.616728901055</v>
      </c>
      <c r="G209" s="6">
        <v>681.616728901055</v>
      </c>
      <c r="H209" s="6">
        <v>-7.76138543761502</v>
      </c>
      <c r="I209" s="6">
        <v>-7.76138543761502</v>
      </c>
      <c r="J209" s="6">
        <v>-7.76138543761502</v>
      </c>
      <c r="K209" s="6">
        <v>-7.76138543761502</v>
      </c>
      <c r="L209" s="6">
        <v>-7.76138543761502</v>
      </c>
      <c r="M209" s="6">
        <v>-7.76138543761502</v>
      </c>
      <c r="N209" s="6">
        <v>0.0</v>
      </c>
      <c r="O209" s="6">
        <v>0.0</v>
      </c>
      <c r="P209" s="6">
        <v>0.0</v>
      </c>
    </row>
    <row r="210">
      <c r="A210" s="6">
        <v>208.0</v>
      </c>
      <c r="B210" s="7">
        <v>44207.0</v>
      </c>
      <c r="C210" s="6">
        <v>688.989278059388</v>
      </c>
      <c r="D210" s="6">
        <v>597.999733478734</v>
      </c>
      <c r="E210" s="6">
        <v>768.288282006414</v>
      </c>
      <c r="F210" s="6">
        <v>688.989278059388</v>
      </c>
      <c r="G210" s="6">
        <v>688.989278059388</v>
      </c>
      <c r="H210" s="6">
        <v>-5.87427887486885</v>
      </c>
      <c r="I210" s="6">
        <v>-5.87427887486885</v>
      </c>
      <c r="J210" s="6">
        <v>-5.87427887486885</v>
      </c>
      <c r="K210" s="6">
        <v>-5.87427887486885</v>
      </c>
      <c r="L210" s="6">
        <v>-5.87427887486885</v>
      </c>
      <c r="M210" s="6">
        <v>-5.87427887486885</v>
      </c>
      <c r="N210" s="6">
        <v>0.0</v>
      </c>
      <c r="O210" s="6">
        <v>0.0</v>
      </c>
      <c r="P210" s="6">
        <v>0.0</v>
      </c>
    </row>
    <row r="211">
      <c r="A211" s="6">
        <v>209.0</v>
      </c>
      <c r="B211" s="7">
        <v>44208.0</v>
      </c>
      <c r="C211" s="6">
        <v>691.446794445499</v>
      </c>
      <c r="D211" s="6">
        <v>606.919599886413</v>
      </c>
      <c r="E211" s="6">
        <v>775.621411890032</v>
      </c>
      <c r="F211" s="6">
        <v>691.446794445499</v>
      </c>
      <c r="G211" s="6">
        <v>691.446794445499</v>
      </c>
      <c r="H211" s="6">
        <v>-2.41403435286627</v>
      </c>
      <c r="I211" s="6">
        <v>-2.41403435286627</v>
      </c>
      <c r="J211" s="6">
        <v>-2.41403435286627</v>
      </c>
      <c r="K211" s="6">
        <v>-2.41403435286627</v>
      </c>
      <c r="L211" s="6">
        <v>-2.41403435286627</v>
      </c>
      <c r="M211" s="6">
        <v>-2.41403435286627</v>
      </c>
      <c r="N211" s="6">
        <v>0.0</v>
      </c>
      <c r="O211" s="6">
        <v>0.0</v>
      </c>
      <c r="P211" s="6">
        <v>0.0</v>
      </c>
    </row>
    <row r="212">
      <c r="A212" s="6">
        <v>210.0</v>
      </c>
      <c r="B212" s="7">
        <v>44209.0</v>
      </c>
      <c r="C212" s="6">
        <v>693.90431083161</v>
      </c>
      <c r="D212" s="6">
        <v>612.326392931216</v>
      </c>
      <c r="E212" s="6">
        <v>778.59283542302</v>
      </c>
      <c r="F212" s="6">
        <v>693.90431083161</v>
      </c>
      <c r="G212" s="6">
        <v>693.90431083161</v>
      </c>
      <c r="H212" s="6">
        <v>-3.50748953912676</v>
      </c>
      <c r="I212" s="6">
        <v>-3.50748953912676</v>
      </c>
      <c r="J212" s="6">
        <v>-3.50748953912676</v>
      </c>
      <c r="K212" s="6">
        <v>-3.50748953912676</v>
      </c>
      <c r="L212" s="6">
        <v>-3.50748953912676</v>
      </c>
      <c r="M212" s="6">
        <v>-3.50748953912676</v>
      </c>
      <c r="N212" s="6">
        <v>0.0</v>
      </c>
      <c r="O212" s="6">
        <v>0.0</v>
      </c>
      <c r="P212" s="6">
        <v>0.0</v>
      </c>
    </row>
    <row r="213">
      <c r="A213" s="6">
        <v>211.0</v>
      </c>
      <c r="B213" s="7">
        <v>44210.0</v>
      </c>
      <c r="C213" s="6">
        <v>696.361827217721</v>
      </c>
      <c r="D213" s="6">
        <v>609.544509347438</v>
      </c>
      <c r="E213" s="6">
        <v>775.487834418136</v>
      </c>
      <c r="F213" s="6">
        <v>696.361827217721</v>
      </c>
      <c r="G213" s="6">
        <v>696.361827217721</v>
      </c>
      <c r="H213" s="6">
        <v>-3.85563509997011</v>
      </c>
      <c r="I213" s="6">
        <v>-3.85563509997011</v>
      </c>
      <c r="J213" s="6">
        <v>-3.85563509997011</v>
      </c>
      <c r="K213" s="6">
        <v>-3.85563509997011</v>
      </c>
      <c r="L213" s="6">
        <v>-3.85563509997011</v>
      </c>
      <c r="M213" s="6">
        <v>-3.85563509997011</v>
      </c>
      <c r="N213" s="6">
        <v>0.0</v>
      </c>
      <c r="O213" s="6">
        <v>0.0</v>
      </c>
      <c r="P213" s="6">
        <v>0.0</v>
      </c>
    </row>
    <row r="214">
      <c r="A214" s="6">
        <v>212.0</v>
      </c>
      <c r="B214" s="7">
        <v>44211.0</v>
      </c>
      <c r="C214" s="6">
        <v>698.819343603832</v>
      </c>
      <c r="D214" s="6">
        <v>608.080608720283</v>
      </c>
      <c r="E214" s="6">
        <v>771.18913126013</v>
      </c>
      <c r="F214" s="6">
        <v>698.819343603832</v>
      </c>
      <c r="G214" s="6">
        <v>698.819343603832</v>
      </c>
      <c r="H214" s="6">
        <v>-7.76138543760192</v>
      </c>
      <c r="I214" s="6">
        <v>-7.76138543760192</v>
      </c>
      <c r="J214" s="6">
        <v>-7.76138543760192</v>
      </c>
      <c r="K214" s="6">
        <v>-7.76138543760192</v>
      </c>
      <c r="L214" s="6">
        <v>-7.76138543760192</v>
      </c>
      <c r="M214" s="6">
        <v>-7.76138543760192</v>
      </c>
      <c r="N214" s="6">
        <v>0.0</v>
      </c>
      <c r="O214" s="6">
        <v>0.0</v>
      </c>
      <c r="P214" s="6">
        <v>0.0</v>
      </c>
    </row>
    <row r="215">
      <c r="A215" s="6">
        <v>213.0</v>
      </c>
      <c r="B215" s="7">
        <v>44215.0</v>
      </c>
      <c r="C215" s="6">
        <v>708.649409148276</v>
      </c>
      <c r="D215" s="6">
        <v>623.549014084382</v>
      </c>
      <c r="E215" s="6">
        <v>788.754765203125</v>
      </c>
      <c r="F215" s="6">
        <v>708.649409148276</v>
      </c>
      <c r="G215" s="6">
        <v>708.649409148276</v>
      </c>
      <c r="H215" s="6">
        <v>-2.41403435284645</v>
      </c>
      <c r="I215" s="6">
        <v>-2.41403435284645</v>
      </c>
      <c r="J215" s="6">
        <v>-2.41403435284645</v>
      </c>
      <c r="K215" s="6">
        <v>-2.41403435284645</v>
      </c>
      <c r="L215" s="6">
        <v>-2.41403435284645</v>
      </c>
      <c r="M215" s="6">
        <v>-2.41403435284645</v>
      </c>
      <c r="N215" s="6">
        <v>0.0</v>
      </c>
      <c r="O215" s="6">
        <v>0.0</v>
      </c>
      <c r="P215" s="6">
        <v>0.0</v>
      </c>
    </row>
    <row r="216">
      <c r="A216" s="6">
        <v>214.0</v>
      </c>
      <c r="B216" s="7">
        <v>44216.0</v>
      </c>
      <c r="C216" s="6">
        <v>711.106925534387</v>
      </c>
      <c r="D216" s="6">
        <v>624.712869977471</v>
      </c>
      <c r="E216" s="6">
        <v>793.339009454755</v>
      </c>
      <c r="F216" s="6">
        <v>711.106925534387</v>
      </c>
      <c r="G216" s="6">
        <v>711.106925534387</v>
      </c>
      <c r="H216" s="6">
        <v>-3.50748953912794</v>
      </c>
      <c r="I216" s="6">
        <v>-3.50748953912794</v>
      </c>
      <c r="J216" s="6">
        <v>-3.50748953912794</v>
      </c>
      <c r="K216" s="6">
        <v>-3.50748953912794</v>
      </c>
      <c r="L216" s="6">
        <v>-3.50748953912794</v>
      </c>
      <c r="M216" s="6">
        <v>-3.50748953912794</v>
      </c>
      <c r="N216" s="6">
        <v>0.0</v>
      </c>
      <c r="O216" s="6">
        <v>0.0</v>
      </c>
      <c r="P216" s="6">
        <v>0.0</v>
      </c>
    </row>
    <row r="217">
      <c r="A217" s="6">
        <v>215.0</v>
      </c>
      <c r="B217" s="7">
        <v>44217.0</v>
      </c>
      <c r="C217" s="6">
        <v>713.564441920498</v>
      </c>
      <c r="D217" s="6">
        <v>618.729279531567</v>
      </c>
      <c r="E217" s="6">
        <v>789.011684481588</v>
      </c>
      <c r="F217" s="6">
        <v>713.564441920498</v>
      </c>
      <c r="G217" s="6">
        <v>713.564441920498</v>
      </c>
      <c r="H217" s="6">
        <v>-3.85563509997778</v>
      </c>
      <c r="I217" s="6">
        <v>-3.85563509997778</v>
      </c>
      <c r="J217" s="6">
        <v>-3.85563509997778</v>
      </c>
      <c r="K217" s="6">
        <v>-3.85563509997778</v>
      </c>
      <c r="L217" s="6">
        <v>-3.85563509997778</v>
      </c>
      <c r="M217" s="6">
        <v>-3.85563509997778</v>
      </c>
      <c r="N217" s="6">
        <v>0.0</v>
      </c>
      <c r="O217" s="6">
        <v>0.0</v>
      </c>
      <c r="P217" s="6">
        <v>0.0</v>
      </c>
    </row>
    <row r="218">
      <c r="A218" s="6">
        <v>216.0</v>
      </c>
      <c r="B218" s="7">
        <v>44218.0</v>
      </c>
      <c r="C218" s="6">
        <v>716.021958306609</v>
      </c>
      <c r="D218" s="6">
        <v>624.058357933529</v>
      </c>
      <c r="E218" s="6">
        <v>795.540964069809</v>
      </c>
      <c r="F218" s="6">
        <v>716.021958306609</v>
      </c>
      <c r="G218" s="6">
        <v>716.021958306609</v>
      </c>
      <c r="H218" s="6">
        <v>-7.76138543763876</v>
      </c>
      <c r="I218" s="6">
        <v>-7.76138543763876</v>
      </c>
      <c r="J218" s="6">
        <v>-7.76138543763876</v>
      </c>
      <c r="K218" s="6">
        <v>-7.76138543763876</v>
      </c>
      <c r="L218" s="6">
        <v>-7.76138543763876</v>
      </c>
      <c r="M218" s="6">
        <v>-7.76138543763876</v>
      </c>
      <c r="N218" s="6">
        <v>0.0</v>
      </c>
      <c r="O218" s="6">
        <v>0.0</v>
      </c>
      <c r="P218" s="6">
        <v>0.0</v>
      </c>
    </row>
    <row r="219">
      <c r="A219" s="6">
        <v>217.0</v>
      </c>
      <c r="B219" s="7">
        <v>44221.0</v>
      </c>
      <c r="C219" s="6">
        <v>723.394507464942</v>
      </c>
      <c r="D219" s="6">
        <v>631.225619052547</v>
      </c>
      <c r="E219" s="6">
        <v>804.125334059608</v>
      </c>
      <c r="F219" s="6">
        <v>723.394507464942</v>
      </c>
      <c r="G219" s="6">
        <v>723.394507464942</v>
      </c>
      <c r="H219" s="6">
        <v>-5.87427887487485</v>
      </c>
      <c r="I219" s="6">
        <v>-5.87427887487485</v>
      </c>
      <c r="J219" s="6">
        <v>-5.87427887487485</v>
      </c>
      <c r="K219" s="6">
        <v>-5.87427887487485</v>
      </c>
      <c r="L219" s="6">
        <v>-5.87427887487485</v>
      </c>
      <c r="M219" s="6">
        <v>-5.87427887487485</v>
      </c>
      <c r="N219" s="6">
        <v>0.0</v>
      </c>
      <c r="O219" s="6">
        <v>0.0</v>
      </c>
      <c r="P219" s="6">
        <v>0.0</v>
      </c>
    </row>
    <row r="220">
      <c r="A220" s="6">
        <v>218.0</v>
      </c>
      <c r="B220" s="7">
        <v>44222.0</v>
      </c>
      <c r="C220" s="6">
        <v>725.852023851053</v>
      </c>
      <c r="D220" s="6">
        <v>631.401097914784</v>
      </c>
      <c r="E220" s="6">
        <v>808.678984729182</v>
      </c>
      <c r="F220" s="6">
        <v>725.852023851053</v>
      </c>
      <c r="G220" s="6">
        <v>725.852023851053</v>
      </c>
      <c r="H220" s="6">
        <v>-2.41403435285068</v>
      </c>
      <c r="I220" s="6">
        <v>-2.41403435285068</v>
      </c>
      <c r="J220" s="6">
        <v>-2.41403435285068</v>
      </c>
      <c r="K220" s="6">
        <v>-2.41403435285068</v>
      </c>
      <c r="L220" s="6">
        <v>-2.41403435285068</v>
      </c>
      <c r="M220" s="6">
        <v>-2.41403435285068</v>
      </c>
      <c r="N220" s="6">
        <v>0.0</v>
      </c>
      <c r="O220" s="6">
        <v>0.0</v>
      </c>
      <c r="P220" s="6">
        <v>0.0</v>
      </c>
    </row>
    <row r="221">
      <c r="A221" s="6">
        <v>219.0</v>
      </c>
      <c r="B221" s="7">
        <v>44223.0</v>
      </c>
      <c r="C221" s="6">
        <v>728.309540237164</v>
      </c>
      <c r="D221" s="6">
        <v>638.460687425343</v>
      </c>
      <c r="E221" s="6">
        <v>814.195836247126</v>
      </c>
      <c r="F221" s="6">
        <v>728.309540237164</v>
      </c>
      <c r="G221" s="6">
        <v>728.309540237164</v>
      </c>
      <c r="H221" s="6">
        <v>-3.50748953912305</v>
      </c>
      <c r="I221" s="6">
        <v>-3.50748953912305</v>
      </c>
      <c r="J221" s="6">
        <v>-3.50748953912305</v>
      </c>
      <c r="K221" s="6">
        <v>-3.50748953912305</v>
      </c>
      <c r="L221" s="6">
        <v>-3.50748953912305</v>
      </c>
      <c r="M221" s="6">
        <v>-3.50748953912305</v>
      </c>
      <c r="N221" s="6">
        <v>0.0</v>
      </c>
      <c r="O221" s="6">
        <v>0.0</v>
      </c>
      <c r="P221" s="6">
        <v>0.0</v>
      </c>
    </row>
    <row r="222">
      <c r="A222" s="6">
        <v>220.0</v>
      </c>
      <c r="B222" s="7">
        <v>44224.0</v>
      </c>
      <c r="C222" s="6">
        <v>730.767056623275</v>
      </c>
      <c r="D222" s="6">
        <v>639.263798634932</v>
      </c>
      <c r="E222" s="6">
        <v>805.070671917655</v>
      </c>
      <c r="F222" s="6">
        <v>730.767056623275</v>
      </c>
      <c r="G222" s="6">
        <v>730.767056623275</v>
      </c>
      <c r="H222" s="6">
        <v>-3.85563509998544</v>
      </c>
      <c r="I222" s="6">
        <v>-3.85563509998544</v>
      </c>
      <c r="J222" s="6">
        <v>-3.85563509998544</v>
      </c>
      <c r="K222" s="6">
        <v>-3.85563509998544</v>
      </c>
      <c r="L222" s="6">
        <v>-3.85563509998544</v>
      </c>
      <c r="M222" s="6">
        <v>-3.85563509998544</v>
      </c>
      <c r="N222" s="6">
        <v>0.0</v>
      </c>
      <c r="O222" s="6">
        <v>0.0</v>
      </c>
      <c r="P222" s="6">
        <v>0.0</v>
      </c>
    </row>
    <row r="223">
      <c r="A223" s="6">
        <v>221.0</v>
      </c>
      <c r="B223" s="7">
        <v>44225.0</v>
      </c>
      <c r="C223" s="6">
        <v>733.224573009386</v>
      </c>
      <c r="D223" s="6">
        <v>637.181207467326</v>
      </c>
      <c r="E223" s="6">
        <v>815.851232294405</v>
      </c>
      <c r="F223" s="6">
        <v>733.224573009386</v>
      </c>
      <c r="G223" s="6">
        <v>733.224573009386</v>
      </c>
      <c r="H223" s="6">
        <v>-7.76138543764337</v>
      </c>
      <c r="I223" s="6">
        <v>-7.76138543764337</v>
      </c>
      <c r="J223" s="6">
        <v>-7.76138543764337</v>
      </c>
      <c r="K223" s="6">
        <v>-7.76138543764337</v>
      </c>
      <c r="L223" s="6">
        <v>-7.76138543764337</v>
      </c>
      <c r="M223" s="6">
        <v>-7.76138543764337</v>
      </c>
      <c r="N223" s="6">
        <v>0.0</v>
      </c>
      <c r="O223" s="6">
        <v>0.0</v>
      </c>
      <c r="P223" s="6">
        <v>0.0</v>
      </c>
    </row>
    <row r="224">
      <c r="A224" s="6">
        <v>222.0</v>
      </c>
      <c r="B224" s="7">
        <v>44228.0</v>
      </c>
      <c r="C224" s="6">
        <v>740.597122167719</v>
      </c>
      <c r="D224" s="6">
        <v>654.643682079325</v>
      </c>
      <c r="E224" s="6">
        <v>818.442428780397</v>
      </c>
      <c r="F224" s="6">
        <v>740.597122167719</v>
      </c>
      <c r="G224" s="6">
        <v>740.597122167719</v>
      </c>
      <c r="H224" s="6">
        <v>-5.8742788748878</v>
      </c>
      <c r="I224" s="6">
        <v>-5.8742788748878</v>
      </c>
      <c r="J224" s="6">
        <v>-5.8742788748878</v>
      </c>
      <c r="K224" s="6">
        <v>-5.8742788748878</v>
      </c>
      <c r="L224" s="6">
        <v>-5.8742788748878</v>
      </c>
      <c r="M224" s="6">
        <v>-5.8742788748878</v>
      </c>
      <c r="N224" s="6">
        <v>0.0</v>
      </c>
      <c r="O224" s="6">
        <v>0.0</v>
      </c>
      <c r="P224" s="6">
        <v>0.0</v>
      </c>
    </row>
    <row r="225">
      <c r="A225" s="6">
        <v>223.0</v>
      </c>
      <c r="B225" s="7">
        <v>44229.0</v>
      </c>
      <c r="C225" s="6">
        <v>743.05463855383</v>
      </c>
      <c r="D225" s="6">
        <v>650.642332209292</v>
      </c>
      <c r="E225" s="6">
        <v>825.013168800486</v>
      </c>
      <c r="F225" s="6">
        <v>743.05463855383</v>
      </c>
      <c r="G225" s="6">
        <v>743.05463855383</v>
      </c>
      <c r="H225" s="6">
        <v>-2.41403435287074</v>
      </c>
      <c r="I225" s="6">
        <v>-2.41403435287074</v>
      </c>
      <c r="J225" s="6">
        <v>-2.41403435287074</v>
      </c>
      <c r="K225" s="6">
        <v>-2.41403435287074</v>
      </c>
      <c r="L225" s="6">
        <v>-2.41403435287074</v>
      </c>
      <c r="M225" s="6">
        <v>-2.41403435287074</v>
      </c>
      <c r="N225" s="6">
        <v>0.0</v>
      </c>
      <c r="O225" s="6">
        <v>0.0</v>
      </c>
      <c r="P225" s="6">
        <v>0.0</v>
      </c>
    </row>
    <row r="226">
      <c r="A226" s="6">
        <v>224.0</v>
      </c>
      <c r="B226" s="7">
        <v>44230.0</v>
      </c>
      <c r="C226" s="6">
        <v>745.512154939941</v>
      </c>
      <c r="D226" s="6">
        <v>657.4440070218</v>
      </c>
      <c r="E226" s="6">
        <v>822.731666860557</v>
      </c>
      <c r="F226" s="6">
        <v>745.512154939941</v>
      </c>
      <c r="G226" s="6">
        <v>745.512154939941</v>
      </c>
      <c r="H226" s="6">
        <v>-3.507489539126</v>
      </c>
      <c r="I226" s="6">
        <v>-3.507489539126</v>
      </c>
      <c r="J226" s="6">
        <v>-3.507489539126</v>
      </c>
      <c r="K226" s="6">
        <v>-3.507489539126</v>
      </c>
      <c r="L226" s="6">
        <v>-3.507489539126</v>
      </c>
      <c r="M226" s="6">
        <v>-3.507489539126</v>
      </c>
      <c r="N226" s="6">
        <v>0.0</v>
      </c>
      <c r="O226" s="6">
        <v>0.0</v>
      </c>
      <c r="P226" s="6">
        <v>0.0</v>
      </c>
    </row>
    <row r="227">
      <c r="A227" s="6">
        <v>225.0</v>
      </c>
      <c r="B227" s="7">
        <v>44231.0</v>
      </c>
      <c r="C227" s="6">
        <v>747.969671326052</v>
      </c>
      <c r="D227" s="6">
        <v>649.883010707504</v>
      </c>
      <c r="E227" s="6">
        <v>822.904463299723</v>
      </c>
      <c r="F227" s="6">
        <v>747.969671326052</v>
      </c>
      <c r="G227" s="6">
        <v>747.969671326052</v>
      </c>
      <c r="H227" s="6">
        <v>-3.85563509998427</v>
      </c>
      <c r="I227" s="6">
        <v>-3.85563509998427</v>
      </c>
      <c r="J227" s="6">
        <v>-3.85563509998427</v>
      </c>
      <c r="K227" s="6">
        <v>-3.85563509998427</v>
      </c>
      <c r="L227" s="6">
        <v>-3.85563509998427</v>
      </c>
      <c r="M227" s="6">
        <v>-3.85563509998427</v>
      </c>
      <c r="N227" s="6">
        <v>0.0</v>
      </c>
      <c r="O227" s="6">
        <v>0.0</v>
      </c>
      <c r="P227" s="6">
        <v>0.0</v>
      </c>
    </row>
    <row r="228">
      <c r="A228" s="6">
        <v>226.0</v>
      </c>
      <c r="B228" s="7">
        <v>44232.0</v>
      </c>
      <c r="C228" s="6">
        <v>750.427187712163</v>
      </c>
      <c r="D228" s="6">
        <v>651.38099705525</v>
      </c>
      <c r="E228" s="6">
        <v>821.657329842193</v>
      </c>
      <c r="F228" s="6">
        <v>750.427187712163</v>
      </c>
      <c r="G228" s="6">
        <v>750.427187712163</v>
      </c>
      <c r="H228" s="6">
        <v>-7.76138543761257</v>
      </c>
      <c r="I228" s="6">
        <v>-7.76138543761257</v>
      </c>
      <c r="J228" s="6">
        <v>-7.76138543761257</v>
      </c>
      <c r="K228" s="6">
        <v>-7.76138543761257</v>
      </c>
      <c r="L228" s="6">
        <v>-7.76138543761257</v>
      </c>
      <c r="M228" s="6">
        <v>-7.76138543761257</v>
      </c>
      <c r="N228" s="6">
        <v>0.0</v>
      </c>
      <c r="O228" s="6">
        <v>0.0</v>
      </c>
      <c r="P228" s="6">
        <v>0.0</v>
      </c>
    </row>
    <row r="229">
      <c r="A229" s="6">
        <v>227.0</v>
      </c>
      <c r="B229" s="7">
        <v>44235.0</v>
      </c>
      <c r="C229" s="6">
        <v>757.799736870496</v>
      </c>
      <c r="D229" s="6">
        <v>665.137467165179</v>
      </c>
      <c r="E229" s="6">
        <v>839.412983755573</v>
      </c>
      <c r="F229" s="6">
        <v>757.799736870496</v>
      </c>
      <c r="G229" s="6">
        <v>757.799736870496</v>
      </c>
      <c r="H229" s="6">
        <v>-5.87427887490075</v>
      </c>
      <c r="I229" s="6">
        <v>-5.87427887490075</v>
      </c>
      <c r="J229" s="6">
        <v>-5.87427887490075</v>
      </c>
      <c r="K229" s="6">
        <v>-5.87427887490075</v>
      </c>
      <c r="L229" s="6">
        <v>-5.87427887490075</v>
      </c>
      <c r="M229" s="6">
        <v>-5.87427887490075</v>
      </c>
      <c r="N229" s="6">
        <v>0.0</v>
      </c>
      <c r="O229" s="6">
        <v>0.0</v>
      </c>
      <c r="P229" s="6">
        <v>0.0</v>
      </c>
    </row>
    <row r="230">
      <c r="A230" s="6">
        <v>228.0</v>
      </c>
      <c r="B230" s="7">
        <v>44236.0</v>
      </c>
      <c r="C230" s="6">
        <v>760.257253256607</v>
      </c>
      <c r="D230" s="6">
        <v>675.19767884766</v>
      </c>
      <c r="E230" s="6">
        <v>843.402221662295</v>
      </c>
      <c r="F230" s="6">
        <v>760.257253256607</v>
      </c>
      <c r="G230" s="6">
        <v>760.257253256607</v>
      </c>
      <c r="H230" s="6">
        <v>-2.41403435286294</v>
      </c>
      <c r="I230" s="6">
        <v>-2.41403435286294</v>
      </c>
      <c r="J230" s="6">
        <v>-2.41403435286294</v>
      </c>
      <c r="K230" s="6">
        <v>-2.41403435286294</v>
      </c>
      <c r="L230" s="6">
        <v>-2.41403435286294</v>
      </c>
      <c r="M230" s="6">
        <v>-2.41403435286294</v>
      </c>
      <c r="N230" s="6">
        <v>0.0</v>
      </c>
      <c r="O230" s="6">
        <v>0.0</v>
      </c>
      <c r="P230" s="6">
        <v>0.0</v>
      </c>
    </row>
    <row r="231">
      <c r="A231" s="6">
        <v>229.0</v>
      </c>
      <c r="B231" s="7">
        <v>44237.0</v>
      </c>
      <c r="C231" s="6">
        <v>762.714769642718</v>
      </c>
      <c r="D231" s="6">
        <v>669.293625205166</v>
      </c>
      <c r="E231" s="6">
        <v>847.081593983092</v>
      </c>
      <c r="F231" s="6">
        <v>762.714769642718</v>
      </c>
      <c r="G231" s="6">
        <v>762.714769642718</v>
      </c>
      <c r="H231" s="6">
        <v>-3.50748953912542</v>
      </c>
      <c r="I231" s="6">
        <v>-3.50748953912542</v>
      </c>
      <c r="J231" s="6">
        <v>-3.50748953912542</v>
      </c>
      <c r="K231" s="6">
        <v>-3.50748953912542</v>
      </c>
      <c r="L231" s="6">
        <v>-3.50748953912542</v>
      </c>
      <c r="M231" s="6">
        <v>-3.50748953912542</v>
      </c>
      <c r="N231" s="6">
        <v>0.0</v>
      </c>
      <c r="O231" s="6">
        <v>0.0</v>
      </c>
      <c r="P231" s="6">
        <v>0.0</v>
      </c>
    </row>
    <row r="232">
      <c r="A232" s="6">
        <v>230.0</v>
      </c>
      <c r="B232" s="7">
        <v>44238.0</v>
      </c>
      <c r="C232" s="6">
        <v>765.172286028829</v>
      </c>
      <c r="D232" s="6">
        <v>675.487404862351</v>
      </c>
      <c r="E232" s="6">
        <v>848.927425251152</v>
      </c>
      <c r="F232" s="6">
        <v>765.172286028829</v>
      </c>
      <c r="G232" s="6">
        <v>765.172286028829</v>
      </c>
      <c r="H232" s="6">
        <v>-3.85563510000078</v>
      </c>
      <c r="I232" s="6">
        <v>-3.85563510000078</v>
      </c>
      <c r="J232" s="6">
        <v>-3.85563510000078</v>
      </c>
      <c r="K232" s="6">
        <v>-3.85563510000078</v>
      </c>
      <c r="L232" s="6">
        <v>-3.85563510000078</v>
      </c>
      <c r="M232" s="6">
        <v>-3.85563510000078</v>
      </c>
      <c r="N232" s="6">
        <v>0.0</v>
      </c>
      <c r="O232" s="6">
        <v>0.0</v>
      </c>
      <c r="P232" s="6">
        <v>0.0</v>
      </c>
    </row>
    <row r="233">
      <c r="A233" s="6">
        <v>231.0</v>
      </c>
      <c r="B233" s="7">
        <v>44239.0</v>
      </c>
      <c r="C233" s="6">
        <v>767.62980241494</v>
      </c>
      <c r="D233" s="6">
        <v>673.16021303281</v>
      </c>
      <c r="E233" s="6">
        <v>844.109707478627</v>
      </c>
      <c r="F233" s="6">
        <v>767.62980241494</v>
      </c>
      <c r="G233" s="6">
        <v>767.62980241494</v>
      </c>
      <c r="H233" s="6">
        <v>-7.76138543761717</v>
      </c>
      <c r="I233" s="6">
        <v>-7.76138543761717</v>
      </c>
      <c r="J233" s="6">
        <v>-7.76138543761717</v>
      </c>
      <c r="K233" s="6">
        <v>-7.76138543761717</v>
      </c>
      <c r="L233" s="6">
        <v>-7.76138543761717</v>
      </c>
      <c r="M233" s="6">
        <v>-7.76138543761717</v>
      </c>
      <c r="N233" s="6">
        <v>0.0</v>
      </c>
      <c r="O233" s="6">
        <v>0.0</v>
      </c>
      <c r="P233" s="6">
        <v>0.0</v>
      </c>
    </row>
    <row r="234">
      <c r="A234" s="6">
        <v>232.0</v>
      </c>
      <c r="B234" s="7">
        <v>44243.0</v>
      </c>
      <c r="C234" s="6">
        <v>777.459867959384</v>
      </c>
      <c r="D234" s="6">
        <v>684.858967384521</v>
      </c>
      <c r="E234" s="6">
        <v>858.884413369464</v>
      </c>
      <c r="F234" s="6">
        <v>777.459867959384</v>
      </c>
      <c r="G234" s="6">
        <v>777.459867959384</v>
      </c>
      <c r="H234" s="6">
        <v>-2.41403435285515</v>
      </c>
      <c r="I234" s="6">
        <v>-2.41403435285515</v>
      </c>
      <c r="J234" s="6">
        <v>-2.41403435285515</v>
      </c>
      <c r="K234" s="6">
        <v>-2.41403435285515</v>
      </c>
      <c r="L234" s="6">
        <v>-2.41403435285515</v>
      </c>
      <c r="M234" s="6">
        <v>-2.41403435285515</v>
      </c>
      <c r="N234" s="6">
        <v>0.0</v>
      </c>
      <c r="O234" s="6">
        <v>0.0</v>
      </c>
      <c r="P234" s="6">
        <v>0.0</v>
      </c>
    </row>
    <row r="235">
      <c r="A235" s="6">
        <v>233.0</v>
      </c>
      <c r="B235" s="7">
        <v>44244.0</v>
      </c>
      <c r="C235" s="6">
        <v>779.917384345495</v>
      </c>
      <c r="D235" s="6">
        <v>689.954872972075</v>
      </c>
      <c r="E235" s="6">
        <v>861.75994144314</v>
      </c>
      <c r="F235" s="6">
        <v>779.917384345495</v>
      </c>
      <c r="G235" s="6">
        <v>779.917384345495</v>
      </c>
      <c r="H235" s="6">
        <v>-3.50748953912484</v>
      </c>
      <c r="I235" s="6">
        <v>-3.50748953912484</v>
      </c>
      <c r="J235" s="6">
        <v>-3.50748953912484</v>
      </c>
      <c r="K235" s="6">
        <v>-3.50748953912484</v>
      </c>
      <c r="L235" s="6">
        <v>-3.50748953912484</v>
      </c>
      <c r="M235" s="6">
        <v>-3.50748953912484</v>
      </c>
      <c r="N235" s="6">
        <v>0.0</v>
      </c>
      <c r="O235" s="6">
        <v>0.0</v>
      </c>
      <c r="P235" s="6">
        <v>0.0</v>
      </c>
    </row>
    <row r="236">
      <c r="A236" s="6">
        <v>234.0</v>
      </c>
      <c r="B236" s="7">
        <v>44245.0</v>
      </c>
      <c r="C236" s="6">
        <v>782.374900731606</v>
      </c>
      <c r="D236" s="6">
        <v>692.967837185956</v>
      </c>
      <c r="E236" s="6">
        <v>859.531544459799</v>
      </c>
      <c r="F236" s="6">
        <v>782.374900731606</v>
      </c>
      <c r="G236" s="6">
        <v>782.374900731606</v>
      </c>
      <c r="H236" s="6">
        <v>-3.85563509996846</v>
      </c>
      <c r="I236" s="6">
        <v>-3.85563509996846</v>
      </c>
      <c r="J236" s="6">
        <v>-3.85563509996846</v>
      </c>
      <c r="K236" s="6">
        <v>-3.85563509996846</v>
      </c>
      <c r="L236" s="6">
        <v>-3.85563509996846</v>
      </c>
      <c r="M236" s="6">
        <v>-3.85563509996846</v>
      </c>
      <c r="N236" s="6">
        <v>0.0</v>
      </c>
      <c r="O236" s="6">
        <v>0.0</v>
      </c>
      <c r="P236" s="6">
        <v>0.0</v>
      </c>
    </row>
    <row r="237">
      <c r="A237" s="6">
        <v>235.0</v>
      </c>
      <c r="B237" s="7">
        <v>44246.0</v>
      </c>
      <c r="C237" s="6">
        <v>784.832417117717</v>
      </c>
      <c r="D237" s="6">
        <v>692.623904308997</v>
      </c>
      <c r="E237" s="6">
        <v>866.222469234017</v>
      </c>
      <c r="F237" s="6">
        <v>784.832417117717</v>
      </c>
      <c r="G237" s="6">
        <v>784.832417117717</v>
      </c>
      <c r="H237" s="6">
        <v>-7.76138543760407</v>
      </c>
      <c r="I237" s="6">
        <v>-7.76138543760407</v>
      </c>
      <c r="J237" s="6">
        <v>-7.76138543760407</v>
      </c>
      <c r="K237" s="6">
        <v>-7.76138543760407</v>
      </c>
      <c r="L237" s="6">
        <v>-7.76138543760407</v>
      </c>
      <c r="M237" s="6">
        <v>-7.76138543760407</v>
      </c>
      <c r="N237" s="6">
        <v>0.0</v>
      </c>
      <c r="O237" s="6">
        <v>0.0</v>
      </c>
      <c r="P237" s="6">
        <v>0.0</v>
      </c>
    </row>
    <row r="238">
      <c r="A238" s="6">
        <v>236.0</v>
      </c>
      <c r="B238" s="7">
        <v>44249.0</v>
      </c>
      <c r="C238" s="6">
        <v>792.20496627605</v>
      </c>
      <c r="D238" s="6">
        <v>706.163588858453</v>
      </c>
      <c r="E238" s="6">
        <v>872.837805993648</v>
      </c>
      <c r="F238" s="6">
        <v>792.20496627605</v>
      </c>
      <c r="G238" s="6">
        <v>792.20496627605</v>
      </c>
      <c r="H238" s="6">
        <v>-5.87427887492666</v>
      </c>
      <c r="I238" s="6">
        <v>-5.87427887492666</v>
      </c>
      <c r="J238" s="6">
        <v>-5.87427887492666</v>
      </c>
      <c r="K238" s="6">
        <v>-5.87427887492666</v>
      </c>
      <c r="L238" s="6">
        <v>-5.87427887492666</v>
      </c>
      <c r="M238" s="6">
        <v>-5.87427887492666</v>
      </c>
      <c r="N238" s="6">
        <v>0.0</v>
      </c>
      <c r="O238" s="6">
        <v>0.0</v>
      </c>
      <c r="P238" s="6">
        <v>0.0</v>
      </c>
    </row>
    <row r="239">
      <c r="A239" s="6">
        <v>237.0</v>
      </c>
      <c r="B239" s="7">
        <v>44250.0</v>
      </c>
      <c r="C239" s="6">
        <v>794.662482662161</v>
      </c>
      <c r="D239" s="6">
        <v>709.391256916583</v>
      </c>
      <c r="E239" s="6">
        <v>879.61615691628</v>
      </c>
      <c r="F239" s="6">
        <v>794.662482662161</v>
      </c>
      <c r="G239" s="6">
        <v>794.662482662161</v>
      </c>
      <c r="H239" s="6">
        <v>-2.41403435288723</v>
      </c>
      <c r="I239" s="6">
        <v>-2.41403435288723</v>
      </c>
      <c r="J239" s="6">
        <v>-2.41403435288723</v>
      </c>
      <c r="K239" s="6">
        <v>-2.41403435288723</v>
      </c>
      <c r="L239" s="6">
        <v>-2.41403435288723</v>
      </c>
      <c r="M239" s="6">
        <v>-2.41403435288723</v>
      </c>
      <c r="N239" s="6">
        <v>0.0</v>
      </c>
      <c r="O239" s="6">
        <v>0.0</v>
      </c>
      <c r="P239" s="6">
        <v>0.0</v>
      </c>
    </row>
    <row r="240">
      <c r="A240" s="6">
        <v>238.0</v>
      </c>
      <c r="B240" s="7">
        <v>44251.0</v>
      </c>
      <c r="C240" s="6">
        <v>797.119999048272</v>
      </c>
      <c r="D240" s="6">
        <v>709.637165397909</v>
      </c>
      <c r="E240" s="6">
        <v>880.185946335793</v>
      </c>
      <c r="F240" s="6">
        <v>797.119999048272</v>
      </c>
      <c r="G240" s="6">
        <v>797.119999048272</v>
      </c>
      <c r="H240" s="6">
        <v>-3.50748953912779</v>
      </c>
      <c r="I240" s="6">
        <v>-3.50748953912779</v>
      </c>
      <c r="J240" s="6">
        <v>-3.50748953912779</v>
      </c>
      <c r="K240" s="6">
        <v>-3.50748953912779</v>
      </c>
      <c r="L240" s="6">
        <v>-3.50748953912779</v>
      </c>
      <c r="M240" s="6">
        <v>-3.50748953912779</v>
      </c>
      <c r="N240" s="6">
        <v>0.0</v>
      </c>
      <c r="O240" s="6">
        <v>0.0</v>
      </c>
      <c r="P240" s="6">
        <v>0.0</v>
      </c>
    </row>
    <row r="241">
      <c r="A241" s="6">
        <v>239.0</v>
      </c>
      <c r="B241" s="7">
        <v>44252.0</v>
      </c>
      <c r="C241" s="6">
        <v>799.577515434383</v>
      </c>
      <c r="D241" s="6">
        <v>711.28166902723</v>
      </c>
      <c r="E241" s="6">
        <v>877.385154406016</v>
      </c>
      <c r="F241" s="6">
        <v>799.577515434383</v>
      </c>
      <c r="G241" s="6">
        <v>799.577515434383</v>
      </c>
      <c r="H241" s="6">
        <v>-3.85563509997613</v>
      </c>
      <c r="I241" s="6">
        <v>-3.85563509997613</v>
      </c>
      <c r="J241" s="6">
        <v>-3.85563509997613</v>
      </c>
      <c r="K241" s="6">
        <v>-3.85563509997613</v>
      </c>
      <c r="L241" s="6">
        <v>-3.85563509997613</v>
      </c>
      <c r="M241" s="6">
        <v>-3.85563509997613</v>
      </c>
      <c r="N241" s="6">
        <v>0.0</v>
      </c>
      <c r="O241" s="6">
        <v>0.0</v>
      </c>
      <c r="P241" s="6">
        <v>0.0</v>
      </c>
    </row>
    <row r="242">
      <c r="A242" s="6">
        <v>240.0</v>
      </c>
      <c r="B242" s="7">
        <v>44253.0</v>
      </c>
      <c r="C242" s="6">
        <v>802.035031820494</v>
      </c>
      <c r="D242" s="6">
        <v>708.777285033923</v>
      </c>
      <c r="E242" s="6">
        <v>881.596027372199</v>
      </c>
      <c r="F242" s="6">
        <v>802.035031820494</v>
      </c>
      <c r="G242" s="6">
        <v>802.035031820494</v>
      </c>
      <c r="H242" s="6">
        <v>-7.76138543759097</v>
      </c>
      <c r="I242" s="6">
        <v>-7.76138543759097</v>
      </c>
      <c r="J242" s="6">
        <v>-7.76138543759097</v>
      </c>
      <c r="K242" s="6">
        <v>-7.76138543759097</v>
      </c>
      <c r="L242" s="6">
        <v>-7.76138543759097</v>
      </c>
      <c r="M242" s="6">
        <v>-7.76138543759097</v>
      </c>
      <c r="N242" s="6">
        <v>0.0</v>
      </c>
      <c r="O242" s="6">
        <v>0.0</v>
      </c>
      <c r="P242" s="6">
        <v>0.0</v>
      </c>
    </row>
    <row r="243">
      <c r="A243" s="6">
        <v>241.0</v>
      </c>
      <c r="B243" s="7">
        <v>44256.0</v>
      </c>
      <c r="C243" s="6">
        <v>809.407580978827</v>
      </c>
      <c r="D243" s="6">
        <v>720.569604257081</v>
      </c>
      <c r="E243" s="6">
        <v>884.927442248562</v>
      </c>
      <c r="F243" s="6">
        <v>809.407580978827</v>
      </c>
      <c r="G243" s="6">
        <v>809.407580978827</v>
      </c>
      <c r="H243" s="6">
        <v>-5.87427887487333</v>
      </c>
      <c r="I243" s="6">
        <v>-5.87427887487333</v>
      </c>
      <c r="J243" s="6">
        <v>-5.87427887487333</v>
      </c>
      <c r="K243" s="6">
        <v>-5.87427887487333</v>
      </c>
      <c r="L243" s="6">
        <v>-5.87427887487333</v>
      </c>
      <c r="M243" s="6">
        <v>-5.87427887487333</v>
      </c>
      <c r="N243" s="6">
        <v>0.0</v>
      </c>
      <c r="O243" s="6">
        <v>0.0</v>
      </c>
      <c r="P243" s="6">
        <v>0.0</v>
      </c>
    </row>
    <row r="244">
      <c r="A244" s="6">
        <v>242.0</v>
      </c>
      <c r="B244" s="7">
        <v>44257.0</v>
      </c>
      <c r="C244" s="6">
        <v>811.865097364938</v>
      </c>
      <c r="D244" s="6">
        <v>725.158970302197</v>
      </c>
      <c r="E244" s="6">
        <v>898.096981570166</v>
      </c>
      <c r="F244" s="6">
        <v>811.865097364938</v>
      </c>
      <c r="G244" s="6">
        <v>811.865097364938</v>
      </c>
      <c r="H244" s="6">
        <v>-2.41403435287944</v>
      </c>
      <c r="I244" s="6">
        <v>-2.41403435287944</v>
      </c>
      <c r="J244" s="6">
        <v>-2.41403435287944</v>
      </c>
      <c r="K244" s="6">
        <v>-2.41403435287944</v>
      </c>
      <c r="L244" s="6">
        <v>-2.41403435287944</v>
      </c>
      <c r="M244" s="6">
        <v>-2.41403435287944</v>
      </c>
      <c r="N244" s="6">
        <v>0.0</v>
      </c>
      <c r="O244" s="6">
        <v>0.0</v>
      </c>
      <c r="P244" s="6">
        <v>0.0</v>
      </c>
    </row>
    <row r="245">
      <c r="A245" s="6">
        <v>243.0</v>
      </c>
      <c r="B245" s="7">
        <v>44258.0</v>
      </c>
      <c r="C245" s="6">
        <v>814.322613751049</v>
      </c>
      <c r="D245" s="6">
        <v>727.021601866562</v>
      </c>
      <c r="E245" s="6">
        <v>895.868787191404</v>
      </c>
      <c r="F245" s="6">
        <v>814.322613751049</v>
      </c>
      <c r="G245" s="6">
        <v>814.322613751049</v>
      </c>
      <c r="H245" s="6">
        <v>-3.50748953912721</v>
      </c>
      <c r="I245" s="6">
        <v>-3.50748953912721</v>
      </c>
      <c r="J245" s="6">
        <v>-3.50748953912721</v>
      </c>
      <c r="K245" s="6">
        <v>-3.50748953912721</v>
      </c>
      <c r="L245" s="6">
        <v>-3.50748953912721</v>
      </c>
      <c r="M245" s="6">
        <v>-3.50748953912721</v>
      </c>
      <c r="N245" s="6">
        <v>0.0</v>
      </c>
      <c r="O245" s="6">
        <v>0.0</v>
      </c>
      <c r="P245" s="6">
        <v>0.0</v>
      </c>
    </row>
    <row r="246">
      <c r="A246" s="6">
        <v>244.0</v>
      </c>
      <c r="B246" s="7">
        <v>44259.0</v>
      </c>
      <c r="C246" s="6">
        <v>816.78013013716</v>
      </c>
      <c r="D246" s="6">
        <v>725.273921939182</v>
      </c>
      <c r="E246" s="6">
        <v>898.598665107652</v>
      </c>
      <c r="F246" s="6">
        <v>816.78013013716</v>
      </c>
      <c r="G246" s="6">
        <v>816.78013013716</v>
      </c>
      <c r="H246" s="6">
        <v>-3.85563509997495</v>
      </c>
      <c r="I246" s="6">
        <v>-3.85563509997495</v>
      </c>
      <c r="J246" s="6">
        <v>-3.85563509997495</v>
      </c>
      <c r="K246" s="6">
        <v>-3.85563509997495</v>
      </c>
      <c r="L246" s="6">
        <v>-3.85563509997495</v>
      </c>
      <c r="M246" s="6">
        <v>-3.85563509997495</v>
      </c>
      <c r="N246" s="6">
        <v>0.0</v>
      </c>
      <c r="O246" s="6">
        <v>0.0</v>
      </c>
      <c r="P246" s="6">
        <v>0.0</v>
      </c>
    </row>
    <row r="247">
      <c r="A247" s="6">
        <v>245.0</v>
      </c>
      <c r="B247" s="7">
        <v>44260.0</v>
      </c>
      <c r="C247" s="6">
        <v>819.237646523271</v>
      </c>
      <c r="D247" s="6">
        <v>725.985629035143</v>
      </c>
      <c r="E247" s="6">
        <v>901.528552445674</v>
      </c>
      <c r="F247" s="6">
        <v>819.237646523271</v>
      </c>
      <c r="G247" s="6">
        <v>819.237646523271</v>
      </c>
      <c r="H247" s="6">
        <v>-7.76138543762782</v>
      </c>
      <c r="I247" s="6">
        <v>-7.76138543762782</v>
      </c>
      <c r="J247" s="6">
        <v>-7.76138543762782</v>
      </c>
      <c r="K247" s="6">
        <v>-7.76138543762782</v>
      </c>
      <c r="L247" s="6">
        <v>-7.76138543762782</v>
      </c>
      <c r="M247" s="6">
        <v>-7.76138543762782</v>
      </c>
      <c r="N247" s="6">
        <v>0.0</v>
      </c>
      <c r="O247" s="6">
        <v>0.0</v>
      </c>
      <c r="P247" s="6">
        <v>0.0</v>
      </c>
    </row>
    <row r="248">
      <c r="A248" s="6">
        <v>246.0</v>
      </c>
      <c r="B248" s="7">
        <v>44263.0</v>
      </c>
      <c r="C248" s="6">
        <v>826.610195681604</v>
      </c>
      <c r="D248" s="6">
        <v>737.931074129902</v>
      </c>
      <c r="E248" s="6">
        <v>906.365847329458</v>
      </c>
      <c r="F248" s="6">
        <v>826.610195681604</v>
      </c>
      <c r="G248" s="6">
        <v>826.610195681604</v>
      </c>
      <c r="H248" s="6">
        <v>-5.87427887488628</v>
      </c>
      <c r="I248" s="6">
        <v>-5.87427887488628</v>
      </c>
      <c r="J248" s="6">
        <v>-5.87427887488628</v>
      </c>
      <c r="K248" s="6">
        <v>-5.87427887488628</v>
      </c>
      <c r="L248" s="6">
        <v>-5.87427887488628</v>
      </c>
      <c r="M248" s="6">
        <v>-5.87427887488628</v>
      </c>
      <c r="N248" s="6">
        <v>0.0</v>
      </c>
      <c r="O248" s="6">
        <v>0.0</v>
      </c>
      <c r="P248" s="6">
        <v>0.0</v>
      </c>
    </row>
    <row r="249">
      <c r="A249" s="6">
        <v>247.0</v>
      </c>
      <c r="B249" s="7">
        <v>44264.0</v>
      </c>
      <c r="C249" s="6">
        <v>829.067712067715</v>
      </c>
      <c r="D249" s="6">
        <v>739.783519721961</v>
      </c>
      <c r="E249" s="6">
        <v>913.383293013449</v>
      </c>
      <c r="F249" s="6">
        <v>829.067712067715</v>
      </c>
      <c r="G249" s="6">
        <v>829.067712067715</v>
      </c>
      <c r="H249" s="6">
        <v>-2.41403435287164</v>
      </c>
      <c r="I249" s="6">
        <v>-2.41403435287164</v>
      </c>
      <c r="J249" s="6">
        <v>-2.41403435287164</v>
      </c>
      <c r="K249" s="6">
        <v>-2.41403435287164</v>
      </c>
      <c r="L249" s="6">
        <v>-2.41403435287164</v>
      </c>
      <c r="M249" s="6">
        <v>-2.41403435287164</v>
      </c>
      <c r="N249" s="6">
        <v>0.0</v>
      </c>
      <c r="O249" s="6">
        <v>0.0</v>
      </c>
      <c r="P249" s="6">
        <v>0.0</v>
      </c>
    </row>
    <row r="250">
      <c r="A250" s="6">
        <v>248.0</v>
      </c>
      <c r="B250" s="7">
        <v>44265.0</v>
      </c>
      <c r="C250" s="6">
        <v>831.525228453826</v>
      </c>
      <c r="D250" s="6">
        <v>741.461406200643</v>
      </c>
      <c r="E250" s="6">
        <v>911.126322925925</v>
      </c>
      <c r="F250" s="6">
        <v>831.525228453826</v>
      </c>
      <c r="G250" s="6">
        <v>831.525228453826</v>
      </c>
      <c r="H250" s="6">
        <v>-3.50748953912839</v>
      </c>
      <c r="I250" s="6">
        <v>-3.50748953912839</v>
      </c>
      <c r="J250" s="6">
        <v>-3.50748953912839</v>
      </c>
      <c r="K250" s="6">
        <v>-3.50748953912839</v>
      </c>
      <c r="L250" s="6">
        <v>-3.50748953912839</v>
      </c>
      <c r="M250" s="6">
        <v>-3.50748953912839</v>
      </c>
      <c r="N250" s="6">
        <v>0.0</v>
      </c>
      <c r="O250" s="6">
        <v>0.0</v>
      </c>
      <c r="P250" s="6">
        <v>0.0</v>
      </c>
    </row>
    <row r="251">
      <c r="A251" s="6">
        <v>249.0</v>
      </c>
      <c r="B251" s="7">
        <v>44266.0</v>
      </c>
      <c r="C251" s="6">
        <v>833.982744839937</v>
      </c>
      <c r="D251" s="6">
        <v>740.370458743333</v>
      </c>
      <c r="E251" s="6">
        <v>912.315058568037</v>
      </c>
      <c r="F251" s="6">
        <v>833.982744839937</v>
      </c>
      <c r="G251" s="6">
        <v>833.982744839937</v>
      </c>
      <c r="H251" s="6">
        <v>-3.85563509999147</v>
      </c>
      <c r="I251" s="6">
        <v>-3.85563509999147</v>
      </c>
      <c r="J251" s="6">
        <v>-3.85563509999147</v>
      </c>
      <c r="K251" s="6">
        <v>-3.85563509999147</v>
      </c>
      <c r="L251" s="6">
        <v>-3.85563509999147</v>
      </c>
      <c r="M251" s="6">
        <v>-3.85563509999147</v>
      </c>
      <c r="N251" s="6">
        <v>0.0</v>
      </c>
      <c r="O251" s="6">
        <v>0.0</v>
      </c>
      <c r="P251" s="6">
        <v>0.0</v>
      </c>
    </row>
    <row r="252">
      <c r="A252" s="6">
        <v>250.0</v>
      </c>
      <c r="B252" s="7">
        <v>44267.0</v>
      </c>
      <c r="C252" s="6">
        <v>836.440261226048</v>
      </c>
      <c r="D252" s="6">
        <v>742.530277497763</v>
      </c>
      <c r="E252" s="6">
        <v>917.615499315612</v>
      </c>
      <c r="F252" s="6">
        <v>836.440261226048</v>
      </c>
      <c r="G252" s="6">
        <v>836.440261226048</v>
      </c>
      <c r="H252" s="6">
        <v>-7.76138543763243</v>
      </c>
      <c r="I252" s="6">
        <v>-7.76138543763243</v>
      </c>
      <c r="J252" s="6">
        <v>-7.76138543763243</v>
      </c>
      <c r="K252" s="6">
        <v>-7.76138543763243</v>
      </c>
      <c r="L252" s="6">
        <v>-7.76138543763243</v>
      </c>
      <c r="M252" s="6">
        <v>-7.76138543763243</v>
      </c>
      <c r="N252" s="6">
        <v>0.0</v>
      </c>
      <c r="O252" s="6">
        <v>0.0</v>
      </c>
      <c r="P252" s="6">
        <v>0.0</v>
      </c>
    </row>
    <row r="253">
      <c r="A253" s="6">
        <v>251.0</v>
      </c>
      <c r="B253" s="7">
        <v>44268.0</v>
      </c>
      <c r="C253" s="6">
        <v>838.897777612159</v>
      </c>
      <c r="D253" s="6">
        <v>761.345176228469</v>
      </c>
      <c r="E253" s="6">
        <v>935.960662637337</v>
      </c>
      <c r="F253" s="6">
        <v>838.897777612159</v>
      </c>
      <c r="G253" s="6">
        <v>838.897777612159</v>
      </c>
      <c r="H253" s="6">
        <v>11.7064116509295</v>
      </c>
      <c r="I253" s="6">
        <v>11.7064116509295</v>
      </c>
      <c r="J253" s="6">
        <v>11.7064116509295</v>
      </c>
      <c r="K253" s="6">
        <v>11.7064116509295</v>
      </c>
      <c r="L253" s="6">
        <v>11.7064116509295</v>
      </c>
      <c r="M253" s="6">
        <v>11.7064116509295</v>
      </c>
      <c r="N253" s="6">
        <v>0.0</v>
      </c>
      <c r="O253" s="6">
        <v>0.0</v>
      </c>
      <c r="P253" s="6">
        <v>0.0</v>
      </c>
    </row>
    <row r="254">
      <c r="A254" s="6">
        <v>252.0</v>
      </c>
      <c r="B254" s="7">
        <v>44269.0</v>
      </c>
      <c r="C254" s="6">
        <v>841.35529399827</v>
      </c>
      <c r="D254" s="6">
        <v>769.20411088429</v>
      </c>
      <c r="E254" s="6">
        <v>938.386711819933</v>
      </c>
      <c r="F254" s="6">
        <v>841.35529399827</v>
      </c>
      <c r="G254" s="6">
        <v>841.35529399827</v>
      </c>
      <c r="H254" s="6">
        <v>11.7064116534837</v>
      </c>
      <c r="I254" s="6">
        <v>11.7064116534837</v>
      </c>
      <c r="J254" s="6">
        <v>11.7064116534837</v>
      </c>
      <c r="K254" s="6">
        <v>11.7064116534837</v>
      </c>
      <c r="L254" s="6">
        <v>11.7064116534837</v>
      </c>
      <c r="M254" s="6">
        <v>11.7064116534837</v>
      </c>
      <c r="N254" s="6">
        <v>0.0</v>
      </c>
      <c r="O254" s="6">
        <v>0.0</v>
      </c>
      <c r="P254" s="6">
        <v>0.0</v>
      </c>
    </row>
    <row r="255">
      <c r="A255" s="6">
        <v>253.0</v>
      </c>
      <c r="B255" s="7">
        <v>44270.0</v>
      </c>
      <c r="C255" s="6">
        <v>843.812810384381</v>
      </c>
      <c r="D255" s="6">
        <v>754.819052338293</v>
      </c>
      <c r="E255" s="6">
        <v>924.313308387302</v>
      </c>
      <c r="F255" s="6">
        <v>843.812810384381</v>
      </c>
      <c r="G255" s="6">
        <v>843.812810384381</v>
      </c>
      <c r="H255" s="6">
        <v>-5.87427887489923</v>
      </c>
      <c r="I255" s="6">
        <v>-5.87427887489923</v>
      </c>
      <c r="J255" s="6">
        <v>-5.87427887489923</v>
      </c>
      <c r="K255" s="6">
        <v>-5.87427887489923</v>
      </c>
      <c r="L255" s="6">
        <v>-5.87427887489923</v>
      </c>
      <c r="M255" s="6">
        <v>-5.87427887489923</v>
      </c>
      <c r="N255" s="6">
        <v>0.0</v>
      </c>
      <c r="O255" s="6">
        <v>0.0</v>
      </c>
      <c r="P255" s="6">
        <v>0.0</v>
      </c>
    </row>
    <row r="256">
      <c r="A256" s="6">
        <v>254.0</v>
      </c>
      <c r="B256" s="7">
        <v>44271.0</v>
      </c>
      <c r="C256" s="6">
        <v>846.270326770491</v>
      </c>
      <c r="D256" s="6">
        <v>765.590902972807</v>
      </c>
      <c r="E256" s="6">
        <v>937.172141870966</v>
      </c>
      <c r="F256" s="6">
        <v>846.268199911985</v>
      </c>
      <c r="G256" s="6">
        <v>846.282753044812</v>
      </c>
      <c r="H256" s="6">
        <v>-2.41403435286385</v>
      </c>
      <c r="I256" s="6">
        <v>-2.41403435286385</v>
      </c>
      <c r="J256" s="6">
        <v>-2.41403435286385</v>
      </c>
      <c r="K256" s="6">
        <v>-2.41403435286385</v>
      </c>
      <c r="L256" s="6">
        <v>-2.41403435286385</v>
      </c>
      <c r="M256" s="6">
        <v>-2.41403435286385</v>
      </c>
      <c r="N256" s="6">
        <v>0.0</v>
      </c>
      <c r="O256" s="6">
        <v>0.0</v>
      </c>
      <c r="P256" s="6">
        <v>0.0</v>
      </c>
    </row>
    <row r="257">
      <c r="A257" s="6">
        <v>255.0</v>
      </c>
      <c r="B257" s="7">
        <v>44272.0</v>
      </c>
      <c r="C257" s="6">
        <v>848.727843156603</v>
      </c>
      <c r="D257" s="6">
        <v>757.925136521423</v>
      </c>
      <c r="E257" s="6">
        <v>931.547648713425</v>
      </c>
      <c r="F257" s="6">
        <v>848.709181992086</v>
      </c>
      <c r="G257" s="6">
        <v>848.764422859882</v>
      </c>
      <c r="H257" s="6">
        <v>-3.50748953912527</v>
      </c>
      <c r="I257" s="6">
        <v>-3.50748953912527</v>
      </c>
      <c r="J257" s="6">
        <v>-3.50748953912527</v>
      </c>
      <c r="K257" s="6">
        <v>-3.50748953912527</v>
      </c>
      <c r="L257" s="6">
        <v>-3.50748953912527</v>
      </c>
      <c r="M257" s="6">
        <v>-3.50748953912527</v>
      </c>
      <c r="N257" s="6">
        <v>0.0</v>
      </c>
      <c r="O257" s="6">
        <v>0.0</v>
      </c>
      <c r="P257" s="6">
        <v>0.0</v>
      </c>
    </row>
    <row r="258">
      <c r="A258" s="6">
        <v>256.0</v>
      </c>
      <c r="B258" s="7">
        <v>44273.0</v>
      </c>
      <c r="C258" s="6">
        <v>851.185359542714</v>
      </c>
      <c r="D258" s="6">
        <v>765.189585615871</v>
      </c>
      <c r="E258" s="6">
        <v>935.391260361616</v>
      </c>
      <c r="F258" s="6">
        <v>851.145857150826</v>
      </c>
      <c r="G258" s="6">
        <v>851.256994017454</v>
      </c>
      <c r="H258" s="6">
        <v>-3.85563509999029</v>
      </c>
      <c r="I258" s="6">
        <v>-3.85563509999029</v>
      </c>
      <c r="J258" s="6">
        <v>-3.85563509999029</v>
      </c>
      <c r="K258" s="6">
        <v>-3.85563509999029</v>
      </c>
      <c r="L258" s="6">
        <v>-3.85563509999029</v>
      </c>
      <c r="M258" s="6">
        <v>-3.85563509999029</v>
      </c>
      <c r="N258" s="6">
        <v>0.0</v>
      </c>
      <c r="O258" s="6">
        <v>0.0</v>
      </c>
      <c r="P258" s="6">
        <v>0.0</v>
      </c>
    </row>
    <row r="259">
      <c r="A259" s="6">
        <v>257.0</v>
      </c>
      <c r="B259" s="7">
        <v>44274.0</v>
      </c>
      <c r="C259" s="6">
        <v>853.642875928825</v>
      </c>
      <c r="D259" s="6">
        <v>758.589572371819</v>
      </c>
      <c r="E259" s="6">
        <v>938.300773521982</v>
      </c>
      <c r="F259" s="6">
        <v>853.575619122941</v>
      </c>
      <c r="G259" s="6">
        <v>853.739245983475</v>
      </c>
      <c r="H259" s="6">
        <v>-7.76138543761933</v>
      </c>
      <c r="I259" s="6">
        <v>-7.76138543761933</v>
      </c>
      <c r="J259" s="6">
        <v>-7.76138543761933</v>
      </c>
      <c r="K259" s="6">
        <v>-7.76138543761933</v>
      </c>
      <c r="L259" s="6">
        <v>-7.76138543761933</v>
      </c>
      <c r="M259" s="6">
        <v>-7.76138543761933</v>
      </c>
      <c r="N259" s="6">
        <v>0.0</v>
      </c>
      <c r="O259" s="6">
        <v>0.0</v>
      </c>
      <c r="P259" s="6">
        <v>0.0</v>
      </c>
    </row>
    <row r="260">
      <c r="A260" s="6">
        <v>258.0</v>
      </c>
      <c r="B260" s="7">
        <v>44275.0</v>
      </c>
      <c r="C260" s="6">
        <v>856.100392314936</v>
      </c>
      <c r="D260" s="6">
        <v>781.369033950104</v>
      </c>
      <c r="E260" s="6">
        <v>955.400616043135</v>
      </c>
      <c r="F260" s="6">
        <v>856.014157746283</v>
      </c>
      <c r="G260" s="6">
        <v>856.225828813026</v>
      </c>
      <c r="H260" s="6">
        <v>11.7064116509571</v>
      </c>
      <c r="I260" s="6">
        <v>11.7064116509571</v>
      </c>
      <c r="J260" s="6">
        <v>11.7064116509571</v>
      </c>
      <c r="K260" s="6">
        <v>11.7064116509571</v>
      </c>
      <c r="L260" s="6">
        <v>11.7064116509571</v>
      </c>
      <c r="M260" s="6">
        <v>11.7064116509571</v>
      </c>
      <c r="N260" s="6">
        <v>0.0</v>
      </c>
      <c r="O260" s="6">
        <v>0.0</v>
      </c>
      <c r="P260" s="6">
        <v>0.0</v>
      </c>
    </row>
    <row r="261">
      <c r="A261" s="6">
        <v>259.0</v>
      </c>
      <c r="B261" s="7">
        <v>44276.0</v>
      </c>
      <c r="C261" s="6">
        <v>858.557908701047</v>
      </c>
      <c r="D261" s="6">
        <v>784.467517154603</v>
      </c>
      <c r="E261" s="6">
        <v>961.202131573638</v>
      </c>
      <c r="F261" s="6">
        <v>858.43722098483</v>
      </c>
      <c r="G261" s="6">
        <v>858.718467441495</v>
      </c>
      <c r="H261" s="6">
        <v>11.7064116534801</v>
      </c>
      <c r="I261" s="6">
        <v>11.7064116534801</v>
      </c>
      <c r="J261" s="6">
        <v>11.7064116534801</v>
      </c>
      <c r="K261" s="6">
        <v>11.7064116534801</v>
      </c>
      <c r="L261" s="6">
        <v>11.7064116534801</v>
      </c>
      <c r="M261" s="6">
        <v>11.7064116534801</v>
      </c>
      <c r="N261" s="6">
        <v>0.0</v>
      </c>
      <c r="O261" s="6">
        <v>0.0</v>
      </c>
      <c r="P261" s="6">
        <v>0.0</v>
      </c>
    </row>
    <row r="262">
      <c r="A262" s="6">
        <v>260.0</v>
      </c>
      <c r="B262" s="7">
        <v>44277.0</v>
      </c>
      <c r="C262" s="6">
        <v>861.015425087158</v>
      </c>
      <c r="D262" s="6">
        <v>773.127471557546</v>
      </c>
      <c r="E262" s="6">
        <v>947.024308065832</v>
      </c>
      <c r="F262" s="6">
        <v>860.850495794253</v>
      </c>
      <c r="G262" s="6">
        <v>861.223103794464</v>
      </c>
      <c r="H262" s="6">
        <v>-5.87427887486581</v>
      </c>
      <c r="I262" s="6">
        <v>-5.87427887486581</v>
      </c>
      <c r="J262" s="6">
        <v>-5.87427887486581</v>
      </c>
      <c r="K262" s="6">
        <v>-5.87427887486581</v>
      </c>
      <c r="L262" s="6">
        <v>-5.87427887486581</v>
      </c>
      <c r="M262" s="6">
        <v>-5.87427887486581</v>
      </c>
      <c r="N262" s="6">
        <v>0.0</v>
      </c>
      <c r="O262" s="6">
        <v>0.0</v>
      </c>
      <c r="P262" s="6">
        <v>0.0</v>
      </c>
    </row>
    <row r="263">
      <c r="A263" s="6">
        <v>261.0</v>
      </c>
      <c r="B263" s="7">
        <v>44278.0</v>
      </c>
      <c r="C263" s="6">
        <v>863.472941473269</v>
      </c>
      <c r="D263" s="6">
        <v>778.733023257765</v>
      </c>
      <c r="E263" s="6">
        <v>944.678052771036</v>
      </c>
      <c r="F263" s="6">
        <v>863.2597132489</v>
      </c>
      <c r="G263" s="6">
        <v>863.733392765185</v>
      </c>
      <c r="H263" s="6">
        <v>-2.41403435286808</v>
      </c>
      <c r="I263" s="6">
        <v>-2.41403435286808</v>
      </c>
      <c r="J263" s="6">
        <v>-2.41403435286808</v>
      </c>
      <c r="K263" s="6">
        <v>-2.41403435286808</v>
      </c>
      <c r="L263" s="6">
        <v>-2.41403435286808</v>
      </c>
      <c r="M263" s="6">
        <v>-2.41403435286808</v>
      </c>
      <c r="N263" s="6">
        <v>0.0</v>
      </c>
      <c r="O263" s="6">
        <v>0.0</v>
      </c>
      <c r="P263" s="6">
        <v>0.0</v>
      </c>
    </row>
    <row r="264">
      <c r="A264" s="6">
        <v>262.0</v>
      </c>
      <c r="B264" s="7">
        <v>44279.0</v>
      </c>
      <c r="C264" s="6">
        <v>865.930457859379</v>
      </c>
      <c r="D264" s="6">
        <v>775.425219886554</v>
      </c>
      <c r="E264" s="6">
        <v>945.297957813036</v>
      </c>
      <c r="F264" s="6">
        <v>865.676407993177</v>
      </c>
      <c r="G264" s="6">
        <v>866.214824617138</v>
      </c>
      <c r="H264" s="6">
        <v>-3.50748953912645</v>
      </c>
      <c r="I264" s="6">
        <v>-3.50748953912645</v>
      </c>
      <c r="J264" s="6">
        <v>-3.50748953912645</v>
      </c>
      <c r="K264" s="6">
        <v>-3.50748953912645</v>
      </c>
      <c r="L264" s="6">
        <v>-3.50748953912645</v>
      </c>
      <c r="M264" s="6">
        <v>-3.50748953912645</v>
      </c>
      <c r="N264" s="6">
        <v>0.0</v>
      </c>
      <c r="O264" s="6">
        <v>0.0</v>
      </c>
      <c r="P264" s="6">
        <v>0.0</v>
      </c>
    </row>
    <row r="265">
      <c r="A265" s="6">
        <v>263.0</v>
      </c>
      <c r="B265" s="7">
        <v>44280.0</v>
      </c>
      <c r="C265" s="6">
        <v>868.387974245491</v>
      </c>
      <c r="D265" s="6">
        <v>782.737292205487</v>
      </c>
      <c r="E265" s="6">
        <v>957.232415432089</v>
      </c>
      <c r="F265" s="6">
        <v>868.087673344192</v>
      </c>
      <c r="G265" s="6">
        <v>868.72225388029</v>
      </c>
      <c r="H265" s="6">
        <v>-3.85563509998912</v>
      </c>
      <c r="I265" s="6">
        <v>-3.85563509998912</v>
      </c>
      <c r="J265" s="6">
        <v>-3.85563509998912</v>
      </c>
      <c r="K265" s="6">
        <v>-3.85563509998912</v>
      </c>
      <c r="L265" s="6">
        <v>-3.85563509998912</v>
      </c>
      <c r="M265" s="6">
        <v>-3.85563509998912</v>
      </c>
      <c r="N265" s="6">
        <v>0.0</v>
      </c>
      <c r="O265" s="6">
        <v>0.0</v>
      </c>
      <c r="P265" s="6">
        <v>0.0</v>
      </c>
    </row>
    <row r="266">
      <c r="A266" s="6">
        <v>264.0</v>
      </c>
      <c r="B266" s="7">
        <v>44281.0</v>
      </c>
      <c r="C266" s="6">
        <v>870.845490631602</v>
      </c>
      <c r="D266" s="6">
        <v>775.985470451261</v>
      </c>
      <c r="E266" s="6">
        <v>951.084086815597</v>
      </c>
      <c r="F266" s="6">
        <v>870.511014645897</v>
      </c>
      <c r="G266" s="6">
        <v>871.227318410964</v>
      </c>
      <c r="H266" s="6">
        <v>-7.76138543760623</v>
      </c>
      <c r="I266" s="6">
        <v>-7.76138543760623</v>
      </c>
      <c r="J266" s="6">
        <v>-7.76138543760623</v>
      </c>
      <c r="K266" s="6">
        <v>-7.76138543760623</v>
      </c>
      <c r="L266" s="6">
        <v>-7.76138543760623</v>
      </c>
      <c r="M266" s="6">
        <v>-7.76138543760623</v>
      </c>
      <c r="N266" s="6">
        <v>0.0</v>
      </c>
      <c r="O266" s="6">
        <v>0.0</v>
      </c>
      <c r="P266" s="6">
        <v>0.0</v>
      </c>
    </row>
    <row r="267">
      <c r="A267" s="6">
        <v>265.0</v>
      </c>
      <c r="B267" s="7">
        <v>44282.0</v>
      </c>
      <c r="C267" s="6">
        <v>873.303007017713</v>
      </c>
      <c r="D267" s="6">
        <v>800.001517557352</v>
      </c>
      <c r="E267" s="6">
        <v>964.216956619164</v>
      </c>
      <c r="F267" s="6">
        <v>872.925846938294</v>
      </c>
      <c r="G267" s="6">
        <v>873.737536592168</v>
      </c>
      <c r="H267" s="6">
        <v>11.7064116509616</v>
      </c>
      <c r="I267" s="6">
        <v>11.7064116509616</v>
      </c>
      <c r="J267" s="6">
        <v>11.7064116509616</v>
      </c>
      <c r="K267" s="6">
        <v>11.7064116509616</v>
      </c>
      <c r="L267" s="6">
        <v>11.7064116509616</v>
      </c>
      <c r="M267" s="6">
        <v>11.7064116509616</v>
      </c>
      <c r="N267" s="6">
        <v>0.0</v>
      </c>
      <c r="O267" s="6">
        <v>0.0</v>
      </c>
      <c r="P267" s="6">
        <v>0.0</v>
      </c>
    </row>
    <row r="268">
      <c r="A268" s="6">
        <v>266.0</v>
      </c>
      <c r="B268" s="7">
        <v>44283.0</v>
      </c>
      <c r="C268" s="6">
        <v>875.760523403824</v>
      </c>
      <c r="D268" s="6">
        <v>800.733245586319</v>
      </c>
      <c r="E268" s="6">
        <v>976.382643453671</v>
      </c>
      <c r="F268" s="6">
        <v>875.327537428037</v>
      </c>
      <c r="G268" s="6">
        <v>876.249019753422</v>
      </c>
      <c r="H268" s="6">
        <v>11.7064116535262</v>
      </c>
      <c r="I268" s="6">
        <v>11.7064116535262</v>
      </c>
      <c r="J268" s="6">
        <v>11.7064116535262</v>
      </c>
      <c r="K268" s="6">
        <v>11.7064116535262</v>
      </c>
      <c r="L268" s="6">
        <v>11.7064116535262</v>
      </c>
      <c r="M268" s="6">
        <v>11.7064116535262</v>
      </c>
      <c r="N268" s="6">
        <v>0.0</v>
      </c>
      <c r="O268" s="6">
        <v>0.0</v>
      </c>
      <c r="P268" s="6">
        <v>0.0</v>
      </c>
    </row>
    <row r="269">
      <c r="A269" s="6">
        <v>267.0</v>
      </c>
      <c r="B269" s="7">
        <v>44284.0</v>
      </c>
      <c r="C269" s="6">
        <v>878.218039789935</v>
      </c>
      <c r="D269" s="6">
        <v>784.76896099786</v>
      </c>
      <c r="E269" s="6">
        <v>959.382545440902</v>
      </c>
      <c r="F269" s="6">
        <v>877.713453681831</v>
      </c>
      <c r="G269" s="6">
        <v>878.762670448671</v>
      </c>
      <c r="H269" s="6">
        <v>-5.87427887485885</v>
      </c>
      <c r="I269" s="6">
        <v>-5.87427887485885</v>
      </c>
      <c r="J269" s="6">
        <v>-5.87427887485885</v>
      </c>
      <c r="K269" s="6">
        <v>-5.87427887485885</v>
      </c>
      <c r="L269" s="6">
        <v>-5.87427887485885</v>
      </c>
      <c r="M269" s="6">
        <v>-5.87427887485885</v>
      </c>
      <c r="N269" s="6">
        <v>0.0</v>
      </c>
      <c r="O269" s="6">
        <v>0.0</v>
      </c>
      <c r="P269" s="6">
        <v>0.0</v>
      </c>
    </row>
    <row r="270">
      <c r="A270" s="6">
        <v>268.0</v>
      </c>
      <c r="B270" s="7">
        <v>44285.0</v>
      </c>
      <c r="C270" s="6">
        <v>880.675556176046</v>
      </c>
      <c r="D270" s="6">
        <v>793.255612592584</v>
      </c>
      <c r="E270" s="6">
        <v>969.012843879529</v>
      </c>
      <c r="F270" s="6">
        <v>880.102587632816</v>
      </c>
      <c r="G270" s="6">
        <v>881.277229759314</v>
      </c>
      <c r="H270" s="6">
        <v>-2.41403435284826</v>
      </c>
      <c r="I270" s="6">
        <v>-2.41403435284826</v>
      </c>
      <c r="J270" s="6">
        <v>-2.41403435284826</v>
      </c>
      <c r="K270" s="6">
        <v>-2.41403435284826</v>
      </c>
      <c r="L270" s="6">
        <v>-2.41403435284826</v>
      </c>
      <c r="M270" s="6">
        <v>-2.41403435284826</v>
      </c>
      <c r="N270" s="6">
        <v>0.0</v>
      </c>
      <c r="O270" s="6">
        <v>0.0</v>
      </c>
      <c r="P270" s="6">
        <v>0.0</v>
      </c>
    </row>
    <row r="271">
      <c r="A271" s="6">
        <v>269.0</v>
      </c>
      <c r="B271" s="7">
        <v>44286.0</v>
      </c>
      <c r="C271" s="6">
        <v>883.133072562156</v>
      </c>
      <c r="D271" s="6">
        <v>801.070628777098</v>
      </c>
      <c r="E271" s="6">
        <v>961.778548964387</v>
      </c>
      <c r="F271" s="6">
        <v>882.512758808464</v>
      </c>
      <c r="G271" s="6">
        <v>883.795085699284</v>
      </c>
      <c r="H271" s="6">
        <v>-3.50748953912587</v>
      </c>
      <c r="I271" s="6">
        <v>-3.50748953912587</v>
      </c>
      <c r="J271" s="6">
        <v>-3.50748953912587</v>
      </c>
      <c r="K271" s="6">
        <v>-3.50748953912587</v>
      </c>
      <c r="L271" s="6">
        <v>-3.50748953912587</v>
      </c>
      <c r="M271" s="6">
        <v>-3.50748953912587</v>
      </c>
      <c r="N271" s="6">
        <v>0.0</v>
      </c>
      <c r="O271" s="6">
        <v>0.0</v>
      </c>
      <c r="P271" s="6">
        <v>0.0</v>
      </c>
    </row>
    <row r="272">
      <c r="A272" s="6">
        <v>270.0</v>
      </c>
      <c r="B272" s="7">
        <v>44287.0</v>
      </c>
      <c r="C272" s="6">
        <v>885.590588948267</v>
      </c>
      <c r="D272" s="6">
        <v>795.439343470539</v>
      </c>
      <c r="E272" s="6">
        <v>975.329333821676</v>
      </c>
      <c r="F272" s="6">
        <v>884.9071717541</v>
      </c>
      <c r="G272" s="6">
        <v>886.313079978115</v>
      </c>
      <c r="H272" s="6">
        <v>-3.85563510000563</v>
      </c>
      <c r="I272" s="6">
        <v>-3.85563510000563</v>
      </c>
      <c r="J272" s="6">
        <v>-3.85563510000563</v>
      </c>
      <c r="K272" s="6">
        <v>-3.85563510000563</v>
      </c>
      <c r="L272" s="6">
        <v>-3.85563510000563</v>
      </c>
      <c r="M272" s="6">
        <v>-3.85563510000563</v>
      </c>
      <c r="N272" s="6">
        <v>0.0</v>
      </c>
      <c r="O272" s="6">
        <v>0.0</v>
      </c>
      <c r="P272" s="6">
        <v>0.0</v>
      </c>
    </row>
    <row r="273">
      <c r="A273" s="6">
        <v>271.0</v>
      </c>
      <c r="B273" s="7">
        <v>44288.0</v>
      </c>
      <c r="C273" s="6">
        <v>888.048105334379</v>
      </c>
      <c r="D273" s="6">
        <v>794.056758438132</v>
      </c>
      <c r="E273" s="6">
        <v>969.78785637027</v>
      </c>
      <c r="F273" s="6">
        <v>887.299577780742</v>
      </c>
      <c r="G273" s="6">
        <v>888.844005209805</v>
      </c>
      <c r="H273" s="6">
        <v>-7.76138543764307</v>
      </c>
      <c r="I273" s="6">
        <v>-7.76138543764307</v>
      </c>
      <c r="J273" s="6">
        <v>-7.76138543764307</v>
      </c>
      <c r="K273" s="6">
        <v>-7.76138543764307</v>
      </c>
      <c r="L273" s="6">
        <v>-7.76138543764307</v>
      </c>
      <c r="M273" s="6">
        <v>-7.76138543764307</v>
      </c>
      <c r="N273" s="6">
        <v>0.0</v>
      </c>
      <c r="O273" s="6">
        <v>0.0</v>
      </c>
      <c r="P273" s="6">
        <v>0.0</v>
      </c>
    </row>
    <row r="274">
      <c r="A274" s="6">
        <v>272.0</v>
      </c>
      <c r="B274" s="7">
        <v>44289.0</v>
      </c>
      <c r="C274" s="6">
        <v>890.505621720489</v>
      </c>
      <c r="D274" s="6">
        <v>810.439229252257</v>
      </c>
      <c r="E274" s="6">
        <v>993.926530859468</v>
      </c>
      <c r="F274" s="6">
        <v>889.698504524794</v>
      </c>
      <c r="G274" s="6">
        <v>891.375698554023</v>
      </c>
      <c r="H274" s="6">
        <v>11.7064116509661</v>
      </c>
      <c r="I274" s="6">
        <v>11.7064116509661</v>
      </c>
      <c r="J274" s="6">
        <v>11.7064116509661</v>
      </c>
      <c r="K274" s="6">
        <v>11.7064116509661</v>
      </c>
      <c r="L274" s="6">
        <v>11.7064116509661</v>
      </c>
      <c r="M274" s="6">
        <v>11.7064116509661</v>
      </c>
      <c r="N274" s="6">
        <v>0.0</v>
      </c>
      <c r="O274" s="6">
        <v>0.0</v>
      </c>
      <c r="P274" s="6">
        <v>0.0</v>
      </c>
    </row>
    <row r="275">
      <c r="A275" s="6">
        <v>273.0</v>
      </c>
      <c r="B275" s="7">
        <v>44290.0</v>
      </c>
      <c r="C275" s="6">
        <v>892.9631381066</v>
      </c>
      <c r="D275" s="6">
        <v>822.061246672962</v>
      </c>
      <c r="E275" s="6">
        <v>988.234213830099</v>
      </c>
      <c r="F275" s="6">
        <v>892.098105662244</v>
      </c>
      <c r="G275" s="6">
        <v>893.900308759163</v>
      </c>
      <c r="H275" s="6">
        <v>11.7064116535226</v>
      </c>
      <c r="I275" s="6">
        <v>11.7064116535226</v>
      </c>
      <c r="J275" s="6">
        <v>11.7064116535226</v>
      </c>
      <c r="K275" s="6">
        <v>11.7064116535226</v>
      </c>
      <c r="L275" s="6">
        <v>11.7064116535226</v>
      </c>
      <c r="M275" s="6">
        <v>11.7064116535226</v>
      </c>
      <c r="N275" s="6">
        <v>0.0</v>
      </c>
      <c r="O275" s="6">
        <v>0.0</v>
      </c>
      <c r="P275" s="6">
        <v>0.0</v>
      </c>
    </row>
    <row r="276">
      <c r="A276" s="6">
        <v>274.0</v>
      </c>
      <c r="B276" s="7">
        <v>44291.0</v>
      </c>
      <c r="C276" s="6">
        <v>895.420654492712</v>
      </c>
      <c r="D276" s="6">
        <v>799.722138154266</v>
      </c>
      <c r="E276" s="6">
        <v>969.660321259856</v>
      </c>
      <c r="F276" s="6">
        <v>894.475135959549</v>
      </c>
      <c r="G276" s="6">
        <v>896.485692838774</v>
      </c>
      <c r="H276" s="6">
        <v>-5.87427887489171</v>
      </c>
      <c r="I276" s="6">
        <v>-5.87427887489171</v>
      </c>
      <c r="J276" s="6">
        <v>-5.87427887489171</v>
      </c>
      <c r="K276" s="6">
        <v>-5.87427887489171</v>
      </c>
      <c r="L276" s="6">
        <v>-5.87427887489171</v>
      </c>
      <c r="M276" s="6">
        <v>-5.87427887489171</v>
      </c>
      <c r="N276" s="6">
        <v>0.0</v>
      </c>
      <c r="O276" s="6">
        <v>0.0</v>
      </c>
      <c r="P276" s="6">
        <v>0.0</v>
      </c>
    </row>
    <row r="277">
      <c r="A277" s="6">
        <v>275.0</v>
      </c>
      <c r="B277" s="7">
        <v>44292.0</v>
      </c>
      <c r="C277" s="6">
        <v>897.878170878823</v>
      </c>
      <c r="D277" s="6">
        <v>808.36086682017</v>
      </c>
      <c r="E277" s="6">
        <v>988.814434477595</v>
      </c>
      <c r="F277" s="6">
        <v>896.860833465914</v>
      </c>
      <c r="G277" s="6">
        <v>899.027738465745</v>
      </c>
      <c r="H277" s="6">
        <v>-2.41403435285249</v>
      </c>
      <c r="I277" s="6">
        <v>-2.41403435285249</v>
      </c>
      <c r="J277" s="6">
        <v>-2.41403435285249</v>
      </c>
      <c r="K277" s="6">
        <v>-2.41403435285249</v>
      </c>
      <c r="L277" s="6">
        <v>-2.41403435285249</v>
      </c>
      <c r="M277" s="6">
        <v>-2.41403435285249</v>
      </c>
      <c r="N277" s="6">
        <v>0.0</v>
      </c>
      <c r="O277" s="6">
        <v>0.0</v>
      </c>
      <c r="P277" s="6">
        <v>0.0</v>
      </c>
    </row>
    <row r="278">
      <c r="A278" s="6">
        <v>276.0</v>
      </c>
      <c r="B278" s="7">
        <v>44293.0</v>
      </c>
      <c r="C278" s="6">
        <v>900.335687264934</v>
      </c>
      <c r="D278" s="6">
        <v>814.515332458571</v>
      </c>
      <c r="E278" s="6">
        <v>979.94409704553</v>
      </c>
      <c r="F278" s="6">
        <v>899.261156595561</v>
      </c>
      <c r="G278" s="6">
        <v>901.547897031524</v>
      </c>
      <c r="H278" s="6">
        <v>-3.50748953912705</v>
      </c>
      <c r="I278" s="6">
        <v>-3.50748953912705</v>
      </c>
      <c r="J278" s="6">
        <v>-3.50748953912705</v>
      </c>
      <c r="K278" s="6">
        <v>-3.50748953912705</v>
      </c>
      <c r="L278" s="6">
        <v>-3.50748953912705</v>
      </c>
      <c r="M278" s="6">
        <v>-3.50748953912705</v>
      </c>
      <c r="N278" s="6">
        <v>0.0</v>
      </c>
      <c r="O278" s="6">
        <v>0.0</v>
      </c>
      <c r="P278" s="6">
        <v>0.0</v>
      </c>
    </row>
    <row r="279">
      <c r="A279" s="6">
        <v>277.0</v>
      </c>
      <c r="B279" s="7">
        <v>44294.0</v>
      </c>
      <c r="C279" s="6">
        <v>902.793203651044</v>
      </c>
      <c r="D279" s="6">
        <v>813.962735951432</v>
      </c>
      <c r="E279" s="6">
        <v>988.887023737165</v>
      </c>
      <c r="F279" s="6">
        <v>901.656504263054</v>
      </c>
      <c r="G279" s="6">
        <v>904.075866840388</v>
      </c>
      <c r="H279" s="6">
        <v>-3.8556350999733</v>
      </c>
      <c r="I279" s="6">
        <v>-3.8556350999733</v>
      </c>
      <c r="J279" s="6">
        <v>-3.8556350999733</v>
      </c>
      <c r="K279" s="6">
        <v>-3.8556350999733</v>
      </c>
      <c r="L279" s="6">
        <v>-3.8556350999733</v>
      </c>
      <c r="M279" s="6">
        <v>-3.8556350999733</v>
      </c>
      <c r="N279" s="6">
        <v>0.0</v>
      </c>
      <c r="O279" s="6">
        <v>0.0</v>
      </c>
      <c r="P279" s="6">
        <v>0.0</v>
      </c>
    </row>
    <row r="280">
      <c r="A280" s="6">
        <v>278.0</v>
      </c>
      <c r="B280" s="7">
        <v>44295.0</v>
      </c>
      <c r="C280" s="6">
        <v>905.250720037155</v>
      </c>
      <c r="D280" s="6">
        <v>811.939750006285</v>
      </c>
      <c r="E280" s="6">
        <v>985.769348782268</v>
      </c>
      <c r="F280" s="6">
        <v>904.038007537152</v>
      </c>
      <c r="G280" s="6">
        <v>906.603582909429</v>
      </c>
      <c r="H280" s="6">
        <v>-7.76138543764768</v>
      </c>
      <c r="I280" s="6">
        <v>-7.76138543764768</v>
      </c>
      <c r="J280" s="6">
        <v>-7.76138543764768</v>
      </c>
      <c r="K280" s="6">
        <v>-7.76138543764768</v>
      </c>
      <c r="L280" s="6">
        <v>-7.76138543764768</v>
      </c>
      <c r="M280" s="6">
        <v>-7.76138543764768</v>
      </c>
      <c r="N280" s="6">
        <v>0.0</v>
      </c>
      <c r="O280" s="6">
        <v>0.0</v>
      </c>
      <c r="P280" s="6">
        <v>0.0</v>
      </c>
    </row>
    <row r="281">
      <c r="A281" s="6">
        <v>279.0</v>
      </c>
      <c r="B281" s="7">
        <v>44296.0</v>
      </c>
      <c r="C281" s="6">
        <v>907.708236423266</v>
      </c>
      <c r="D281" s="6">
        <v>830.578536433921</v>
      </c>
      <c r="E281" s="6">
        <v>1010.7892936846</v>
      </c>
      <c r="F281" s="6">
        <v>906.418358809656</v>
      </c>
      <c r="G281" s="6">
        <v>909.121702762778</v>
      </c>
      <c r="H281" s="6">
        <v>11.7064116509706</v>
      </c>
      <c r="I281" s="6">
        <v>11.7064116509706</v>
      </c>
      <c r="J281" s="6">
        <v>11.7064116509706</v>
      </c>
      <c r="K281" s="6">
        <v>11.7064116509706</v>
      </c>
      <c r="L281" s="6">
        <v>11.7064116509706</v>
      </c>
      <c r="M281" s="6">
        <v>11.7064116509706</v>
      </c>
      <c r="N281" s="6">
        <v>0.0</v>
      </c>
      <c r="O281" s="6">
        <v>0.0</v>
      </c>
      <c r="P281" s="6">
        <v>0.0</v>
      </c>
    </row>
    <row r="282">
      <c r="A282" s="6">
        <v>280.0</v>
      </c>
      <c r="B282" s="7">
        <v>44297.0</v>
      </c>
      <c r="C282" s="6">
        <v>910.165752809378</v>
      </c>
      <c r="D282" s="6">
        <v>841.255068546211</v>
      </c>
      <c r="E282" s="6">
        <v>1001.69744619557</v>
      </c>
      <c r="F282" s="6">
        <v>908.801038510042</v>
      </c>
      <c r="G282" s="6">
        <v>911.638707995918</v>
      </c>
      <c r="H282" s="6">
        <v>11.7064116534952</v>
      </c>
      <c r="I282" s="6">
        <v>11.7064116534952</v>
      </c>
      <c r="J282" s="6">
        <v>11.7064116534952</v>
      </c>
      <c r="K282" s="6">
        <v>11.7064116534952</v>
      </c>
      <c r="L282" s="6">
        <v>11.7064116534952</v>
      </c>
      <c r="M282" s="6">
        <v>11.7064116534952</v>
      </c>
      <c r="N282" s="6">
        <v>0.0</v>
      </c>
      <c r="O282" s="6">
        <v>0.0</v>
      </c>
      <c r="P282" s="6">
        <v>0.0</v>
      </c>
    </row>
  </sheetData>
  <drawing r:id="rId1"/>
</worksheet>
</file>