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77\Desktop\информ\лаб3\"/>
    </mc:Choice>
  </mc:AlternateContent>
  <bookViews>
    <workbookView xWindow="0" yWindow="0" windowWidth="20490" windowHeight="7755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52511"/>
</workbook>
</file>

<file path=xl/calcChain.xml><?xml version="1.0" encoding="utf-8"?>
<calcChain xmlns="http://schemas.openxmlformats.org/spreadsheetml/2006/main">
  <c r="D57" i="3" l="1"/>
  <c r="D56" i="3"/>
  <c r="D55" i="3"/>
  <c r="D46" i="3"/>
  <c r="D41" i="3"/>
  <c r="D36" i="3"/>
  <c r="D31" i="3"/>
  <c r="D141" i="3" l="1"/>
  <c r="D140" i="3"/>
  <c r="D139" i="3"/>
  <c r="D138" i="3"/>
  <c r="D137" i="3"/>
  <c r="D136" i="3"/>
  <c r="D135" i="3"/>
  <c r="D117" i="3"/>
  <c r="D116" i="3"/>
  <c r="C105" i="3"/>
  <c r="C104" i="3"/>
  <c r="C101" i="3"/>
  <c r="C97" i="3"/>
  <c r="C96" i="3"/>
  <c r="C95" i="3"/>
  <c r="C94" i="3"/>
  <c r="C89" i="3"/>
  <c r="C83" i="3"/>
  <c r="C82" i="3"/>
  <c r="C77" i="3"/>
  <c r="C73" i="3"/>
  <c r="D54" i="3"/>
  <c r="C69" i="3"/>
  <c r="C65" i="3"/>
  <c r="D26" i="3"/>
  <c r="D25" i="3"/>
  <c r="D24" i="3"/>
  <c r="D23" i="3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B55" i="2"/>
  <c r="C55" i="2" s="1"/>
  <c r="D55" i="2" s="1"/>
  <c r="E55" i="2" s="1"/>
  <c r="F55" i="2" s="1"/>
  <c r="G55" i="2" s="1"/>
  <c r="H55" i="2" s="1"/>
  <c r="I55" i="2" s="1"/>
  <c r="J55" i="2" s="1"/>
  <c r="K55" i="2" s="1"/>
  <c r="L55" i="2" s="1"/>
  <c r="G42" i="2"/>
  <c r="C51" i="2"/>
  <c r="D51" i="2" s="1"/>
  <c r="C50" i="2"/>
  <c r="B49" i="2"/>
  <c r="D49" i="2" s="1"/>
  <c r="D42" i="2"/>
  <c r="B42" i="2"/>
  <c r="C42" i="2" s="1"/>
  <c r="F41" i="2"/>
  <c r="F42" i="2" s="1"/>
  <c r="F40" i="2"/>
  <c r="G40" i="2" s="1"/>
  <c r="E31" i="2"/>
  <c r="E32" i="2"/>
  <c r="E33" i="2"/>
  <c r="E30" i="2"/>
  <c r="E29" i="2"/>
  <c r="D31" i="2"/>
  <c r="C31" i="2" s="1"/>
  <c r="F31" i="2" s="1"/>
  <c r="D32" i="2"/>
  <c r="C32" i="2" s="1"/>
  <c r="F32" i="2" s="1"/>
  <c r="D33" i="2"/>
  <c r="C33" i="2" s="1"/>
  <c r="F33" i="2" s="1"/>
  <c r="D30" i="2"/>
  <c r="C30" i="2" s="1"/>
  <c r="F30" i="2" s="1"/>
  <c r="D29" i="2"/>
  <c r="C29" i="2" s="1"/>
  <c r="F29" i="2" s="1"/>
  <c r="B33" i="2"/>
  <c r="B32" i="2"/>
  <c r="B31" i="2"/>
  <c r="B30" i="2"/>
  <c r="B29" i="2"/>
  <c r="D23" i="2"/>
  <c r="D24" i="2" s="1"/>
  <c r="D22" i="2"/>
  <c r="D17" i="2"/>
  <c r="D11" i="2"/>
  <c r="D10" i="2"/>
  <c r="D5" i="2"/>
  <c r="D53" i="3" l="1"/>
  <c r="C40" i="2"/>
  <c r="E41" i="2"/>
  <c r="C41" i="2"/>
  <c r="E40" i="2"/>
  <c r="E42" i="2"/>
  <c r="G41" i="2"/>
</calcChain>
</file>

<file path=xl/sharedStrings.xml><?xml version="1.0" encoding="utf-8"?>
<sst xmlns="http://schemas.openxmlformats.org/spreadsheetml/2006/main" count="201" uniqueCount="178">
  <si>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</si>
  <si>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</si>
  <si>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</si>
  <si>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</si>
  <si>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</si>
  <si>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</si>
  <si>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</si>
  <si>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</si>
  <si>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</si>
  <si>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</si>
  <si>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</si>
  <si>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</si>
  <si>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</si>
  <si>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</si>
  <si>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</si>
  <si>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</si>
  <si>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</si>
  <si>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</si>
  <si>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</si>
  <si>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</si>
  <si>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</si>
  <si>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</si>
  <si>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</si>
  <si>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</si>
  <si>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</si>
  <si>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</si>
  <si>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</si>
  <si>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</si>
  <si>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</si>
  <si>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</si>
  <si>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</si>
  <si>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</si>
  <si>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</si>
  <si>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</si>
  <si>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</si>
  <si>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</si>
  <si>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</si>
  <si>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</si>
  <si>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</si>
  <si>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</si>
  <si>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</si>
  <si>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</si>
  <si>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</si>
  <si>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</si>
  <si>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</si>
  <si>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</si>
  <si>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</si>
  <si>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</si>
  <si>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</si>
  <si>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</si>
  <si>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</si>
  <si>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</si>
  <si>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</si>
  <si>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</si>
  <si>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</si>
  <si>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</si>
  <si>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</si>
  <si>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</si>
  <si>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</si>
  <si>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</si>
  <si>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</si>
  <si>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</si>
  <si>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</si>
  <si>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</si>
  <si>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</si>
  <si>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</si>
  <si>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</si>
  <si>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</si>
  <si>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</si>
  <si>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</si>
  <si>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</si>
  <si>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</si>
  <si>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</si>
  <si>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</si>
  <si>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</si>
  <si>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</si>
  <si>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</si>
  <si>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</si>
  <si>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</si>
  <si>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</si>
  <si>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</si>
  <si>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</si>
  <si>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</si>
  <si>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</si>
  <si>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</si>
  <si>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</si>
  <si>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</si>
  <si>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</si>
  <si>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</si>
  <si>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</si>
  <si>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</si>
  <si>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</si>
  <si>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</si>
  <si>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</si>
  <si>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</si>
  <si>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</si>
  <si>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</si>
  <si>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</si>
  <si>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</si>
  <si>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</si>
  <si>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</si>
  <si>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</si>
  <si>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</si>
  <si>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</si>
  <si>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</si>
  <si>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</si>
  <si>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</si>
  <si>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</si>
  <si>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</si>
  <si>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</si>
  <si>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</si>
  <si>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</si>
  <si>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</si>
  <si>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</si>
  <si>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</si>
  <si>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</si>
  <si>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</si>
  <si>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</si>
  <si>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</si>
  <si>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</si>
  <si>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</si>
  <si>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</si>
  <si>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</si>
  <si>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</si>
  <si>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</si>
  <si>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</si>
  <si>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</si>
  <si>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</si>
  <si>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</si>
  <si>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</si>
  <si>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</si>
  <si>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</si>
  <si>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</si>
  <si>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</si>
  <si>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</si>
  <si>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</si>
  <si>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</si>
  <si>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</si>
  <si>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</si>
  <si>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</si>
  <si>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</si>
  <si>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</si>
  <si>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</si>
  <si>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</si>
  <si>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</si>
  <si>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</si>
  <si>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</si>
  <si>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</si>
  <si>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</si>
  <si>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</si>
  <si>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</si>
  <si>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</si>
  <si>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</si>
  <si>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</si>
  <si>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</si>
  <si>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</si>
  <si>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</si>
  <si>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</si>
  <si>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</si>
  <si>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</si>
  <si>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</si>
  <si>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</si>
  <si>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</si>
  <si>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</si>
  <si>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</si>
  <si>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</si>
  <si>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</si>
  <si>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</si>
  <si>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</si>
  <si>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</si>
  <si>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</si>
  <si>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</si>
  <si>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Прирост</t>
  </si>
  <si>
    <t>Размер вклада</t>
  </si>
  <si>
    <t>Иванов</t>
  </si>
  <si>
    <t>Иван</t>
  </si>
  <si>
    <t>Иванович</t>
  </si>
  <si>
    <t>лабораторная работа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</si>
</sst>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2" borderId="3" xfId="0" applyFill="1" applyBorder="1" applyProtection="1">
      <protection locked="0"/>
    </xf>
    <xf numFmtId="164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Protection="1">
      <protection locked="0"/>
    </xf>
    <xf numFmtId="2" fontId="0" fillId="0" borderId="3" xfId="0" applyNumberFormat="1" applyBorder="1" applyProtection="1">
      <protection locked="0"/>
    </xf>
    <xf numFmtId="2" fontId="0" fillId="0" borderId="3" xfId="0" applyNumberFormat="1" applyBorder="1"/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workbookViewId="0">
      <selection activeCell="B46" sqref="B46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38" t="s">
        <v>73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53.25" customHeight="1" x14ac:dyDescent="0.2">
      <c r="A3" s="38" t="s">
        <v>0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8.25" customHeight="1" x14ac:dyDescent="0.2"/>
    <row r="5" spans="1:10" x14ac:dyDescent="0.2">
      <c r="A5" s="38" t="s">
        <v>1</v>
      </c>
      <c r="B5" s="38"/>
      <c r="C5" s="38"/>
      <c r="D5" s="38"/>
      <c r="E5" s="38"/>
      <c r="F5" s="38"/>
      <c r="G5" s="38"/>
      <c r="H5" s="38"/>
      <c r="I5" s="38"/>
      <c r="J5" s="38"/>
    </row>
    <row r="7" spans="1:10" x14ac:dyDescent="0.2">
      <c r="A7" s="38" t="s">
        <v>2</v>
      </c>
      <c r="B7" s="38"/>
      <c r="C7" s="38"/>
      <c r="D7" s="38"/>
      <c r="E7" s="38"/>
      <c r="F7" s="38"/>
      <c r="G7" s="38"/>
      <c r="H7" s="38"/>
      <c r="I7" s="38"/>
      <c r="J7" s="38"/>
    </row>
    <row r="9" spans="1:10" x14ac:dyDescent="0.2">
      <c r="A9" s="38" t="s">
        <v>74</v>
      </c>
      <c r="B9" s="38"/>
      <c r="C9" s="38"/>
      <c r="D9" s="38"/>
      <c r="E9" s="38"/>
      <c r="F9" s="38"/>
      <c r="G9" s="38"/>
      <c r="H9" s="38"/>
      <c r="I9" s="38"/>
      <c r="J9" s="38"/>
    </row>
    <row r="15" spans="1:10" ht="52.5" customHeight="1" x14ac:dyDescent="0.2">
      <c r="A15" s="38" t="s">
        <v>75</v>
      </c>
      <c r="B15" s="38"/>
      <c r="C15" s="38"/>
      <c r="D15" s="38"/>
      <c r="E15" s="38"/>
      <c r="F15" s="38"/>
      <c r="G15" s="38"/>
      <c r="H15" s="38"/>
      <c r="I15" s="38"/>
      <c r="J15" s="38"/>
    </row>
    <row r="17" spans="1:10" ht="18.75" x14ac:dyDescent="0.2">
      <c r="A17" s="19" t="s">
        <v>76</v>
      </c>
    </row>
    <row r="18" spans="1:10" ht="53.25" customHeight="1" x14ac:dyDescent="0.2">
      <c r="A18" s="38" t="s">
        <v>77</v>
      </c>
      <c r="B18" s="38"/>
      <c r="C18" s="38"/>
      <c r="D18" s="38"/>
      <c r="E18" s="38"/>
      <c r="F18" s="38"/>
      <c r="G18" s="38"/>
      <c r="H18" s="38"/>
      <c r="I18" s="38"/>
      <c r="J18" s="38"/>
    </row>
    <row r="20" spans="1:10" ht="18.75" x14ac:dyDescent="0.2">
      <c r="A20" s="19" t="s">
        <v>78</v>
      </c>
    </row>
    <row r="21" spans="1:10" ht="24.75" customHeight="1" x14ac:dyDescent="0.2">
      <c r="A21" s="38" t="s">
        <v>79</v>
      </c>
      <c r="B21" s="38"/>
      <c r="C21" s="38"/>
      <c r="D21" s="38"/>
      <c r="E21" s="38"/>
      <c r="F21" s="38"/>
      <c r="G21" s="38"/>
      <c r="H21" s="38"/>
      <c r="I21" s="38"/>
      <c r="J21" s="38"/>
    </row>
    <row r="23" spans="1:10" ht="18.75" x14ac:dyDescent="0.2">
      <c r="A23" s="19" t="s">
        <v>80</v>
      </c>
    </row>
    <row r="24" spans="1:10" ht="15" customHeight="1" x14ac:dyDescent="0.2">
      <c r="A24" s="38" t="s">
        <v>81</v>
      </c>
      <c r="B24" s="38"/>
      <c r="C24" s="38"/>
      <c r="D24" s="38"/>
      <c r="E24" s="38"/>
      <c r="F24" s="38"/>
      <c r="G24" s="38"/>
      <c r="H24" s="38"/>
      <c r="I24" s="38"/>
      <c r="J24" s="38"/>
    </row>
    <row r="26" spans="1:10" ht="18.75" x14ac:dyDescent="0.2">
      <c r="A26" s="19" t="s">
        <v>82</v>
      </c>
    </row>
    <row r="27" spans="1:10" ht="26.25" customHeight="1" x14ac:dyDescent="0.2">
      <c r="A27" s="38" t="s">
        <v>83</v>
      </c>
      <c r="B27" s="38"/>
      <c r="C27" s="38"/>
      <c r="D27" s="38"/>
      <c r="E27" s="38"/>
      <c r="F27" s="38"/>
      <c r="G27" s="38"/>
      <c r="H27" s="38"/>
      <c r="I27" s="38"/>
      <c r="J27" s="38"/>
    </row>
    <row r="29" spans="1:10" x14ac:dyDescent="0.2">
      <c r="A29" s="21" t="s">
        <v>84</v>
      </c>
      <c r="B29" s="21" t="s">
        <v>85</v>
      </c>
      <c r="C29" s="21" t="s">
        <v>86</v>
      </c>
    </row>
    <row r="30" spans="1:10" x14ac:dyDescent="0.2">
      <c r="A30" s="24" t="s">
        <v>87</v>
      </c>
      <c r="B30" s="20" t="s">
        <v>88</v>
      </c>
      <c r="C30" s="20" t="s">
        <v>89</v>
      </c>
    </row>
    <row r="31" spans="1:10" x14ac:dyDescent="0.2">
      <c r="A31" s="39" t="s">
        <v>90</v>
      </c>
      <c r="B31" s="20" t="s">
        <v>91</v>
      </c>
      <c r="C31" s="20" t="s">
        <v>93</v>
      </c>
    </row>
    <row r="32" spans="1:10" x14ac:dyDescent="0.2">
      <c r="A32" s="39"/>
      <c r="B32" s="20" t="s">
        <v>92</v>
      </c>
      <c r="C32" s="20" t="s">
        <v>94</v>
      </c>
    </row>
    <row r="33" spans="1:3" x14ac:dyDescent="0.2">
      <c r="A33" s="24" t="s">
        <v>95</v>
      </c>
      <c r="B33" s="20" t="s">
        <v>96</v>
      </c>
      <c r="C33" s="20" t="s">
        <v>97</v>
      </c>
    </row>
    <row r="34" spans="1:3" x14ac:dyDescent="0.2">
      <c r="A34" s="24" t="s">
        <v>98</v>
      </c>
      <c r="B34" s="20" t="s">
        <v>99</v>
      </c>
      <c r="C34" s="22" t="s">
        <v>105</v>
      </c>
    </row>
    <row r="35" spans="1:3" x14ac:dyDescent="0.2">
      <c r="A35" s="24" t="s">
        <v>100</v>
      </c>
      <c r="B35" s="20" t="s">
        <v>101</v>
      </c>
      <c r="C35" s="23">
        <v>0.2</v>
      </c>
    </row>
    <row r="36" spans="1:3" ht="25.5" x14ac:dyDescent="0.2">
      <c r="A36" s="24" t="s">
        <v>102</v>
      </c>
      <c r="B36" s="20" t="s">
        <v>103</v>
      </c>
      <c r="C36" s="20" t="s">
        <v>104</v>
      </c>
    </row>
  </sheetData>
  <sheetProtection selectLockedCells="1" selectUnlockedCells="1"/>
  <mergeCells count="11">
    <mergeCell ref="A24:J24"/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83"/>
  <sheetViews>
    <sheetView topLeftCell="A49" workbookViewId="0">
      <selection activeCell="M57" sqref="M57"/>
    </sheetView>
  </sheetViews>
  <sheetFormatPr defaultColWidth="10.28515625" defaultRowHeight="12.75" x14ac:dyDescent="0.2"/>
  <cols>
    <col min="1" max="1" width="1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  <col min="7" max="7" width="11.5703125" customWidth="1"/>
    <col min="8" max="8" width="12.140625" customWidth="1"/>
    <col min="9" max="9" width="10.85546875" customWidth="1"/>
    <col min="10" max="12" width="11.85546875" customWidth="1"/>
    <col min="13" max="13" width="12.8554687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47" t="s">
        <v>4</v>
      </c>
      <c r="B4" s="47"/>
      <c r="C4" s="47"/>
      <c r="D4" s="14">
        <v>7</v>
      </c>
      <c r="E4" s="4"/>
    </row>
    <row r="5" spans="1:5" x14ac:dyDescent="0.2">
      <c r="A5" s="47" t="s">
        <v>5</v>
      </c>
      <c r="B5" s="47"/>
      <c r="C5" s="47"/>
      <c r="D5" s="14">
        <f>D4^2</f>
        <v>49</v>
      </c>
      <c r="E5" s="5" t="s">
        <v>6</v>
      </c>
    </row>
    <row r="7" spans="1:5" x14ac:dyDescent="0.2">
      <c r="A7" t="s">
        <v>7</v>
      </c>
    </row>
    <row r="9" spans="1:5" x14ac:dyDescent="0.2">
      <c r="A9" s="47" t="s">
        <v>8</v>
      </c>
      <c r="B9" s="47"/>
      <c r="C9" s="47"/>
      <c r="D9" s="14">
        <v>12</v>
      </c>
      <c r="E9" s="4"/>
    </row>
    <row r="10" spans="1:5" x14ac:dyDescent="0.2">
      <c r="A10" s="47" t="s">
        <v>9</v>
      </c>
      <c r="B10" s="47"/>
      <c r="C10" s="47"/>
      <c r="D10" s="14">
        <f>D9^3</f>
        <v>1728</v>
      </c>
      <c r="E10" s="4" t="s">
        <v>10</v>
      </c>
    </row>
    <row r="11" spans="1:5" x14ac:dyDescent="0.2">
      <c r="A11" s="47" t="s">
        <v>11</v>
      </c>
      <c r="B11" s="47"/>
      <c r="C11" s="47"/>
      <c r="D11" s="14">
        <f>6*D9^2</f>
        <v>864</v>
      </c>
      <c r="E11" s="4" t="s">
        <v>6</v>
      </c>
    </row>
    <row r="13" spans="1:5" x14ac:dyDescent="0.2">
      <c r="A13" t="s">
        <v>12</v>
      </c>
    </row>
    <row r="15" spans="1:5" x14ac:dyDescent="0.2">
      <c r="A15" s="40" t="s">
        <v>13</v>
      </c>
      <c r="B15" s="40"/>
      <c r="C15" s="40"/>
      <c r="D15" s="15">
        <v>144</v>
      </c>
      <c r="E15" s="8"/>
    </row>
    <row r="16" spans="1:5" x14ac:dyDescent="0.2">
      <c r="A16" s="40" t="s">
        <v>14</v>
      </c>
      <c r="B16" s="40"/>
      <c r="C16" s="40"/>
      <c r="D16" s="15">
        <v>360</v>
      </c>
      <c r="E16" s="8"/>
    </row>
    <row r="17" spans="1:11" x14ac:dyDescent="0.2">
      <c r="A17" s="40" t="s">
        <v>15</v>
      </c>
      <c r="B17" s="40"/>
      <c r="C17" s="40"/>
      <c r="D17" s="15">
        <f>D16/D15</f>
        <v>2.5</v>
      </c>
      <c r="E17" s="8"/>
    </row>
    <row r="19" spans="1:11" x14ac:dyDescent="0.2">
      <c r="A19" t="s">
        <v>16</v>
      </c>
    </row>
    <row r="21" spans="1:11" x14ac:dyDescent="0.2">
      <c r="A21" s="40" t="s">
        <v>17</v>
      </c>
      <c r="B21" s="40"/>
      <c r="C21" s="40"/>
      <c r="D21" s="15">
        <v>5</v>
      </c>
      <c r="E21" s="8"/>
    </row>
    <row r="22" spans="1:11" x14ac:dyDescent="0.2">
      <c r="A22" s="40" t="s">
        <v>18</v>
      </c>
      <c r="B22" s="40"/>
      <c r="C22" s="40"/>
      <c r="D22" s="15">
        <f>D21*8</f>
        <v>40</v>
      </c>
      <c r="E22" s="8"/>
    </row>
    <row r="23" spans="1:11" x14ac:dyDescent="0.2">
      <c r="A23" s="40" t="s">
        <v>19</v>
      </c>
      <c r="B23" s="40"/>
      <c r="C23" s="40"/>
      <c r="D23" s="15">
        <f>D22/8000</f>
        <v>5.0000000000000001E-3</v>
      </c>
      <c r="E23" s="8"/>
    </row>
    <row r="24" spans="1:11" x14ac:dyDescent="0.2">
      <c r="A24" s="40" t="s">
        <v>20</v>
      </c>
      <c r="B24" s="40"/>
      <c r="C24" s="40"/>
      <c r="D24" s="15">
        <f>D23/1000</f>
        <v>5.0000000000000004E-6</v>
      </c>
      <c r="E24" s="8"/>
    </row>
    <row r="26" spans="1:11" ht="50.25" customHeight="1" x14ac:dyDescent="0.2">
      <c r="A26" s="41" t="s">
        <v>47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8" spans="1:11" ht="25.5" x14ac:dyDescent="0.2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 x14ac:dyDescent="0.2">
      <c r="A29" s="10">
        <v>6950</v>
      </c>
      <c r="B29" s="10">
        <f>A29*40%</f>
        <v>2780</v>
      </c>
      <c r="C29" s="10">
        <f>(A29-5000-D29)*0.13</f>
        <v>244.465</v>
      </c>
      <c r="D29" s="10">
        <f>A29*1%</f>
        <v>69.5</v>
      </c>
      <c r="E29" s="10">
        <f>A29*1%</f>
        <v>69.5</v>
      </c>
      <c r="F29" s="10">
        <f>A29-B29-C29-D29-E29</f>
        <v>3786.5349999999999</v>
      </c>
    </row>
    <row r="30" spans="1:11" x14ac:dyDescent="0.2">
      <c r="A30" s="10">
        <v>10500</v>
      </c>
      <c r="B30" s="10">
        <f>A30*40%</f>
        <v>4200</v>
      </c>
      <c r="C30" s="10">
        <f>(A30-5000-D30)*0.13</f>
        <v>701.35</v>
      </c>
      <c r="D30" s="10">
        <f>A30*1%</f>
        <v>105</v>
      </c>
      <c r="E30" s="10">
        <f>A30*1%</f>
        <v>105</v>
      </c>
      <c r="F30" s="10">
        <f>A30-B30-C30-D30-E30</f>
        <v>5388.65</v>
      </c>
    </row>
    <row r="31" spans="1:11" x14ac:dyDescent="0.2">
      <c r="A31" s="27">
        <v>250000</v>
      </c>
      <c r="B31" s="27">
        <f>A31*40%</f>
        <v>100000</v>
      </c>
      <c r="C31" s="10">
        <f t="shared" ref="C31:C33" si="0">(A31-5000-D31)*0.13</f>
        <v>31525</v>
      </c>
      <c r="D31" s="10">
        <f t="shared" ref="D31:D33" si="1">A31*1%</f>
        <v>2500</v>
      </c>
      <c r="E31" s="10">
        <f t="shared" ref="E31:E33" si="2">A31*1%</f>
        <v>2500</v>
      </c>
      <c r="F31" s="27">
        <f>A31-B31-C31-D31-E31</f>
        <v>113475</v>
      </c>
    </row>
    <row r="32" spans="1:11" x14ac:dyDescent="0.2">
      <c r="A32" s="27">
        <v>676879</v>
      </c>
      <c r="B32" s="10">
        <f>A32*40%</f>
        <v>270751.60000000003</v>
      </c>
      <c r="C32" s="10">
        <f t="shared" si="0"/>
        <v>86464.327300000004</v>
      </c>
      <c r="D32" s="10">
        <f t="shared" si="1"/>
        <v>6768.79</v>
      </c>
      <c r="E32" s="10">
        <f t="shared" si="2"/>
        <v>6768.79</v>
      </c>
      <c r="F32" s="27">
        <f>A32-B32-C32-D32-E32</f>
        <v>306125.4927</v>
      </c>
    </row>
    <row r="33" spans="1:11" x14ac:dyDescent="0.2">
      <c r="A33" s="10">
        <v>76337</v>
      </c>
      <c r="B33" s="10">
        <f>A33*40%</f>
        <v>30534.800000000003</v>
      </c>
      <c r="C33" s="10">
        <f t="shared" si="0"/>
        <v>9174.5719000000008</v>
      </c>
      <c r="D33" s="10">
        <f t="shared" si="1"/>
        <v>763.37</v>
      </c>
      <c r="E33" s="10">
        <f t="shared" si="2"/>
        <v>763.37</v>
      </c>
      <c r="F33" s="10">
        <f>A33-B33-C33-D33-E33</f>
        <v>35100.888099999989</v>
      </c>
    </row>
    <row r="34" spans="1:11" ht="70.5" customHeight="1" x14ac:dyDescent="0.2">
      <c r="A34" s="41" t="s">
        <v>27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6" spans="1:11" ht="39.75" customHeight="1" x14ac:dyDescent="0.2">
      <c r="A36" s="41" t="s">
        <v>28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8" spans="1:11" ht="25.35" customHeight="1" x14ac:dyDescent="0.2">
      <c r="A38" s="12" t="s">
        <v>29</v>
      </c>
      <c r="B38" s="40" t="s">
        <v>30</v>
      </c>
      <c r="C38" s="40"/>
      <c r="D38" s="40" t="s">
        <v>31</v>
      </c>
      <c r="E38" s="40"/>
      <c r="F38" s="40" t="s">
        <v>32</v>
      </c>
      <c r="G38" s="40"/>
    </row>
    <row r="39" spans="1:11" x14ac:dyDescent="0.2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 x14ac:dyDescent="0.2">
      <c r="A40" s="9" t="s">
        <v>35</v>
      </c>
      <c r="B40" s="9">
        <v>100.41</v>
      </c>
      <c r="C40" s="28">
        <f>B40/F42</f>
        <v>0.19684375612624974</v>
      </c>
      <c r="D40" s="9">
        <v>48.43</v>
      </c>
      <c r="E40" s="28">
        <f>D40/F42</f>
        <v>9.4942168202313271E-2</v>
      </c>
      <c r="F40" s="16">
        <f>B40+D40</f>
        <v>148.84</v>
      </c>
      <c r="G40" s="28">
        <f>F40/F42</f>
        <v>0.29178592432856304</v>
      </c>
    </row>
    <row r="41" spans="1:11" x14ac:dyDescent="0.2">
      <c r="A41" s="9" t="s">
        <v>36</v>
      </c>
      <c r="B41" s="9">
        <v>154.63999999999999</v>
      </c>
      <c r="C41" s="28">
        <f>B41/F42</f>
        <v>0.30315624387375023</v>
      </c>
      <c r="D41" s="9">
        <v>206.62</v>
      </c>
      <c r="E41" s="28">
        <f>D41/F42</f>
        <v>0.40505783179768673</v>
      </c>
      <c r="F41" s="16">
        <f>B41+D41</f>
        <v>361.26</v>
      </c>
      <c r="G41" s="28">
        <f>(F41/F42)</f>
        <v>0.7082140756714369</v>
      </c>
    </row>
    <row r="42" spans="1:11" x14ac:dyDescent="0.2">
      <c r="A42" s="9" t="s">
        <v>37</v>
      </c>
      <c r="B42" s="16">
        <f>B40+B41</f>
        <v>255.04999999999998</v>
      </c>
      <c r="C42" s="28">
        <f>B42/F42</f>
        <v>0.49999999999999994</v>
      </c>
      <c r="D42" s="16">
        <f>D40+D41</f>
        <v>255.05</v>
      </c>
      <c r="E42" s="28">
        <f>D42/F42</f>
        <v>0.5</v>
      </c>
      <c r="F42" s="16">
        <f>F41+F40</f>
        <v>510.1</v>
      </c>
      <c r="G42" s="28">
        <f>1</f>
        <v>1</v>
      </c>
    </row>
    <row r="44" spans="1:11" x14ac:dyDescent="0.2">
      <c r="A44" t="s">
        <v>38</v>
      </c>
    </row>
    <row r="46" spans="1:11" x14ac:dyDescent="0.2">
      <c r="A46" s="40" t="s">
        <v>39</v>
      </c>
      <c r="B46" s="40"/>
      <c r="C46" s="40"/>
      <c r="D46" s="40"/>
      <c r="E46" s="40"/>
    </row>
    <row r="47" spans="1:11" ht="12.75" customHeight="1" x14ac:dyDescent="0.2">
      <c r="A47" s="13" t="s">
        <v>40</v>
      </c>
      <c r="B47" s="40" t="s">
        <v>41</v>
      </c>
      <c r="C47" s="40"/>
      <c r="D47" s="46" t="s">
        <v>42</v>
      </c>
      <c r="E47" s="46"/>
    </row>
    <row r="48" spans="1:11" x14ac:dyDescent="0.2">
      <c r="A48" s="13"/>
      <c r="B48" s="13" t="s">
        <v>43</v>
      </c>
      <c r="C48" s="13" t="s">
        <v>44</v>
      </c>
      <c r="D48" s="46"/>
      <c r="E48" s="46"/>
    </row>
    <row r="49" spans="1:13" x14ac:dyDescent="0.2">
      <c r="A49" s="13" t="s">
        <v>45</v>
      </c>
      <c r="B49" s="17">
        <f>B51-B50</f>
        <v>11</v>
      </c>
      <c r="C49" s="13">
        <v>14</v>
      </c>
      <c r="D49" s="44">
        <f>B49+C49</f>
        <v>25</v>
      </c>
      <c r="E49" s="45"/>
    </row>
    <row r="50" spans="1:13" x14ac:dyDescent="0.2">
      <c r="A50" s="13" t="s">
        <v>46</v>
      </c>
      <c r="B50" s="13">
        <v>13</v>
      </c>
      <c r="C50" s="17">
        <f>D50-B50</f>
        <v>13</v>
      </c>
      <c r="D50" s="42">
        <v>26</v>
      </c>
      <c r="E50" s="43"/>
    </row>
    <row r="51" spans="1:13" x14ac:dyDescent="0.2">
      <c r="A51" s="13" t="s">
        <v>37</v>
      </c>
      <c r="B51" s="13">
        <v>24</v>
      </c>
      <c r="C51" s="17">
        <f>C50+C49</f>
        <v>27</v>
      </c>
      <c r="D51" s="44">
        <f>B51+C51</f>
        <v>51</v>
      </c>
      <c r="E51" s="45"/>
    </row>
    <row r="53" spans="1:13" ht="23.25" customHeight="1" x14ac:dyDescent="0.2">
      <c r="A53" s="41" t="s">
        <v>48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1:13" x14ac:dyDescent="0.2">
      <c r="A54" s="26" t="s">
        <v>151</v>
      </c>
      <c r="B54" s="30">
        <v>1</v>
      </c>
      <c r="C54" s="30">
        <v>2</v>
      </c>
      <c r="D54" s="30">
        <v>3</v>
      </c>
      <c r="E54" s="30">
        <v>4</v>
      </c>
      <c r="F54" s="30">
        <v>5</v>
      </c>
      <c r="G54" s="30">
        <v>6</v>
      </c>
      <c r="H54" s="30">
        <v>7</v>
      </c>
      <c r="I54" s="30">
        <v>8</v>
      </c>
      <c r="J54" s="30">
        <v>9</v>
      </c>
      <c r="K54" s="30">
        <v>10</v>
      </c>
      <c r="L54" s="30">
        <v>11</v>
      </c>
      <c r="M54" s="30">
        <v>12</v>
      </c>
    </row>
    <row r="55" spans="1:13" x14ac:dyDescent="0.2">
      <c r="A55" s="31" t="s">
        <v>173</v>
      </c>
      <c r="B55" s="32">
        <f>1000*(1+0.012)</f>
        <v>1012</v>
      </c>
      <c r="C55" s="32">
        <f t="shared" ref="C55:M55" si="3">B55*(1+0.012)</f>
        <v>1024.144</v>
      </c>
      <c r="D55" s="32">
        <f t="shared" si="3"/>
        <v>1036.433728</v>
      </c>
      <c r="E55" s="32">
        <f t="shared" si="3"/>
        <v>1048.870932736</v>
      </c>
      <c r="F55" s="32">
        <f t="shared" si="3"/>
        <v>1061.4573839288321</v>
      </c>
      <c r="G55" s="32">
        <f t="shared" si="3"/>
        <v>1074.194872535978</v>
      </c>
      <c r="H55" s="32">
        <f t="shared" si="3"/>
        <v>1087.0852110064097</v>
      </c>
      <c r="I55" s="32">
        <f t="shared" si="3"/>
        <v>1100.1302335384867</v>
      </c>
      <c r="J55" s="33">
        <f t="shared" si="3"/>
        <v>1113.3317963409486</v>
      </c>
      <c r="K55" s="33">
        <f t="shared" si="3"/>
        <v>1126.6917778970401</v>
      </c>
      <c r="L55" s="33">
        <f t="shared" si="3"/>
        <v>1140.2120792318046</v>
      </c>
      <c r="M55" s="32">
        <f t="shared" si="3"/>
        <v>1153.8946241825863</v>
      </c>
    </row>
    <row r="56" spans="1:13" x14ac:dyDescent="0.2">
      <c r="A56" s="31" t="s">
        <v>172</v>
      </c>
      <c r="B56" s="32">
        <f>B55-1000</f>
        <v>12</v>
      </c>
      <c r="C56" s="32">
        <f t="shared" ref="C56:M56" si="4">C55-B55</f>
        <v>12.144000000000005</v>
      </c>
      <c r="D56" s="32">
        <f t="shared" si="4"/>
        <v>12.289727999999968</v>
      </c>
      <c r="E56" s="32">
        <f t="shared" si="4"/>
        <v>12.437204736000012</v>
      </c>
      <c r="F56" s="32">
        <f t="shared" si="4"/>
        <v>12.586451192832101</v>
      </c>
      <c r="G56" s="32">
        <f t="shared" si="4"/>
        <v>12.737488607145906</v>
      </c>
      <c r="H56" s="32">
        <f t="shared" si="4"/>
        <v>12.890338470431743</v>
      </c>
      <c r="I56" s="32">
        <f t="shared" si="4"/>
        <v>13.045022532076928</v>
      </c>
      <c r="J56" s="33">
        <f t="shared" si="4"/>
        <v>13.201562802461922</v>
      </c>
      <c r="K56" s="33">
        <f t="shared" si="4"/>
        <v>13.359981556091498</v>
      </c>
      <c r="L56" s="33">
        <f t="shared" si="4"/>
        <v>13.520301334764554</v>
      </c>
      <c r="M56" s="32">
        <f t="shared" si="4"/>
        <v>13.682544950781676</v>
      </c>
    </row>
    <row r="57" spans="1:13" x14ac:dyDescent="0.2">
      <c r="A57" s="7"/>
      <c r="B57" s="7"/>
      <c r="C57" s="7"/>
      <c r="D57" s="7"/>
      <c r="E57" s="7"/>
      <c r="F57" s="7"/>
      <c r="G57" s="7"/>
      <c r="H57" s="7"/>
      <c r="I57" s="7"/>
    </row>
    <row r="58" spans="1:13" x14ac:dyDescent="0.2">
      <c r="A58" s="7"/>
      <c r="B58" s="7"/>
      <c r="C58" s="7"/>
      <c r="D58" s="7"/>
      <c r="E58" s="7"/>
      <c r="F58" s="7"/>
      <c r="G58" s="7"/>
      <c r="H58" s="7"/>
      <c r="I58" s="7"/>
    </row>
    <row r="59" spans="1:13" x14ac:dyDescent="0.2">
      <c r="A59" s="7"/>
      <c r="B59" s="7"/>
      <c r="C59" s="7"/>
      <c r="D59" s="7"/>
      <c r="E59" s="7"/>
      <c r="F59" s="7"/>
      <c r="G59" s="7"/>
      <c r="H59" s="7"/>
      <c r="I59" s="7"/>
    </row>
    <row r="60" spans="1:13" x14ac:dyDescent="0.2">
      <c r="A60" s="7"/>
      <c r="B60" s="7"/>
      <c r="C60" s="7"/>
      <c r="D60" s="7"/>
      <c r="E60" s="7"/>
      <c r="F60" s="7"/>
      <c r="G60" s="7"/>
      <c r="H60" s="7"/>
      <c r="I60" s="7"/>
    </row>
    <row r="61" spans="1:13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13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13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13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">
      <c r="A83" s="7"/>
      <c r="B83" s="7"/>
      <c r="C83" s="7"/>
      <c r="D83" s="7"/>
      <c r="E83" s="7"/>
      <c r="F83" s="7"/>
      <c r="G83" s="7"/>
      <c r="H83" s="7"/>
      <c r="I83" s="7"/>
    </row>
  </sheetData>
  <mergeCells count="25">
    <mergeCell ref="A4:C4"/>
    <mergeCell ref="A5:C5"/>
    <mergeCell ref="A9:C9"/>
    <mergeCell ref="A10:C10"/>
    <mergeCell ref="A26:K26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6:E46"/>
    <mergeCell ref="A53:K53"/>
    <mergeCell ref="D50:E50"/>
    <mergeCell ref="D49:E49"/>
    <mergeCell ref="D51:E51"/>
    <mergeCell ref="B47:C47"/>
    <mergeCell ref="D47:E4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abSelected="1" workbookViewId="0">
      <selection activeCell="C105" sqref="C105:D105"/>
    </sheetView>
  </sheetViews>
  <sheetFormatPr defaultColWidth="10.28515625" defaultRowHeight="12.75" x14ac:dyDescent="0.2"/>
  <cols>
    <col min="2" max="2" width="13.7109375" customWidth="1"/>
    <col min="4" max="4" width="12.140625" customWidth="1"/>
    <col min="5" max="5" width="12" customWidth="1"/>
  </cols>
  <sheetData>
    <row r="18" spans="1:5" ht="18.75" x14ac:dyDescent="0.3">
      <c r="A18" s="18" t="s">
        <v>60</v>
      </c>
      <c r="B18" s="18"/>
      <c r="C18" s="18"/>
      <c r="D18" s="18"/>
      <c r="E18" s="18"/>
    </row>
    <row r="19" spans="1:5" ht="18.75" x14ac:dyDescent="0.3">
      <c r="A19" s="18" t="s">
        <v>64</v>
      </c>
      <c r="B19" s="18"/>
      <c r="C19" s="18"/>
      <c r="D19" s="18"/>
      <c r="E19" s="18"/>
    </row>
    <row r="21" spans="1:5" x14ac:dyDescent="0.2">
      <c r="A21" t="s">
        <v>54</v>
      </c>
    </row>
    <row r="22" spans="1:5" x14ac:dyDescent="0.2">
      <c r="A22" s="49" t="s">
        <v>49</v>
      </c>
      <c r="B22" s="49"/>
      <c r="C22" s="49"/>
      <c r="D22" s="15">
        <v>35</v>
      </c>
    </row>
    <row r="23" spans="1:5" x14ac:dyDescent="0.2">
      <c r="A23" s="49" t="s">
        <v>50</v>
      </c>
      <c r="B23" s="49"/>
      <c r="C23" s="49"/>
      <c r="D23" s="15">
        <f>MOD(TRUNC(D22/10),10)</f>
        <v>3</v>
      </c>
    </row>
    <row r="24" spans="1:5" x14ac:dyDescent="0.2">
      <c r="A24" s="49" t="s">
        <v>51</v>
      </c>
      <c r="B24" s="49"/>
      <c r="C24" s="49"/>
      <c r="D24" s="15">
        <f>MOD(TRUNC(D22),10)</f>
        <v>5</v>
      </c>
    </row>
    <row r="25" spans="1:5" x14ac:dyDescent="0.2">
      <c r="A25" s="49" t="s">
        <v>52</v>
      </c>
      <c r="B25" s="49"/>
      <c r="C25" s="49"/>
      <c r="D25" s="15">
        <f>SUM(D23,D24)</f>
        <v>8</v>
      </c>
    </row>
    <row r="26" spans="1:5" x14ac:dyDescent="0.2">
      <c r="A26" s="49" t="s">
        <v>53</v>
      </c>
      <c r="B26" s="49"/>
      <c r="C26" s="49"/>
      <c r="D26" s="15">
        <f>PRODUCT(D23,D24)</f>
        <v>15</v>
      </c>
    </row>
    <row r="28" spans="1:5" x14ac:dyDescent="0.2">
      <c r="A28" t="s">
        <v>55</v>
      </c>
    </row>
    <row r="30" spans="1:5" x14ac:dyDescent="0.2">
      <c r="A30" s="49" t="s">
        <v>49</v>
      </c>
      <c r="B30" s="49"/>
      <c r="C30" s="49"/>
      <c r="D30" s="15">
        <v>68</v>
      </c>
    </row>
    <row r="31" spans="1:5" x14ac:dyDescent="0.2">
      <c r="A31" s="49" t="s">
        <v>56</v>
      </c>
      <c r="B31" s="49"/>
      <c r="C31" s="49"/>
      <c r="D31" s="36" t="str">
        <f>RIGHT(D30,1)&amp;LEFT(D30,1)</f>
        <v>86</v>
      </c>
    </row>
    <row r="33" spans="1:4" x14ac:dyDescent="0.2">
      <c r="A33" t="s">
        <v>57</v>
      </c>
    </row>
    <row r="35" spans="1:4" x14ac:dyDescent="0.2">
      <c r="A35" s="49" t="s">
        <v>58</v>
      </c>
      <c r="B35" s="49"/>
      <c r="C35" s="49"/>
      <c r="D35" s="15">
        <v>369</v>
      </c>
    </row>
    <row r="36" spans="1:4" x14ac:dyDescent="0.2">
      <c r="A36" s="49" t="s">
        <v>59</v>
      </c>
      <c r="B36" s="49"/>
      <c r="C36" s="49"/>
      <c r="D36" s="35">
        <f>MOD(D35,100)*10+ROUNDDOWN(D35/100,0)</f>
        <v>693</v>
      </c>
    </row>
    <row r="38" spans="1:4" x14ac:dyDescent="0.2">
      <c r="A38" t="s">
        <v>61</v>
      </c>
    </row>
    <row r="40" spans="1:4" x14ac:dyDescent="0.2">
      <c r="A40" s="49" t="s">
        <v>58</v>
      </c>
      <c r="B40" s="49"/>
      <c r="C40" s="49"/>
      <c r="D40" s="15">
        <v>782</v>
      </c>
    </row>
    <row r="41" spans="1:4" x14ac:dyDescent="0.2">
      <c r="A41" s="49" t="s">
        <v>59</v>
      </c>
      <c r="B41" s="49"/>
      <c r="C41" s="49"/>
      <c r="D41" s="36" t="str">
        <f>CONCATENATE(2,LEFT(D40,2))</f>
        <v>278</v>
      </c>
    </row>
    <row r="43" spans="1:4" x14ac:dyDescent="0.2">
      <c r="A43" t="s">
        <v>62</v>
      </c>
    </row>
    <row r="45" spans="1:4" x14ac:dyDescent="0.2">
      <c r="A45" s="49" t="s">
        <v>63</v>
      </c>
      <c r="B45" s="49"/>
      <c r="C45" s="49"/>
      <c r="D45" s="15">
        <v>45678</v>
      </c>
    </row>
    <row r="46" spans="1:4" x14ac:dyDescent="0.2">
      <c r="A46" s="49" t="s">
        <v>59</v>
      </c>
      <c r="B46" s="49"/>
      <c r="C46" s="49"/>
      <c r="D46" s="36">
        <f>ROUNDDOWN(MOD(D45,1000)/100,0)</f>
        <v>6</v>
      </c>
    </row>
    <row r="48" spans="1:4" ht="18.75" x14ac:dyDescent="0.3">
      <c r="A48" s="18" t="s">
        <v>65</v>
      </c>
    </row>
    <row r="50" spans="1:11" x14ac:dyDescent="0.2">
      <c r="A50" t="s">
        <v>66</v>
      </c>
    </row>
    <row r="52" spans="1:11" ht="16.5" customHeight="1" x14ac:dyDescent="0.2">
      <c r="A52" s="57" t="s">
        <v>67</v>
      </c>
      <c r="B52" s="57"/>
      <c r="C52" s="57"/>
      <c r="D52" s="37">
        <v>68100</v>
      </c>
    </row>
    <row r="53" spans="1:11" ht="26.25" customHeight="1" x14ac:dyDescent="0.2">
      <c r="A53" s="58" t="s">
        <v>69</v>
      </c>
      <c r="B53" s="59"/>
      <c r="C53" s="60"/>
      <c r="D53" s="34">
        <f>ROUNDDOWN(D52/3600,0)</f>
        <v>18</v>
      </c>
      <c r="F53" s="41" t="s">
        <v>107</v>
      </c>
      <c r="G53" s="41"/>
      <c r="H53" s="41"/>
      <c r="I53" s="41"/>
      <c r="J53" s="41"/>
      <c r="K53" s="41"/>
    </row>
    <row r="54" spans="1:11" ht="28.5" customHeight="1" x14ac:dyDescent="0.2">
      <c r="A54" s="58" t="s">
        <v>68</v>
      </c>
      <c r="B54" s="59"/>
      <c r="C54" s="60"/>
      <c r="D54" s="29">
        <f>MOD(D52,3600)</f>
        <v>3300</v>
      </c>
      <c r="F54" s="41" t="s">
        <v>106</v>
      </c>
      <c r="G54" s="41"/>
      <c r="H54" s="41"/>
      <c r="I54" s="41"/>
      <c r="J54" s="41"/>
      <c r="K54" s="41"/>
    </row>
    <row r="55" spans="1:11" ht="39.75" customHeight="1" x14ac:dyDescent="0.2">
      <c r="A55" s="56" t="s">
        <v>70</v>
      </c>
      <c r="B55" s="56"/>
      <c r="C55" s="56"/>
      <c r="D55" s="29">
        <f>ROUNDDOWN(D54/60,0)</f>
        <v>55</v>
      </c>
      <c r="F55" s="41"/>
      <c r="G55" s="41"/>
      <c r="H55" s="41"/>
      <c r="I55" s="41"/>
      <c r="J55" s="41"/>
      <c r="K55" s="41"/>
    </row>
    <row r="56" spans="1:11" ht="27" customHeight="1" x14ac:dyDescent="0.2">
      <c r="A56" s="56" t="s">
        <v>71</v>
      </c>
      <c r="B56" s="56"/>
      <c r="C56" s="56"/>
      <c r="D56" s="24">
        <f>MOD(D54,60)</f>
        <v>0</v>
      </c>
      <c r="F56" s="41"/>
      <c r="G56" s="41"/>
      <c r="H56" s="41"/>
      <c r="I56" s="41"/>
      <c r="J56" s="41"/>
      <c r="K56" s="41"/>
    </row>
    <row r="57" spans="1:11" ht="39" customHeight="1" x14ac:dyDescent="0.2">
      <c r="A57" s="56" t="s">
        <v>72</v>
      </c>
      <c r="B57" s="56"/>
      <c r="C57" s="56"/>
      <c r="D57" s="29">
        <f>MOD(D54,60)</f>
        <v>0</v>
      </c>
      <c r="F57" s="41"/>
      <c r="G57" s="41"/>
      <c r="H57" s="41"/>
      <c r="I57" s="41"/>
      <c r="J57" s="41"/>
      <c r="K57" s="41"/>
    </row>
    <row r="59" spans="1:11" ht="18.75" x14ac:dyDescent="0.3">
      <c r="A59" s="18" t="s">
        <v>108</v>
      </c>
    </row>
    <row r="60" spans="1:11" ht="18.75" x14ac:dyDescent="0.3">
      <c r="A60" s="18"/>
    </row>
    <row r="61" spans="1:11" x14ac:dyDescent="0.2">
      <c r="A61" t="s">
        <v>54</v>
      </c>
    </row>
    <row r="62" spans="1:11" x14ac:dyDescent="0.2">
      <c r="A62" s="49" t="s">
        <v>109</v>
      </c>
      <c r="B62" s="49"/>
      <c r="C62" s="49" t="s">
        <v>174</v>
      </c>
      <c r="D62" s="49"/>
    </row>
    <row r="63" spans="1:11" x14ac:dyDescent="0.2">
      <c r="A63" s="49" t="s">
        <v>110</v>
      </c>
      <c r="B63" s="49"/>
      <c r="C63" s="49" t="s">
        <v>175</v>
      </c>
      <c r="D63" s="49"/>
    </row>
    <row r="64" spans="1:11" x14ac:dyDescent="0.2">
      <c r="A64" s="49" t="s">
        <v>111</v>
      </c>
      <c r="B64" s="49"/>
      <c r="C64" s="49" t="s">
        <v>176</v>
      </c>
      <c r="D64" s="49"/>
    </row>
    <row r="65" spans="1:4" ht="27.75" customHeight="1" x14ac:dyDescent="0.2">
      <c r="A65" s="55" t="s">
        <v>112</v>
      </c>
      <c r="B65" s="55"/>
      <c r="C65" s="55" t="str">
        <f>C62&amp;" "&amp;C63&amp;" "&amp;C64</f>
        <v>Иванов Иван Иванович</v>
      </c>
      <c r="D65" s="55"/>
    </row>
    <row r="67" spans="1:4" x14ac:dyDescent="0.2">
      <c r="A67" t="s">
        <v>126</v>
      </c>
    </row>
    <row r="68" spans="1:4" x14ac:dyDescent="0.2">
      <c r="A68" s="49" t="s">
        <v>115</v>
      </c>
      <c r="B68" s="49"/>
      <c r="C68" s="49" t="s">
        <v>177</v>
      </c>
      <c r="D68" s="49"/>
    </row>
    <row r="69" spans="1:4" x14ac:dyDescent="0.2">
      <c r="A69" s="49" t="s">
        <v>116</v>
      </c>
      <c r="B69" s="49"/>
      <c r="C69" s="49">
        <f>LEN(C68)</f>
        <v>23</v>
      </c>
      <c r="D69" s="49"/>
    </row>
    <row r="71" spans="1:4" x14ac:dyDescent="0.2">
      <c r="A71" t="s">
        <v>127</v>
      </c>
    </row>
    <row r="72" spans="1:4" x14ac:dyDescent="0.2">
      <c r="A72" s="53" t="s">
        <v>117</v>
      </c>
      <c r="B72" s="54"/>
      <c r="C72" s="53" t="s">
        <v>119</v>
      </c>
      <c r="D72" s="54"/>
    </row>
    <row r="73" spans="1:4" x14ac:dyDescent="0.2">
      <c r="A73" s="53" t="s">
        <v>118</v>
      </c>
      <c r="B73" s="54"/>
      <c r="C73" s="53" t="str">
        <f>SUBSTITUTE(C72,"Информатика","форма")</f>
        <v>форма</v>
      </c>
      <c r="D73" s="54"/>
    </row>
    <row r="75" spans="1:4" x14ac:dyDescent="0.2">
      <c r="A75" t="s">
        <v>128</v>
      </c>
    </row>
    <row r="76" spans="1:4" x14ac:dyDescent="0.2">
      <c r="A76" s="53" t="s">
        <v>117</v>
      </c>
      <c r="B76" s="54"/>
      <c r="C76" s="53" t="s">
        <v>119</v>
      </c>
      <c r="D76" s="54"/>
    </row>
    <row r="77" spans="1:4" x14ac:dyDescent="0.2">
      <c r="A77" s="53" t="s">
        <v>118</v>
      </c>
      <c r="B77" s="54"/>
      <c r="C77" s="53" t="str">
        <f>SUBSTITUTE(C76,"Информатика","Комбинат")</f>
        <v>Комбинат</v>
      </c>
      <c r="D77" s="54"/>
    </row>
    <row r="79" spans="1:4" x14ac:dyDescent="0.2">
      <c r="A79" t="s">
        <v>129</v>
      </c>
    </row>
    <row r="80" spans="1:4" x14ac:dyDescent="0.2">
      <c r="A80" s="53" t="s">
        <v>120</v>
      </c>
      <c r="B80" s="54"/>
      <c r="C80" s="53" t="s">
        <v>122</v>
      </c>
      <c r="D80" s="54"/>
    </row>
    <row r="81" spans="1:4" x14ac:dyDescent="0.2">
      <c r="A81" s="53" t="s">
        <v>121</v>
      </c>
      <c r="B81" s="54"/>
      <c r="C81" s="53" t="s">
        <v>123</v>
      </c>
      <c r="D81" s="54"/>
    </row>
    <row r="82" spans="1:4" x14ac:dyDescent="0.2">
      <c r="A82" s="53" t="s">
        <v>124</v>
      </c>
      <c r="B82" s="54"/>
      <c r="C82" s="53" t="str">
        <f>SUBSTITUTE(C80,"тор","ция")</f>
        <v>Информация</v>
      </c>
      <c r="D82" s="54"/>
    </row>
    <row r="83" spans="1:4" x14ac:dyDescent="0.2">
      <c r="A83" s="53" t="s">
        <v>125</v>
      </c>
      <c r="B83" s="54"/>
      <c r="C83" s="53" t="str">
        <f>SUBSTITUTE(C81,"ция","тор")</f>
        <v>Оператор</v>
      </c>
      <c r="D83" s="54"/>
    </row>
    <row r="85" spans="1:4" x14ac:dyDescent="0.2">
      <c r="A85" t="s">
        <v>130</v>
      </c>
    </row>
    <row r="86" spans="1:4" x14ac:dyDescent="0.2">
      <c r="A86" s="49" t="s">
        <v>109</v>
      </c>
      <c r="B86" s="49"/>
      <c r="C86" s="49" t="s">
        <v>174</v>
      </c>
      <c r="D86" s="49"/>
    </row>
    <row r="87" spans="1:4" x14ac:dyDescent="0.2">
      <c r="A87" s="49" t="s">
        <v>110</v>
      </c>
      <c r="B87" s="49"/>
      <c r="C87" s="49" t="s">
        <v>175</v>
      </c>
      <c r="D87" s="49"/>
    </row>
    <row r="88" spans="1:4" x14ac:dyDescent="0.2">
      <c r="A88" s="49" t="s">
        <v>111</v>
      </c>
      <c r="B88" s="49"/>
      <c r="C88" s="49" t="s">
        <v>176</v>
      </c>
      <c r="D88" s="49"/>
    </row>
    <row r="89" spans="1:4" x14ac:dyDescent="0.2">
      <c r="A89" s="55" t="s">
        <v>114</v>
      </c>
      <c r="B89" s="55"/>
      <c r="C89" s="55" t="str">
        <f>CONCATENATE(C86," ",LEFT(C87,1),".",LEFT(C88,1),".")</f>
        <v>Иванов И.И.</v>
      </c>
      <c r="D89" s="55"/>
    </row>
    <row r="91" spans="1:4" ht="18.75" x14ac:dyDescent="0.3">
      <c r="A91" s="18" t="s">
        <v>131</v>
      </c>
    </row>
    <row r="93" spans="1:4" x14ac:dyDescent="0.2">
      <c r="A93" t="s">
        <v>54</v>
      </c>
    </row>
    <row r="94" spans="1:4" x14ac:dyDescent="0.2">
      <c r="A94" s="49" t="s">
        <v>132</v>
      </c>
      <c r="B94" s="49"/>
      <c r="C94" s="50">
        <f>DATE(2020,11,18)</f>
        <v>44153</v>
      </c>
      <c r="D94" s="49"/>
    </row>
    <row r="95" spans="1:4" x14ac:dyDescent="0.2">
      <c r="A95" s="49" t="s">
        <v>133</v>
      </c>
      <c r="B95" s="49"/>
      <c r="C95" s="49">
        <f>DAY(C94)</f>
        <v>18</v>
      </c>
      <c r="D95" s="49"/>
    </row>
    <row r="96" spans="1:4" x14ac:dyDescent="0.2">
      <c r="A96" s="49" t="s">
        <v>134</v>
      </c>
      <c r="B96" s="49"/>
      <c r="C96" s="49">
        <f>MONTH(C94)</f>
        <v>11</v>
      </c>
      <c r="D96" s="49"/>
    </row>
    <row r="97" spans="1:16" x14ac:dyDescent="0.2">
      <c r="A97" s="49" t="s">
        <v>135</v>
      </c>
      <c r="B97" s="49"/>
      <c r="C97" s="49">
        <f>YEAR(C94)</f>
        <v>2020</v>
      </c>
      <c r="D97" s="49"/>
    </row>
    <row r="99" spans="1:16" x14ac:dyDescent="0.2">
      <c r="A99" t="s">
        <v>113</v>
      </c>
    </row>
    <row r="100" spans="1:16" x14ac:dyDescent="0.2">
      <c r="A100" s="49" t="s">
        <v>132</v>
      </c>
      <c r="B100" s="49"/>
      <c r="C100" s="50">
        <v>40920</v>
      </c>
      <c r="D100" s="50"/>
    </row>
    <row r="101" spans="1:16" ht="26.25" customHeight="1" x14ac:dyDescent="0.2">
      <c r="A101" s="51" t="s">
        <v>136</v>
      </c>
      <c r="B101" s="52"/>
      <c r="C101" s="50">
        <f>SUM(C100,100)</f>
        <v>41020</v>
      </c>
      <c r="D101" s="49"/>
      <c r="F101" s="48" t="s">
        <v>137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3" spans="1:16" x14ac:dyDescent="0.2">
      <c r="A103" t="s">
        <v>138</v>
      </c>
      <c r="F103" s="25"/>
    </row>
    <row r="104" spans="1:16" x14ac:dyDescent="0.2">
      <c r="A104" s="51" t="s">
        <v>139</v>
      </c>
      <c r="B104" s="52"/>
      <c r="C104" s="50">
        <f>DATE(2002,11,7)</f>
        <v>37567</v>
      </c>
      <c r="D104" s="49"/>
    </row>
    <row r="105" spans="1:16" ht="27.75" customHeight="1" x14ac:dyDescent="0.2">
      <c r="A105" s="51" t="s">
        <v>140</v>
      </c>
      <c r="B105" s="52"/>
      <c r="C105" s="61">
        <f>DAYS360(C104,C94)</f>
        <v>6491</v>
      </c>
      <c r="D105" s="61"/>
    </row>
    <row r="107" spans="1:16" ht="18.75" x14ac:dyDescent="0.3">
      <c r="A107" s="18" t="s">
        <v>141</v>
      </c>
    </row>
    <row r="109" spans="1:16" ht="30" customHeight="1" x14ac:dyDescent="0.2">
      <c r="A109" s="62" t="s">
        <v>142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</row>
    <row r="111" spans="1:16" x14ac:dyDescent="0.2">
      <c r="A111" s="49" t="s">
        <v>143</v>
      </c>
      <c r="B111" s="49"/>
      <c r="C111" s="49"/>
      <c r="D111" s="10">
        <v>15</v>
      </c>
    </row>
    <row r="112" spans="1:16" x14ac:dyDescent="0.2">
      <c r="A112" s="49" t="s">
        <v>144</v>
      </c>
      <c r="B112" s="49"/>
      <c r="C112" s="49"/>
      <c r="D112" s="10">
        <v>22</v>
      </c>
    </row>
    <row r="113" spans="1:14" x14ac:dyDescent="0.2">
      <c r="A113" s="49" t="s">
        <v>145</v>
      </c>
      <c r="B113" s="49"/>
      <c r="C113" s="49"/>
      <c r="D113" s="10">
        <v>39</v>
      </c>
    </row>
    <row r="114" spans="1:14" x14ac:dyDescent="0.2">
      <c r="A114" s="49" t="s">
        <v>146</v>
      </c>
      <c r="B114" s="49"/>
      <c r="C114" s="49"/>
      <c r="D114" s="10">
        <v>13</v>
      </c>
    </row>
    <row r="115" spans="1:14" x14ac:dyDescent="0.2">
      <c r="A115" s="49" t="s">
        <v>147</v>
      </c>
      <c r="B115" s="49"/>
      <c r="C115" s="49"/>
      <c r="D115" s="10">
        <v>7</v>
      </c>
    </row>
    <row r="116" spans="1:14" x14ac:dyDescent="0.2">
      <c r="A116" s="49" t="s">
        <v>148</v>
      </c>
      <c r="B116" s="49"/>
      <c r="C116" s="49"/>
      <c r="D116" s="10">
        <f>SUM(D111:D113)</f>
        <v>76</v>
      </c>
    </row>
    <row r="117" spans="1:14" x14ac:dyDescent="0.2">
      <c r="A117" s="49" t="s">
        <v>149</v>
      </c>
      <c r="B117" s="49"/>
      <c r="C117" s="49"/>
      <c r="D117" s="10">
        <f>SUM(D111:D115)</f>
        <v>96</v>
      </c>
    </row>
    <row r="119" spans="1:14" x14ac:dyDescent="0.2">
      <c r="A119" s="62" t="s">
        <v>150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</row>
    <row r="121" spans="1:14" x14ac:dyDescent="0.2">
      <c r="A121" s="63" t="s">
        <v>151</v>
      </c>
      <c r="B121" s="63"/>
      <c r="C121" s="63"/>
      <c r="D121" s="26" t="s">
        <v>152</v>
      </c>
    </row>
    <row r="122" spans="1:14" x14ac:dyDescent="0.2">
      <c r="A122" s="49" t="s">
        <v>153</v>
      </c>
      <c r="B122" s="49"/>
      <c r="C122" s="49"/>
      <c r="D122" s="10">
        <v>17900</v>
      </c>
    </row>
    <row r="123" spans="1:14" x14ac:dyDescent="0.2">
      <c r="A123" s="49" t="s">
        <v>154</v>
      </c>
      <c r="B123" s="49"/>
      <c r="C123" s="49"/>
      <c r="D123" s="10">
        <v>12000</v>
      </c>
    </row>
    <row r="124" spans="1:14" x14ac:dyDescent="0.2">
      <c r="A124" s="49" t="s">
        <v>155</v>
      </c>
      <c r="B124" s="49"/>
      <c r="C124" s="49"/>
      <c r="D124" s="10">
        <v>23000</v>
      </c>
    </row>
    <row r="125" spans="1:14" x14ac:dyDescent="0.2">
      <c r="A125" s="49" t="s">
        <v>156</v>
      </c>
      <c r="B125" s="49"/>
      <c r="C125" s="49"/>
      <c r="D125" s="10">
        <v>12366</v>
      </c>
    </row>
    <row r="126" spans="1:14" x14ac:dyDescent="0.2">
      <c r="A126" s="49" t="s">
        <v>157</v>
      </c>
      <c r="B126" s="49"/>
      <c r="C126" s="49"/>
      <c r="D126" s="10">
        <v>10000</v>
      </c>
    </row>
    <row r="127" spans="1:14" x14ac:dyDescent="0.2">
      <c r="A127" s="49" t="s">
        <v>158</v>
      </c>
      <c r="B127" s="49"/>
      <c r="C127" s="49"/>
      <c r="D127" s="10">
        <v>15689</v>
      </c>
    </row>
    <row r="128" spans="1:14" x14ac:dyDescent="0.2">
      <c r="A128" s="49" t="s">
        <v>159</v>
      </c>
      <c r="B128" s="49"/>
      <c r="C128" s="49"/>
      <c r="D128" s="10">
        <v>17000</v>
      </c>
    </row>
    <row r="129" spans="1:4" x14ac:dyDescent="0.2">
      <c r="A129" s="49" t="s">
        <v>160</v>
      </c>
      <c r="B129" s="49"/>
      <c r="C129" s="49"/>
      <c r="D129" s="10">
        <v>10700</v>
      </c>
    </row>
    <row r="130" spans="1:4" x14ac:dyDescent="0.2">
      <c r="A130" s="49" t="s">
        <v>161</v>
      </c>
      <c r="B130" s="49"/>
      <c r="C130" s="49"/>
      <c r="D130" s="10">
        <v>11666</v>
      </c>
    </row>
    <row r="131" spans="1:4" x14ac:dyDescent="0.2">
      <c r="A131" s="49" t="s">
        <v>162</v>
      </c>
      <c r="B131" s="49"/>
      <c r="C131" s="49"/>
      <c r="D131" s="10">
        <v>20200</v>
      </c>
    </row>
    <row r="132" spans="1:4" x14ac:dyDescent="0.2">
      <c r="A132" s="49" t="s">
        <v>163</v>
      </c>
      <c r="B132" s="49"/>
      <c r="C132" s="49"/>
      <c r="D132" s="10">
        <v>19234</v>
      </c>
    </row>
    <row r="133" spans="1:4" x14ac:dyDescent="0.2">
      <c r="A133" s="49" t="s">
        <v>164</v>
      </c>
      <c r="B133" s="49"/>
      <c r="C133" s="49"/>
      <c r="D133" s="10">
        <v>19234</v>
      </c>
    </row>
    <row r="134" spans="1:4" x14ac:dyDescent="0.2">
      <c r="A134" s="49"/>
      <c r="B134" s="49"/>
      <c r="C134" s="49"/>
      <c r="D134" s="10"/>
    </row>
    <row r="135" spans="1:4" x14ac:dyDescent="0.2">
      <c r="A135" s="49" t="s">
        <v>165</v>
      </c>
      <c r="B135" s="49"/>
      <c r="C135" s="49"/>
      <c r="D135" s="10">
        <f>SUM(D122:D124)</f>
        <v>52900</v>
      </c>
    </row>
    <row r="136" spans="1:4" x14ac:dyDescent="0.2">
      <c r="A136" s="49" t="s">
        <v>166</v>
      </c>
      <c r="B136" s="49"/>
      <c r="C136" s="49"/>
      <c r="D136" s="10">
        <f>SUM(D125:D127)</f>
        <v>38055</v>
      </c>
    </row>
    <row r="137" spans="1:4" x14ac:dyDescent="0.2">
      <c r="A137" s="53" t="s">
        <v>167</v>
      </c>
      <c r="B137" s="64"/>
      <c r="C137" s="54"/>
      <c r="D137" s="10">
        <f>SUM(D135:D136)</f>
        <v>90955</v>
      </c>
    </row>
    <row r="138" spans="1:4" x14ac:dyDescent="0.2">
      <c r="A138" s="53" t="s">
        <v>168</v>
      </c>
      <c r="B138" s="64"/>
      <c r="C138" s="54"/>
      <c r="D138" s="10">
        <f>SUM(D128:D130)</f>
        <v>39366</v>
      </c>
    </row>
    <row r="139" spans="1:4" x14ac:dyDescent="0.2">
      <c r="A139" s="53" t="s">
        <v>169</v>
      </c>
      <c r="B139" s="64"/>
      <c r="C139" s="54"/>
      <c r="D139" s="10">
        <f>SUM(D131:D133)</f>
        <v>58668</v>
      </c>
    </row>
    <row r="140" spans="1:4" x14ac:dyDescent="0.2">
      <c r="A140" s="53" t="s">
        <v>170</v>
      </c>
      <c r="B140" s="64"/>
      <c r="C140" s="54"/>
      <c r="D140" s="10">
        <f>SUM(D138:D139)</f>
        <v>98034</v>
      </c>
    </row>
    <row r="141" spans="1:4" x14ac:dyDescent="0.2">
      <c r="A141" s="53" t="s">
        <v>171</v>
      </c>
      <c r="B141" s="64"/>
      <c r="C141" s="54"/>
      <c r="D141" s="10">
        <f>SUM(D137,D140)</f>
        <v>188989</v>
      </c>
    </row>
  </sheetData>
  <sheetProtection selectLockedCells="1" selectUnlockedCells="1"/>
  <mergeCells count="107"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68:B68"/>
    <mergeCell ref="C68:D68"/>
    <mergeCell ref="A69:B69"/>
    <mergeCell ref="C69:D69"/>
    <mergeCell ref="A82:B82"/>
    <mergeCell ref="C82:D82"/>
    <mergeCell ref="A56:C56"/>
    <mergeCell ref="A57:C57"/>
    <mergeCell ref="A46:C46"/>
    <mergeCell ref="A52:C52"/>
    <mergeCell ref="A53:C53"/>
    <mergeCell ref="A54:C54"/>
    <mergeCell ref="A80:B80"/>
    <mergeCell ref="C80:D80"/>
    <mergeCell ref="A81:B81"/>
    <mergeCell ref="C81:D81"/>
    <mergeCell ref="A94:B94"/>
    <mergeCell ref="C94:D94"/>
    <mergeCell ref="A83:B83"/>
    <mergeCell ref="C83:D83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777</dc:creator>
  <cp:lastModifiedBy>777</cp:lastModifiedBy>
  <dcterms:created xsi:type="dcterms:W3CDTF">2020-11-18T18:23:12Z</dcterms:created>
  <dcterms:modified xsi:type="dcterms:W3CDTF">2020-11-19T07:09:31Z</dcterms:modified>
</cp:coreProperties>
</file>