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EV CHANDER JHA\Downloads\BDM\New folder\"/>
    </mc:Choice>
  </mc:AlternateContent>
  <xr:revisionPtr revIDLastSave="0" documentId="13_ncr:1_{1259AE18-D908-44F3-ADCD-57DA17D1937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etadata" sheetId="2" r:id="rId1"/>
    <sheet name="PL &amp; Insights" sheetId="3" r:id="rId2"/>
    <sheet name="Graphs" sheetId="4" r:id="rId3"/>
  </sheets>
  <definedNames>
    <definedName name="_xlchart.v1.0" hidden="1">'PL &amp; Insights'!$N$15:$N$21</definedName>
    <definedName name="_xlchart.v1.1" hidden="1">'PL &amp; Insights'!$O$14</definedName>
    <definedName name="_xlchart.v1.10" hidden="1">Metadata!$E$47</definedName>
    <definedName name="_xlchart.v1.11" hidden="1">Metadata!$E$48:$E$54</definedName>
    <definedName name="_xlchart.v1.12" hidden="1">Metadata!$F$47</definedName>
    <definedName name="_xlchart.v1.13" hidden="1">Metadata!$F$48:$F$54</definedName>
    <definedName name="_xlchart.v1.14" hidden="1">Metadata!$G$47</definedName>
    <definedName name="_xlchart.v1.15" hidden="1">Metadata!$G$48:$G$54</definedName>
    <definedName name="_xlchart.v1.16" hidden="1">Metadata!$H$47</definedName>
    <definedName name="_xlchart.v1.17" hidden="1">Metadata!$H$48:$H$54</definedName>
    <definedName name="_xlchart.v1.18" hidden="1">Metadata!$I$47</definedName>
    <definedName name="_xlchart.v1.19" hidden="1">Metadata!$I$48:$I$54</definedName>
    <definedName name="_xlchart.v1.2" hidden="1">'PL &amp; Insights'!$O$15:$O$21</definedName>
    <definedName name="_xlchart.v1.20" hidden="1">Metadata!$J$47</definedName>
    <definedName name="_xlchart.v1.21" hidden="1">Metadata!$J$48:$J$54</definedName>
    <definedName name="_xlchart.v1.22" hidden="1">Metadata!$K$47</definedName>
    <definedName name="_xlchart.v1.23" hidden="1">Metadata!$K$48:$K$54</definedName>
    <definedName name="_xlchart.v1.24" hidden="1">Metadata!$L$47</definedName>
    <definedName name="_xlchart.v1.25" hidden="1">Metadata!$L$48:$L$54</definedName>
    <definedName name="_xlchart.v1.26" hidden="1">Metadata!$B$48:$B$54</definedName>
    <definedName name="_xlchart.v1.27" hidden="1">Metadata!$C$47</definedName>
    <definedName name="_xlchart.v1.28" hidden="1">Metadata!$C$48:$C$54</definedName>
    <definedName name="_xlchart.v1.29" hidden="1">Metadata!$D$47</definedName>
    <definedName name="_xlchart.v1.3" hidden="1">'PL &amp; Insights'!$P$14</definedName>
    <definedName name="_xlchart.v1.30" hidden="1">Metadata!$D$48:$D$54</definedName>
    <definedName name="_xlchart.v1.31" hidden="1">Metadata!$E$47</definedName>
    <definedName name="_xlchart.v1.32" hidden="1">Metadata!$E$48:$E$54</definedName>
    <definedName name="_xlchart.v1.33" hidden="1">Metadata!$F$47</definedName>
    <definedName name="_xlchart.v1.34" hidden="1">Metadata!$F$48:$F$54</definedName>
    <definedName name="_xlchart.v1.35" hidden="1">Metadata!$G$47</definedName>
    <definedName name="_xlchart.v1.36" hidden="1">Metadata!$G$48:$G$54</definedName>
    <definedName name="_xlchart.v1.37" hidden="1">Metadata!$H$47</definedName>
    <definedName name="_xlchart.v1.38" hidden="1">Metadata!$H$48:$H$54</definedName>
    <definedName name="_xlchart.v1.39" hidden="1">Metadata!$I$47</definedName>
    <definedName name="_xlchart.v1.4" hidden="1">'PL &amp; Insights'!$P$15:$P$21</definedName>
    <definedName name="_xlchart.v1.40" hidden="1">Metadata!$I$48:$I$54</definedName>
    <definedName name="_xlchart.v1.41" hidden="1">Metadata!$J$47</definedName>
    <definedName name="_xlchart.v1.42" hidden="1">Metadata!$J$48:$J$54</definedName>
    <definedName name="_xlchart.v1.43" hidden="1">Metadata!$K$47</definedName>
    <definedName name="_xlchart.v1.44" hidden="1">Metadata!$K$48:$K$54</definedName>
    <definedName name="_xlchart.v1.45" hidden="1">Metadata!$L$47</definedName>
    <definedName name="_xlchart.v1.46" hidden="1">Metadata!$L$48:$L$54</definedName>
    <definedName name="_xlchart.v1.47" hidden="1">'PL &amp; Insights'!$N$15:$N$21</definedName>
    <definedName name="_xlchart.v1.48" hidden="1">'PL &amp; Insights'!$O$14</definedName>
    <definedName name="_xlchart.v1.49" hidden="1">'PL &amp; Insights'!$O$15:$O$21</definedName>
    <definedName name="_xlchart.v1.5" hidden="1">Metadata!$B$48:$B$54</definedName>
    <definedName name="_xlchart.v1.50" hidden="1">'PL &amp; Insights'!$P$14</definedName>
    <definedName name="_xlchart.v1.51" hidden="1">'PL &amp; Insights'!$P$15:$P$21</definedName>
    <definedName name="_xlchart.v1.52" hidden="1">'PL &amp; Insights'!$N$15:$N$21</definedName>
    <definedName name="_xlchart.v1.53" hidden="1">'PL &amp; Insights'!$O$14</definedName>
    <definedName name="_xlchart.v1.54" hidden="1">'PL &amp; Insights'!$O$15:$O$21</definedName>
    <definedName name="_xlchart.v1.55" hidden="1">'PL &amp; Insights'!$P$14</definedName>
    <definedName name="_xlchart.v1.56" hidden="1">'PL &amp; Insights'!$P$15:$P$21</definedName>
    <definedName name="_xlchart.v1.6" hidden="1">Metadata!$C$47</definedName>
    <definedName name="_xlchart.v1.7" hidden="1">Metadata!$C$48:$C$54</definedName>
    <definedName name="_xlchart.v1.8" hidden="1">Metadata!$D$47</definedName>
    <definedName name="_xlchart.v1.9" hidden="1">Metadata!$D$48:$D$54</definedName>
  </definedNames>
  <calcPr calcId="191029"/>
  <extLst>
    <ext uri="GoogleSheetsCustomDataVersion2">
      <go:sheetsCustomData xmlns:go="http://customooxmlschemas.google.com/" r:id="rId6" roundtripDataChecksum="nyBzhV3aoKDl7Ldvv3kQDMnlLPTDriZ5J+n40n9Y/Ng="/>
    </ext>
  </extLst>
</workbook>
</file>

<file path=xl/calcChain.xml><?xml version="1.0" encoding="utf-8"?>
<calcChain xmlns="http://schemas.openxmlformats.org/spreadsheetml/2006/main">
  <c r="I14" i="3" l="1"/>
  <c r="G26" i="3" s="1"/>
  <c r="F14" i="3"/>
  <c r="H14" i="3" s="1"/>
  <c r="B16" i="3"/>
  <c r="B15" i="3"/>
  <c r="B14" i="3"/>
  <c r="L54" i="2"/>
  <c r="L53" i="2"/>
  <c r="L52" i="2"/>
  <c r="L51" i="2"/>
  <c r="L50" i="2"/>
  <c r="L49" i="2"/>
  <c r="L48" i="2"/>
  <c r="L33" i="2"/>
  <c r="L34" i="2"/>
  <c r="L35" i="2"/>
  <c r="L36" i="2"/>
  <c r="L37" i="2"/>
  <c r="L38" i="2"/>
  <c r="L39" i="2"/>
  <c r="L40" i="2"/>
  <c r="L41" i="2"/>
  <c r="L42" i="2"/>
  <c r="L43" i="2"/>
  <c r="L44" i="2"/>
  <c r="L26" i="2"/>
  <c r="L32" i="2"/>
  <c r="L31" i="2"/>
  <c r="L30" i="2"/>
  <c r="L29" i="2"/>
  <c r="L28" i="2"/>
  <c r="L27" i="2"/>
  <c r="L16" i="2"/>
  <c r="L17" i="2"/>
  <c r="L18" i="2"/>
  <c r="L19" i="2"/>
  <c r="L20" i="2"/>
  <c r="L21" i="2"/>
  <c r="L15" i="2"/>
  <c r="G6" i="2"/>
  <c r="G7" i="2"/>
  <c r="G8" i="2"/>
  <c r="G9" i="2"/>
  <c r="G10" i="2"/>
  <c r="G11" i="2"/>
  <c r="G5" i="2"/>
  <c r="G29" i="3"/>
  <c r="G28" i="3"/>
  <c r="G27" i="3"/>
  <c r="B23" i="3"/>
  <c r="G25" i="3"/>
  <c r="P21" i="3"/>
  <c r="P20" i="3"/>
  <c r="P19" i="3"/>
  <c r="P18" i="3"/>
  <c r="P17" i="3"/>
  <c r="P16" i="3"/>
  <c r="P15" i="3"/>
  <c r="O21" i="3"/>
  <c r="O20" i="3"/>
  <c r="O19" i="3"/>
  <c r="O18" i="3"/>
  <c r="O17" i="3"/>
  <c r="O16" i="3"/>
  <c r="O15" i="3"/>
  <c r="J15" i="3"/>
  <c r="J16" i="3"/>
  <c r="J17" i="3"/>
  <c r="J18" i="3"/>
  <c r="J19" i="3"/>
  <c r="J20" i="3"/>
  <c r="J14" i="3"/>
  <c r="I15" i="3"/>
  <c r="K15" i="3" s="1"/>
  <c r="I16" i="3"/>
  <c r="I17" i="3"/>
  <c r="I18" i="3"/>
  <c r="I19" i="3"/>
  <c r="K19" i="3" s="1"/>
  <c r="I20" i="3"/>
  <c r="K20" i="3" s="1"/>
  <c r="G15" i="3"/>
  <c r="G16" i="3"/>
  <c r="G17" i="3"/>
  <c r="G18" i="3"/>
  <c r="G19" i="3"/>
  <c r="G20" i="3"/>
  <c r="G14" i="3"/>
  <c r="F15" i="3"/>
  <c r="H15" i="3" s="1"/>
  <c r="F16" i="3"/>
  <c r="F17" i="3"/>
  <c r="F18" i="3"/>
  <c r="F19" i="3"/>
  <c r="F20" i="3"/>
  <c r="H20" i="3" s="1"/>
  <c r="N4" i="3"/>
  <c r="P4" i="3" s="1"/>
  <c r="H19" i="3"/>
  <c r="H17" i="3"/>
  <c r="H16" i="3"/>
  <c r="R5" i="3"/>
  <c r="R6" i="3"/>
  <c r="R7" i="3"/>
  <c r="R8" i="3"/>
  <c r="R9" i="3"/>
  <c r="R10" i="3"/>
  <c r="R4" i="3"/>
  <c r="Q5" i="3"/>
  <c r="S5" i="3" s="1"/>
  <c r="Q6" i="3"/>
  <c r="Q7" i="3"/>
  <c r="S7" i="3" s="1"/>
  <c r="Q8" i="3"/>
  <c r="Q9" i="3"/>
  <c r="S9" i="3" s="1"/>
  <c r="Q10" i="3"/>
  <c r="Q4" i="3"/>
  <c r="N5" i="3"/>
  <c r="N6" i="3"/>
  <c r="N7" i="3"/>
  <c r="N8" i="3"/>
  <c r="N9" i="3"/>
  <c r="N10" i="3"/>
  <c r="F5" i="3"/>
  <c r="F6" i="3"/>
  <c r="F7" i="3"/>
  <c r="F8" i="3"/>
  <c r="F9" i="3"/>
  <c r="F10" i="3"/>
  <c r="F4" i="3"/>
  <c r="I5" i="3"/>
  <c r="I6" i="3"/>
  <c r="I7" i="3"/>
  <c r="I8" i="3"/>
  <c r="I9" i="3"/>
  <c r="I10" i="3"/>
  <c r="I4" i="3"/>
  <c r="O5" i="3"/>
  <c r="O6" i="3"/>
  <c r="O7" i="3"/>
  <c r="O8" i="3"/>
  <c r="O9" i="3"/>
  <c r="P9" i="3" s="1"/>
  <c r="O10" i="3"/>
  <c r="O4" i="3"/>
  <c r="P10" i="3"/>
  <c r="P7" i="3"/>
  <c r="P6" i="3"/>
  <c r="P5" i="3"/>
  <c r="J5" i="3"/>
  <c r="J6" i="3"/>
  <c r="K6" i="3" s="1"/>
  <c r="J7" i="3"/>
  <c r="J8" i="3"/>
  <c r="K8" i="3" s="1"/>
  <c r="J9" i="3"/>
  <c r="J10" i="3"/>
  <c r="K10" i="3" s="1"/>
  <c r="G5" i="3"/>
  <c r="G6" i="3"/>
  <c r="H6" i="3" s="1"/>
  <c r="G7" i="3"/>
  <c r="H7" i="3" s="1"/>
  <c r="G8" i="3"/>
  <c r="G9" i="3"/>
  <c r="G10" i="3"/>
  <c r="H10" i="3" s="1"/>
  <c r="J4" i="3"/>
  <c r="G4" i="3"/>
  <c r="D54" i="2"/>
  <c r="E54" i="2"/>
  <c r="F54" i="2"/>
  <c r="G54" i="2"/>
  <c r="H54" i="2"/>
  <c r="I54" i="2"/>
  <c r="K54" i="2"/>
  <c r="D53" i="2"/>
  <c r="E53" i="2"/>
  <c r="F53" i="2"/>
  <c r="G53" i="2"/>
  <c r="H53" i="2"/>
  <c r="I53" i="2"/>
  <c r="K53" i="2"/>
  <c r="D52" i="2"/>
  <c r="E52" i="2"/>
  <c r="F52" i="2"/>
  <c r="G52" i="2"/>
  <c r="H52" i="2"/>
  <c r="I52" i="2"/>
  <c r="K52" i="2"/>
  <c r="D51" i="2"/>
  <c r="E51" i="2"/>
  <c r="F51" i="2"/>
  <c r="G51" i="2"/>
  <c r="H51" i="2"/>
  <c r="I51" i="2"/>
  <c r="K51" i="2"/>
  <c r="D50" i="2"/>
  <c r="E50" i="2"/>
  <c r="F50" i="2"/>
  <c r="G50" i="2"/>
  <c r="H50" i="2"/>
  <c r="I50" i="2"/>
  <c r="K50" i="2"/>
  <c r="D49" i="2"/>
  <c r="E49" i="2"/>
  <c r="F49" i="2"/>
  <c r="G49" i="2"/>
  <c r="H49" i="2"/>
  <c r="I49" i="2"/>
  <c r="K49" i="2"/>
  <c r="K48" i="2"/>
  <c r="E48" i="2"/>
  <c r="D48" i="2"/>
  <c r="F48" i="2"/>
  <c r="G48" i="2"/>
  <c r="H48" i="2"/>
  <c r="I48" i="2"/>
  <c r="C51" i="2"/>
  <c r="C52" i="2"/>
  <c r="C53" i="2"/>
  <c r="C54" i="2"/>
  <c r="C50" i="2"/>
  <c r="C49" i="2"/>
  <c r="C48" i="2"/>
  <c r="H9" i="3" l="1"/>
  <c r="H5" i="3"/>
  <c r="K9" i="3"/>
  <c r="K5" i="3"/>
  <c r="H8" i="3"/>
  <c r="H4" i="3"/>
  <c r="K4" i="3"/>
  <c r="K7" i="3"/>
  <c r="S4" i="3"/>
  <c r="S10" i="3"/>
  <c r="S6" i="3"/>
  <c r="K18" i="3"/>
  <c r="K14" i="3"/>
  <c r="K17" i="3"/>
  <c r="K16" i="3"/>
  <c r="H18" i="3"/>
  <c r="S8" i="3"/>
  <c r="P8" i="3"/>
</calcChain>
</file>

<file path=xl/sharedStrings.xml><?xml version="1.0" encoding="utf-8"?>
<sst xmlns="http://schemas.openxmlformats.org/spreadsheetml/2006/main" count="159" uniqueCount="57">
  <si>
    <t>Date</t>
  </si>
  <si>
    <t>Revenue</t>
  </si>
  <si>
    <t>Haircut</t>
  </si>
  <si>
    <t>Shave</t>
  </si>
  <si>
    <t>Facial</t>
  </si>
  <si>
    <t>Massage</t>
  </si>
  <si>
    <r>
      <rPr>
        <sz val="11"/>
        <color rgb="FF351C75"/>
        <rFont val="Calibri"/>
      </rPr>
      <t xml:space="preserve">                  </t>
    </r>
    <r>
      <rPr>
        <b/>
        <sz val="11"/>
        <color rgb="FF351C75"/>
        <rFont val="Calibri"/>
      </rPr>
      <t>AVERAGE CUSTOMERS IN 2022</t>
    </r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</si>
  <si>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</si>
  <si>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</si>
  <si>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</si>
  <si>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</si>
  <si>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</si>
  <si>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</si>
  <si>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</si>
  <si>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</si>
  <si>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r>
      <rPr>
        <sz val="11"/>
        <color rgb="FF351C75"/>
        <rFont val="Calibri"/>
      </rPr>
      <t xml:space="preserve">            </t>
    </r>
    <r>
      <rPr>
        <b/>
        <sz val="11"/>
        <color rgb="FF351C75"/>
        <rFont val="Calibri"/>
      </rPr>
      <t xml:space="preserve">     AVERAGE CUSTOMERS IN 2023</t>
    </r>
  </si>
  <si>
    <t>Bleech</t>
  </si>
  <si>
    <t>Hair Spa</t>
  </si>
  <si>
    <t>Rebonding</t>
  </si>
  <si>
    <r>
      <rPr>
        <sz val="11"/>
        <color rgb="FF351C75"/>
        <rFont val="Calibri"/>
      </rPr>
      <t xml:space="preserve">            </t>
    </r>
    <r>
      <rPr>
        <b/>
        <sz val="11"/>
        <color rgb="FF351C75"/>
        <rFont val="Calibri"/>
      </rPr>
      <t xml:space="preserve">     AVERAGE CUSTOMERS IN 2024 (Jan 12 - Jan 30)</t>
    </r>
  </si>
  <si>
    <t xml:space="preserve">                                                                                                                                                            P/L &amp; Insights</t>
  </si>
  <si>
    <t xml:space="preserve">                                                                                                                                                            METADATA</t>
  </si>
  <si>
    <t>SERVICES</t>
  </si>
  <si>
    <t>COST TO CUSTOMER</t>
  </si>
  <si>
    <t>MARGIN</t>
  </si>
  <si>
    <t>Missed Customers</t>
  </si>
  <si>
    <r>
      <rPr>
        <sz val="11"/>
        <color rgb="FF351C75"/>
        <rFont val="Calibri"/>
      </rPr>
      <t xml:space="preserve">            </t>
    </r>
    <r>
      <rPr>
        <b/>
        <sz val="11"/>
        <color rgb="FF351C75"/>
        <rFont val="Calibri"/>
      </rPr>
      <t xml:space="preserve">     DAILY CUSTOMERS IN 2024 (Jan 12 - Jan 30)</t>
    </r>
  </si>
  <si>
    <t>REVENUE IN 2022(DAY WISE)</t>
  </si>
  <si>
    <t>MISSED REVENUE IN 2022(DAY WISE)</t>
  </si>
  <si>
    <t>TOTAL POTENTIAL REVENUE IN 2022(DAY WISE)</t>
  </si>
  <si>
    <t>ACTUAL PROFIT(DAY WISE)</t>
  </si>
  <si>
    <t>MISSED PROFIT(DAY WISE)</t>
  </si>
  <si>
    <t>TOTAL POTENTIAL PROFIT(DAY WISE)</t>
  </si>
  <si>
    <t>REVENUE IN 2023(DAY WISE)</t>
  </si>
  <si>
    <t>MISSED REVENUE IN 2023(DAY WISE)</t>
  </si>
  <si>
    <t>TOTAL POTENTIAL REVENUE IN 2023(DAY WISE)</t>
  </si>
  <si>
    <t>REVENUE IN Jan-2024(DAY WISE)</t>
  </si>
  <si>
    <t>MISSED REVENUE IN Jan-2024(DAY WISE)</t>
  </si>
  <si>
    <t>TOTAL POTENTIAL REVENUE IN Jan-2024(DAY WISE)</t>
  </si>
  <si>
    <t>Electricity Bill</t>
  </si>
  <si>
    <t>Rent</t>
  </si>
  <si>
    <t>Inventory</t>
  </si>
  <si>
    <t>FIXED COST(Monthly)</t>
  </si>
  <si>
    <t>Contribution of Each Service in Revenue and Profit in Jan 2024</t>
  </si>
  <si>
    <t>Service</t>
  </si>
  <si>
    <t>Profit</t>
  </si>
  <si>
    <t xml:space="preserve">                                                                                                                                                            Graphs</t>
  </si>
  <si>
    <t>AVERAGE DAILY CUSTOMER (Haircut &amp; Shave)</t>
  </si>
  <si>
    <t>Avg Daily Cost</t>
  </si>
  <si>
    <t>Some Statistical Data</t>
  </si>
  <si>
    <t>Min Profit</t>
  </si>
  <si>
    <t>Max Profit</t>
  </si>
  <si>
    <t>Avg Profit</t>
  </si>
  <si>
    <t>Avg fixed cost</t>
  </si>
  <si>
    <t>SD of profit</t>
  </si>
  <si>
    <t>Var of Profit</t>
  </si>
  <si>
    <t>Total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</si>
</sst>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_ [$₹-4009]\ * #,##0.00_ ;_ [$₹-4009]\ * \-#,##0.00_ ;_ [$₹-4009]\ * &quot;-&quot;??_ ;_ @_ "/>
  </numFmts>
  <fonts count="19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b/>
      <sz val="11"/>
      <color rgb="FFFFFF00"/>
      <name val="Calibri"/>
      <scheme val="minor"/>
    </font>
    <font>
      <sz val="11"/>
      <color rgb="FF351C75"/>
      <name val="Calibri"/>
      <scheme val="minor"/>
    </font>
    <font>
      <sz val="11"/>
      <color rgb="FF351C75"/>
      <name val="Calibri"/>
    </font>
    <font>
      <b/>
      <sz val="11"/>
      <color rgb="FF351C75"/>
      <name val="Calibri"/>
    </font>
    <font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8"/>
      <name val="Calibri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51C75"/>
      <name val="Calibri"/>
      <family val="2"/>
    </font>
    <font>
      <b/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2">
    <xf numFmtId="0" fontId="0" fillId="0" borderId="0" xfId="0"/>
    <xf numFmtId="165" fontId="0" fillId="0" borderId="0" xfId="0" applyNumberFormat="1"/>
    <xf numFmtId="0" fontId="0" fillId="3" borderId="0" xfId="0" applyFill="1"/>
    <xf numFmtId="0" fontId="7" fillId="3" borderId="0" xfId="0" applyFont="1" applyFill="1" applyAlignment="1">
      <alignment horizontal="center"/>
    </xf>
    <xf numFmtId="0" fontId="9" fillId="3" borderId="0" xfId="0" applyFont="1" applyFill="1"/>
    <xf numFmtId="0" fontId="7" fillId="3" borderId="3" xfId="0" applyFont="1" applyFill="1" applyBorder="1"/>
    <xf numFmtId="0" fontId="7" fillId="3" borderId="3" xfId="0" applyFont="1" applyFill="1" applyBorder="1" applyAlignment="1">
      <alignment horizontal="center"/>
    </xf>
    <xf numFmtId="0" fontId="9" fillId="3" borderId="3" xfId="0" applyFont="1" applyFill="1" applyBorder="1"/>
    <xf numFmtId="0" fontId="14" fillId="3" borderId="3" xfId="0" applyFont="1" applyFill="1" applyBorder="1"/>
    <xf numFmtId="0" fontId="7" fillId="3" borderId="4" xfId="0" applyFont="1" applyFill="1" applyBorder="1"/>
    <xf numFmtId="14" fontId="7" fillId="3" borderId="3" xfId="0" applyNumberFormat="1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wrapText="1"/>
    </xf>
    <xf numFmtId="165" fontId="0" fillId="4" borderId="0" xfId="0" applyNumberFormat="1" applyFill="1"/>
    <xf numFmtId="0" fontId="11" fillId="3" borderId="0" xfId="0" applyFont="1" applyFill="1" applyAlignment="1">
      <alignment wrapText="1"/>
    </xf>
    <xf numFmtId="0" fontId="15" fillId="5" borderId="0" xfId="0" applyFont="1" applyFill="1"/>
    <xf numFmtId="0" fontId="15" fillId="5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7" fontId="9" fillId="3" borderId="0" xfId="0" applyNumberFormat="1" applyFont="1" applyFill="1" applyAlignment="1">
      <alignment horizontal="center"/>
    </xf>
    <xf numFmtId="1" fontId="0" fillId="4" borderId="0" xfId="0" applyNumberFormat="1" applyFill="1"/>
    <xf numFmtId="0" fontId="17" fillId="6" borderId="0" xfId="0" applyFont="1" applyFill="1"/>
    <xf numFmtId="164" fontId="18" fillId="7" borderId="0" xfId="1" applyNumberFormat="1" applyFont="1" applyFill="1"/>
    <xf numFmtId="165" fontId="18" fillId="7" borderId="0" xfId="0" applyNumberFormat="1" applyFont="1" applyFill="1"/>
    <xf numFmtId="2" fontId="18" fillId="7" borderId="0" xfId="0" applyNumberFormat="1" applyFont="1" applyFill="1"/>
    <xf numFmtId="1" fontId="0" fillId="4" borderId="0" xfId="0" applyNumberFormat="1" applyFill="1" applyAlignment="1">
      <alignment horizontal="center"/>
    </xf>
    <xf numFmtId="0" fontId="13" fillId="0" borderId="0" xfId="0" applyFont="1"/>
    <xf numFmtId="0" fontId="0" fillId="0" borderId="0" xfId="0"/>
    <xf numFmtId="17" fontId="7" fillId="3" borderId="3" xfId="0" applyNumberFormat="1" applyFont="1" applyFill="1" applyBorder="1" applyAlignment="1">
      <alignment horizontal="center" vertical="center"/>
    </xf>
    <xf numFmtId="0" fontId="9" fillId="3" borderId="3" xfId="0" applyFont="1" applyFill="1" applyBorder="1"/>
    <xf numFmtId="0" fontId="2" fillId="2" borderId="0" xfId="0" applyFont="1" applyFill="1" applyAlignment="1">
      <alignment horizontal="left"/>
    </xf>
    <xf numFmtId="0" fontId="3" fillId="0" borderId="0" xfId="0" applyFont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/>
    <xf numFmtId="0" fontId="9" fillId="3" borderId="2" xfId="0" applyFont="1" applyFill="1" applyBorder="1"/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0" fontId="17" fillId="6" borderId="0" xfId="0" applyFont="1" applyFill="1" applyAlignment="1">
      <alignment horizontal="center"/>
    </xf>
    <xf numFmtId="0" fontId="16" fillId="2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Customer Trends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'PL &amp; Insights'!$A$14:$A$16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 formatCode="mmm\-yy">
                  <c:v>45292</c:v>
                </c:pt>
              </c:numCache>
            </c:numRef>
          </c:cat>
          <c:val>
            <c:numRef>
              <c:f>'PL &amp; Insights'!$B$14:$B$16</c:f>
              <c:numCache>
                <c:formatCode>0</c:formatCode>
                <c:ptCount val="3"/>
                <c:pt idx="0">
                  <c:v>8.2857142857142865</c:v>
                </c:pt>
                <c:pt idx="1">
                  <c:v>14</c:v>
                </c:pt>
                <c:pt idx="2">
                  <c:v>23.452380952380953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9-446B-9B4B-E2E09A708D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05435535"/>
        <c:axId val="1999324687"/>
      </c:barChart>
      <c:catAx>
        <c:axId val="180543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24687"/>
        <c:crosses val="autoZero"/>
        <c:auto val="1"/>
        <c:lblAlgn val="ctr"/>
        <c:lblOffset val="100"/>
        <c:noMultiLvlLbl val="0"/>
      </c:catAx>
      <c:valAx>
        <c:axId val="199932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DAILY</a:t>
                </a:r>
                <a:r>
                  <a:rPr lang="en-US" baseline="0"/>
                  <a:t> customers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3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Distribution of Services Across Days in Jan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Metadata!$C$47</c:f>
              <c:strCache>
                <c:ptCount val="1"/>
                <c:pt idx="0">
                  <c:v>Haircut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Metadata!$B$48:$B$54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Metadata!$C$48:$C$54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12</c:v>
                </c:pt>
                <c:pt idx="3" formatCode="0">
                  <c:v>5.5</c:v>
                </c:pt>
                <c:pt idx="4" formatCode="0">
                  <c:v>9.6666666666666661</c:v>
                </c:pt>
                <c:pt idx="5">
                  <c:v>7</c:v>
                </c:pt>
                <c:pt idx="6" formatCode="0">
                  <c:v>17.333333333333332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C-41D4-8C22-E37C743E04D6}"/>
            </c:ext>
          </c:extLst>
        </c:ser>
        <c:ser>
          <c:idx val="1"/>
          <c:order val="1"/>
          <c:tx>
            <c:strRef>
              <c:f>Metadata!$D$47</c:f>
              <c:strCache>
                <c:ptCount val="1"/>
                <c:pt idx="0">
                  <c:v>Shave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Metadata!$B$48:$B$54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Metadata!$D$48:$D$54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11</c:v>
                </c:pt>
                <c:pt idx="3" formatCode="0">
                  <c:v>4</c:v>
                </c:pt>
                <c:pt idx="4" formatCode="0">
                  <c:v>9</c:v>
                </c:pt>
                <c:pt idx="5">
                  <c:v>6</c:v>
                </c:pt>
                <c:pt idx="6" formatCode="0">
                  <c:v>17.333333333333332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C-41D4-8C22-E37C743E04D6}"/>
            </c:ext>
          </c:extLst>
        </c:ser>
        <c:ser>
          <c:idx val="2"/>
          <c:order val="2"/>
          <c:tx>
            <c:strRef>
              <c:f>Metadata!$E$47</c:f>
              <c:strCache>
                <c:ptCount val="1"/>
                <c:pt idx="0">
                  <c:v>Massage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Metadata!$B$48:$B$54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Metadata!$E$48:$E$54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C-41D4-8C22-E37C743E04D6}"/>
            </c:ext>
          </c:extLst>
        </c:ser>
        <c:ser>
          <c:idx val="3"/>
          <c:order val="3"/>
          <c:tx>
            <c:strRef>
              <c:f>Metadata!$F$47</c:f>
              <c:strCache>
                <c:ptCount val="1"/>
                <c:pt idx="0">
                  <c:v>Bleech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Metadata!$B$48:$B$54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Metadata!$F$48:$F$54</c:f>
              <c:numCache>
                <c:formatCode>General</c:formatCode>
                <c:ptCount val="7"/>
                <c:pt idx="0" formatCode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C-41D4-8C22-E37C743E04D6}"/>
            </c:ext>
          </c:extLst>
        </c:ser>
        <c:ser>
          <c:idx val="4"/>
          <c:order val="4"/>
          <c:tx>
            <c:strRef>
              <c:f>Metadata!$G$47</c:f>
              <c:strCache>
                <c:ptCount val="1"/>
                <c:pt idx="0">
                  <c:v>Facial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Metadata!$B$48:$B$54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Metadata!$G$48:$G$54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C-41D4-8C22-E37C743E04D6}"/>
            </c:ext>
          </c:extLst>
        </c:ser>
        <c:ser>
          <c:idx val="5"/>
          <c:order val="5"/>
          <c:tx>
            <c:strRef>
              <c:f>Metadata!$H$47</c:f>
              <c:strCache>
                <c:ptCount val="1"/>
                <c:pt idx="0">
                  <c:v>Hair Spa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Metadata!$B$48:$B$54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Metadata!$H$48:$H$54</c:f>
              <c:numCache>
                <c:formatCode>General</c:formatCode>
                <c:ptCount val="7"/>
                <c:pt idx="0" formatCode="0">
                  <c:v>0.66666666666666663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0.66666666666666663</c:v>
                </c:pt>
                <c:pt idx="5">
                  <c:v>0</c:v>
                </c:pt>
                <c:pt idx="6" formatCode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C-41D4-8C22-E37C743E04D6}"/>
            </c:ext>
          </c:extLst>
        </c:ser>
        <c:ser>
          <c:idx val="6"/>
          <c:order val="6"/>
          <c:tx>
            <c:strRef>
              <c:f>Metadata!$I$47</c:f>
              <c:strCache>
                <c:ptCount val="1"/>
                <c:pt idx="0">
                  <c:v>Rebonding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Metadata!$B$48:$B$54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Metadata!$I$48:$I$54</c:f>
              <c:numCache>
                <c:formatCode>General</c:formatCode>
                <c:ptCount val="7"/>
                <c:pt idx="0" formatCode="0">
                  <c:v>0.66666666666666663</c:v>
                </c:pt>
                <c:pt idx="1">
                  <c:v>0</c:v>
                </c:pt>
                <c:pt idx="2" formatCode="0">
                  <c:v>1.5</c:v>
                </c:pt>
                <c:pt idx="3" formatCode="0">
                  <c:v>0</c:v>
                </c:pt>
                <c:pt idx="4" formatCode="0">
                  <c:v>0.33333333333333331</c:v>
                </c:pt>
                <c:pt idx="5">
                  <c:v>0</c:v>
                </c:pt>
                <c:pt idx="6" formatCode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C-41D4-8C22-E37C743E04D6}"/>
            </c:ext>
          </c:extLst>
        </c:ser>
        <c:ser>
          <c:idx val="8"/>
          <c:order val="8"/>
          <c:tx>
            <c:strRef>
              <c:f>Metadata!$K$47</c:f>
              <c:strCache>
                <c:ptCount val="1"/>
                <c:pt idx="0">
                  <c:v>Missed Customers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Metadata!$B$48:$B$54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Metadata!$K$48:$K$54</c:f>
              <c:numCache>
                <c:formatCode>General</c:formatCode>
                <c:ptCount val="7"/>
                <c:pt idx="0" formatCode="0">
                  <c:v>9.3333333333333339</c:v>
                </c:pt>
                <c:pt idx="1">
                  <c:v>0</c:v>
                </c:pt>
                <c:pt idx="2" formatCode="0">
                  <c:v>7.5</c:v>
                </c:pt>
                <c:pt idx="3" formatCode="0">
                  <c:v>2</c:v>
                </c:pt>
                <c:pt idx="4" formatCode="0">
                  <c:v>4.666666666666667</c:v>
                </c:pt>
                <c:pt idx="5">
                  <c:v>2</c:v>
                </c:pt>
                <c:pt idx="6" formatCode="0">
                  <c:v>11.666666666666666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9C-41D4-8C22-E37C743E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73455"/>
        <c:axId val="3566259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Metadata!$J$47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Metadata!$B$48:$B$54</c15:sqref>
                        </c15:formulaRef>
                      </c:ext>
                    </c:extLst>
                    <c:strCache>
                      <c:ptCount val="7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  <c:pt idx="5">
                        <c:v>Saturday</c:v>
                      </c:pt>
                      <c:pt idx="6">
                        <c:v>Sunday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Metadata!$J$48:$J$54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29C-41D4-8C22-E37C743E04D6}"/>
                  </c:ext>
                </c:extLst>
              </c15:ser>
            </c15:filteredBarSeries>
          </c:ext>
        </c:extLst>
      </c:barChart>
      <c:catAx>
        <c:axId val="3587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2591"/>
        <c:crosses val="autoZero"/>
        <c:auto val="1"/>
        <c:lblAlgn val="ctr"/>
        <c:lblOffset val="100"/>
        <c:noMultiLvlLbl val="0"/>
      </c:catAx>
      <c:valAx>
        <c:axId val="356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Number of Services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Metadata!$K$25</c:f>
              <c:strCache>
                <c:ptCount val="1"/>
                <c:pt idx="0">
                  <c:v>Missed Customers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Metadata!$A$26:$B$44</c15:sqref>
                  </c15:fullRef>
                  <c15:levelRef>
                    <c15:sqref>Metadata!$A$26:$A$44</c15:sqref>
                  </c15:levelRef>
                </c:ext>
              </c:extLst>
              <c:f>Metadata!$A$26:$A$44</c:f>
              <c:numCache>
                <c:formatCode>m/d/yyyy</c:formatCode>
                <c:ptCount val="19"/>
                <c:pt idx="0">
                  <c:v>45303</c:v>
                </c:pt>
                <c:pt idx="1">
                  <c:v>45304</c:v>
                </c:pt>
                <c:pt idx="2">
                  <c:v>45305</c:v>
                </c:pt>
                <c:pt idx="3">
                  <c:v>45306</c:v>
                </c:pt>
                <c:pt idx="4">
                  <c:v>45307</c:v>
                </c:pt>
                <c:pt idx="5">
                  <c:v>45308</c:v>
                </c:pt>
                <c:pt idx="6">
                  <c:v>45309</c:v>
                </c:pt>
                <c:pt idx="7">
                  <c:v>45310</c:v>
                </c:pt>
                <c:pt idx="8">
                  <c:v>45311</c:v>
                </c:pt>
                <c:pt idx="9">
                  <c:v>45312</c:v>
                </c:pt>
                <c:pt idx="10">
                  <c:v>45313</c:v>
                </c:pt>
                <c:pt idx="11">
                  <c:v>45314</c:v>
                </c:pt>
                <c:pt idx="12">
                  <c:v>45315</c:v>
                </c:pt>
                <c:pt idx="13">
                  <c:v>45316</c:v>
                </c:pt>
                <c:pt idx="14">
                  <c:v>45317</c:v>
                </c:pt>
                <c:pt idx="15">
                  <c:v>45318</c:v>
                </c:pt>
                <c:pt idx="16">
                  <c:v>45319</c:v>
                </c:pt>
                <c:pt idx="17">
                  <c:v>45320</c:v>
                </c:pt>
                <c:pt idx="18">
                  <c:v>45321</c:v>
                </c:pt>
              </c:numCache>
            </c:numRef>
          </c:cat>
          <c:val>
            <c:numRef>
              <c:f>Metadata!$K$26:$K$44</c:f>
              <c:numCache>
                <c:formatCode>General</c:formatCode>
                <c:ptCount val="19"/>
                <c:pt idx="0">
                  <c:v>5</c:v>
                </c:pt>
                <c:pt idx="1">
                  <c:v>2</c:v>
                </c:pt>
                <c:pt idx="2">
                  <c:v>11</c:v>
                </c:pt>
                <c:pt idx="3">
                  <c:v>8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0</c:v>
                </c:pt>
                <c:pt idx="12">
                  <c:v>10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12</c:v>
                </c:pt>
                <c:pt idx="17">
                  <c:v>11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0-4B7A-95EF-4D86714048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214879"/>
        <c:axId val="1220387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Metadata!$C$25</c15:sqref>
                        </c15:formulaRef>
                      </c:ext>
                    </c:extLst>
                    <c:strCache>
                      <c:ptCount val="1"/>
                      <c:pt idx="0">
                        <c:v>Haircut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Metadata!$A$26:$B$44</c15:sqref>
                        </c15:fullRef>
                        <c15:levelRef>
                          <c15:sqref>Metadata!$A$26:$A$44</c15:sqref>
                        </c15:levelRef>
                        <c15:formulaRef>
                          <c15:sqref>Metadata!$A$26:$A$44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45303</c:v>
                      </c:pt>
                      <c:pt idx="1">
                        <c:v>45304</c:v>
                      </c:pt>
                      <c:pt idx="2">
                        <c:v>45305</c:v>
                      </c:pt>
                      <c:pt idx="3">
                        <c:v>45306</c:v>
                      </c:pt>
                      <c:pt idx="4">
                        <c:v>45307</c:v>
                      </c:pt>
                      <c:pt idx="5">
                        <c:v>45308</c:v>
                      </c:pt>
                      <c:pt idx="6">
                        <c:v>45309</c:v>
                      </c:pt>
                      <c:pt idx="7">
                        <c:v>45310</c:v>
                      </c:pt>
                      <c:pt idx="8">
                        <c:v>45311</c:v>
                      </c:pt>
                      <c:pt idx="9">
                        <c:v>45312</c:v>
                      </c:pt>
                      <c:pt idx="10">
                        <c:v>45313</c:v>
                      </c:pt>
                      <c:pt idx="11">
                        <c:v>45314</c:v>
                      </c:pt>
                      <c:pt idx="12">
                        <c:v>45315</c:v>
                      </c:pt>
                      <c:pt idx="13">
                        <c:v>45316</c:v>
                      </c:pt>
                      <c:pt idx="14">
                        <c:v>45317</c:v>
                      </c:pt>
                      <c:pt idx="15">
                        <c:v>45318</c:v>
                      </c:pt>
                      <c:pt idx="16">
                        <c:v>45319</c:v>
                      </c:pt>
                      <c:pt idx="17">
                        <c:v>45320</c:v>
                      </c:pt>
                      <c:pt idx="18">
                        <c:v>45321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Metadata!$C$26:$C$44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15</c:v>
                      </c:pt>
                      <c:pt idx="1">
                        <c:v>8</c:v>
                      </c:pt>
                      <c:pt idx="2">
                        <c:v>17</c:v>
                      </c:pt>
                      <c:pt idx="3">
                        <c:v>12</c:v>
                      </c:pt>
                      <c:pt idx="4">
                        <c:v>0</c:v>
                      </c:pt>
                      <c:pt idx="5">
                        <c:v>11</c:v>
                      </c:pt>
                      <c:pt idx="6">
                        <c:v>6</c:v>
                      </c:pt>
                      <c:pt idx="7">
                        <c:v>14</c:v>
                      </c:pt>
                      <c:pt idx="8">
                        <c:v>6</c:v>
                      </c:pt>
                      <c:pt idx="9">
                        <c:v>18</c:v>
                      </c:pt>
                      <c:pt idx="10">
                        <c:v>10</c:v>
                      </c:pt>
                      <c:pt idx="11">
                        <c:v>0</c:v>
                      </c:pt>
                      <c:pt idx="12">
                        <c:v>13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17</c:v>
                      </c:pt>
                      <c:pt idx="17">
                        <c:v>11</c:v>
                      </c:pt>
                      <c:pt idx="1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020-4B7A-95EF-4D86714048F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Metadata!$D$25</c15:sqref>
                        </c15:formulaRef>
                      </c:ext>
                    </c:extLst>
                    <c:strCache>
                      <c:ptCount val="1"/>
                      <c:pt idx="0">
                        <c:v>Shave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Metadata!$A$26:$B$44</c15:sqref>
                        </c15:fullRef>
                        <c15:levelRef>
                          <c15:sqref>Metadata!$A$26:$A$44</c15:sqref>
                        </c15:levelRef>
                        <c15:formulaRef>
                          <c15:sqref>Metadata!$A$26:$A$44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45303</c:v>
                      </c:pt>
                      <c:pt idx="1">
                        <c:v>45304</c:v>
                      </c:pt>
                      <c:pt idx="2">
                        <c:v>45305</c:v>
                      </c:pt>
                      <c:pt idx="3">
                        <c:v>45306</c:v>
                      </c:pt>
                      <c:pt idx="4">
                        <c:v>45307</c:v>
                      </c:pt>
                      <c:pt idx="5">
                        <c:v>45308</c:v>
                      </c:pt>
                      <c:pt idx="6">
                        <c:v>45309</c:v>
                      </c:pt>
                      <c:pt idx="7">
                        <c:v>45310</c:v>
                      </c:pt>
                      <c:pt idx="8">
                        <c:v>45311</c:v>
                      </c:pt>
                      <c:pt idx="9">
                        <c:v>45312</c:v>
                      </c:pt>
                      <c:pt idx="10">
                        <c:v>45313</c:v>
                      </c:pt>
                      <c:pt idx="11">
                        <c:v>45314</c:v>
                      </c:pt>
                      <c:pt idx="12">
                        <c:v>45315</c:v>
                      </c:pt>
                      <c:pt idx="13">
                        <c:v>45316</c:v>
                      </c:pt>
                      <c:pt idx="14">
                        <c:v>45317</c:v>
                      </c:pt>
                      <c:pt idx="15">
                        <c:v>45318</c:v>
                      </c:pt>
                      <c:pt idx="16">
                        <c:v>45319</c:v>
                      </c:pt>
                      <c:pt idx="17">
                        <c:v>45320</c:v>
                      </c:pt>
                      <c:pt idx="18">
                        <c:v>45321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Metadata!$D$26:$D$44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13</c:v>
                      </c:pt>
                      <c:pt idx="1">
                        <c:v>6</c:v>
                      </c:pt>
                      <c:pt idx="2">
                        <c:v>17</c:v>
                      </c:pt>
                      <c:pt idx="3">
                        <c:v>11</c:v>
                      </c:pt>
                      <c:pt idx="4">
                        <c:v>0</c:v>
                      </c:pt>
                      <c:pt idx="5">
                        <c:v>10</c:v>
                      </c:pt>
                      <c:pt idx="6">
                        <c:v>3</c:v>
                      </c:pt>
                      <c:pt idx="7">
                        <c:v>14</c:v>
                      </c:pt>
                      <c:pt idx="8">
                        <c:v>7</c:v>
                      </c:pt>
                      <c:pt idx="9">
                        <c:v>20</c:v>
                      </c:pt>
                      <c:pt idx="10">
                        <c:v>10</c:v>
                      </c:pt>
                      <c:pt idx="11">
                        <c:v>0</c:v>
                      </c:pt>
                      <c:pt idx="12">
                        <c:v>12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15</c:v>
                      </c:pt>
                      <c:pt idx="17">
                        <c:v>12</c:v>
                      </c:pt>
                      <c:pt idx="1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20-4B7A-95EF-4D86714048F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Metadata!$E$25</c15:sqref>
                        </c15:formulaRef>
                      </c:ext>
                    </c:extLst>
                    <c:strCache>
                      <c:ptCount val="1"/>
                      <c:pt idx="0">
                        <c:v>Massage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Metadata!$A$26:$B$44</c15:sqref>
                        </c15:fullRef>
                        <c15:levelRef>
                          <c15:sqref>Metadata!$A$26:$A$44</c15:sqref>
                        </c15:levelRef>
                        <c15:formulaRef>
                          <c15:sqref>Metadata!$A$26:$A$44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45303</c:v>
                      </c:pt>
                      <c:pt idx="1">
                        <c:v>45304</c:v>
                      </c:pt>
                      <c:pt idx="2">
                        <c:v>45305</c:v>
                      </c:pt>
                      <c:pt idx="3">
                        <c:v>45306</c:v>
                      </c:pt>
                      <c:pt idx="4">
                        <c:v>45307</c:v>
                      </c:pt>
                      <c:pt idx="5">
                        <c:v>45308</c:v>
                      </c:pt>
                      <c:pt idx="6">
                        <c:v>45309</c:v>
                      </c:pt>
                      <c:pt idx="7">
                        <c:v>45310</c:v>
                      </c:pt>
                      <c:pt idx="8">
                        <c:v>45311</c:v>
                      </c:pt>
                      <c:pt idx="9">
                        <c:v>45312</c:v>
                      </c:pt>
                      <c:pt idx="10">
                        <c:v>45313</c:v>
                      </c:pt>
                      <c:pt idx="11">
                        <c:v>45314</c:v>
                      </c:pt>
                      <c:pt idx="12">
                        <c:v>45315</c:v>
                      </c:pt>
                      <c:pt idx="13">
                        <c:v>45316</c:v>
                      </c:pt>
                      <c:pt idx="14">
                        <c:v>45317</c:v>
                      </c:pt>
                      <c:pt idx="15">
                        <c:v>45318</c:v>
                      </c:pt>
                      <c:pt idx="16">
                        <c:v>45319</c:v>
                      </c:pt>
                      <c:pt idx="17">
                        <c:v>45320</c:v>
                      </c:pt>
                      <c:pt idx="18">
                        <c:v>45321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Metadata!$E$26:$E$44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20-4B7A-95EF-4D86714048F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Metadata!$F$25</c15:sqref>
                        </c15:formulaRef>
                      </c:ext>
                    </c:extLst>
                    <c:strCache>
                      <c:ptCount val="1"/>
                      <c:pt idx="0">
                        <c:v>Bleech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Metadata!$A$26:$B$44</c15:sqref>
                        </c15:fullRef>
                        <c15:levelRef>
                          <c15:sqref>Metadata!$A$26:$A$44</c15:sqref>
                        </c15:levelRef>
                        <c15:formulaRef>
                          <c15:sqref>Metadata!$A$26:$A$44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45303</c:v>
                      </c:pt>
                      <c:pt idx="1">
                        <c:v>45304</c:v>
                      </c:pt>
                      <c:pt idx="2">
                        <c:v>45305</c:v>
                      </c:pt>
                      <c:pt idx="3">
                        <c:v>45306</c:v>
                      </c:pt>
                      <c:pt idx="4">
                        <c:v>45307</c:v>
                      </c:pt>
                      <c:pt idx="5">
                        <c:v>45308</c:v>
                      </c:pt>
                      <c:pt idx="6">
                        <c:v>45309</c:v>
                      </c:pt>
                      <c:pt idx="7">
                        <c:v>45310</c:v>
                      </c:pt>
                      <c:pt idx="8">
                        <c:v>45311</c:v>
                      </c:pt>
                      <c:pt idx="9">
                        <c:v>45312</c:v>
                      </c:pt>
                      <c:pt idx="10">
                        <c:v>45313</c:v>
                      </c:pt>
                      <c:pt idx="11">
                        <c:v>45314</c:v>
                      </c:pt>
                      <c:pt idx="12">
                        <c:v>45315</c:v>
                      </c:pt>
                      <c:pt idx="13">
                        <c:v>45316</c:v>
                      </c:pt>
                      <c:pt idx="14">
                        <c:v>45317</c:v>
                      </c:pt>
                      <c:pt idx="15">
                        <c:v>45318</c:v>
                      </c:pt>
                      <c:pt idx="16">
                        <c:v>45319</c:v>
                      </c:pt>
                      <c:pt idx="17">
                        <c:v>45320</c:v>
                      </c:pt>
                      <c:pt idx="18">
                        <c:v>45321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Metadata!$F$26:$F$44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20-4B7A-95EF-4D86714048F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Metadata!$G$25</c15:sqref>
                        </c15:formulaRef>
                      </c:ext>
                    </c:extLst>
                    <c:strCache>
                      <c:ptCount val="1"/>
                      <c:pt idx="0">
                        <c:v>Facial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Metadata!$A$26:$B$44</c15:sqref>
                        </c15:fullRef>
                        <c15:levelRef>
                          <c15:sqref>Metadata!$A$26:$A$44</c15:sqref>
                        </c15:levelRef>
                        <c15:formulaRef>
                          <c15:sqref>Metadata!$A$26:$A$44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45303</c:v>
                      </c:pt>
                      <c:pt idx="1">
                        <c:v>45304</c:v>
                      </c:pt>
                      <c:pt idx="2">
                        <c:v>45305</c:v>
                      </c:pt>
                      <c:pt idx="3">
                        <c:v>45306</c:v>
                      </c:pt>
                      <c:pt idx="4">
                        <c:v>45307</c:v>
                      </c:pt>
                      <c:pt idx="5">
                        <c:v>45308</c:v>
                      </c:pt>
                      <c:pt idx="6">
                        <c:v>45309</c:v>
                      </c:pt>
                      <c:pt idx="7">
                        <c:v>45310</c:v>
                      </c:pt>
                      <c:pt idx="8">
                        <c:v>45311</c:v>
                      </c:pt>
                      <c:pt idx="9">
                        <c:v>45312</c:v>
                      </c:pt>
                      <c:pt idx="10">
                        <c:v>45313</c:v>
                      </c:pt>
                      <c:pt idx="11">
                        <c:v>45314</c:v>
                      </c:pt>
                      <c:pt idx="12">
                        <c:v>45315</c:v>
                      </c:pt>
                      <c:pt idx="13">
                        <c:v>45316</c:v>
                      </c:pt>
                      <c:pt idx="14">
                        <c:v>45317</c:v>
                      </c:pt>
                      <c:pt idx="15">
                        <c:v>45318</c:v>
                      </c:pt>
                      <c:pt idx="16">
                        <c:v>45319</c:v>
                      </c:pt>
                      <c:pt idx="17">
                        <c:v>45320</c:v>
                      </c:pt>
                      <c:pt idx="18">
                        <c:v>45321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Metadata!$G$26:$G$44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20-4B7A-95EF-4D86714048F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Metadata!$H$25</c15:sqref>
                        </c15:formulaRef>
                      </c:ext>
                    </c:extLst>
                    <c:strCache>
                      <c:ptCount val="1"/>
                      <c:pt idx="0">
                        <c:v>Hair Spa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Metadata!$A$26:$B$44</c15:sqref>
                        </c15:fullRef>
                        <c15:levelRef>
                          <c15:sqref>Metadata!$A$26:$A$44</c15:sqref>
                        </c15:levelRef>
                        <c15:formulaRef>
                          <c15:sqref>Metadata!$A$26:$A$44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45303</c:v>
                      </c:pt>
                      <c:pt idx="1">
                        <c:v>45304</c:v>
                      </c:pt>
                      <c:pt idx="2">
                        <c:v>45305</c:v>
                      </c:pt>
                      <c:pt idx="3">
                        <c:v>45306</c:v>
                      </c:pt>
                      <c:pt idx="4">
                        <c:v>45307</c:v>
                      </c:pt>
                      <c:pt idx="5">
                        <c:v>45308</c:v>
                      </c:pt>
                      <c:pt idx="6">
                        <c:v>45309</c:v>
                      </c:pt>
                      <c:pt idx="7">
                        <c:v>45310</c:v>
                      </c:pt>
                      <c:pt idx="8">
                        <c:v>45311</c:v>
                      </c:pt>
                      <c:pt idx="9">
                        <c:v>45312</c:v>
                      </c:pt>
                      <c:pt idx="10">
                        <c:v>45313</c:v>
                      </c:pt>
                      <c:pt idx="11">
                        <c:v>45314</c:v>
                      </c:pt>
                      <c:pt idx="12">
                        <c:v>45315</c:v>
                      </c:pt>
                      <c:pt idx="13">
                        <c:v>45316</c:v>
                      </c:pt>
                      <c:pt idx="14">
                        <c:v>45317</c:v>
                      </c:pt>
                      <c:pt idx="15">
                        <c:v>45318</c:v>
                      </c:pt>
                      <c:pt idx="16">
                        <c:v>45319</c:v>
                      </c:pt>
                      <c:pt idx="17">
                        <c:v>45320</c:v>
                      </c:pt>
                      <c:pt idx="18">
                        <c:v>45321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Metadata!$H$26:$H$44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20-4B7A-95EF-4D86714048F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Metadata!$I$25</c15:sqref>
                        </c15:formulaRef>
                      </c:ext>
                    </c:extLst>
                    <c:strCache>
                      <c:ptCount val="1"/>
                      <c:pt idx="0">
                        <c:v>Rebonding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Metadata!$A$26:$B$44</c15:sqref>
                        </c15:fullRef>
                        <c15:levelRef>
                          <c15:sqref>Metadata!$A$26:$A$44</c15:sqref>
                        </c15:levelRef>
                        <c15:formulaRef>
                          <c15:sqref>Metadata!$A$26:$A$44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45303</c:v>
                      </c:pt>
                      <c:pt idx="1">
                        <c:v>45304</c:v>
                      </c:pt>
                      <c:pt idx="2">
                        <c:v>45305</c:v>
                      </c:pt>
                      <c:pt idx="3">
                        <c:v>45306</c:v>
                      </c:pt>
                      <c:pt idx="4">
                        <c:v>45307</c:v>
                      </c:pt>
                      <c:pt idx="5">
                        <c:v>45308</c:v>
                      </c:pt>
                      <c:pt idx="6">
                        <c:v>45309</c:v>
                      </c:pt>
                      <c:pt idx="7">
                        <c:v>45310</c:v>
                      </c:pt>
                      <c:pt idx="8">
                        <c:v>45311</c:v>
                      </c:pt>
                      <c:pt idx="9">
                        <c:v>45312</c:v>
                      </c:pt>
                      <c:pt idx="10">
                        <c:v>45313</c:v>
                      </c:pt>
                      <c:pt idx="11">
                        <c:v>45314</c:v>
                      </c:pt>
                      <c:pt idx="12">
                        <c:v>45315</c:v>
                      </c:pt>
                      <c:pt idx="13">
                        <c:v>45316</c:v>
                      </c:pt>
                      <c:pt idx="14">
                        <c:v>45317</c:v>
                      </c:pt>
                      <c:pt idx="15">
                        <c:v>45318</c:v>
                      </c:pt>
                      <c:pt idx="16">
                        <c:v>45319</c:v>
                      </c:pt>
                      <c:pt idx="17">
                        <c:v>45320</c:v>
                      </c:pt>
                      <c:pt idx="18">
                        <c:v>45321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Metadata!$I$26:$I$44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20-4B7A-95EF-4D86714048F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Metadata!$J$25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Metadata!$A$26:$B$44</c15:sqref>
                        </c15:fullRef>
                        <c15:levelRef>
                          <c15:sqref>Metadata!$A$26:$A$44</c15:sqref>
                        </c15:levelRef>
                        <c15:formulaRef>
                          <c15:sqref>Metadata!$A$26:$A$44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45303</c:v>
                      </c:pt>
                      <c:pt idx="1">
                        <c:v>45304</c:v>
                      </c:pt>
                      <c:pt idx="2">
                        <c:v>45305</c:v>
                      </c:pt>
                      <c:pt idx="3">
                        <c:v>45306</c:v>
                      </c:pt>
                      <c:pt idx="4">
                        <c:v>45307</c:v>
                      </c:pt>
                      <c:pt idx="5">
                        <c:v>45308</c:v>
                      </c:pt>
                      <c:pt idx="6">
                        <c:v>45309</c:v>
                      </c:pt>
                      <c:pt idx="7">
                        <c:v>45310</c:v>
                      </c:pt>
                      <c:pt idx="8">
                        <c:v>45311</c:v>
                      </c:pt>
                      <c:pt idx="9">
                        <c:v>45312</c:v>
                      </c:pt>
                      <c:pt idx="10">
                        <c:v>45313</c:v>
                      </c:pt>
                      <c:pt idx="11">
                        <c:v>45314</c:v>
                      </c:pt>
                      <c:pt idx="12">
                        <c:v>45315</c:v>
                      </c:pt>
                      <c:pt idx="13">
                        <c:v>45316</c:v>
                      </c:pt>
                      <c:pt idx="14">
                        <c:v>45317</c:v>
                      </c:pt>
                      <c:pt idx="15">
                        <c:v>45318</c:v>
                      </c:pt>
                      <c:pt idx="16">
                        <c:v>45319</c:v>
                      </c:pt>
                      <c:pt idx="17">
                        <c:v>45320</c:v>
                      </c:pt>
                      <c:pt idx="18">
                        <c:v>45321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Metadata!$J$26:$J$44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20-4B7A-95EF-4D86714048FB}"/>
                  </c:ext>
                </c:extLst>
              </c15:ser>
            </c15:filteredLineSeries>
          </c:ext>
        </c:extLst>
      </c:lineChart>
      <c:dateAx>
        <c:axId val="10921487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8703"/>
        <c:crosses val="autoZero"/>
        <c:auto val="1"/>
        <c:lblOffset val="100"/>
        <c:baseTimeUnit val="days"/>
      </c:dateAx>
      <c:valAx>
        <c:axId val="1220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Revenue Comparison Across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'PL &amp; Insights'!$O$14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'PL &amp; Insights'!$N$15:$N$21</c:f>
              <c:strCache>
                <c:ptCount val="7"/>
                <c:pt idx="0">
                  <c:v>Haircut</c:v>
                </c:pt>
                <c:pt idx="1">
                  <c:v>Shave</c:v>
                </c:pt>
                <c:pt idx="2">
                  <c:v>Massage</c:v>
                </c:pt>
                <c:pt idx="3">
                  <c:v>Bleech</c:v>
                </c:pt>
                <c:pt idx="4">
                  <c:v>Facial</c:v>
                </c:pt>
                <c:pt idx="5">
                  <c:v>Hair Spa</c:v>
                </c:pt>
                <c:pt idx="6">
                  <c:v>Rebonding</c:v>
                </c:pt>
              </c:strCache>
            </c:strRef>
          </c:cat>
          <c:val>
            <c:numRef>
              <c:f>'PL &amp; Insights'!$O$15:$O$21</c:f>
              <c:numCache>
                <c:formatCode>_ [$₹-4009]\ * #,##0.00_ ;_ [$₹-4009]\ * \-#,##0.00_ ;_ [$₹-4009]\ * "-"??_ ;_ @_ </c:formatCode>
                <c:ptCount val="7"/>
                <c:pt idx="0">
                  <c:v>3125</c:v>
                </c:pt>
                <c:pt idx="1">
                  <c:v>1749.9999999999998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583.33333333333326</c:v>
                </c:pt>
                <c:pt idx="6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7-43CD-B4A4-560165537DD8}"/>
            </c:ext>
          </c:extLst>
        </c:ser>
        <c:ser>
          <c:idx val="1"/>
          <c:order val="1"/>
          <c:tx>
            <c:strRef>
              <c:f>'PL &amp; Insights'!$P$14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'PL &amp; Insights'!$N$15:$N$21</c:f>
              <c:strCache>
                <c:ptCount val="7"/>
                <c:pt idx="0">
                  <c:v>Haircut</c:v>
                </c:pt>
                <c:pt idx="1">
                  <c:v>Shave</c:v>
                </c:pt>
                <c:pt idx="2">
                  <c:v>Massage</c:v>
                </c:pt>
                <c:pt idx="3">
                  <c:v>Bleech</c:v>
                </c:pt>
                <c:pt idx="4">
                  <c:v>Facial</c:v>
                </c:pt>
                <c:pt idx="5">
                  <c:v>Hair Spa</c:v>
                </c:pt>
                <c:pt idx="6">
                  <c:v>Rebonding</c:v>
                </c:pt>
              </c:strCache>
            </c:strRef>
          </c:cat>
          <c:val>
            <c:numRef>
              <c:f>'PL &amp; Insights'!$P$15:$P$21</c:f>
              <c:numCache>
                <c:formatCode>_ [$₹-4009]\ * #,##0.00_ ;_ [$₹-4009]\ * \-#,##0.00_ ;_ [$₹-4009]\ * "-"??_ ;_ @_ </c:formatCode>
                <c:ptCount val="7"/>
                <c:pt idx="0">
                  <c:v>1562.5</c:v>
                </c:pt>
                <c:pt idx="1">
                  <c:v>700</c:v>
                </c:pt>
                <c:pt idx="2">
                  <c:v>0</c:v>
                </c:pt>
                <c:pt idx="3">
                  <c:v>53.333333333333329</c:v>
                </c:pt>
                <c:pt idx="4">
                  <c:v>0</c:v>
                </c:pt>
                <c:pt idx="5">
                  <c:v>419.99999999999994</c:v>
                </c:pt>
                <c:pt idx="6">
                  <c:v>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7-43CD-B4A4-56016553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13183"/>
        <c:axId val="49113071"/>
      </c:barChart>
      <c:catAx>
        <c:axId val="15851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3071"/>
        <c:crosses val="autoZero"/>
        <c:auto val="1"/>
        <c:lblAlgn val="ctr"/>
        <c:lblOffset val="100"/>
        <c:noMultiLvlLbl val="0"/>
      </c:catAx>
      <c:valAx>
        <c:axId val="4911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Profit Analysis Across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'PL &amp; Insights'!$I$13</c:f>
              <c:strCache>
                <c:ptCount val="1"/>
                <c:pt idx="0">
                  <c:v>ACTUAL PROFIT(DAY WISE)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'PL &amp; Insights'!$E$14:$E$20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'PL &amp; Insights'!$I$14:$I$20</c:f>
              <c:numCache>
                <c:formatCode>_ [$₹-4009]\ * #,##0.00_ ;_ [$₹-4009]\ * \-#,##0.00_ ;_ [$₹-4009]\ * "-"??_ ;_ @_ </c:formatCode>
                <c:ptCount val="7"/>
                <c:pt idx="0">
                  <c:v>853.66666666666674</c:v>
                </c:pt>
                <c:pt idx="1">
                  <c:v>0</c:v>
                </c:pt>
                <c:pt idx="2">
                  <c:v>1107</c:v>
                </c:pt>
                <c:pt idx="3">
                  <c:v>185.5</c:v>
                </c:pt>
                <c:pt idx="4">
                  <c:v>619.66666666666663</c:v>
                </c:pt>
                <c:pt idx="5">
                  <c:v>247</c:v>
                </c:pt>
                <c:pt idx="6">
                  <c:v>1148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5-46DC-A1F6-40C2193E70E5}"/>
            </c:ext>
          </c:extLst>
        </c:ser>
        <c:ser>
          <c:idx val="4"/>
          <c:order val="4"/>
          <c:tx>
            <c:strRef>
              <c:f>'PL &amp; Insights'!$J$13</c:f>
              <c:strCache>
                <c:ptCount val="1"/>
                <c:pt idx="0">
                  <c:v>MISSED PROFIT(DAY WISE)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'PL &amp; Insights'!$E$14:$E$20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'PL &amp; Insights'!$J$14:$J$20</c:f>
              <c:numCache>
                <c:formatCode>_ [$₹-4009]\ * #,##0.00_ ;_ [$₹-4009]\ * \-#,##0.00_ ;_ [$₹-4009]\ * "-"??_ ;_ @_ </c:formatCode>
                <c:ptCount val="7"/>
                <c:pt idx="0">
                  <c:v>74.666666666666671</c:v>
                </c:pt>
                <c:pt idx="1">
                  <c:v>0</c:v>
                </c:pt>
                <c:pt idx="2">
                  <c:v>60</c:v>
                </c:pt>
                <c:pt idx="3">
                  <c:v>16</c:v>
                </c:pt>
                <c:pt idx="4">
                  <c:v>37.333333333333336</c:v>
                </c:pt>
                <c:pt idx="5">
                  <c:v>16</c:v>
                </c:pt>
                <c:pt idx="6">
                  <c:v>93.333333333333329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5-46DC-A1F6-40C2193E70E5}"/>
            </c:ext>
          </c:extLst>
        </c:ser>
        <c:ser>
          <c:idx val="5"/>
          <c:order val="5"/>
          <c:tx>
            <c:strRef>
              <c:f>'PL &amp; Insights'!$K$13</c:f>
              <c:strCache>
                <c:ptCount val="1"/>
                <c:pt idx="0">
                  <c:v>TOTAL POTENTIAL PROFIT(DAY WISE)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'PL &amp; Insights'!$E$14:$E$20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'PL &amp; Insights'!$K$14:$K$20</c:f>
              <c:numCache>
                <c:formatCode>_ [$₹-4009]\ * #,##0.00_ ;_ [$₹-4009]\ * \-#,##0.00_ ;_ [$₹-4009]\ * "-"??_ ;_ @_ </c:formatCode>
                <c:ptCount val="7"/>
                <c:pt idx="0">
                  <c:v>928.33333333333337</c:v>
                </c:pt>
                <c:pt idx="1">
                  <c:v>0</c:v>
                </c:pt>
                <c:pt idx="2">
                  <c:v>1167</c:v>
                </c:pt>
                <c:pt idx="3">
                  <c:v>201.5</c:v>
                </c:pt>
                <c:pt idx="4">
                  <c:v>657</c:v>
                </c:pt>
                <c:pt idx="5">
                  <c:v>263</c:v>
                </c:pt>
                <c:pt idx="6">
                  <c:v>1241.3333333333333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5-46DC-A1F6-40C2193E7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509823"/>
        <c:axId val="1222123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'PL &amp; Insights'!$F$13</c15:sqref>
                        </c15:formulaRef>
                      </c:ext>
                    </c:extLst>
                    <c:strCache>
                      <c:ptCount val="1"/>
                      <c:pt idx="0">
                        <c:v>REVENUE IN Jan-2024(DAY WISE)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'PL &amp; Insights'!$E$14:$E$20</c15:sqref>
                        </c15:formulaRef>
                      </c:ext>
                    </c:extLst>
                    <c:strCache>
                      <c:ptCount val="7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  <c:pt idx="5">
                        <c:v>Saturday</c:v>
                      </c:pt>
                      <c:pt idx="6">
                        <c:v>Sunday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'PL &amp; Insights'!$F$14:$F$20</c15:sqref>
                        </c15:formulaRef>
                      </c:ext>
                    </c:extLst>
                    <c:numCache>
                      <c:formatCode>_ [$₹-4009]\ * #,##0.00_ ;_ [$₹-4009]\ * \-#,##0.00_ ;_ [$₹-4009]\ * "-"??_ ;_ @_ </c:formatCode>
                      <c:ptCount val="7"/>
                      <c:pt idx="0">
                        <c:v>1496.6666666666667</c:v>
                      </c:pt>
                      <c:pt idx="1">
                        <c:v>0</c:v>
                      </c:pt>
                      <c:pt idx="2">
                        <c:v>1830</c:v>
                      </c:pt>
                      <c:pt idx="3">
                        <c:v>395</c:v>
                      </c:pt>
                      <c:pt idx="4">
                        <c:v>1120</c:v>
                      </c:pt>
                      <c:pt idx="5">
                        <c:v>530</c:v>
                      </c:pt>
                      <c:pt idx="6">
                        <c:v>2086.6666666666665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035-46DC-A1F6-40C2193E70E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 &amp; Insights'!$G$13</c15:sqref>
                        </c15:formulaRef>
                      </c:ext>
                    </c:extLst>
                    <c:strCache>
                      <c:ptCount val="1"/>
                      <c:pt idx="0">
                        <c:v>MISSED REVENUE IN Jan-2024(DAY WISE)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 &amp; Insights'!$E$14:$E$20</c15:sqref>
                        </c15:formulaRef>
                      </c:ext>
                    </c:extLst>
                    <c:strCache>
                      <c:ptCount val="7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  <c:pt idx="5">
                        <c:v>Saturday</c:v>
                      </c:pt>
                      <c:pt idx="6">
                        <c:v>Sunday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 &amp; Insights'!$G$14:$G$20</c15:sqref>
                        </c15:formulaRef>
                      </c:ext>
                    </c:extLst>
                    <c:numCache>
                      <c:formatCode>_ [$₹-4009]\ * #,##0.00_ ;_ [$₹-4009]\ * \-#,##0.00_ ;_ [$₹-4009]\ * "-"??_ ;_ @_ </c:formatCode>
                      <c:ptCount val="7"/>
                      <c:pt idx="0">
                        <c:v>373.33333333333337</c:v>
                      </c:pt>
                      <c:pt idx="1">
                        <c:v>0</c:v>
                      </c:pt>
                      <c:pt idx="2">
                        <c:v>300</c:v>
                      </c:pt>
                      <c:pt idx="3">
                        <c:v>80</c:v>
                      </c:pt>
                      <c:pt idx="4">
                        <c:v>186.66666666666669</c:v>
                      </c:pt>
                      <c:pt idx="5">
                        <c:v>80</c:v>
                      </c:pt>
                      <c:pt idx="6">
                        <c:v>466.66666666666663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035-46DC-A1F6-40C2193E70E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 &amp; Insights'!$H$13</c15:sqref>
                        </c15:formulaRef>
                      </c:ext>
                    </c:extLst>
                    <c:strCache>
                      <c:ptCount val="1"/>
                      <c:pt idx="0">
                        <c:v>TOTAL POTENTIAL REVENUE IN Jan-2024(DAY WISE)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 &amp; Insights'!$E$14:$E$20</c15:sqref>
                        </c15:formulaRef>
                      </c:ext>
                    </c:extLst>
                    <c:strCache>
                      <c:ptCount val="7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  <c:pt idx="5">
                        <c:v>Saturday</c:v>
                      </c:pt>
                      <c:pt idx="6">
                        <c:v>Sunday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 &amp; Insights'!$H$14:$H$20</c15:sqref>
                        </c15:formulaRef>
                      </c:ext>
                    </c:extLst>
                    <c:numCache>
                      <c:formatCode>_ [$₹-4009]\ * #,##0.00_ ;_ [$₹-4009]\ * \-#,##0.00_ ;_ [$₹-4009]\ * "-"??_ ;_ @_ </c:formatCode>
                      <c:ptCount val="7"/>
                      <c:pt idx="0">
                        <c:v>1870</c:v>
                      </c:pt>
                      <c:pt idx="1">
                        <c:v>0</c:v>
                      </c:pt>
                      <c:pt idx="2">
                        <c:v>2130</c:v>
                      </c:pt>
                      <c:pt idx="3">
                        <c:v>475</c:v>
                      </c:pt>
                      <c:pt idx="4">
                        <c:v>1306.6666666666667</c:v>
                      </c:pt>
                      <c:pt idx="5">
                        <c:v>610</c:v>
                      </c:pt>
                      <c:pt idx="6">
                        <c:v>2553.333333333333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035-46DC-A1F6-40C2193E70E5}"/>
                  </c:ext>
                </c:extLst>
              </c15:ser>
            </c15:filteredBarSeries>
          </c:ext>
        </c:extLst>
      </c:barChart>
      <c:catAx>
        <c:axId val="15850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2319"/>
        <c:crosses val="autoZero"/>
        <c:auto val="1"/>
        <c:lblAlgn val="ctr"/>
        <c:lblOffset val="100"/>
        <c:noMultiLvlLbl val="0"/>
      </c:catAx>
      <c:valAx>
        <c:axId val="1222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 Comparison</a:t>
            </a:r>
            <a:r>
              <a:rPr lang="en-US" baseline="0"/>
              <a:t> across services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'PL &amp; Insights'!$B$3</c:f>
              <c:strCache>
                <c:ptCount val="1"/>
                <c:pt idx="0">
                  <c:v>COST TO CUSTOMER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'PL &amp; Insights'!$A$4:$A$10</c:f>
              <c:strCache>
                <c:ptCount val="7"/>
                <c:pt idx="0">
                  <c:v>Haircut</c:v>
                </c:pt>
                <c:pt idx="1">
                  <c:v>Shave</c:v>
                </c:pt>
                <c:pt idx="2">
                  <c:v>Massage</c:v>
                </c:pt>
                <c:pt idx="3">
                  <c:v>Bleech</c:v>
                </c:pt>
                <c:pt idx="4">
                  <c:v>Facial</c:v>
                </c:pt>
                <c:pt idx="5">
                  <c:v>Hair Spa</c:v>
                </c:pt>
                <c:pt idx="6">
                  <c:v>Rebonding</c:v>
                </c:pt>
              </c:strCache>
            </c:strRef>
          </c:cat>
          <c:val>
            <c:numRef>
              <c:f>'PL &amp; Insights'!$B$4:$B$10</c:f>
              <c:numCache>
                <c:formatCode>_ [$₹-4009]\ * #,##0.00_ ;_ [$₹-4009]\ * \-#,##0.00_ ;_ [$₹-4009]\ * "-"??_ ;_ @_ </c:formatCode>
                <c:ptCount val="7"/>
                <c:pt idx="0">
                  <c:v>50</c:v>
                </c:pt>
                <c:pt idx="1">
                  <c:v>30</c:v>
                </c:pt>
                <c:pt idx="2">
                  <c:v>100</c:v>
                </c:pt>
                <c:pt idx="3">
                  <c:v>150</c:v>
                </c:pt>
                <c:pt idx="4">
                  <c:v>500</c:v>
                </c:pt>
                <c:pt idx="5">
                  <c:v>250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9-412F-8BD8-4A46E9F8FD17}"/>
            </c:ext>
          </c:extLst>
        </c:ser>
        <c:ser>
          <c:idx val="1"/>
          <c:order val="1"/>
          <c:tx>
            <c:strRef>
              <c:f>'PL &amp; Insights'!$C$3</c:f>
              <c:strCache>
                <c:ptCount val="1"/>
                <c:pt idx="0">
                  <c:v>MARGIN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'PL &amp; Insights'!$A$4:$A$10</c:f>
              <c:strCache>
                <c:ptCount val="7"/>
                <c:pt idx="0">
                  <c:v>Haircut</c:v>
                </c:pt>
                <c:pt idx="1">
                  <c:v>Shave</c:v>
                </c:pt>
                <c:pt idx="2">
                  <c:v>Massage</c:v>
                </c:pt>
                <c:pt idx="3">
                  <c:v>Bleech</c:v>
                </c:pt>
                <c:pt idx="4">
                  <c:v>Facial</c:v>
                </c:pt>
                <c:pt idx="5">
                  <c:v>Hair Spa</c:v>
                </c:pt>
                <c:pt idx="6">
                  <c:v>Rebonding</c:v>
                </c:pt>
              </c:strCache>
            </c:strRef>
          </c:cat>
          <c:val>
            <c:numRef>
              <c:f>'PL &amp; Insights'!$C$4:$C$10</c:f>
              <c:numCache>
                <c:formatCode>_ [$₹-4009]\ * #,##0.00_ ;_ [$₹-4009]\ * \-#,##0.00_ ;_ [$₹-4009]\ * "-"??_ ;_ @_ </c:formatCode>
                <c:ptCount val="7"/>
                <c:pt idx="0">
                  <c:v>25</c:v>
                </c:pt>
                <c:pt idx="1">
                  <c:v>12</c:v>
                </c:pt>
                <c:pt idx="2">
                  <c:v>55</c:v>
                </c:pt>
                <c:pt idx="3">
                  <c:v>80</c:v>
                </c:pt>
                <c:pt idx="4">
                  <c:v>200</c:v>
                </c:pt>
                <c:pt idx="5">
                  <c:v>180</c:v>
                </c:pt>
                <c:pt idx="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9-412F-8BD8-4A46E9F8F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23263"/>
        <c:axId val="42900015"/>
      </c:barChart>
      <c:catAx>
        <c:axId val="15852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0015"/>
        <c:crosses val="autoZero"/>
        <c:auto val="1"/>
        <c:lblAlgn val="ctr"/>
        <c:lblOffset val="100"/>
        <c:noMultiLvlLbl val="0"/>
      </c:catAx>
      <c:valAx>
        <c:axId val="4290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Metadata!$C$47</c:f>
              <c:strCache>
                <c:ptCount val="1"/>
                <c:pt idx="0">
                  <c:v>Haircut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Metadata!$B$48:$B$54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Metadata!$C$48:$C$54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12</c:v>
                </c:pt>
                <c:pt idx="3" formatCode="0">
                  <c:v>5.5</c:v>
                </c:pt>
                <c:pt idx="4" formatCode="0">
                  <c:v>9.6666666666666661</c:v>
                </c:pt>
                <c:pt idx="5">
                  <c:v>7</c:v>
                </c:pt>
                <c:pt idx="6" formatCode="0">
                  <c:v>17.333333333333332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B-4C2A-B012-322CD345B8C1}"/>
            </c:ext>
          </c:extLst>
        </c:ser>
        <c:ser>
          <c:idx val="1"/>
          <c:order val="1"/>
          <c:tx>
            <c:strRef>
              <c:f>Metadata!$D$47</c:f>
              <c:strCache>
                <c:ptCount val="1"/>
                <c:pt idx="0">
                  <c:v>Shave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Metadata!$B$48:$B$54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Metadata!$D$48:$D$54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11</c:v>
                </c:pt>
                <c:pt idx="3" formatCode="0">
                  <c:v>4</c:v>
                </c:pt>
                <c:pt idx="4" formatCode="0">
                  <c:v>9</c:v>
                </c:pt>
                <c:pt idx="5">
                  <c:v>6</c:v>
                </c:pt>
                <c:pt idx="6" formatCode="0">
                  <c:v>17.333333333333332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B-4C2A-B012-322CD345B8C1}"/>
            </c:ext>
          </c:extLst>
        </c:ser>
        <c:ser>
          <c:idx val="2"/>
          <c:order val="2"/>
          <c:tx>
            <c:strRef>
              <c:f>Metadata!$E$47</c:f>
              <c:strCache>
                <c:ptCount val="1"/>
                <c:pt idx="0">
                  <c:v>Massage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Metadata!$B$48:$B$54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Metadata!$E$48:$E$54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B-4C2A-B012-322CD345B8C1}"/>
            </c:ext>
          </c:extLst>
        </c:ser>
        <c:ser>
          <c:idx val="3"/>
          <c:order val="3"/>
          <c:tx>
            <c:strRef>
              <c:f>Metadata!$F$47</c:f>
              <c:strCache>
                <c:ptCount val="1"/>
                <c:pt idx="0">
                  <c:v>Bleech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Metadata!$B$48:$B$54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Metadata!$F$48:$F$54</c:f>
              <c:numCache>
                <c:formatCode>General</c:formatCode>
                <c:ptCount val="7"/>
                <c:pt idx="0" formatCode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0B-4C2A-B012-322CD345B8C1}"/>
            </c:ext>
          </c:extLst>
        </c:ser>
        <c:ser>
          <c:idx val="4"/>
          <c:order val="4"/>
          <c:tx>
            <c:strRef>
              <c:f>Metadata!$G$47</c:f>
              <c:strCache>
                <c:ptCount val="1"/>
                <c:pt idx="0">
                  <c:v>Facial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Metadata!$B$48:$B$54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Metadata!$G$48:$G$54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0B-4C2A-B012-322CD345B8C1}"/>
            </c:ext>
          </c:extLst>
        </c:ser>
        <c:ser>
          <c:idx val="5"/>
          <c:order val="5"/>
          <c:tx>
            <c:strRef>
              <c:f>Metadata!$H$47</c:f>
              <c:strCache>
                <c:ptCount val="1"/>
                <c:pt idx="0">
                  <c:v>Hair Spa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Metadata!$B$48:$B$54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Metadata!$H$48:$H$54</c:f>
              <c:numCache>
                <c:formatCode>General</c:formatCode>
                <c:ptCount val="7"/>
                <c:pt idx="0" formatCode="0">
                  <c:v>0.66666666666666663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0.66666666666666663</c:v>
                </c:pt>
                <c:pt idx="5">
                  <c:v>0</c:v>
                </c:pt>
                <c:pt idx="6" formatCode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0B-4C2A-B012-322CD345B8C1}"/>
            </c:ext>
          </c:extLst>
        </c:ser>
        <c:ser>
          <c:idx val="6"/>
          <c:order val="6"/>
          <c:tx>
            <c:strRef>
              <c:f>Metadata!$I$47</c:f>
              <c:strCache>
                <c:ptCount val="1"/>
                <c:pt idx="0">
                  <c:v>Rebonding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Metadata!$B$48:$B$54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Metadata!$I$48:$I$54</c:f>
              <c:numCache>
                <c:formatCode>General</c:formatCode>
                <c:ptCount val="7"/>
                <c:pt idx="0" formatCode="0">
                  <c:v>0.66666666666666663</c:v>
                </c:pt>
                <c:pt idx="1">
                  <c:v>0</c:v>
                </c:pt>
                <c:pt idx="2" formatCode="0">
                  <c:v>1.5</c:v>
                </c:pt>
                <c:pt idx="3" formatCode="0">
                  <c:v>0</c:v>
                </c:pt>
                <c:pt idx="4" formatCode="0">
                  <c:v>0.33333333333333331</c:v>
                </c:pt>
                <c:pt idx="5">
                  <c:v>0</c:v>
                </c:pt>
                <c:pt idx="6" formatCode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0B-4C2A-B012-322CD345B8C1}"/>
            </c:ext>
          </c:extLst>
        </c:ser>
        <c:ser>
          <c:idx val="7"/>
          <c:order val="7"/>
          <c:tx>
            <c:strRef>
              <c:f>Metadata!$J$47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Metadata!$B$48:$B$54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Metadata!$J$48:$J$54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FE0B-4C2A-B012-322CD345B8C1}"/>
            </c:ext>
          </c:extLst>
        </c:ser>
        <c:ser>
          <c:idx val="8"/>
          <c:order val="8"/>
          <c:tx>
            <c:strRef>
              <c:f>Metadata!$K$47</c:f>
              <c:strCache>
                <c:ptCount val="1"/>
                <c:pt idx="0">
                  <c:v>Missed Customers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Metadata!$B$48:$B$54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Metadata!$K$48:$K$54</c:f>
              <c:numCache>
                <c:formatCode>General</c:formatCode>
                <c:ptCount val="7"/>
                <c:pt idx="0" formatCode="0">
                  <c:v>9.3333333333333339</c:v>
                </c:pt>
                <c:pt idx="1">
                  <c:v>0</c:v>
                </c:pt>
                <c:pt idx="2" formatCode="0">
                  <c:v>7.5</c:v>
                </c:pt>
                <c:pt idx="3" formatCode="0">
                  <c:v>2</c:v>
                </c:pt>
                <c:pt idx="4" formatCode="0">
                  <c:v>4.666666666666667</c:v>
                </c:pt>
                <c:pt idx="5">
                  <c:v>2</c:v>
                </c:pt>
                <c:pt idx="6" formatCode="0">
                  <c:v>11.666666666666666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0B-4C2A-B012-322CD345B8C1}"/>
            </c:ext>
          </c:extLst>
        </c:ser>
        <c:ser>
          <c:idx val="9"/>
          <c:order val="9"/>
          <c:tx>
            <c:strRef>
              <c:f>Metadata!$L$47</c:f>
              <c:strCache>
                <c:ptCount val="1"/>
                <c:pt idx="0">
                  <c:v>Total Customers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Metadata!$B$48:$B$54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Metadata!$L$48:$L$54</c:f>
              <c:numCache>
                <c:formatCode>General</c:formatCode>
                <c:ptCount val="7"/>
                <c:pt idx="0">
                  <c:v>33</c:v>
                </c:pt>
                <c:pt idx="1">
                  <c:v>0</c:v>
                </c:pt>
                <c:pt idx="2">
                  <c:v>32</c:v>
                </c:pt>
                <c:pt idx="3" formatCode="0">
                  <c:v>11.5</c:v>
                </c:pt>
                <c:pt idx="4" formatCode="0">
                  <c:v>24.333333333333332</c:v>
                </c:pt>
                <c:pt idx="5">
                  <c:v>15</c:v>
                </c:pt>
                <c:pt idx="6" formatCode="0">
                  <c:v>48.333333333333329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0B-4C2A-B012-322CD345B8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Correlation between the Saloon's age and the increasing number of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'PL &amp; Insights'!$A$14:$A$16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 formatCode="mmm\-yy">
                  <c:v>45292</c:v>
                </c:pt>
              </c:numCache>
            </c:numRef>
          </c:cat>
          <c:val>
            <c:numRef>
              <c:f>'PL &amp; Insights'!$B$14:$B$16</c:f>
              <c:numCache>
                <c:formatCode>0</c:formatCode>
                <c:ptCount val="3"/>
                <c:pt idx="0">
                  <c:v>8.2857142857142865</c:v>
                </c:pt>
                <c:pt idx="1">
                  <c:v>14</c:v>
                </c:pt>
                <c:pt idx="2">
                  <c:v>23.452380952380953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5-4D3C-A7FC-FBAF72ED11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5435535"/>
        <c:axId val="1999324687"/>
      </c:lineChart>
      <c:catAx>
        <c:axId val="180543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24687"/>
        <c:crosses val="autoZero"/>
        <c:auto val="1"/>
        <c:lblAlgn val="ctr"/>
        <c:lblOffset val="100"/>
        <c:noMultiLvlLbl val="0"/>
      </c:catAx>
      <c:valAx>
        <c:axId val="199932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DAILY</a:t>
                </a:r>
                <a:r>
                  <a:rPr lang="en-US" baseline="0"/>
                  <a:t> customers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3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size">
        <cx:f>_xlchart.v1.7</cx:f>
      </cx:numDim>
    </cx:data>
    <cx:data id="1">
      <cx:strDim type="cat">
        <cx:f>_xlchart.v1.5</cx:f>
      </cx:strDim>
      <cx:numDim type="size">
        <cx:f>_xlchart.v1.9</cx:f>
      </cx:numDim>
    </cx:data>
    <cx:data id="2">
      <cx:strDim type="cat">
        <cx:f>_xlchart.v1.5</cx:f>
      </cx:strDim>
      <cx:numDim type="size">
        <cx:f>_xlchart.v1.11</cx:f>
      </cx:numDim>
    </cx:data>
    <cx:data id="3">
      <cx:strDim type="cat">
        <cx:f>_xlchart.v1.5</cx:f>
      </cx:strDim>
      <cx:numDim type="size">
        <cx:f>_xlchart.v1.13</cx:f>
      </cx:numDim>
    </cx:data>
    <cx:data id="4">
      <cx:strDim type="cat">
        <cx:f>_xlchart.v1.5</cx:f>
      </cx:strDim>
      <cx:numDim type="size">
        <cx:f>_xlchart.v1.15</cx:f>
      </cx:numDim>
    </cx:data>
    <cx:data id="5">
      <cx:strDim type="cat">
        <cx:f>_xlchart.v1.5</cx:f>
      </cx:strDim>
      <cx:numDim type="size">
        <cx:f>_xlchart.v1.17</cx:f>
      </cx:numDim>
    </cx:data>
    <cx:data id="6">
      <cx:strDim type="cat">
        <cx:f>_xlchart.v1.5</cx:f>
      </cx:strDim>
      <cx:numDim type="size">
        <cx:f>_xlchart.v1.19</cx:f>
      </cx:numDim>
    </cx:data>
    <cx:data id="7">
      <cx:strDim type="cat">
        <cx:f>_xlchart.v1.5</cx:f>
      </cx:strDim>
      <cx:numDim type="size">
        <cx:f>_xlchart.v1.21</cx:f>
      </cx:numDim>
    </cx:data>
    <cx:data id="8">
      <cx:strDim type="cat">
        <cx:f>_xlchart.v1.5</cx:f>
      </cx:strDim>
      <cx:numDim type="size">
        <cx:f>_xlchart.v1.23</cx:f>
      </cx:numDim>
    </cx:data>
    <cx:data id="9">
      <cx:strDim type="cat">
        <cx:f>_xlchart.v1.5</cx:f>
      </cx:strDim>
      <cx:numDim type="size">
        <cx:f>_xlchart.v1.25</cx:f>
      </cx:numDim>
    </cx:data>
  </cx:chartData>
  <cx:chart>
    <cx:title pos="t" align="ctr" overlay="0">
      <cx:tx>
        <cx:txData>
          <cx:v>Total Customers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alibri"/>
              <a:ea typeface="Calibri"/>
              <a:cs typeface="Calibri"/>
            </a:rPr>
            <a:t>Total Customers</a:t>
          </a:r>
        </a:p>
      </cx:txPr>
    </cx:title>
    <cx:plotArea>
      <cx:plotAreaRegion>
        <cx:series layoutId="treemap" uniqueId="{22ABEB67-3290-480E-B8D6-81408ED9BC10}" formatIdx="0">
          <cx:tx>
            <cx:txData>
              <cx:f>_xlchart.v1.6</cx:f>
              <cx:v>Haircut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15BE42C1-B6CB-4999-B56E-0CD61F11511A}" formatIdx="1">
          <cx:tx>
            <cx:txData>
              <cx:f>_xlchart.v1.8</cx:f>
              <cx:v>Shave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A5B41159-477C-41F4-96C7-9D7754D4681D}" formatIdx="2">
          <cx:tx>
            <cx:txData>
              <cx:f>_xlchart.v1.10</cx:f>
              <cx:v>Massage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E0EB286C-BEC2-4574-BA9A-1D6A00920174}" formatIdx="3">
          <cx:tx>
            <cx:txData>
              <cx:f>_xlchart.v1.12</cx:f>
              <cx:v>Bleech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  <cx:series layoutId="treemap" hidden="1" uniqueId="{2855C072-CE29-41FF-8CD2-8C68630889A8}" formatIdx="4">
          <cx:tx>
            <cx:txData>
              <cx:f>_xlchart.v1.14</cx:f>
              <cx:v>Facial</cx:v>
            </cx:txData>
          </cx:tx>
          <cx:dataLabels pos="inEnd">
            <cx:visibility seriesName="0" categoryName="1" value="0"/>
          </cx:dataLabels>
          <cx:dataId val="4"/>
          <cx:layoutPr>
            <cx:parentLabelLayout val="overlapping"/>
          </cx:layoutPr>
        </cx:series>
        <cx:series layoutId="treemap" hidden="1" uniqueId="{C2DB9AE9-6097-4C9A-BDBF-F62581A70AF1}" formatIdx="5">
          <cx:tx>
            <cx:txData>
              <cx:f>_xlchart.v1.16</cx:f>
              <cx:v>Hair Spa</cx:v>
            </cx:txData>
          </cx:tx>
          <cx:dataLabels pos="inEnd">
            <cx:visibility seriesName="0" categoryName="1" value="0"/>
          </cx:dataLabels>
          <cx:dataId val="5"/>
          <cx:layoutPr>
            <cx:parentLabelLayout val="overlapping"/>
          </cx:layoutPr>
        </cx:series>
        <cx:series layoutId="treemap" hidden="1" uniqueId="{FFD9E851-BEF0-4F2A-A7D9-13A4E9A9ED7B}" formatIdx="6">
          <cx:tx>
            <cx:txData>
              <cx:f>_xlchart.v1.18</cx:f>
              <cx:v>Rebonding</cx:v>
            </cx:txData>
          </cx:tx>
          <cx:dataLabels pos="inEnd">
            <cx:visibility seriesName="0" categoryName="1" value="0"/>
          </cx:dataLabels>
          <cx:dataId val="6"/>
          <cx:layoutPr>
            <cx:parentLabelLayout val="overlapping"/>
          </cx:layoutPr>
        </cx:series>
        <cx:series layoutId="treemap" hidden="1" uniqueId="{49E76415-B5E5-499F-833D-F2F86D94DA53}" formatIdx="7">
          <cx:tx>
            <cx:txData>
              <cx:f>_xlchart.v1.20</cx:f>
              <cx:v/>
            </cx:txData>
          </cx:tx>
          <cx:dataLabels pos="inEnd">
            <cx:visibility seriesName="0" categoryName="1" value="0"/>
          </cx:dataLabels>
          <cx:dataId val="7"/>
          <cx:layoutPr>
            <cx:parentLabelLayout val="overlapping"/>
          </cx:layoutPr>
        </cx:series>
        <cx:series layoutId="treemap" hidden="1" uniqueId="{8CE3DF3A-9573-4A9F-9AB4-D1A148B80980}" formatIdx="8">
          <cx:tx>
            <cx:txData>
              <cx:f>_xlchart.v1.22</cx:f>
              <cx:v>Missed Customers</cx:v>
            </cx:txData>
          </cx:tx>
          <cx:dataLabels pos="inEnd">
            <cx:visibility seriesName="0" categoryName="1" value="0"/>
          </cx:dataLabels>
          <cx:dataId val="8"/>
          <cx:layoutPr>
            <cx:parentLabelLayout val="overlapping"/>
          </cx:layoutPr>
        </cx:series>
        <cx:series layoutId="treemap" hidden="1" uniqueId="{4EC83EE5-4969-40B9-ACF0-1AD5A8B0DF95}" formatIdx="9">
          <cx:tx>
            <cx:txData>
              <cx:f>_xlchart.v1.24</cx:f>
              <cx:v>Total Customers</cx:v>
            </cx:txData>
          </cx:tx>
          <cx:dataLabels pos="inEnd">
            <cx:visibility seriesName="0" categoryName="1" value="0"/>
          </cx:dataLabels>
          <cx:dataId val="9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_xlchart.v1.47</cx:f>
      </cx:strDim>
      <cx:numDim type="val">
        <cx:f>_xlchart.v1.49</cx:f>
      </cx:numDim>
    </cx:data>
    <cx:data id="1">
      <cx:strDim type="cat">
        <cx:f>_xlchart.v1.47</cx:f>
      </cx:strDim>
      <cx:numDim type="val">
        <cx:f>_xlchart.v1.51</cx:f>
      </cx:numDim>
    </cx:data>
  </cx:chartData>
  <cx:chart>
    <cx:title pos="t" align="ctr" overlay="0">
      <cx:tx>
        <cx:txData>
          <cx:v>Pareto Chart : Services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  <a:ea typeface="Calibri"/>
              <a:cs typeface="Calibri"/>
            </a:rPr>
            <a:t>Pareto Chart : Services</a:t>
          </a:r>
        </a:p>
      </cx:txPr>
    </cx:title>
    <cx:plotArea>
      <cx:plotAreaRegion>
        <cx:series layoutId="clusteredColumn" uniqueId="{D08FBBF2-7927-4314-A3D3-FA0A6BF952FC}" formatIdx="0">
          <cx:tx>
            <cx:txData>
              <cx:f>_xlchart.v1.48</cx:f>
              <cx:v>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BADB649-9041-4F36-B689-6440F0E714E4}" formatIdx="1">
          <cx:axisId val="2"/>
        </cx:series>
        <cx:series layoutId="clusteredColumn" hidden="1" uniqueId="{841C3884-CDB1-4BCC-A81B-FCA1B77C1FF4}" formatIdx="2">
          <cx:tx>
            <cx:txData>
              <cx:f>_xlchart.v1.50</cx:f>
              <cx:v>Profit</cx:v>
            </cx:txData>
          </cx:tx>
          <cx:dataId val="1"/>
          <cx:layoutPr>
            <cx:aggregation/>
          </cx:layoutPr>
          <cx:axisId val="1"/>
        </cx:series>
        <cx:series layoutId="paretoLine" ownerIdx="2" uniqueId="{00AFF5C1-370B-4CF7-9E99-87CBBF25687D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microsoft.com/office/2014/relationships/chartEx" Target="../charts/chartEx2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68EC4B-4440-4FC6-BD20-567C7702F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539750</xdr:colOff>
      <xdr:row>1</xdr:row>
      <xdr:rowOff>177800</xdr:rowOff>
    </xdr:from>
    <xdr:to>
      <xdr:col>17</xdr:col>
      <xdr:colOff>234950</xdr:colOff>
      <xdr:row>16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C6212A-86DC-41C5-A80C-5EB2928DC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33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4A0C70-2F59-4189-BB49-618E478C8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398CD1-07A3-4A17-8872-CCBA934CB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8</xdr:col>
      <xdr:colOff>304800</xdr:colOff>
      <xdr:row>50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C405C6A-1FC1-4E41-AD66-67C0BD5AF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17</xdr:col>
      <xdr:colOff>304800</xdr:colOff>
      <xdr:row>50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48E7FF1-091E-4ABD-A2AE-BD04BB857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304800</xdr:colOff>
      <xdr:row>67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E08D145-A41F-4016-B8DE-29B66DDCCA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9759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127000</xdr:colOff>
      <xdr:row>52</xdr:row>
      <xdr:rowOff>177800</xdr:rowOff>
    </xdr:from>
    <xdr:to>
      <xdr:col>17</xdr:col>
      <xdr:colOff>431800</xdr:colOff>
      <xdr:row>67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79378-F07A-4C9E-A75E-4C4FD9383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</xdr:colOff>
      <xdr:row>70</xdr:row>
      <xdr:rowOff>38100</xdr:rowOff>
    </xdr:from>
    <xdr:to>
      <xdr:col>8</xdr:col>
      <xdr:colOff>355600</xdr:colOff>
      <xdr:row>85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036B6B-44C7-4727-9E15-7CE82CDEF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114300</xdr:colOff>
      <xdr:row>69</xdr:row>
      <xdr:rowOff>139700</xdr:rowOff>
    </xdr:from>
    <xdr:to>
      <xdr:col>17</xdr:col>
      <xdr:colOff>419100</xdr:colOff>
      <xdr:row>84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3202BE8-CCE9-4068-A539-C9CC633F84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0300" y="12846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54"/>
  <sheetViews>
    <sheetView topLeftCell="A24" zoomScale="85" zoomScaleNormal="85" workbookViewId="0">
      <selection activeCell="O26" sqref="O26"/>
    </sheetView>
  </sheetViews>
  <sheetFormatPr defaultColWidth="14.453125" defaultRowHeight="15" customHeight="1" x14ac:dyDescent="0.35"/>
  <sheetData>
    <row r="1" spans="1:27" ht="14.5" x14ac:dyDescent="0.35">
      <c r="A1" s="33" t="s">
        <v>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3" spans="1:27" ht="14.5" x14ac:dyDescent="0.35">
      <c r="A3" s="34" t="s">
        <v>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1:27" ht="14.5" x14ac:dyDescent="0.35">
      <c r="A4" s="5" t="s">
        <v>0</v>
      </c>
      <c r="B4" s="5" t="s">
        <v>7</v>
      </c>
      <c r="C4" s="6" t="s">
        <v>2</v>
      </c>
      <c r="D4" s="6" t="s">
        <v>3</v>
      </c>
      <c r="E4" s="7"/>
      <c r="F4" s="8" t="s">
        <v>25</v>
      </c>
      <c r="G4" s="8" t="s">
        <v>56</v>
      </c>
    </row>
    <row r="5" spans="1:27" ht="14.5" x14ac:dyDescent="0.35">
      <c r="A5" s="35">
        <v>2022</v>
      </c>
      <c r="B5" s="11" t="s">
        <v>8</v>
      </c>
      <c r="C5" s="12">
        <v>5</v>
      </c>
      <c r="D5" s="12">
        <v>5</v>
      </c>
      <c r="E5" s="13"/>
      <c r="F5" s="14">
        <v>3</v>
      </c>
      <c r="G5" s="14">
        <f>SUM(C5:F5)</f>
        <v>13</v>
      </c>
    </row>
    <row r="6" spans="1:27" ht="14.5" x14ac:dyDescent="0.35">
      <c r="A6" s="36"/>
      <c r="B6" s="11" t="s">
        <v>9</v>
      </c>
      <c r="C6" s="12">
        <v>0</v>
      </c>
      <c r="D6" s="12">
        <v>0</v>
      </c>
      <c r="E6" s="13"/>
      <c r="F6" s="14">
        <v>0</v>
      </c>
      <c r="G6" s="14">
        <f t="shared" ref="G6:G11" si="0">SUM(C6:F6)</f>
        <v>0</v>
      </c>
    </row>
    <row r="7" spans="1:27" ht="14.5" x14ac:dyDescent="0.35">
      <c r="A7" s="36"/>
      <c r="B7" s="11" t="s">
        <v>10</v>
      </c>
      <c r="C7" s="12">
        <v>5</v>
      </c>
      <c r="D7" s="12">
        <v>5</v>
      </c>
      <c r="E7" s="13"/>
      <c r="F7" s="14">
        <v>2</v>
      </c>
      <c r="G7" s="14">
        <f t="shared" si="0"/>
        <v>12</v>
      </c>
    </row>
    <row r="8" spans="1:27" ht="14.5" x14ac:dyDescent="0.35">
      <c r="A8" s="36"/>
      <c r="B8" s="11" t="s">
        <v>11</v>
      </c>
      <c r="C8" s="12">
        <v>1</v>
      </c>
      <c r="D8" s="12">
        <v>1</v>
      </c>
      <c r="E8" s="13"/>
      <c r="F8" s="14">
        <v>0</v>
      </c>
      <c r="G8" s="14">
        <f t="shared" si="0"/>
        <v>2</v>
      </c>
    </row>
    <row r="9" spans="1:27" ht="14.5" x14ac:dyDescent="0.35">
      <c r="A9" s="36"/>
      <c r="B9" s="11" t="s">
        <v>12</v>
      </c>
      <c r="C9" s="12">
        <v>4</v>
      </c>
      <c r="D9" s="12">
        <v>4</v>
      </c>
      <c r="E9" s="13"/>
      <c r="F9" s="14">
        <v>1</v>
      </c>
      <c r="G9" s="14">
        <f t="shared" si="0"/>
        <v>9</v>
      </c>
    </row>
    <row r="10" spans="1:27" ht="14.5" x14ac:dyDescent="0.35">
      <c r="A10" s="36"/>
      <c r="B10" s="11" t="s">
        <v>13</v>
      </c>
      <c r="C10" s="12">
        <v>2</v>
      </c>
      <c r="D10" s="12">
        <v>2</v>
      </c>
      <c r="E10" s="13"/>
      <c r="F10" s="14">
        <v>0</v>
      </c>
      <c r="G10" s="14">
        <f t="shared" si="0"/>
        <v>4</v>
      </c>
    </row>
    <row r="11" spans="1:27" thickBot="1" x14ac:dyDescent="0.4">
      <c r="A11" s="37"/>
      <c r="B11" s="11" t="s">
        <v>14</v>
      </c>
      <c r="C11" s="12">
        <v>7</v>
      </c>
      <c r="D11" s="12">
        <v>7</v>
      </c>
      <c r="E11" s="13"/>
      <c r="F11" s="14">
        <v>4</v>
      </c>
      <c r="G11" s="14">
        <f t="shared" si="0"/>
        <v>18</v>
      </c>
    </row>
    <row r="13" spans="1:27" ht="14.5" x14ac:dyDescent="0.35">
      <c r="A13" s="34" t="s">
        <v>15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1:27" ht="15" customHeight="1" x14ac:dyDescent="0.35">
      <c r="A14" s="5" t="s">
        <v>0</v>
      </c>
      <c r="B14" s="5" t="s">
        <v>7</v>
      </c>
      <c r="C14" s="5" t="s">
        <v>2</v>
      </c>
      <c r="D14" s="5" t="s">
        <v>3</v>
      </c>
      <c r="E14" s="5" t="s">
        <v>5</v>
      </c>
      <c r="F14" s="5" t="s">
        <v>16</v>
      </c>
      <c r="G14" s="5" t="s">
        <v>4</v>
      </c>
      <c r="H14" s="5" t="s">
        <v>17</v>
      </c>
      <c r="I14" s="5" t="s">
        <v>18</v>
      </c>
      <c r="J14" s="5"/>
      <c r="K14" s="8" t="s">
        <v>25</v>
      </c>
      <c r="L14" s="8" t="s">
        <v>56</v>
      </c>
    </row>
    <row r="15" spans="1:27" ht="15" customHeight="1" x14ac:dyDescent="0.35">
      <c r="A15" s="35">
        <v>2023</v>
      </c>
      <c r="B15" s="11" t="s">
        <v>8</v>
      </c>
      <c r="C15" s="12">
        <v>8</v>
      </c>
      <c r="D15" s="12">
        <v>5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3"/>
      <c r="K15" s="14">
        <v>5</v>
      </c>
      <c r="L15" s="14">
        <f>SUM(C15:K15)</f>
        <v>18</v>
      </c>
    </row>
    <row r="16" spans="1:27" ht="15" customHeight="1" x14ac:dyDescent="0.35">
      <c r="A16" s="36"/>
      <c r="B16" s="11" t="s">
        <v>9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3"/>
      <c r="K16" s="14">
        <v>0</v>
      </c>
      <c r="L16" s="14">
        <f t="shared" ref="L16:L21" si="1">SUM(C16:K16)</f>
        <v>0</v>
      </c>
    </row>
    <row r="17" spans="1:27" ht="15" customHeight="1" x14ac:dyDescent="0.35">
      <c r="A17" s="36"/>
      <c r="B17" s="11" t="s">
        <v>10</v>
      </c>
      <c r="C17" s="12">
        <v>9</v>
      </c>
      <c r="D17" s="12">
        <v>5</v>
      </c>
      <c r="E17" s="12">
        <v>0</v>
      </c>
      <c r="F17" s="12">
        <v>0</v>
      </c>
      <c r="G17" s="12">
        <v>0</v>
      </c>
      <c r="H17" s="12">
        <v>1</v>
      </c>
      <c r="I17" s="12">
        <v>1</v>
      </c>
      <c r="J17" s="13"/>
      <c r="K17" s="14">
        <v>3</v>
      </c>
      <c r="L17" s="14">
        <f t="shared" si="1"/>
        <v>19</v>
      </c>
    </row>
    <row r="18" spans="1:27" ht="15" customHeight="1" x14ac:dyDescent="0.35">
      <c r="A18" s="36"/>
      <c r="B18" s="11" t="s">
        <v>11</v>
      </c>
      <c r="C18" s="12">
        <v>4</v>
      </c>
      <c r="D18" s="12">
        <v>1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3"/>
      <c r="K18" s="14">
        <v>0</v>
      </c>
      <c r="L18" s="14">
        <f t="shared" si="1"/>
        <v>5</v>
      </c>
    </row>
    <row r="19" spans="1:27" ht="15" customHeight="1" x14ac:dyDescent="0.35">
      <c r="A19" s="36"/>
      <c r="B19" s="11" t="s">
        <v>12</v>
      </c>
      <c r="C19" s="12">
        <v>11</v>
      </c>
      <c r="D19" s="12">
        <v>4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3"/>
      <c r="K19" s="14">
        <v>2</v>
      </c>
      <c r="L19" s="14">
        <f t="shared" si="1"/>
        <v>17</v>
      </c>
    </row>
    <row r="20" spans="1:27" ht="15" customHeight="1" x14ac:dyDescent="0.35">
      <c r="A20" s="36"/>
      <c r="B20" s="11" t="s">
        <v>13</v>
      </c>
      <c r="C20" s="12">
        <v>5</v>
      </c>
      <c r="D20" s="12">
        <v>2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3"/>
      <c r="K20" s="14">
        <v>0</v>
      </c>
      <c r="L20" s="14">
        <f t="shared" si="1"/>
        <v>7</v>
      </c>
    </row>
    <row r="21" spans="1:27" ht="15" customHeight="1" thickBot="1" x14ac:dyDescent="0.4">
      <c r="A21" s="37"/>
      <c r="B21" s="11" t="s">
        <v>14</v>
      </c>
      <c r="C21" s="12">
        <v>12</v>
      </c>
      <c r="D21" s="12">
        <v>10</v>
      </c>
      <c r="E21" s="12">
        <v>0</v>
      </c>
      <c r="F21" s="12">
        <v>1</v>
      </c>
      <c r="G21" s="12">
        <v>0</v>
      </c>
      <c r="H21" s="12">
        <v>1</v>
      </c>
      <c r="I21" s="12">
        <v>1</v>
      </c>
      <c r="J21" s="13"/>
      <c r="K21" s="14">
        <v>7</v>
      </c>
      <c r="L21" s="14">
        <f t="shared" si="1"/>
        <v>32</v>
      </c>
    </row>
    <row r="24" spans="1:27" ht="14.5" x14ac:dyDescent="0.35">
      <c r="A24" s="29" t="s">
        <v>26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1:27" ht="14.5" x14ac:dyDescent="0.35">
      <c r="A25" s="9" t="s">
        <v>0</v>
      </c>
      <c r="B25" s="5" t="s">
        <v>7</v>
      </c>
      <c r="C25" s="5" t="s">
        <v>2</v>
      </c>
      <c r="D25" s="5" t="s">
        <v>3</v>
      </c>
      <c r="E25" s="5" t="s">
        <v>5</v>
      </c>
      <c r="F25" s="5" t="s">
        <v>16</v>
      </c>
      <c r="G25" s="5" t="s">
        <v>4</v>
      </c>
      <c r="H25" s="5" t="s">
        <v>17</v>
      </c>
      <c r="I25" s="5" t="s">
        <v>18</v>
      </c>
      <c r="J25" s="5"/>
      <c r="K25" s="8" t="s">
        <v>25</v>
      </c>
      <c r="L25" s="8" t="s">
        <v>56</v>
      </c>
    </row>
    <row r="26" spans="1:27" ht="14.5" x14ac:dyDescent="0.35">
      <c r="A26" s="10">
        <v>45303</v>
      </c>
      <c r="B26" s="11" t="s">
        <v>12</v>
      </c>
      <c r="C26" s="12">
        <v>15</v>
      </c>
      <c r="D26" s="12">
        <v>13</v>
      </c>
      <c r="E26" s="12">
        <v>0</v>
      </c>
      <c r="F26" s="12">
        <v>0</v>
      </c>
      <c r="G26" s="12">
        <v>0</v>
      </c>
      <c r="H26" s="12">
        <v>1</v>
      </c>
      <c r="I26" s="12">
        <v>1</v>
      </c>
      <c r="J26" s="13"/>
      <c r="K26" s="14">
        <v>5</v>
      </c>
      <c r="L26" s="14">
        <f>SUM(C26:K26)</f>
        <v>35</v>
      </c>
    </row>
    <row r="27" spans="1:27" ht="14.5" x14ac:dyDescent="0.35">
      <c r="A27" s="10">
        <v>45304</v>
      </c>
      <c r="B27" s="11" t="s">
        <v>13</v>
      </c>
      <c r="C27" s="12">
        <v>8</v>
      </c>
      <c r="D27" s="12">
        <v>6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3"/>
      <c r="K27" s="14">
        <v>2</v>
      </c>
      <c r="L27" s="14">
        <f t="shared" ref="L27:L44" si="2">SUM(C27:K27)</f>
        <v>16</v>
      </c>
    </row>
    <row r="28" spans="1:27" ht="14.5" x14ac:dyDescent="0.35">
      <c r="A28" s="10">
        <v>45305</v>
      </c>
      <c r="B28" s="11" t="s">
        <v>14</v>
      </c>
      <c r="C28" s="12">
        <v>17</v>
      </c>
      <c r="D28" s="12">
        <v>17</v>
      </c>
      <c r="E28" s="12">
        <v>0</v>
      </c>
      <c r="F28" s="12">
        <v>0</v>
      </c>
      <c r="G28" s="12">
        <v>0</v>
      </c>
      <c r="H28" s="12">
        <v>2</v>
      </c>
      <c r="I28" s="12">
        <v>0</v>
      </c>
      <c r="J28" s="13"/>
      <c r="K28" s="14">
        <v>11</v>
      </c>
      <c r="L28" s="14">
        <f t="shared" si="2"/>
        <v>47</v>
      </c>
    </row>
    <row r="29" spans="1:27" ht="14.5" x14ac:dyDescent="0.35">
      <c r="A29" s="10">
        <v>45306</v>
      </c>
      <c r="B29" s="11" t="s">
        <v>8</v>
      </c>
      <c r="C29" s="12">
        <v>12</v>
      </c>
      <c r="D29" s="12">
        <v>11</v>
      </c>
      <c r="E29" s="12">
        <v>0</v>
      </c>
      <c r="F29" s="12">
        <v>0</v>
      </c>
      <c r="G29" s="12">
        <v>0</v>
      </c>
      <c r="H29" s="12">
        <v>0</v>
      </c>
      <c r="I29" s="12">
        <v>2</v>
      </c>
      <c r="J29" s="13"/>
      <c r="K29" s="14">
        <v>8</v>
      </c>
      <c r="L29" s="14">
        <f t="shared" si="2"/>
        <v>33</v>
      </c>
    </row>
    <row r="30" spans="1:27" ht="14.5" x14ac:dyDescent="0.35">
      <c r="A30" s="10">
        <v>45307</v>
      </c>
      <c r="B30" s="11" t="s">
        <v>9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3"/>
      <c r="K30" s="14">
        <v>0</v>
      </c>
      <c r="L30" s="14">
        <f t="shared" si="2"/>
        <v>0</v>
      </c>
    </row>
    <row r="31" spans="1:27" ht="14.5" x14ac:dyDescent="0.35">
      <c r="A31" s="10">
        <v>45308</v>
      </c>
      <c r="B31" s="11" t="s">
        <v>10</v>
      </c>
      <c r="C31" s="12">
        <v>11</v>
      </c>
      <c r="D31" s="12">
        <v>10</v>
      </c>
      <c r="E31" s="12">
        <v>0</v>
      </c>
      <c r="F31" s="12">
        <v>0</v>
      </c>
      <c r="G31" s="12">
        <v>0</v>
      </c>
      <c r="H31" s="12">
        <v>0</v>
      </c>
      <c r="I31" s="12">
        <v>1</v>
      </c>
      <c r="J31" s="13"/>
      <c r="K31" s="14">
        <v>5</v>
      </c>
      <c r="L31" s="14">
        <f t="shared" si="2"/>
        <v>27</v>
      </c>
    </row>
    <row r="32" spans="1:27" ht="14.5" x14ac:dyDescent="0.35">
      <c r="A32" s="10">
        <v>45309</v>
      </c>
      <c r="B32" s="11" t="s">
        <v>11</v>
      </c>
      <c r="C32" s="12">
        <v>6</v>
      </c>
      <c r="D32" s="12">
        <v>3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3"/>
      <c r="K32" s="14">
        <v>1</v>
      </c>
      <c r="L32" s="14">
        <f t="shared" si="2"/>
        <v>10</v>
      </c>
    </row>
    <row r="33" spans="1:27" ht="15" customHeight="1" x14ac:dyDescent="0.35">
      <c r="A33" s="10">
        <v>45310</v>
      </c>
      <c r="B33" s="11" t="s">
        <v>12</v>
      </c>
      <c r="C33" s="12">
        <v>14</v>
      </c>
      <c r="D33" s="12">
        <v>14</v>
      </c>
      <c r="E33" s="12">
        <v>0</v>
      </c>
      <c r="F33" s="12">
        <v>0</v>
      </c>
      <c r="G33" s="12">
        <v>0</v>
      </c>
      <c r="H33" s="12">
        <v>1</v>
      </c>
      <c r="I33" s="12">
        <v>0</v>
      </c>
      <c r="J33" s="13"/>
      <c r="K33" s="14">
        <v>9</v>
      </c>
      <c r="L33" s="14">
        <f t="shared" si="2"/>
        <v>38</v>
      </c>
    </row>
    <row r="34" spans="1:27" ht="15" customHeight="1" x14ac:dyDescent="0.35">
      <c r="A34" s="10">
        <v>45311</v>
      </c>
      <c r="B34" s="11" t="s">
        <v>13</v>
      </c>
      <c r="C34" s="12">
        <v>6</v>
      </c>
      <c r="D34" s="12">
        <v>7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3"/>
      <c r="K34" s="14">
        <v>2</v>
      </c>
      <c r="L34" s="14">
        <f t="shared" si="2"/>
        <v>15</v>
      </c>
    </row>
    <row r="35" spans="1:27" ht="15" customHeight="1" x14ac:dyDescent="0.35">
      <c r="A35" s="10">
        <v>45312</v>
      </c>
      <c r="B35" s="11" t="s">
        <v>14</v>
      </c>
      <c r="C35" s="12">
        <v>18</v>
      </c>
      <c r="D35" s="12">
        <v>20</v>
      </c>
      <c r="E35" s="12">
        <v>0</v>
      </c>
      <c r="F35" s="12">
        <v>1</v>
      </c>
      <c r="G35" s="12">
        <v>0</v>
      </c>
      <c r="H35" s="12">
        <v>0</v>
      </c>
      <c r="I35" s="12">
        <v>1</v>
      </c>
      <c r="J35" s="13"/>
      <c r="K35" s="14">
        <v>12</v>
      </c>
      <c r="L35" s="14">
        <f t="shared" si="2"/>
        <v>52</v>
      </c>
    </row>
    <row r="36" spans="1:27" ht="15" customHeight="1" x14ac:dyDescent="0.35">
      <c r="A36" s="10">
        <v>45313</v>
      </c>
      <c r="B36" s="11" t="s">
        <v>8</v>
      </c>
      <c r="C36" s="12">
        <v>10</v>
      </c>
      <c r="D36" s="12">
        <v>10</v>
      </c>
      <c r="E36" s="12">
        <v>0</v>
      </c>
      <c r="F36" s="12">
        <v>0</v>
      </c>
      <c r="G36" s="12">
        <v>0</v>
      </c>
      <c r="H36" s="12">
        <v>2</v>
      </c>
      <c r="I36" s="12">
        <v>0</v>
      </c>
      <c r="J36" s="13"/>
      <c r="K36" s="14">
        <v>9</v>
      </c>
      <c r="L36" s="14">
        <f t="shared" si="2"/>
        <v>31</v>
      </c>
    </row>
    <row r="37" spans="1:27" ht="15" customHeight="1" x14ac:dyDescent="0.35">
      <c r="A37" s="10">
        <v>45314</v>
      </c>
      <c r="B37" s="11" t="s">
        <v>9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3"/>
      <c r="K37" s="14">
        <v>0</v>
      </c>
      <c r="L37" s="14">
        <f t="shared" si="2"/>
        <v>0</v>
      </c>
    </row>
    <row r="38" spans="1:27" ht="15" customHeight="1" x14ac:dyDescent="0.35">
      <c r="A38" s="10">
        <v>45315</v>
      </c>
      <c r="B38" s="11" t="s">
        <v>10</v>
      </c>
      <c r="C38" s="12">
        <v>13</v>
      </c>
      <c r="D38" s="12">
        <v>12</v>
      </c>
      <c r="E38" s="12">
        <v>0</v>
      </c>
      <c r="F38" s="12">
        <v>0</v>
      </c>
      <c r="G38" s="12">
        <v>0</v>
      </c>
      <c r="H38" s="12">
        <v>0</v>
      </c>
      <c r="I38" s="12">
        <v>2</v>
      </c>
      <c r="J38" s="13"/>
      <c r="K38" s="14">
        <v>10</v>
      </c>
      <c r="L38" s="14">
        <f t="shared" si="2"/>
        <v>37</v>
      </c>
    </row>
    <row r="39" spans="1:27" ht="15" customHeight="1" x14ac:dyDescent="0.35">
      <c r="A39" s="10">
        <v>45316</v>
      </c>
      <c r="B39" s="11" t="s">
        <v>11</v>
      </c>
      <c r="C39" s="12">
        <v>5</v>
      </c>
      <c r="D39" s="12">
        <v>5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3"/>
      <c r="K39" s="14">
        <v>3</v>
      </c>
      <c r="L39" s="14">
        <f t="shared" si="2"/>
        <v>13</v>
      </c>
    </row>
    <row r="40" spans="1:27" ht="15" customHeight="1" x14ac:dyDescent="0.35">
      <c r="A40" s="10">
        <v>45317</v>
      </c>
      <c r="B40" s="11" t="s">
        <v>12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3"/>
      <c r="K40" s="14">
        <v>0</v>
      </c>
      <c r="L40" s="14">
        <f t="shared" si="2"/>
        <v>0</v>
      </c>
    </row>
    <row r="41" spans="1:27" ht="15" customHeight="1" x14ac:dyDescent="0.35">
      <c r="A41" s="10">
        <v>45318</v>
      </c>
      <c r="B41" s="11" t="s">
        <v>13</v>
      </c>
      <c r="C41" s="12">
        <v>7</v>
      </c>
      <c r="D41" s="12">
        <v>5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3"/>
      <c r="K41" s="14">
        <v>2</v>
      </c>
      <c r="L41" s="14">
        <f t="shared" si="2"/>
        <v>14</v>
      </c>
    </row>
    <row r="42" spans="1:27" ht="15" customHeight="1" x14ac:dyDescent="0.35">
      <c r="A42" s="10">
        <v>45319</v>
      </c>
      <c r="B42" s="11" t="s">
        <v>14</v>
      </c>
      <c r="C42" s="12">
        <v>17</v>
      </c>
      <c r="D42" s="12">
        <v>15</v>
      </c>
      <c r="E42" s="12">
        <v>0</v>
      </c>
      <c r="F42" s="12">
        <v>0</v>
      </c>
      <c r="G42" s="12">
        <v>0</v>
      </c>
      <c r="H42" s="12">
        <v>1</v>
      </c>
      <c r="I42" s="12">
        <v>1</v>
      </c>
      <c r="J42" s="13"/>
      <c r="K42" s="14">
        <v>12</v>
      </c>
      <c r="L42" s="14">
        <f t="shared" si="2"/>
        <v>46</v>
      </c>
    </row>
    <row r="43" spans="1:27" ht="15" customHeight="1" x14ac:dyDescent="0.35">
      <c r="A43" s="10">
        <v>45320</v>
      </c>
      <c r="B43" s="11" t="s">
        <v>8</v>
      </c>
      <c r="C43" s="12">
        <v>11</v>
      </c>
      <c r="D43" s="12">
        <v>12</v>
      </c>
      <c r="E43" s="12">
        <v>0</v>
      </c>
      <c r="F43" s="12">
        <v>1</v>
      </c>
      <c r="G43" s="12">
        <v>0</v>
      </c>
      <c r="H43" s="12">
        <v>0</v>
      </c>
      <c r="I43" s="12">
        <v>0</v>
      </c>
      <c r="J43" s="13"/>
      <c r="K43" s="14">
        <v>11</v>
      </c>
      <c r="L43" s="14">
        <f t="shared" si="2"/>
        <v>35</v>
      </c>
    </row>
    <row r="44" spans="1:27" ht="15" customHeight="1" x14ac:dyDescent="0.35">
      <c r="A44" s="10">
        <v>45321</v>
      </c>
      <c r="B44" s="11" t="s">
        <v>9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3"/>
      <c r="K44" s="14">
        <v>0</v>
      </c>
      <c r="L44" s="14">
        <f t="shared" si="2"/>
        <v>0</v>
      </c>
    </row>
    <row r="46" spans="1:27" ht="15" customHeight="1" x14ac:dyDescent="0.35">
      <c r="A46" s="29" t="s">
        <v>19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spans="1:27" ht="15" customHeight="1" x14ac:dyDescent="0.35">
      <c r="A47" s="8" t="s">
        <v>0</v>
      </c>
      <c r="B47" s="8" t="s">
        <v>7</v>
      </c>
      <c r="C47" s="8" t="s">
        <v>2</v>
      </c>
      <c r="D47" s="8" t="s">
        <v>3</v>
      </c>
      <c r="E47" s="8" t="s">
        <v>5</v>
      </c>
      <c r="F47" s="8" t="s">
        <v>16</v>
      </c>
      <c r="G47" s="8" t="s">
        <v>4</v>
      </c>
      <c r="H47" s="8" t="s">
        <v>17</v>
      </c>
      <c r="I47" s="8" t="s">
        <v>18</v>
      </c>
      <c r="J47" s="8"/>
      <c r="K47" s="8" t="s">
        <v>25</v>
      </c>
      <c r="L47" s="8" t="s">
        <v>56</v>
      </c>
    </row>
    <row r="48" spans="1:27" ht="15" customHeight="1" x14ac:dyDescent="0.35">
      <c r="A48" s="31">
        <v>45292</v>
      </c>
      <c r="B48" s="11" t="s">
        <v>8</v>
      </c>
      <c r="C48" s="12">
        <f>AVERAGE(C29,C36,C43)</f>
        <v>11</v>
      </c>
      <c r="D48" s="12">
        <f>AVERAGE(D29,D36,D43)</f>
        <v>11</v>
      </c>
      <c r="E48" s="12">
        <f>AVERAGE(E29,E36,E43)</f>
        <v>0</v>
      </c>
      <c r="F48" s="15">
        <f t="shared" ref="F48:I48" si="3">AVERAGE(F29,F36,F43)</f>
        <v>0.33333333333333331</v>
      </c>
      <c r="G48" s="12">
        <f t="shared" si="3"/>
        <v>0</v>
      </c>
      <c r="H48" s="15">
        <f t="shared" si="3"/>
        <v>0.66666666666666663</v>
      </c>
      <c r="I48" s="15">
        <f t="shared" si="3"/>
        <v>0.66666666666666663</v>
      </c>
      <c r="J48" s="12"/>
      <c r="K48" s="15">
        <f>AVERAGE(K29,K36,K43)</f>
        <v>9.3333333333333339</v>
      </c>
      <c r="L48" s="14">
        <f>SUM(C48:K48)</f>
        <v>33</v>
      </c>
    </row>
    <row r="49" spans="1:12" ht="15" customHeight="1" x14ac:dyDescent="0.35">
      <c r="A49" s="32"/>
      <c r="B49" s="11" t="s">
        <v>9</v>
      </c>
      <c r="C49" s="12">
        <f>AVERAGE(C30,C37,C44)</f>
        <v>0</v>
      </c>
      <c r="D49" s="12">
        <f t="shared" ref="D49:K49" si="4">AVERAGE(D30,D37,D44)</f>
        <v>0</v>
      </c>
      <c r="E49" s="12">
        <f t="shared" si="4"/>
        <v>0</v>
      </c>
      <c r="F49" s="12">
        <f t="shared" si="4"/>
        <v>0</v>
      </c>
      <c r="G49" s="12">
        <f t="shared" si="4"/>
        <v>0</v>
      </c>
      <c r="H49" s="12">
        <f t="shared" si="4"/>
        <v>0</v>
      </c>
      <c r="I49" s="12">
        <f t="shared" si="4"/>
        <v>0</v>
      </c>
      <c r="J49" s="12"/>
      <c r="K49" s="12">
        <f t="shared" si="4"/>
        <v>0</v>
      </c>
      <c r="L49" s="14">
        <f t="shared" ref="L49:L53" si="5">SUM(C49:K49)</f>
        <v>0</v>
      </c>
    </row>
    <row r="50" spans="1:12" ht="15" customHeight="1" x14ac:dyDescent="0.35">
      <c r="A50" s="32"/>
      <c r="B50" s="11" t="s">
        <v>10</v>
      </c>
      <c r="C50" s="12">
        <f>AVERAGE(C31,C38)</f>
        <v>12</v>
      </c>
      <c r="D50" s="12">
        <f t="shared" ref="D50:K50" si="6">AVERAGE(D31,D38)</f>
        <v>11</v>
      </c>
      <c r="E50" s="12">
        <f t="shared" si="6"/>
        <v>0</v>
      </c>
      <c r="F50" s="12">
        <f t="shared" si="6"/>
        <v>0</v>
      </c>
      <c r="G50" s="12">
        <f t="shared" si="6"/>
        <v>0</v>
      </c>
      <c r="H50" s="12">
        <f t="shared" si="6"/>
        <v>0</v>
      </c>
      <c r="I50" s="15">
        <f t="shared" si="6"/>
        <v>1.5</v>
      </c>
      <c r="J50" s="12"/>
      <c r="K50" s="15">
        <f t="shared" si="6"/>
        <v>7.5</v>
      </c>
      <c r="L50" s="14">
        <f t="shared" si="5"/>
        <v>32</v>
      </c>
    </row>
    <row r="51" spans="1:12" ht="15" customHeight="1" x14ac:dyDescent="0.35">
      <c r="A51" s="32"/>
      <c r="B51" s="11" t="s">
        <v>11</v>
      </c>
      <c r="C51" s="15">
        <f>AVERAGE(C32,C39)</f>
        <v>5.5</v>
      </c>
      <c r="D51" s="15">
        <f t="shared" ref="D51:K51" si="7">AVERAGE(D32,D39)</f>
        <v>4</v>
      </c>
      <c r="E51" s="15">
        <f t="shared" si="7"/>
        <v>0</v>
      </c>
      <c r="F51" s="15">
        <f t="shared" si="7"/>
        <v>0</v>
      </c>
      <c r="G51" s="15">
        <f t="shared" si="7"/>
        <v>0</v>
      </c>
      <c r="H51" s="15">
        <f t="shared" si="7"/>
        <v>0</v>
      </c>
      <c r="I51" s="15">
        <f t="shared" si="7"/>
        <v>0</v>
      </c>
      <c r="J51" s="15"/>
      <c r="K51" s="15">
        <f t="shared" si="7"/>
        <v>2</v>
      </c>
      <c r="L51" s="28">
        <f t="shared" si="5"/>
        <v>11.5</v>
      </c>
    </row>
    <row r="52" spans="1:12" ht="15" customHeight="1" x14ac:dyDescent="0.35">
      <c r="A52" s="32"/>
      <c r="B52" s="11" t="s">
        <v>12</v>
      </c>
      <c r="C52" s="15">
        <f>AVERAGE(C26,C33,C40)</f>
        <v>9.6666666666666661</v>
      </c>
      <c r="D52" s="15">
        <f t="shared" ref="D52:K52" si="8">AVERAGE(D26,D33,D40)</f>
        <v>9</v>
      </c>
      <c r="E52" s="15">
        <f t="shared" si="8"/>
        <v>0</v>
      </c>
      <c r="F52" s="15">
        <f t="shared" si="8"/>
        <v>0</v>
      </c>
      <c r="G52" s="15">
        <f t="shared" si="8"/>
        <v>0</v>
      </c>
      <c r="H52" s="15">
        <f t="shared" si="8"/>
        <v>0.66666666666666663</v>
      </c>
      <c r="I52" s="15">
        <f t="shared" si="8"/>
        <v>0.33333333333333331</v>
      </c>
      <c r="J52" s="15"/>
      <c r="K52" s="15">
        <f t="shared" si="8"/>
        <v>4.666666666666667</v>
      </c>
      <c r="L52" s="28">
        <f t="shared" si="5"/>
        <v>24.333333333333332</v>
      </c>
    </row>
    <row r="53" spans="1:12" ht="15" customHeight="1" x14ac:dyDescent="0.35">
      <c r="A53" s="32"/>
      <c r="B53" s="11" t="s">
        <v>13</v>
      </c>
      <c r="C53" s="12">
        <f>AVERAGE(C27,C34,C41)</f>
        <v>7</v>
      </c>
      <c r="D53" s="12">
        <f t="shared" ref="D53:K53" si="9">AVERAGE(D27,D34,D41)</f>
        <v>6</v>
      </c>
      <c r="E53" s="12">
        <f t="shared" si="9"/>
        <v>0</v>
      </c>
      <c r="F53" s="12">
        <f t="shared" si="9"/>
        <v>0</v>
      </c>
      <c r="G53" s="12">
        <f t="shared" si="9"/>
        <v>0</v>
      </c>
      <c r="H53" s="12">
        <f t="shared" si="9"/>
        <v>0</v>
      </c>
      <c r="I53" s="12">
        <f t="shared" si="9"/>
        <v>0</v>
      </c>
      <c r="J53" s="12"/>
      <c r="K53" s="12">
        <f t="shared" si="9"/>
        <v>2</v>
      </c>
      <c r="L53" s="14">
        <f t="shared" si="5"/>
        <v>15</v>
      </c>
    </row>
    <row r="54" spans="1:12" ht="15" customHeight="1" x14ac:dyDescent="0.35">
      <c r="A54" s="32"/>
      <c r="B54" s="11" t="s">
        <v>14</v>
      </c>
      <c r="C54" s="15">
        <f>AVERAGE(C28,C35,C42)</f>
        <v>17.333333333333332</v>
      </c>
      <c r="D54" s="15">
        <f t="shared" ref="D54:K54" si="10">AVERAGE(D28,D35,D42)</f>
        <v>17.333333333333332</v>
      </c>
      <c r="E54" s="15">
        <f t="shared" si="10"/>
        <v>0</v>
      </c>
      <c r="F54" s="15">
        <f t="shared" si="10"/>
        <v>0.33333333333333331</v>
      </c>
      <c r="G54" s="15">
        <f t="shared" si="10"/>
        <v>0</v>
      </c>
      <c r="H54" s="15">
        <f t="shared" si="10"/>
        <v>1</v>
      </c>
      <c r="I54" s="15">
        <f t="shared" si="10"/>
        <v>0.66666666666666663</v>
      </c>
      <c r="J54" s="15"/>
      <c r="K54" s="15">
        <f t="shared" si="10"/>
        <v>11.666666666666666</v>
      </c>
      <c r="L54" s="28">
        <f>SUM(C54:K54)</f>
        <v>48.333333333333329</v>
      </c>
    </row>
  </sheetData>
  <mergeCells count="8">
    <mergeCell ref="A24:AA24"/>
    <mergeCell ref="A46:AA46"/>
    <mergeCell ref="A48:A54"/>
    <mergeCell ref="A1:AA1"/>
    <mergeCell ref="A3:AA3"/>
    <mergeCell ref="A5:A11"/>
    <mergeCell ref="A13:AA13"/>
    <mergeCell ref="A15:A2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50160-B93C-4241-B750-64E953526C4C}">
  <dimension ref="A1:AA29"/>
  <sheetViews>
    <sheetView topLeftCell="A4" workbookViewId="0">
      <selection activeCell="N14" sqref="N14:P21"/>
    </sheetView>
  </sheetViews>
  <sheetFormatPr defaultRowHeight="14.5" x14ac:dyDescent="0.35"/>
  <cols>
    <col min="2" max="3" width="10.1796875" bestFit="1" customWidth="1"/>
    <col min="6" max="6" width="11.26953125" customWidth="1"/>
    <col min="7" max="7" width="11.08984375" customWidth="1"/>
    <col min="8" max="8" width="11.26953125" customWidth="1"/>
    <col min="9" max="11" width="11.08984375" customWidth="1"/>
    <col min="14" max="15" width="11.08984375" customWidth="1"/>
    <col min="16" max="16" width="11.26953125" customWidth="1"/>
    <col min="17" max="17" width="11" customWidth="1"/>
  </cols>
  <sheetData>
    <row r="1" spans="1:27" x14ac:dyDescent="0.35">
      <c r="A1" s="33" t="s">
        <v>20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3" spans="1:27" ht="43" x14ac:dyDescent="0.35">
      <c r="A3" s="4" t="s">
        <v>22</v>
      </c>
      <c r="B3" s="16" t="s">
        <v>23</v>
      </c>
      <c r="C3" s="4" t="s">
        <v>24</v>
      </c>
      <c r="E3" s="2"/>
      <c r="F3" s="18" t="s">
        <v>27</v>
      </c>
      <c r="G3" s="18" t="s">
        <v>28</v>
      </c>
      <c r="H3" s="18" t="s">
        <v>29</v>
      </c>
      <c r="I3" s="18" t="s">
        <v>30</v>
      </c>
      <c r="J3" s="18" t="s">
        <v>31</v>
      </c>
      <c r="K3" s="18" t="s">
        <v>32</v>
      </c>
      <c r="M3" s="4"/>
      <c r="N3" s="18" t="s">
        <v>33</v>
      </c>
      <c r="O3" s="18" t="s">
        <v>34</v>
      </c>
      <c r="P3" s="18" t="s">
        <v>35</v>
      </c>
      <c r="Q3" s="18" t="s">
        <v>30</v>
      </c>
      <c r="R3" s="18" t="s">
        <v>31</v>
      </c>
      <c r="S3" s="18" t="s">
        <v>32</v>
      </c>
    </row>
    <row r="4" spans="1:27" x14ac:dyDescent="0.35">
      <c r="A4" s="3" t="s">
        <v>2</v>
      </c>
      <c r="B4" s="17">
        <v>50</v>
      </c>
      <c r="C4" s="17">
        <v>25</v>
      </c>
      <c r="E4" s="4" t="s">
        <v>8</v>
      </c>
      <c r="F4" s="17">
        <f>$B$4*Metadata!C5+'PL &amp; Insights'!$B$5*Metadata!D5</f>
        <v>400</v>
      </c>
      <c r="G4" s="17">
        <f>40*Metadata!F5</f>
        <v>120</v>
      </c>
      <c r="H4" s="17">
        <f>F4+G4</f>
        <v>520</v>
      </c>
      <c r="I4" s="17">
        <f>$C$4*Metadata!C5+'PL &amp; Insights'!$C$5*Metadata!D5</f>
        <v>185</v>
      </c>
      <c r="J4" s="17">
        <f>8*Metadata!F5</f>
        <v>24</v>
      </c>
      <c r="K4" s="17">
        <f>I4+J4</f>
        <v>209</v>
      </c>
      <c r="M4" s="4" t="s">
        <v>8</v>
      </c>
      <c r="N4" s="17">
        <f>'PL &amp; Insights'!$B$4*Metadata!C15+'PL &amp; Insights'!$B$5*Metadata!D15+'PL &amp; Insights'!$B$6*Metadata!E15+'PL &amp; Insights'!$B$7*Metadata!F15+'PL &amp; Insights'!$B$8*Metadata!G15+'PL &amp; Insights'!$B$9*Metadata!H15+'PL &amp; Insights'!$B$10*Metadata!I15</f>
        <v>550</v>
      </c>
      <c r="O4" s="17">
        <f>40*Metadata!K15</f>
        <v>200</v>
      </c>
      <c r="P4" s="17">
        <f>N4+O4</f>
        <v>750</v>
      </c>
      <c r="Q4" s="17">
        <f>'PL &amp; Insights'!$C$4*Metadata!C15+'PL &amp; Insights'!$C$5*Metadata!D15+'PL &amp; Insights'!$C$6*Metadata!E15+'PL &amp; Insights'!$C$7*Metadata!F15+'PL &amp; Insights'!$C$8*Metadata!G15+'PL &amp; Insights'!$C$9*Metadata!H15+'PL &amp; Insights'!$C$10*Metadata!I15</f>
        <v>260</v>
      </c>
      <c r="R4" s="17">
        <f>8*Metadata!K15</f>
        <v>40</v>
      </c>
      <c r="S4" s="17">
        <f>Q4+R4</f>
        <v>300</v>
      </c>
    </row>
    <row r="5" spans="1:27" x14ac:dyDescent="0.35">
      <c r="A5" s="3" t="s">
        <v>3</v>
      </c>
      <c r="B5" s="17">
        <v>30</v>
      </c>
      <c r="C5" s="17">
        <v>12</v>
      </c>
      <c r="E5" s="4" t="s">
        <v>9</v>
      </c>
      <c r="F5" s="17">
        <f>$B$4*Metadata!C6+'PL &amp; Insights'!$B$5*Metadata!D6</f>
        <v>0</v>
      </c>
      <c r="G5" s="17">
        <f>40*Metadata!F6</f>
        <v>0</v>
      </c>
      <c r="H5" s="17">
        <f t="shared" ref="H5:H10" si="0">F5+G5</f>
        <v>0</v>
      </c>
      <c r="I5" s="17">
        <f>$C$4*Metadata!C6+'PL &amp; Insights'!$C$5*Metadata!D6</f>
        <v>0</v>
      </c>
      <c r="J5" s="17">
        <f>8*Metadata!F6</f>
        <v>0</v>
      </c>
      <c r="K5" s="17">
        <f t="shared" ref="K5:K10" si="1">I5+J5</f>
        <v>0</v>
      </c>
      <c r="M5" s="4" t="s">
        <v>9</v>
      </c>
      <c r="N5" s="17">
        <f>'PL &amp; Insights'!$B$4*Metadata!C16+'PL &amp; Insights'!$B$5*Metadata!D16+'PL &amp; Insights'!$B$6*Metadata!E16+'PL &amp; Insights'!$B$7*Metadata!F16+'PL &amp; Insights'!$B$8*Metadata!G16+'PL &amp; Insights'!$B$9*Metadata!H16+'PL &amp; Insights'!$B$10*Metadata!I16</f>
        <v>0</v>
      </c>
      <c r="O5" s="17">
        <f>40*Metadata!K16</f>
        <v>0</v>
      </c>
      <c r="P5" s="17">
        <f t="shared" ref="P5:P10" si="2">N5+O5</f>
        <v>0</v>
      </c>
      <c r="Q5" s="17">
        <f>'PL &amp; Insights'!$C$4*Metadata!C16+'PL &amp; Insights'!$C$5*Metadata!D16+'PL &amp; Insights'!$C$6*Metadata!E16+'PL &amp; Insights'!$C$7*Metadata!F16+'PL &amp; Insights'!$C$8*Metadata!G16+'PL &amp; Insights'!$C$9*Metadata!H16+'PL &amp; Insights'!$C$10*Metadata!I16</f>
        <v>0</v>
      </c>
      <c r="R5" s="17">
        <f>8*Metadata!K16</f>
        <v>0</v>
      </c>
      <c r="S5" s="17">
        <f t="shared" ref="S5:S10" si="3">Q5+R5</f>
        <v>0</v>
      </c>
    </row>
    <row r="6" spans="1:27" x14ac:dyDescent="0.35">
      <c r="A6" s="3" t="s">
        <v>5</v>
      </c>
      <c r="B6" s="17">
        <v>100</v>
      </c>
      <c r="C6" s="17">
        <v>55</v>
      </c>
      <c r="E6" s="4" t="s">
        <v>10</v>
      </c>
      <c r="F6" s="17">
        <f>$B$4*Metadata!C7+'PL &amp; Insights'!$B$5*Metadata!D7</f>
        <v>400</v>
      </c>
      <c r="G6" s="17">
        <f>40*Metadata!F7</f>
        <v>80</v>
      </c>
      <c r="H6" s="17">
        <f t="shared" si="0"/>
        <v>480</v>
      </c>
      <c r="I6" s="17">
        <f>$C$4*Metadata!C7+'PL &amp; Insights'!$C$5*Metadata!D7</f>
        <v>185</v>
      </c>
      <c r="J6" s="17">
        <f>8*Metadata!F7</f>
        <v>16</v>
      </c>
      <c r="K6" s="17">
        <f t="shared" si="1"/>
        <v>201</v>
      </c>
      <c r="M6" s="4" t="s">
        <v>10</v>
      </c>
      <c r="N6" s="17">
        <f>'PL &amp; Insights'!$B$4*Metadata!C17+'PL &amp; Insights'!$B$5*Metadata!D17+'PL &amp; Insights'!$B$6*Metadata!E17+'PL &amp; Insights'!$B$7*Metadata!F17+'PL &amp; Insights'!$B$8*Metadata!G17+'PL &amp; Insights'!$B$9*Metadata!H17+'PL &amp; Insights'!$B$10*Metadata!I17</f>
        <v>1450</v>
      </c>
      <c r="O6" s="17">
        <f>40*Metadata!K17</f>
        <v>120</v>
      </c>
      <c r="P6" s="17">
        <f t="shared" si="2"/>
        <v>1570</v>
      </c>
      <c r="Q6" s="17">
        <f>'PL &amp; Insights'!$C$4*Metadata!C17+'PL &amp; Insights'!$C$5*Metadata!D17+'PL &amp; Insights'!$C$6*Metadata!E17+'PL &amp; Insights'!$C$7*Metadata!F17+'PL &amp; Insights'!$C$8*Metadata!G17+'PL &amp; Insights'!$C$9*Metadata!H17+'PL &amp; Insights'!$C$10*Metadata!I17</f>
        <v>915</v>
      </c>
      <c r="R6" s="17">
        <f>8*Metadata!K17</f>
        <v>24</v>
      </c>
      <c r="S6" s="17">
        <f t="shared" si="3"/>
        <v>939</v>
      </c>
    </row>
    <row r="7" spans="1:27" x14ac:dyDescent="0.35">
      <c r="A7" s="3" t="s">
        <v>16</v>
      </c>
      <c r="B7" s="17">
        <v>150</v>
      </c>
      <c r="C7" s="17">
        <v>80</v>
      </c>
      <c r="E7" s="4" t="s">
        <v>11</v>
      </c>
      <c r="F7" s="17">
        <f>$B$4*Metadata!C8+'PL &amp; Insights'!$B$5*Metadata!D8</f>
        <v>80</v>
      </c>
      <c r="G7" s="17">
        <f>40*Metadata!F8</f>
        <v>0</v>
      </c>
      <c r="H7" s="17">
        <f t="shared" si="0"/>
        <v>80</v>
      </c>
      <c r="I7" s="17">
        <f>$C$4*Metadata!C8+'PL &amp; Insights'!$C$5*Metadata!D8</f>
        <v>37</v>
      </c>
      <c r="J7" s="17">
        <f>8*Metadata!F8</f>
        <v>0</v>
      </c>
      <c r="K7" s="17">
        <f t="shared" si="1"/>
        <v>37</v>
      </c>
      <c r="M7" s="4" t="s">
        <v>11</v>
      </c>
      <c r="N7" s="17">
        <f>'PL &amp; Insights'!$B$4*Metadata!C18+'PL &amp; Insights'!$B$5*Metadata!D18+'PL &amp; Insights'!$B$6*Metadata!E18+'PL &amp; Insights'!$B$7*Metadata!F18+'PL &amp; Insights'!$B$8*Metadata!G18+'PL &amp; Insights'!$B$9*Metadata!H18+'PL &amp; Insights'!$B$10*Metadata!I18</f>
        <v>230</v>
      </c>
      <c r="O7" s="17">
        <f>40*Metadata!K18</f>
        <v>0</v>
      </c>
      <c r="P7" s="17">
        <f t="shared" si="2"/>
        <v>230</v>
      </c>
      <c r="Q7" s="17">
        <f>'PL &amp; Insights'!$C$4*Metadata!C18+'PL &amp; Insights'!$C$5*Metadata!D18+'PL &amp; Insights'!$C$6*Metadata!E18+'PL &amp; Insights'!$C$7*Metadata!F18+'PL &amp; Insights'!$C$8*Metadata!G18+'PL &amp; Insights'!$C$9*Metadata!H18+'PL &amp; Insights'!$C$10*Metadata!I18</f>
        <v>112</v>
      </c>
      <c r="R7" s="17">
        <f>8*Metadata!K18</f>
        <v>0</v>
      </c>
      <c r="S7" s="17">
        <f t="shared" si="3"/>
        <v>112</v>
      </c>
    </row>
    <row r="8" spans="1:27" x14ac:dyDescent="0.35">
      <c r="A8" s="3" t="s">
        <v>4</v>
      </c>
      <c r="B8" s="17">
        <v>500</v>
      </c>
      <c r="C8" s="17">
        <v>200</v>
      </c>
      <c r="E8" s="4" t="s">
        <v>12</v>
      </c>
      <c r="F8" s="17">
        <f>$B$4*Metadata!C9+'PL &amp; Insights'!$B$5*Metadata!D9</f>
        <v>320</v>
      </c>
      <c r="G8" s="17">
        <f>40*Metadata!F9</f>
        <v>40</v>
      </c>
      <c r="H8" s="17">
        <f t="shared" si="0"/>
        <v>360</v>
      </c>
      <c r="I8" s="17">
        <f>$C$4*Metadata!C9+'PL &amp; Insights'!$C$5*Metadata!D9</f>
        <v>148</v>
      </c>
      <c r="J8" s="17">
        <f>8*Metadata!F9</f>
        <v>8</v>
      </c>
      <c r="K8" s="17">
        <f t="shared" si="1"/>
        <v>156</v>
      </c>
      <c r="M8" s="4" t="s">
        <v>12</v>
      </c>
      <c r="N8" s="17">
        <f>'PL &amp; Insights'!$B$4*Metadata!C19+'PL &amp; Insights'!$B$5*Metadata!D19+'PL &amp; Insights'!$B$6*Metadata!E19+'PL &amp; Insights'!$B$7*Metadata!F19+'PL &amp; Insights'!$B$8*Metadata!G19+'PL &amp; Insights'!$B$9*Metadata!H19+'PL &amp; Insights'!$B$10*Metadata!I19</f>
        <v>670</v>
      </c>
      <c r="O8" s="17">
        <f>40*Metadata!K19</f>
        <v>80</v>
      </c>
      <c r="P8" s="17">
        <f t="shared" si="2"/>
        <v>750</v>
      </c>
      <c r="Q8" s="17">
        <f>'PL &amp; Insights'!$C$4*Metadata!C19+'PL &amp; Insights'!$C$5*Metadata!D19+'PL &amp; Insights'!$C$6*Metadata!E19+'PL &amp; Insights'!$C$7*Metadata!F19+'PL &amp; Insights'!$C$8*Metadata!G19+'PL &amp; Insights'!$C$9*Metadata!H19+'PL &amp; Insights'!$C$10*Metadata!I19</f>
        <v>323</v>
      </c>
      <c r="R8" s="17">
        <f>8*Metadata!K19</f>
        <v>16</v>
      </c>
      <c r="S8" s="17">
        <f t="shared" si="3"/>
        <v>339</v>
      </c>
    </row>
    <row r="9" spans="1:27" x14ac:dyDescent="0.35">
      <c r="A9" s="3" t="s">
        <v>17</v>
      </c>
      <c r="B9" s="17">
        <v>250</v>
      </c>
      <c r="C9" s="17">
        <v>180</v>
      </c>
      <c r="E9" s="4" t="s">
        <v>13</v>
      </c>
      <c r="F9" s="17">
        <f>$B$4*Metadata!C10+'PL &amp; Insights'!$B$5*Metadata!D10</f>
        <v>160</v>
      </c>
      <c r="G9" s="17">
        <f>40*Metadata!F10</f>
        <v>0</v>
      </c>
      <c r="H9" s="17">
        <f t="shared" si="0"/>
        <v>160</v>
      </c>
      <c r="I9" s="17">
        <f>$C$4*Metadata!C10+'PL &amp; Insights'!$C$5*Metadata!D10</f>
        <v>74</v>
      </c>
      <c r="J9" s="17">
        <f>8*Metadata!F10</f>
        <v>0</v>
      </c>
      <c r="K9" s="17">
        <f t="shared" si="1"/>
        <v>74</v>
      </c>
      <c r="M9" s="4" t="s">
        <v>13</v>
      </c>
      <c r="N9" s="17">
        <f>'PL &amp; Insights'!$B$4*Metadata!C20+'PL &amp; Insights'!$B$5*Metadata!D20+'PL &amp; Insights'!$B$6*Metadata!E20+'PL &amp; Insights'!$B$7*Metadata!F20+'PL &amp; Insights'!$B$8*Metadata!G20+'PL &amp; Insights'!$B$9*Metadata!H20+'PL &amp; Insights'!$B$10*Metadata!I20</f>
        <v>310</v>
      </c>
      <c r="O9" s="17">
        <f>40*Metadata!K20</f>
        <v>0</v>
      </c>
      <c r="P9" s="17">
        <f t="shared" si="2"/>
        <v>310</v>
      </c>
      <c r="Q9" s="17">
        <f>'PL &amp; Insights'!$C$4*Metadata!C20+'PL &amp; Insights'!$C$5*Metadata!D20+'PL &amp; Insights'!$C$6*Metadata!E20+'PL &amp; Insights'!$C$7*Metadata!F20+'PL &amp; Insights'!$C$8*Metadata!G20+'PL &amp; Insights'!$C$9*Metadata!H20+'PL &amp; Insights'!$C$10*Metadata!I20</f>
        <v>149</v>
      </c>
      <c r="R9" s="17">
        <f>8*Metadata!K20</f>
        <v>0</v>
      </c>
      <c r="S9" s="17">
        <f t="shared" si="3"/>
        <v>149</v>
      </c>
    </row>
    <row r="10" spans="1:27" x14ac:dyDescent="0.35">
      <c r="A10" s="3" t="s">
        <v>18</v>
      </c>
      <c r="B10" s="17">
        <v>600</v>
      </c>
      <c r="C10" s="17">
        <v>450</v>
      </c>
      <c r="E10" s="4" t="s">
        <v>14</v>
      </c>
      <c r="F10" s="17">
        <f>$B$4*Metadata!C11+'PL &amp; Insights'!$B$5*Metadata!D11</f>
        <v>560</v>
      </c>
      <c r="G10" s="17">
        <f>40*Metadata!F11</f>
        <v>160</v>
      </c>
      <c r="H10" s="17">
        <f t="shared" si="0"/>
        <v>720</v>
      </c>
      <c r="I10" s="17">
        <f>$C$4*Metadata!C11+'PL &amp; Insights'!$C$5*Metadata!D11</f>
        <v>259</v>
      </c>
      <c r="J10" s="17">
        <f>8*Metadata!F11</f>
        <v>32</v>
      </c>
      <c r="K10" s="17">
        <f t="shared" si="1"/>
        <v>291</v>
      </c>
      <c r="M10" s="4" t="s">
        <v>14</v>
      </c>
      <c r="N10" s="17">
        <f>'PL &amp; Insights'!$B$4*Metadata!C21+'PL &amp; Insights'!$B$5*Metadata!D21+'PL &amp; Insights'!$B$6*Metadata!E21+'PL &amp; Insights'!$B$7*Metadata!F21+'PL &amp; Insights'!$B$8*Metadata!G21+'PL &amp; Insights'!$B$9*Metadata!H21+'PL &amp; Insights'!$B$10*Metadata!I21</f>
        <v>1900</v>
      </c>
      <c r="O10" s="17">
        <f>40*Metadata!K21</f>
        <v>280</v>
      </c>
      <c r="P10" s="17">
        <f t="shared" si="2"/>
        <v>2180</v>
      </c>
      <c r="Q10" s="17">
        <f>'PL &amp; Insights'!$C$4*Metadata!C21+'PL &amp; Insights'!$C$5*Metadata!D21+'PL &amp; Insights'!$C$6*Metadata!E21+'PL &amp; Insights'!$C$7*Metadata!F21+'PL &amp; Insights'!$C$8*Metadata!G21+'PL &amp; Insights'!$C$9*Metadata!H21+'PL &amp; Insights'!$C$10*Metadata!I21</f>
        <v>1130</v>
      </c>
      <c r="R10" s="17">
        <f>8*Metadata!K21</f>
        <v>56</v>
      </c>
      <c r="S10" s="17">
        <f t="shared" si="3"/>
        <v>1186</v>
      </c>
    </row>
    <row r="13" spans="1:27" ht="43" x14ac:dyDescent="0.35">
      <c r="A13" s="39" t="s">
        <v>47</v>
      </c>
      <c r="B13" s="39"/>
      <c r="E13" s="2"/>
      <c r="F13" s="18" t="s">
        <v>36</v>
      </c>
      <c r="G13" s="18" t="s">
        <v>37</v>
      </c>
      <c r="H13" s="18" t="s">
        <v>38</v>
      </c>
      <c r="I13" s="18" t="s">
        <v>30</v>
      </c>
      <c r="J13" s="18" t="s">
        <v>31</v>
      </c>
      <c r="K13" s="18" t="s">
        <v>32</v>
      </c>
      <c r="N13" s="39" t="s">
        <v>43</v>
      </c>
      <c r="O13" s="39"/>
      <c r="P13" s="39"/>
    </row>
    <row r="14" spans="1:27" x14ac:dyDescent="0.35">
      <c r="A14" s="21">
        <v>2022</v>
      </c>
      <c r="B14" s="23">
        <f>AVERAGE(Metadata!G5:G11)</f>
        <v>8.2857142857142865</v>
      </c>
      <c r="E14" s="4" t="s">
        <v>8</v>
      </c>
      <c r="F14" s="17">
        <f>'PL &amp; Insights'!$B$4*Metadata!C48+'PL &amp; Insights'!$B$5*Metadata!D48+'PL &amp; Insights'!$B$6*Metadata!E48+'PL &amp; Insights'!$B$7*Metadata!F48+'PL &amp; Insights'!$B$8*Metadata!G48+'PL &amp; Insights'!$B$9*Metadata!H48+'PL &amp; Insights'!$B$10*Metadata!I48</f>
        <v>1496.6666666666667</v>
      </c>
      <c r="G14" s="17">
        <f>40*Metadata!K48</f>
        <v>373.33333333333337</v>
      </c>
      <c r="H14" s="17">
        <f>F14+G14</f>
        <v>1870</v>
      </c>
      <c r="I14" s="17">
        <f>'PL &amp; Insights'!$C$4*Metadata!C48+'PL &amp; Insights'!$C$5*Metadata!D48+'PL &amp; Insights'!$C$6*Metadata!E48+'PL &amp; Insights'!$C$7*Metadata!F48+'PL &amp; Insights'!$C$8*Metadata!G48+'PL &amp; Insights'!$C$9*Metadata!H48+'PL &amp; Insights'!$C$10*Metadata!I48</f>
        <v>853.66666666666674</v>
      </c>
      <c r="J14" s="17">
        <f>8*Metadata!K48</f>
        <v>74.666666666666671</v>
      </c>
      <c r="K14" s="17">
        <f>I14+J14</f>
        <v>928.33333333333337</v>
      </c>
      <c r="N14" s="20" t="s">
        <v>44</v>
      </c>
      <c r="O14" s="19" t="s">
        <v>1</v>
      </c>
      <c r="P14" s="19" t="s">
        <v>45</v>
      </c>
    </row>
    <row r="15" spans="1:27" x14ac:dyDescent="0.35">
      <c r="A15" s="21">
        <v>2023</v>
      </c>
      <c r="B15" s="23">
        <f>AVERAGE(Metadata!L15:L21)</f>
        <v>14</v>
      </c>
      <c r="E15" s="4" t="s">
        <v>9</v>
      </c>
      <c r="F15" s="17">
        <f>'PL &amp; Insights'!$B$4*Metadata!C49+'PL &amp; Insights'!$B$5*Metadata!D49+'PL &amp; Insights'!$B$6*Metadata!E49+'PL &amp; Insights'!$B$7*Metadata!F49+'PL &amp; Insights'!$B$8*Metadata!G49+'PL &amp; Insights'!$B$9*Metadata!H49+'PL &amp; Insights'!$B$10*Metadata!I49</f>
        <v>0</v>
      </c>
      <c r="G15" s="17">
        <f>40*Metadata!K49</f>
        <v>0</v>
      </c>
      <c r="H15" s="17">
        <f t="shared" ref="H15:H20" si="4">F15+G15</f>
        <v>0</v>
      </c>
      <c r="I15" s="17">
        <f>'PL &amp; Insights'!$C$4*Metadata!C49+'PL &amp; Insights'!$C$5*Metadata!D49+'PL &amp; Insights'!$C$6*Metadata!E49+'PL &amp; Insights'!$C$7*Metadata!F49+'PL &amp; Insights'!$C$8*Metadata!G49+'PL &amp; Insights'!$C$9*Metadata!H49+'PL &amp; Insights'!$C$10*Metadata!I49</f>
        <v>0</v>
      </c>
      <c r="J15" s="17">
        <f>8*Metadata!K49</f>
        <v>0</v>
      </c>
      <c r="K15" s="17">
        <f t="shared" ref="K15:K19" si="5">I15+J15</f>
        <v>0</v>
      </c>
      <c r="N15" s="20" t="s">
        <v>2</v>
      </c>
      <c r="O15" s="17">
        <f>B4*(SUM(Metadata!C48:C54))</f>
        <v>3125</v>
      </c>
      <c r="P15" s="17">
        <f>C4*(SUM(Metadata!C48:C54))</f>
        <v>1562.5</v>
      </c>
    </row>
    <row r="16" spans="1:27" x14ac:dyDescent="0.35">
      <c r="A16" s="22">
        <v>45292</v>
      </c>
      <c r="B16" s="23">
        <f>AVERAGE(Metadata!L48:L54)</f>
        <v>23.452380952380953</v>
      </c>
      <c r="E16" s="4" t="s">
        <v>10</v>
      </c>
      <c r="F16" s="17">
        <f>'PL &amp; Insights'!$B$4*Metadata!C50+'PL &amp; Insights'!$B$5*Metadata!D50+'PL &amp; Insights'!$B$6*Metadata!E50+'PL &amp; Insights'!$B$7*Metadata!F50+'PL &amp; Insights'!$B$8*Metadata!G50+'PL &amp; Insights'!$B$9*Metadata!H50+'PL &amp; Insights'!$B$10*Metadata!I50</f>
        <v>1830</v>
      </c>
      <c r="G16" s="17">
        <f>40*Metadata!K50</f>
        <v>300</v>
      </c>
      <c r="H16" s="17">
        <f t="shared" si="4"/>
        <v>2130</v>
      </c>
      <c r="I16" s="17">
        <f>'PL &amp; Insights'!$C$4*Metadata!C50+'PL &amp; Insights'!$C$5*Metadata!D50+'PL &amp; Insights'!$C$6*Metadata!E50+'PL &amp; Insights'!$C$7*Metadata!F50+'PL &amp; Insights'!$C$8*Metadata!G50+'PL &amp; Insights'!$C$9*Metadata!H50+'PL &amp; Insights'!$C$10*Metadata!I50</f>
        <v>1107</v>
      </c>
      <c r="J16" s="17">
        <f>8*Metadata!K50</f>
        <v>60</v>
      </c>
      <c r="K16" s="17">
        <f t="shared" si="5"/>
        <v>1167</v>
      </c>
      <c r="N16" s="20" t="s">
        <v>3</v>
      </c>
      <c r="O16" s="17">
        <f>B5*SUM(Metadata!D48:D54)</f>
        <v>1749.9999999999998</v>
      </c>
      <c r="P16" s="17">
        <f>C5*SUM(Metadata!D48:D54)</f>
        <v>700</v>
      </c>
    </row>
    <row r="17" spans="1:16" x14ac:dyDescent="0.35">
      <c r="E17" s="4" t="s">
        <v>11</v>
      </c>
      <c r="F17" s="17">
        <f>'PL &amp; Insights'!$B$4*Metadata!C51+'PL &amp; Insights'!$B$5*Metadata!D51+'PL &amp; Insights'!$B$6*Metadata!E51+'PL &amp; Insights'!$B$7*Metadata!F51+'PL &amp; Insights'!$B$8*Metadata!G51+'PL &amp; Insights'!$B$9*Metadata!H51+'PL &amp; Insights'!$B$10*Metadata!I51</f>
        <v>395</v>
      </c>
      <c r="G17" s="17">
        <f>40*Metadata!K51</f>
        <v>80</v>
      </c>
      <c r="H17" s="17">
        <f t="shared" si="4"/>
        <v>475</v>
      </c>
      <c r="I17" s="17">
        <f>'PL &amp; Insights'!$C$4*Metadata!C51+'PL &amp; Insights'!$C$5*Metadata!D51+'PL &amp; Insights'!$C$6*Metadata!E51+'PL &amp; Insights'!$C$7*Metadata!F51+'PL &amp; Insights'!$C$8*Metadata!G51+'PL &amp; Insights'!$C$9*Metadata!H51+'PL &amp; Insights'!$C$10*Metadata!I51</f>
        <v>185.5</v>
      </c>
      <c r="J17" s="17">
        <f>8*Metadata!K51</f>
        <v>16</v>
      </c>
      <c r="K17" s="17">
        <f t="shared" si="5"/>
        <v>201.5</v>
      </c>
      <c r="N17" s="20" t="s">
        <v>5</v>
      </c>
      <c r="O17" s="17">
        <f>B6*SUM(Metadata!E48:E54)</f>
        <v>0</v>
      </c>
      <c r="P17" s="17">
        <f>C6*SUM(Metadata!E48:E54)</f>
        <v>0</v>
      </c>
    </row>
    <row r="18" spans="1:16" x14ac:dyDescent="0.35">
      <c r="E18" s="4" t="s">
        <v>12</v>
      </c>
      <c r="F18" s="17">
        <f>'PL &amp; Insights'!$B$4*Metadata!C52+'PL &amp; Insights'!$B$5*Metadata!D52+'PL &amp; Insights'!$B$6*Metadata!E52+'PL &amp; Insights'!$B$7*Metadata!F52+'PL &amp; Insights'!$B$8*Metadata!G52+'PL &amp; Insights'!$B$9*Metadata!H52+'PL &amp; Insights'!$B$10*Metadata!I52</f>
        <v>1120</v>
      </c>
      <c r="G18" s="17">
        <f>40*Metadata!K52</f>
        <v>186.66666666666669</v>
      </c>
      <c r="H18" s="17">
        <f t="shared" si="4"/>
        <v>1306.6666666666667</v>
      </c>
      <c r="I18" s="17">
        <f>'PL &amp; Insights'!$C$4*Metadata!C52+'PL &amp; Insights'!$C$5*Metadata!D52+'PL &amp; Insights'!$C$6*Metadata!E52+'PL &amp; Insights'!$C$7*Metadata!F52+'PL &amp; Insights'!$C$8*Metadata!G52+'PL &amp; Insights'!$C$9*Metadata!H52+'PL &amp; Insights'!$C$10*Metadata!I52</f>
        <v>619.66666666666663</v>
      </c>
      <c r="J18" s="17">
        <f>8*Metadata!K52</f>
        <v>37.333333333333336</v>
      </c>
      <c r="K18" s="17">
        <f t="shared" si="5"/>
        <v>657</v>
      </c>
      <c r="N18" s="20" t="s">
        <v>16</v>
      </c>
      <c r="O18" s="17">
        <f>B7*SUM(Metadata!F48:F54)</f>
        <v>100</v>
      </c>
      <c r="P18" s="17">
        <f>C7*SUM(Metadata!F48:F54)</f>
        <v>53.333333333333329</v>
      </c>
    </row>
    <row r="19" spans="1:16" x14ac:dyDescent="0.35">
      <c r="A19" s="38" t="s">
        <v>42</v>
      </c>
      <c r="B19" s="38"/>
      <c r="E19" s="4" t="s">
        <v>13</v>
      </c>
      <c r="F19" s="17">
        <f>'PL &amp; Insights'!$B$4*Metadata!C53+'PL &amp; Insights'!$B$5*Metadata!D53+'PL &amp; Insights'!$B$6*Metadata!E53+'PL &amp; Insights'!$B$7*Metadata!F53+'PL &amp; Insights'!$B$8*Metadata!G53+'PL &amp; Insights'!$B$9*Metadata!H53+'PL &amp; Insights'!$B$10*Metadata!I53</f>
        <v>530</v>
      </c>
      <c r="G19" s="17">
        <f>40*Metadata!K53</f>
        <v>80</v>
      </c>
      <c r="H19" s="17">
        <f t="shared" si="4"/>
        <v>610</v>
      </c>
      <c r="I19" s="17">
        <f>'PL &amp; Insights'!$C$4*Metadata!C53+'PL &amp; Insights'!$C$5*Metadata!D53+'PL &amp; Insights'!$C$6*Metadata!E53+'PL &amp; Insights'!$C$7*Metadata!F53+'PL &amp; Insights'!$C$8*Metadata!G53+'PL &amp; Insights'!$C$9*Metadata!H53+'PL &amp; Insights'!$C$10*Metadata!I53</f>
        <v>247</v>
      </c>
      <c r="J19" s="17">
        <f>8*Metadata!K53</f>
        <v>16</v>
      </c>
      <c r="K19" s="17">
        <f t="shared" si="5"/>
        <v>263</v>
      </c>
      <c r="N19" s="20" t="s">
        <v>4</v>
      </c>
      <c r="O19" s="17">
        <f>B8*SUM(Metadata!G48:G54)</f>
        <v>0</v>
      </c>
      <c r="P19" s="17">
        <f>C8*SUM(Metadata!G48:G54)</f>
        <v>0</v>
      </c>
    </row>
    <row r="20" spans="1:16" x14ac:dyDescent="0.35">
      <c r="A20" s="4" t="s">
        <v>39</v>
      </c>
      <c r="B20" s="17">
        <v>1500</v>
      </c>
      <c r="E20" s="4" t="s">
        <v>14</v>
      </c>
      <c r="F20" s="17">
        <f>'PL &amp; Insights'!$B$4*Metadata!C54+'PL &amp; Insights'!$B$5*Metadata!D54+'PL &amp; Insights'!$B$6*Metadata!E54+'PL &amp; Insights'!$B$7*Metadata!F54+'PL &amp; Insights'!$B$8*Metadata!G54+'PL &amp; Insights'!$B$9*Metadata!H54+'PL &amp; Insights'!$B$10*Metadata!I54</f>
        <v>2086.6666666666665</v>
      </c>
      <c r="G20" s="17">
        <f>40*Metadata!K54</f>
        <v>466.66666666666663</v>
      </c>
      <c r="H20" s="17">
        <f t="shared" si="4"/>
        <v>2553.333333333333</v>
      </c>
      <c r="I20" s="17">
        <f>'PL &amp; Insights'!$C$4*Metadata!C54+'PL &amp; Insights'!$C$5*Metadata!D54+'PL &amp; Insights'!$C$6*Metadata!E54+'PL &amp; Insights'!$C$7*Metadata!F54+'PL &amp; Insights'!$C$8*Metadata!G54+'PL &amp; Insights'!$C$9*Metadata!H54+'PL &amp; Insights'!$C$10*Metadata!I54</f>
        <v>1148</v>
      </c>
      <c r="J20" s="17">
        <f>8*Metadata!K54</f>
        <v>93.333333333333329</v>
      </c>
      <c r="K20" s="17">
        <f>I20+J20</f>
        <v>1241.3333333333333</v>
      </c>
      <c r="N20" s="20" t="s">
        <v>17</v>
      </c>
      <c r="O20" s="17">
        <f>B9*SUM(Metadata!H48:H54)</f>
        <v>583.33333333333326</v>
      </c>
      <c r="P20" s="17">
        <f>C9*SUM(Metadata!H48:H54)</f>
        <v>419.99999999999994</v>
      </c>
    </row>
    <row r="21" spans="1:16" x14ac:dyDescent="0.35">
      <c r="A21" s="4" t="s">
        <v>40</v>
      </c>
      <c r="B21" s="17">
        <v>4500</v>
      </c>
      <c r="I21" s="1"/>
      <c r="N21" s="20" t="s">
        <v>18</v>
      </c>
      <c r="O21" s="17">
        <f>B10*SUM(Metadata!I48:I54)</f>
        <v>1900</v>
      </c>
      <c r="P21" s="17">
        <f>C10*SUM(Metadata!I48:I54)</f>
        <v>1425</v>
      </c>
    </row>
    <row r="22" spans="1:16" x14ac:dyDescent="0.35">
      <c r="A22" s="4" t="s">
        <v>41</v>
      </c>
      <c r="B22" s="17">
        <v>5000</v>
      </c>
    </row>
    <row r="23" spans="1:16" x14ac:dyDescent="0.35">
      <c r="A23" s="4" t="s">
        <v>48</v>
      </c>
      <c r="B23" s="17">
        <f>SUM(B20:B22)/30</f>
        <v>366.66666666666669</v>
      </c>
      <c r="C23" s="1"/>
      <c r="F23" s="40" t="s">
        <v>49</v>
      </c>
      <c r="G23" s="40"/>
    </row>
    <row r="24" spans="1:16" x14ac:dyDescent="0.35">
      <c r="F24" s="24" t="s">
        <v>50</v>
      </c>
      <c r="G24" s="25">
        <v>0</v>
      </c>
    </row>
    <row r="25" spans="1:16" x14ac:dyDescent="0.35">
      <c r="F25" s="24" t="s">
        <v>51</v>
      </c>
      <c r="G25" s="26">
        <f>MAX(I14:I20)</f>
        <v>1148</v>
      </c>
    </row>
    <row r="26" spans="1:16" x14ac:dyDescent="0.35">
      <c r="F26" s="24" t="s">
        <v>52</v>
      </c>
      <c r="G26" s="26">
        <f>AVERAGE(I14:I20)</f>
        <v>594.40476190476204</v>
      </c>
    </row>
    <row r="27" spans="1:16" x14ac:dyDescent="0.35">
      <c r="F27" s="24" t="s">
        <v>53</v>
      </c>
      <c r="G27" s="26">
        <f>SUM(B20:B22)/30</f>
        <v>366.66666666666669</v>
      </c>
    </row>
    <row r="28" spans="1:16" x14ac:dyDescent="0.35">
      <c r="F28" s="24" t="s">
        <v>54</v>
      </c>
      <c r="G28" s="27">
        <f>_xlfn.STDEV.S(I14:I20)</f>
        <v>461.57098744941317</v>
      </c>
    </row>
    <row r="29" spans="1:16" x14ac:dyDescent="0.35">
      <c r="F29" s="24" t="s">
        <v>55</v>
      </c>
      <c r="G29" s="27">
        <f>_xlfn.VAR.S(I14:I20)</f>
        <v>213047.77645502635</v>
      </c>
    </row>
  </sheetData>
  <mergeCells count="5">
    <mergeCell ref="A1:AA1"/>
    <mergeCell ref="A19:B19"/>
    <mergeCell ref="N13:P13"/>
    <mergeCell ref="A13:B13"/>
    <mergeCell ref="F23:G23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9F6D-2485-4A21-AFCB-EC4016F909F8}">
  <dimension ref="A1:AA1"/>
  <sheetViews>
    <sheetView tabSelected="1" topLeftCell="A61" workbookViewId="0">
      <selection activeCell="J77" sqref="J77"/>
    </sheetView>
  </sheetViews>
  <sheetFormatPr defaultRowHeight="14.5" x14ac:dyDescent="0.35"/>
  <sheetData>
    <row r="1" spans="1:27" x14ac:dyDescent="0.35">
      <c r="A1" s="41" t="s">
        <v>46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</sheetData>
  <mergeCells count="1">
    <mergeCell ref="A1:AA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PL &amp; Insights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2391 - PRAKASH JHA</cp:lastModifiedBy>
  <dcterms:created xsi:type="dcterms:W3CDTF">2024-02-03T17:21:47Z</dcterms:created>
  <dcterms:modified xsi:type="dcterms:W3CDTF">2024-02-14T22:05:13Z</dcterms:modified>
</cp:coreProperties>
</file>