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1C3C4F16-AD7D-48FA-A969-92575E239AE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48" i="1" l="1" a="1"/>
  <c r="Y548" i="1" s="1"/>
  <c r="X546" i="1"/>
  <c r="X545" i="1"/>
  <c r="X544" i="1"/>
  <c r="S548" i="1" a="1"/>
  <c r="S548" i="1" s="1"/>
  <c r="V546" i="1"/>
  <c r="V545" i="1"/>
  <c r="V544" i="1"/>
  <c r="V543" i="1"/>
  <c r="U546" i="1"/>
  <c r="U545" i="1"/>
  <c r="G554" i="1"/>
  <c r="U544" i="1"/>
  <c r="U543" i="1"/>
  <c r="T546" i="1"/>
  <c r="T545" i="1"/>
  <c r="T544" i="1"/>
  <c r="T543" i="1"/>
  <c r="S546" i="1"/>
  <c r="Q554" i="1"/>
  <c r="Q545" i="1"/>
  <c r="Q546" i="1"/>
  <c r="Q547" i="1"/>
  <c r="Q548" i="1"/>
  <c r="Q549" i="1"/>
  <c r="Q550" i="1"/>
  <c r="Q551" i="1"/>
  <c r="Q552" i="1"/>
  <c r="Q553" i="1"/>
  <c r="Q544" i="1"/>
  <c r="I544" i="1"/>
  <c r="F557" i="1"/>
  <c r="P554" i="1"/>
  <c r="O554" i="1"/>
  <c r="F554" i="1"/>
  <c r="C557" i="1"/>
  <c r="P553" i="1"/>
  <c r="P545" i="1"/>
  <c r="P546" i="1"/>
  <c r="P547" i="1"/>
  <c r="P548" i="1"/>
  <c r="P549" i="1"/>
  <c r="P550" i="1"/>
  <c r="P551" i="1"/>
  <c r="P552" i="1"/>
  <c r="P544" i="1"/>
  <c r="O553" i="1"/>
  <c r="O549" i="1"/>
  <c r="O548" i="1"/>
  <c r="O547" i="1"/>
  <c r="O546" i="1"/>
  <c r="O545" i="1"/>
  <c r="O550" i="1"/>
  <c r="O551" i="1"/>
  <c r="O552" i="1"/>
  <c r="O544" i="1"/>
  <c r="H544" i="1"/>
  <c r="N584" i="1"/>
  <c r="P581" i="1"/>
  <c r="C590" i="1"/>
  <c r="L565" i="1"/>
  <c r="N544" i="1"/>
  <c r="N545" i="1"/>
  <c r="N546" i="1"/>
  <c r="N547" i="1"/>
  <c r="N548" i="1"/>
  <c r="N549" i="1"/>
  <c r="N550" i="1"/>
  <c r="N551" i="1"/>
  <c r="N552" i="1"/>
  <c r="N553" i="1"/>
  <c r="P589" i="1"/>
  <c r="L581" i="1"/>
  <c r="N581" i="1" s="1"/>
  <c r="L580" i="1"/>
  <c r="N580" i="1" s="1"/>
  <c r="P580" i="1" s="1"/>
  <c r="L618" i="1"/>
  <c r="L620" i="1"/>
  <c r="N620" i="1" s="1"/>
  <c r="P620" i="1" s="1"/>
  <c r="L621" i="1"/>
  <c r="N621" i="1" s="1"/>
  <c r="P621" i="1" s="1"/>
  <c r="L622" i="1"/>
  <c r="N622" i="1" s="1"/>
  <c r="P622" i="1" s="1"/>
  <c r="L623" i="1"/>
  <c r="N623" i="1" s="1"/>
  <c r="P623" i="1" s="1"/>
  <c r="L624" i="1"/>
  <c r="N624" i="1" s="1"/>
  <c r="P624" i="1" s="1"/>
  <c r="L625" i="1"/>
  <c r="L626" i="1"/>
  <c r="L627" i="1"/>
  <c r="N627" i="1" s="1"/>
  <c r="P627" i="1" s="1"/>
  <c r="L619" i="1"/>
  <c r="N619" i="1" s="1"/>
  <c r="P619" i="1" s="1"/>
  <c r="L599" i="1"/>
  <c r="N599" i="1" s="1"/>
  <c r="P599" i="1" s="1"/>
  <c r="L600" i="1"/>
  <c r="N600" i="1" s="1"/>
  <c r="P600" i="1" s="1"/>
  <c r="L601" i="1"/>
  <c r="L602" i="1"/>
  <c r="L603" i="1"/>
  <c r="L604" i="1"/>
  <c r="L605" i="1"/>
  <c r="L606" i="1"/>
  <c r="L607" i="1"/>
  <c r="L598" i="1"/>
  <c r="N598" i="1" s="1"/>
  <c r="P598" i="1" s="1"/>
  <c r="L582" i="1"/>
  <c r="N582" i="1" s="1"/>
  <c r="P582" i="1" s="1"/>
  <c r="L583" i="1"/>
  <c r="N583" i="1" s="1"/>
  <c r="P583" i="1" s="1"/>
  <c r="L584" i="1"/>
  <c r="P584" i="1" s="1"/>
  <c r="L585" i="1"/>
  <c r="N585" i="1" s="1"/>
  <c r="P585" i="1" s="1"/>
  <c r="L586" i="1"/>
  <c r="L587" i="1"/>
  <c r="L588" i="1"/>
  <c r="N588" i="1" s="1"/>
  <c r="P588" i="1" s="1"/>
  <c r="L589" i="1"/>
  <c r="N589" i="1" s="1"/>
  <c r="O563" i="1"/>
  <c r="O566" i="1"/>
  <c r="O564" i="1"/>
  <c r="J563" i="1"/>
  <c r="L566" i="1"/>
  <c r="F559" i="1"/>
  <c r="F558" i="1"/>
  <c r="D558" i="1"/>
  <c r="D557" i="1"/>
  <c r="C559" i="1"/>
  <c r="C558" i="1"/>
  <c r="B559" i="1"/>
  <c r="B557" i="1"/>
  <c r="I545" i="1"/>
  <c r="F545" i="1"/>
  <c r="E545" i="1"/>
  <c r="E544" i="1"/>
  <c r="N626" i="1"/>
  <c r="P626" i="1" s="1"/>
  <c r="N625" i="1"/>
  <c r="P625" i="1" s="1"/>
  <c r="N618" i="1"/>
  <c r="P618" i="1" s="1"/>
  <c r="N601" i="1"/>
  <c r="P601" i="1" s="1"/>
  <c r="N603" i="1"/>
  <c r="P603" i="1" s="1"/>
  <c r="N604" i="1"/>
  <c r="P604" i="1" s="1"/>
  <c r="N607" i="1"/>
  <c r="P607" i="1" s="1"/>
  <c r="N606" i="1"/>
  <c r="P606" i="1" s="1"/>
  <c r="N605" i="1"/>
  <c r="P605" i="1" s="1"/>
  <c r="N602" i="1"/>
  <c r="P602" i="1" s="1"/>
  <c r="N586" i="1"/>
  <c r="P586" i="1" s="1"/>
  <c r="N587" i="1"/>
  <c r="P587" i="1" s="1"/>
  <c r="O565" i="1"/>
  <c r="O567" i="1"/>
  <c r="O568" i="1"/>
  <c r="O569" i="1"/>
  <c r="O570" i="1"/>
  <c r="O571" i="1"/>
  <c r="O572" i="1"/>
  <c r="N564" i="1"/>
  <c r="N565" i="1"/>
  <c r="N566" i="1"/>
  <c r="N567" i="1"/>
  <c r="N568" i="1"/>
  <c r="N569" i="1"/>
  <c r="N570" i="1"/>
  <c r="N571" i="1"/>
  <c r="N572" i="1"/>
  <c r="N563" i="1"/>
  <c r="E546" i="1"/>
  <c r="G546" i="1" s="1"/>
  <c r="H546" i="1" s="1"/>
  <c r="F546" i="1"/>
  <c r="I546" i="1"/>
  <c r="E547" i="1"/>
  <c r="G547" i="1" s="1"/>
  <c r="H547" i="1" s="1"/>
  <c r="F547" i="1"/>
  <c r="E548" i="1"/>
  <c r="G548" i="1" s="1"/>
  <c r="H548" i="1" s="1"/>
  <c r="F548" i="1"/>
  <c r="E549" i="1"/>
  <c r="G549" i="1" s="1"/>
  <c r="H549" i="1" s="1"/>
  <c r="F549" i="1"/>
  <c r="E550" i="1"/>
  <c r="G550" i="1" s="1"/>
  <c r="H550" i="1" s="1"/>
  <c r="F550" i="1"/>
  <c r="E551" i="1"/>
  <c r="G551" i="1" s="1"/>
  <c r="H551" i="1" s="1"/>
  <c r="F551" i="1"/>
  <c r="E552" i="1"/>
  <c r="G552" i="1" s="1"/>
  <c r="H552" i="1" s="1"/>
  <c r="F552" i="1"/>
  <c r="I552" i="1"/>
  <c r="E553" i="1"/>
  <c r="I553" i="1" s="1"/>
  <c r="F553" i="1"/>
  <c r="G553" i="1"/>
  <c r="H553" i="1"/>
  <c r="L564" i="1"/>
  <c r="M564" i="1"/>
  <c r="M565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M563" i="1"/>
  <c r="L563" i="1"/>
  <c r="K564" i="1"/>
  <c r="K565" i="1"/>
  <c r="K566" i="1"/>
  <c r="K567" i="1"/>
  <c r="K568" i="1"/>
  <c r="K569" i="1"/>
  <c r="K570" i="1"/>
  <c r="K571" i="1"/>
  <c r="K572" i="1"/>
  <c r="K563" i="1"/>
  <c r="J564" i="1"/>
  <c r="J565" i="1"/>
  <c r="J566" i="1"/>
  <c r="J567" i="1"/>
  <c r="J568" i="1"/>
  <c r="J569" i="1"/>
  <c r="J570" i="1"/>
  <c r="J571" i="1"/>
  <c r="J572" i="1"/>
  <c r="M545" i="1"/>
  <c r="M546" i="1"/>
  <c r="M547" i="1"/>
  <c r="M548" i="1"/>
  <c r="M549" i="1"/>
  <c r="M550" i="1"/>
  <c r="M551" i="1"/>
  <c r="M552" i="1"/>
  <c r="M553" i="1"/>
  <c r="M544" i="1"/>
  <c r="B558" i="1" l="1"/>
  <c r="P608" i="1"/>
  <c r="X558" i="1"/>
  <c r="P590" i="1"/>
  <c r="P628" i="1"/>
  <c r="G545" i="1"/>
  <c r="H545" i="1" s="1"/>
  <c r="I547" i="1"/>
  <c r="I550" i="1"/>
  <c r="I549" i="1"/>
  <c r="I548" i="1"/>
  <c r="I551" i="1"/>
  <c r="N341" i="1"/>
  <c r="D554" i="1" l="1"/>
  <c r="C554" i="1"/>
  <c r="F544" i="1"/>
  <c r="P272" i="1"/>
  <c r="P270" i="1"/>
  <c r="P268" i="1"/>
  <c r="P266" i="1"/>
  <c r="P264" i="1"/>
  <c r="O272" i="1"/>
  <c r="O270" i="1"/>
  <c r="O268" i="1"/>
  <c r="O266" i="1"/>
  <c r="O264" i="1"/>
  <c r="Q236" i="1"/>
  <c r="R235" i="1" s="1"/>
  <c r="Q234" i="1"/>
  <c r="P237" i="1"/>
  <c r="O237" i="1"/>
  <c r="P235" i="1"/>
  <c r="O235" i="1"/>
  <c r="P233" i="1"/>
  <c r="O233" i="1"/>
  <c r="G544" i="1" l="1"/>
  <c r="I554" i="1"/>
  <c r="E554" i="1"/>
  <c r="O343" i="1"/>
  <c r="N343" i="1"/>
  <c r="Q267" i="1"/>
  <c r="Q271" i="1"/>
  <c r="Q269" i="1"/>
  <c r="Q265" i="1"/>
  <c r="O341" i="1" l="1"/>
  <c r="P342" i="1" s="1"/>
  <c r="H554" i="1"/>
  <c r="N345" i="1"/>
  <c r="R268" i="1"/>
  <c r="R266" i="1"/>
  <c r="R270" i="1"/>
  <c r="O345" i="1" l="1"/>
  <c r="P344" i="1" s="1"/>
  <c r="Q343" i="1" s="1"/>
  <c r="C561" i="1" a="1"/>
  <c r="O347" i="1"/>
  <c r="P346" i="1" s="1"/>
  <c r="Q345" i="1" s="1"/>
  <c r="R344" i="1" s="1"/>
  <c r="N347" i="1"/>
  <c r="S269" i="1"/>
  <c r="S267" i="1"/>
  <c r="B563" i="1" l="1" a="1"/>
  <c r="D565" i="1" s="1"/>
  <c r="T268" i="1"/>
  <c r="C561" i="1"/>
  <c r="D561" i="1"/>
  <c r="C562" i="1"/>
  <c r="D562" i="1"/>
  <c r="N349" i="1"/>
  <c r="B563" i="1" l="1"/>
  <c r="F563" i="1" s="1" a="1"/>
  <c r="C564" i="1"/>
  <c r="C563" i="1"/>
  <c r="B565" i="1"/>
  <c r="B564" i="1"/>
  <c r="D564" i="1"/>
  <c r="D563" i="1"/>
  <c r="C565" i="1"/>
  <c r="F561" i="1" a="1"/>
  <c r="O349" i="1"/>
  <c r="P348" i="1" s="1"/>
  <c r="Q347" i="1" s="1"/>
  <c r="R346" i="1" s="1"/>
  <c r="S345" i="1" s="1"/>
  <c r="O351" i="1"/>
  <c r="P350" i="1" s="1"/>
  <c r="Q349" i="1" s="1"/>
  <c r="R348" i="1" s="1"/>
  <c r="S347" i="1" s="1"/>
  <c r="T346" i="1" s="1"/>
  <c r="N353" i="1"/>
  <c r="N351" i="1"/>
  <c r="F563" i="1" l="1"/>
  <c r="F565" i="1"/>
  <c r="F564" i="1"/>
  <c r="F561" i="1"/>
  <c r="F562" i="1"/>
  <c r="J544" i="1" l="1"/>
  <c r="K544" i="1" s="1"/>
  <c r="J546" i="1"/>
  <c r="K546" i="1" s="1"/>
  <c r="L546" i="1" s="1"/>
  <c r="J545" i="1"/>
  <c r="K545" i="1" s="1"/>
  <c r="L545" i="1" s="1"/>
  <c r="O353" i="1"/>
  <c r="P352" i="1" s="1"/>
  <c r="Q351" i="1" s="1"/>
  <c r="R350" i="1" s="1"/>
  <c r="S349" i="1" s="1"/>
  <c r="T348" i="1" s="1"/>
  <c r="U347" i="1" s="1"/>
  <c r="J547" i="1"/>
  <c r="K547" i="1" s="1"/>
  <c r="L547" i="1" s="1"/>
  <c r="J552" i="1"/>
  <c r="K552" i="1" s="1"/>
  <c r="L552" i="1" s="1"/>
  <c r="J553" i="1"/>
  <c r="K553" i="1" s="1"/>
  <c r="L553" i="1" s="1"/>
  <c r="J548" i="1"/>
  <c r="K548" i="1" s="1"/>
  <c r="L548" i="1" s="1"/>
  <c r="J551" i="1"/>
  <c r="K551" i="1" s="1"/>
  <c r="L551" i="1" s="1"/>
  <c r="J549" i="1"/>
  <c r="K549" i="1" s="1"/>
  <c r="L549" i="1" s="1"/>
  <c r="J550" i="1"/>
  <c r="K550" i="1" s="1"/>
  <c r="L550" i="1" s="1"/>
  <c r="N357" i="1"/>
  <c r="N355" i="1"/>
  <c r="O355" i="1"/>
  <c r="P354" i="1" l="1"/>
  <c r="Q353" i="1" s="1"/>
  <c r="R352" i="1" s="1"/>
  <c r="S351" i="1" s="1"/>
  <c r="T350" i="1" s="1"/>
  <c r="U349" i="1" s="1"/>
  <c r="V348" i="1" s="1"/>
  <c r="K554" i="1"/>
  <c r="L544" i="1"/>
  <c r="L554" i="1" s="1"/>
  <c r="O357" i="1" l="1"/>
  <c r="P356" i="1" s="1"/>
  <c r="Q355" i="1" s="1"/>
  <c r="R354" i="1" s="1"/>
  <c r="S353" i="1" s="1"/>
  <c r="T352" i="1" s="1"/>
  <c r="U351" i="1" s="1"/>
  <c r="V350" i="1" s="1"/>
  <c r="W349" i="1" s="1"/>
  <c r="N359" i="1"/>
  <c r="O359" i="1"/>
  <c r="P358" i="1" l="1"/>
  <c r="Q357" i="1" s="1"/>
  <c r="R356" i="1" s="1"/>
  <c r="S355" i="1" s="1"/>
  <c r="T354" i="1" s="1"/>
  <c r="U353" i="1" s="1"/>
  <c r="V352" i="1" s="1"/>
  <c r="W351" i="1" s="1"/>
  <c r="X350" i="1" s="1"/>
  <c r="O361" i="1"/>
  <c r="P360" i="1" s="1"/>
  <c r="N361" i="1"/>
  <c r="Q359" i="1" l="1"/>
  <c r="R358" i="1" s="1"/>
  <c r="S357" i="1" s="1"/>
  <c r="T356" i="1" s="1"/>
  <c r="U355" i="1" s="1"/>
  <c r="V354" i="1" s="1"/>
  <c r="W353" i="1" s="1"/>
  <c r="X352" i="1" s="1"/>
  <c r="Y351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<sst xmlns="http://schemas.openxmlformats.org/spreadsheetml/2006/main" count="94" uniqueCount="82">
  <si>
    <t>узел</t>
  </si>
  <si>
    <t>значение аргумента</t>
  </si>
  <si>
    <t>значение функции f(x)</t>
  </si>
  <si>
    <t>3-й</t>
  </si>
  <si>
    <t>5-й</t>
  </si>
  <si>
    <t>9-й</t>
  </si>
  <si>
    <t>3.</t>
  </si>
  <si>
    <t>4.</t>
  </si>
  <si>
    <t>xi</t>
  </si>
  <si>
    <t>yi</t>
  </si>
  <si>
    <t>2 я разность</t>
  </si>
  <si>
    <t>8-й</t>
  </si>
  <si>
    <t>1,30</t>
  </si>
  <si>
    <t>1,90</t>
  </si>
  <si>
    <t>0,35</t>
  </si>
  <si>
    <t>2,90</t>
  </si>
  <si>
    <t>0,67</t>
  </si>
  <si>
    <t>1,60</t>
  </si>
  <si>
    <t>1,00</t>
  </si>
  <si>
    <t>1,40</t>
  </si>
  <si>
    <t>1,20</t>
  </si>
  <si>
    <t>7-й</t>
  </si>
  <si>
    <t>1-я разность</t>
  </si>
  <si>
    <t> Таблица разделённых разностей:</t>
  </si>
  <si>
    <t>Формула имеет вид:</t>
  </si>
  <si>
    <t>Подставляя значения:</t>
  </si>
  <si>
    <t>Вычисления в промежуточных точках:</t>
  </si>
  <si>
    <t>при х=0.50:</t>
  </si>
  <si>
    <t>при х=0.80:</t>
  </si>
  <si>
    <t>Часть (а): Интерполяционный многочлен Ньютона по трём узлам</t>
  </si>
  <si>
    <t>Часть (б): Интерполяционный многочлен Ньютона по пяти узлам</t>
  </si>
  <si>
    <t>P2=2.90-3.125*(0.8-0.35)+2,34462*(0.8-0.35)(0.8-0.67) = 1.6309</t>
  </si>
  <si>
    <t>P2=2.90-3.125*(х-0.35)+2,34462*х-0.35)(х-0.67)</t>
  </si>
  <si>
    <t>2-я разность</t>
  </si>
  <si>
    <t>3-я разность</t>
  </si>
  <si>
    <t>4-я разность</t>
  </si>
  <si>
    <t>Подставляем значения:</t>
  </si>
  <si>
    <r>
      <t>P</t>
    </r>
    <r>
      <rPr>
        <sz val="6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=2.90-3.125(x-0.35)-1.5625(x-0.67)+16.1568(x-0.67)(x-0.75)-37.371(x-0.67)(x-0.75)(x-1.20)</t>
    </r>
  </si>
  <si>
    <t>P4=2.90-3.125(0.50-0.35)-1.5625(0.50-0.67)+16.1568(0.50-0.67)(0.50-0.75)-37.371(0.50-0.67)(0.50-0.75)(0.50-1.20) = 1.47</t>
  </si>
  <si>
    <r>
      <t>P2</t>
    </r>
    <r>
      <rPr>
        <sz val="11"/>
        <color theme="1"/>
        <rFont val="Calibri"/>
        <family val="2"/>
        <charset val="204"/>
        <scheme val="minor"/>
      </rPr>
      <t>=2.90-3.125*(0.5-0.35)+2,34462*(0.5-0.35)(0.5-0.67) = 2.37</t>
    </r>
  </si>
  <si>
    <t>P4=2.90-3.125(0.50-0.35)-1.5625(0.50-0.67)+16.1568(0.50-0.67)(0.50-0.75)-37.371(0.50-0.67)(0.50-0.75)(0.50-1.20) = 2.69</t>
  </si>
  <si>
    <t>1.</t>
  </si>
  <si>
    <t>i</t>
  </si>
  <si>
    <t>b:</t>
  </si>
  <si>
    <t>f(xi) =arctg(3x)/9x^2+1</t>
  </si>
  <si>
    <t>2.</t>
  </si>
  <si>
    <t>x</t>
  </si>
  <si>
    <t>y</t>
  </si>
  <si>
    <t>x^2</t>
  </si>
  <si>
    <t>x*y</t>
  </si>
  <si>
    <t>a:</t>
  </si>
  <si>
    <t>d</t>
  </si>
  <si>
    <t>RMSE =</t>
  </si>
  <si>
    <t>t=x</t>
  </si>
  <si>
    <t>z=1/y</t>
  </si>
  <si>
    <t>A (x)</t>
  </si>
  <si>
    <t>B (y)</t>
  </si>
  <si>
    <t>C (ln(x))</t>
  </si>
  <si>
    <t>D (ln(y))</t>
  </si>
  <si>
    <t>t</t>
  </si>
  <si>
    <t>z</t>
  </si>
  <si>
    <t>x^3</t>
  </si>
  <si>
    <t>x^4</t>
  </si>
  <si>
    <t>x^2*y</t>
  </si>
  <si>
    <t>y kv</t>
  </si>
  <si>
    <t>dkv</t>
  </si>
  <si>
    <t>t2</t>
  </si>
  <si>
    <t>z2</t>
  </si>
  <si>
    <t>d(отклонение)</t>
  </si>
  <si>
    <t xml:space="preserve">среднеквадратичная ошибка </t>
  </si>
  <si>
    <t>Исходная функция</t>
  </si>
  <si>
    <t>Функция, полученная в результате замены переменной</t>
  </si>
  <si>
    <t>Замена переменны</t>
  </si>
  <si>
    <t xml:space="preserve">Сделаем замену переменных z y = ln , t x = ln . Получим следующую таблицу экспериментальных данных. </t>
  </si>
  <si>
    <t xml:space="preserve">y = 15,792x - 5,4065
</t>
  </si>
  <si>
    <t xml:space="preserve">y = -0,7007x -1,584
</t>
  </si>
  <si>
    <t xml:space="preserve">y = -0,2442x+0,3557
</t>
  </si>
  <si>
    <t>x^5</t>
  </si>
  <si>
    <t>x^6</t>
  </si>
  <si>
    <t>x^3*y</t>
  </si>
  <si>
    <t>ОБРАТНАЯ МАТРИЦА</t>
  </si>
  <si>
    <t>A^-1 *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</si>
</sst>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3.3"/>
      <color theme="1"/>
      <name val="Times New Roman"/>
      <family val="1"/>
      <charset val="204"/>
    </font>
    <font>
      <sz val="10"/>
      <color rgb="FF404040"/>
      <name val="Segoe UI"/>
      <family val="2"/>
      <charset val="204"/>
    </font>
    <font>
      <sz val="10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0" xfId="0" applyAlignment="1">
      <alignment vertical="top"/>
    </xf>
    <xf numFmtId="0" fontId="0" fillId="4" borderId="1" xfId="0" applyFill="1" applyBorder="1"/>
    <xf numFmtId="0" fontId="0" fillId="2" borderId="0" xfId="0" applyFill="1"/>
    <xf numFmtId="0" fontId="0" fillId="3" borderId="0" xfId="0" applyFill="1"/>
    <xf numFmtId="0" fontId="5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3" fillId="0" borderId="0" xfId="0" applyFont="1"/>
    <xf numFmtId="0" fontId="0" fillId="0" borderId="1" xfId="0" applyBorder="1"/>
    <xf numFmtId="17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quotePrefix="1" applyFont="1" applyFill="1" applyBorder="1" applyAlignment="1">
      <alignment horizontal="center"/>
    </xf>
    <xf numFmtId="2" fontId="0" fillId="8" borderId="1" xfId="0" quotePrefix="1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17" fontId="0" fillId="8" borderId="1" xfId="0" quotePrefix="1" applyNumberFormat="1" applyFont="1" applyFill="1" applyBorder="1" applyAlignment="1">
      <alignment horizontal="center"/>
    </xf>
    <xf numFmtId="0" fontId="8" fillId="0" borderId="0" xfId="0" applyFont="1"/>
    <xf numFmtId="0" fontId="0" fillId="9" borderId="1" xfId="0" applyFill="1" applyBorder="1"/>
    <xf numFmtId="164" fontId="0" fillId="6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9" borderId="1" xfId="0" applyNumberFormat="1" applyFill="1" applyBorder="1"/>
    <xf numFmtId="16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9" borderId="2" xfId="0" applyNumberFormat="1" applyFill="1" applyBorder="1"/>
    <xf numFmtId="0" fontId="0" fillId="9" borderId="2" xfId="0" applyFill="1" applyBorder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9" borderId="0" xfId="0" applyFont="1" applyFill="1"/>
    <xf numFmtId="0" fontId="0" fillId="8" borderId="0" xfId="0" applyFill="1" applyBorder="1"/>
    <xf numFmtId="2" fontId="0" fillId="8" borderId="0" xfId="0" quotePrefix="1" applyNumberFormat="1" applyFill="1" applyBorder="1"/>
    <xf numFmtId="0" fontId="10" fillId="0" borderId="0" xfId="0" applyFont="1" applyAlignment="1">
      <alignment horizontal="center" vertical="center" readingOrder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readingOrder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3" xfId="0" applyFill="1" applyBorder="1"/>
    <xf numFmtId="0" fontId="11" fillId="0" borderId="0" xfId="0" applyFont="1"/>
    <xf numFmtId="0" fontId="0" fillId="11" borderId="1" xfId="0" applyFill="1" applyBorder="1"/>
    <xf numFmtId="0" fontId="0" fillId="11" borderId="3" xfId="0" applyFill="1" applyBorder="1"/>
    <xf numFmtId="0" fontId="0" fillId="12" borderId="1" xfId="0" applyFill="1" applyBorder="1"/>
    <xf numFmtId="0" fontId="0" fillId="12" borderId="0" xfId="0" applyFill="1" applyAlignment="1">
      <alignment horizontal="right"/>
    </xf>
    <xf numFmtId="0" fontId="0" fillId="13" borderId="3" xfId="0" applyFill="1" applyBorder="1"/>
    <xf numFmtId="0" fontId="0" fillId="10" borderId="0" xfId="0" applyFill="1"/>
    <xf numFmtId="0" fontId="0" fillId="14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Лист1!$D$543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</c:marker>
          <c:xVal>
            <c:numRef>
              <c:f>Лист1!$C$544:$C$553</c:f>
              <c:numCache>
                <c:formatCode>General</c:formatCode>
                <c:ptCount val="10"/>
                <c:pt idx="0">
                  <c:v>-1</c:v>
                </c:pt>
                <c:pt idx="1">
                  <c:v>-0.72</c:v>
                </c:pt>
                <c:pt idx="2">
                  <c:v>-0.31</c:v>
                </c:pt>
                <c:pt idx="3">
                  <c:v>0.04</c:v>
                </c:pt>
                <c:pt idx="4">
                  <c:v>0.08</c:v>
                </c:pt>
                <c:pt idx="5">
                  <c:v>0.66</c:v>
                </c:pt>
                <c:pt idx="6">
                  <c:v>1.1000000000000001</c:v>
                </c:pt>
                <c:pt idx="7">
                  <c:v>0.89</c:v>
                </c:pt>
                <c:pt idx="8">
                  <c:v>2</c:v>
                </c:pt>
                <c:pt idx="9">
                  <c:v>1.8</c:v>
                </c:pt>
              </c:numCache>
            </c:numRef>
          </c:xVal>
          <c:yVal>
            <c:numRef>
              <c:f>Лист1!$D$544:$D$553</c:f>
              <c:numCache>
                <c:formatCode>General</c:formatCode>
                <c:ptCount val="10"/>
                <c:pt idx="0">
                  <c:v>0.39</c:v>
                </c:pt>
                <c:pt idx="1">
                  <c:v>0.64</c:v>
                </c:pt>
                <c:pt idx="2">
                  <c:v>0.9</c:v>
                </c:pt>
                <c:pt idx="3">
                  <c:v>1</c:v>
                </c:pt>
                <c:pt idx="4">
                  <c:v>0.91</c:v>
                </c:pt>
                <c:pt idx="5">
                  <c:v>0.65</c:v>
                </c:pt>
                <c:pt idx="6">
                  <c:v>0.37</c:v>
                </c:pt>
                <c:pt idx="7">
                  <c:v>0.17</c:v>
                </c:pt>
                <c:pt idx="8">
                  <c:v>7.0000000000000007E-2</c:v>
                </c:pt>
                <c:pt idx="9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D3-4C20-B9E9-1BD2DBA4D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37952"/>
        <c:axId val="323839488"/>
      </c:scatterChart>
      <c:valAx>
        <c:axId val="32383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839488"/>
        <c:crosses val="autoZero"/>
        <c:crossBetween val="midCat"/>
      </c:valAx>
      <c:valAx>
        <c:axId val="32383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37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Лист1!$D$543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Лист1!$C$544:$C$553</c:f>
              <c:numCache>
                <c:formatCode>General</c:formatCode>
                <c:ptCount val="10"/>
                <c:pt idx="0">
                  <c:v>-1</c:v>
                </c:pt>
                <c:pt idx="1">
                  <c:v>-0.72</c:v>
                </c:pt>
                <c:pt idx="2">
                  <c:v>-0.31</c:v>
                </c:pt>
                <c:pt idx="3">
                  <c:v>0.04</c:v>
                </c:pt>
                <c:pt idx="4">
                  <c:v>0.08</c:v>
                </c:pt>
                <c:pt idx="5">
                  <c:v>0.66</c:v>
                </c:pt>
                <c:pt idx="6">
                  <c:v>1.1000000000000001</c:v>
                </c:pt>
                <c:pt idx="7">
                  <c:v>0.89</c:v>
                </c:pt>
                <c:pt idx="8">
                  <c:v>2</c:v>
                </c:pt>
                <c:pt idx="9">
                  <c:v>1.8</c:v>
                </c:pt>
              </c:numCache>
            </c:numRef>
          </c:xVal>
          <c:yVal>
            <c:numRef>
              <c:f>Лист1!$D$544:$D$553</c:f>
              <c:numCache>
                <c:formatCode>General</c:formatCode>
                <c:ptCount val="10"/>
                <c:pt idx="0">
                  <c:v>0.39</c:v>
                </c:pt>
                <c:pt idx="1">
                  <c:v>0.64</c:v>
                </c:pt>
                <c:pt idx="2">
                  <c:v>0.9</c:v>
                </c:pt>
                <c:pt idx="3">
                  <c:v>1</c:v>
                </c:pt>
                <c:pt idx="4">
                  <c:v>0.91</c:v>
                </c:pt>
                <c:pt idx="5">
                  <c:v>0.65</c:v>
                </c:pt>
                <c:pt idx="6">
                  <c:v>0.37</c:v>
                </c:pt>
                <c:pt idx="7">
                  <c:v>0.17</c:v>
                </c:pt>
                <c:pt idx="8">
                  <c:v>7.0000000000000007E-2</c:v>
                </c:pt>
                <c:pt idx="9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0-4FE3-94A0-D361F18E657B}"/>
            </c:ext>
          </c:extLst>
        </c:ser>
        <c:ser>
          <c:idx val="1"/>
          <c:order val="1"/>
          <c:tx>
            <c:strRef>
              <c:f>Лист1!$M$543</c:f>
              <c:strCache>
                <c:ptCount val="1"/>
                <c:pt idx="0">
                  <c:v>t=x</c:v>
                </c:pt>
              </c:strCache>
            </c:strRef>
          </c:tx>
          <c:xVal>
            <c:numRef>
              <c:f>Лист1!$C$544:$C$553</c:f>
              <c:numCache>
                <c:formatCode>General</c:formatCode>
                <c:ptCount val="10"/>
                <c:pt idx="0">
                  <c:v>-1</c:v>
                </c:pt>
                <c:pt idx="1">
                  <c:v>-0.72</c:v>
                </c:pt>
                <c:pt idx="2">
                  <c:v>-0.31</c:v>
                </c:pt>
                <c:pt idx="3">
                  <c:v>0.04</c:v>
                </c:pt>
                <c:pt idx="4">
                  <c:v>0.08</c:v>
                </c:pt>
                <c:pt idx="5">
                  <c:v>0.66</c:v>
                </c:pt>
                <c:pt idx="6">
                  <c:v>1.1000000000000001</c:v>
                </c:pt>
                <c:pt idx="7">
                  <c:v>0.89</c:v>
                </c:pt>
                <c:pt idx="8">
                  <c:v>2</c:v>
                </c:pt>
                <c:pt idx="9">
                  <c:v>1.8</c:v>
                </c:pt>
              </c:numCache>
            </c:numRef>
          </c:xVal>
          <c:yVal>
            <c:numRef>
              <c:f>Лист1!$M$544:$M$553</c:f>
              <c:numCache>
                <c:formatCode>General</c:formatCode>
                <c:ptCount val="10"/>
                <c:pt idx="0">
                  <c:v>-1</c:v>
                </c:pt>
                <c:pt idx="1">
                  <c:v>-1.3888888888888888</c:v>
                </c:pt>
                <c:pt idx="2">
                  <c:v>-3.2258064516129035</c:v>
                </c:pt>
                <c:pt idx="3">
                  <c:v>25</c:v>
                </c:pt>
                <c:pt idx="4">
                  <c:v>12.5</c:v>
                </c:pt>
                <c:pt idx="5">
                  <c:v>1.5151515151515151</c:v>
                </c:pt>
                <c:pt idx="6">
                  <c:v>0.90909090909090906</c:v>
                </c:pt>
                <c:pt idx="7">
                  <c:v>1.1235955056179776</c:v>
                </c:pt>
                <c:pt idx="8">
                  <c:v>0.5</c:v>
                </c:pt>
                <c:pt idx="9">
                  <c:v>0.55555555555555558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A0-4FE3-94A0-D361F18E657B}"/>
            </c:ext>
          </c:extLst>
        </c:ser>
        <c:ser>
          <c:idx val="2"/>
          <c:order val="2"/>
          <c:tx>
            <c:strRef>
              <c:f>Лист1!$N$543</c:f>
              <c:strCache>
                <c:ptCount val="1"/>
                <c:pt idx="0">
                  <c:v>z=1/y</c:v>
                </c:pt>
              </c:strCache>
            </c:strRef>
          </c:tx>
          <c:xVal>
            <c:numRef>
              <c:f>Лист1!$C$544:$C$553</c:f>
              <c:numCache>
                <c:formatCode>General</c:formatCode>
                <c:ptCount val="10"/>
                <c:pt idx="0">
                  <c:v>-1</c:v>
                </c:pt>
                <c:pt idx="1">
                  <c:v>-0.72</c:v>
                </c:pt>
                <c:pt idx="2">
                  <c:v>-0.31</c:v>
                </c:pt>
                <c:pt idx="3">
                  <c:v>0.04</c:v>
                </c:pt>
                <c:pt idx="4">
                  <c:v>0.08</c:v>
                </c:pt>
                <c:pt idx="5">
                  <c:v>0.66</c:v>
                </c:pt>
                <c:pt idx="6">
                  <c:v>1.1000000000000001</c:v>
                </c:pt>
                <c:pt idx="7">
                  <c:v>0.89</c:v>
                </c:pt>
                <c:pt idx="8">
                  <c:v>2</c:v>
                </c:pt>
                <c:pt idx="9">
                  <c:v>1.8</c:v>
                </c:pt>
              </c:numCache>
            </c:numRef>
          </c:xVal>
          <c:yVal>
            <c:numRef>
              <c:f>Лист1!$N$544:$N$553</c:f>
              <c:numCache>
                <c:formatCode>General</c:formatCode>
                <c:ptCount val="10"/>
                <c:pt idx="0">
                  <c:v>0.39</c:v>
                </c:pt>
                <c:pt idx="1">
                  <c:v>0.64</c:v>
                </c:pt>
                <c:pt idx="2">
                  <c:v>0.9</c:v>
                </c:pt>
                <c:pt idx="3">
                  <c:v>1</c:v>
                </c:pt>
                <c:pt idx="4">
                  <c:v>0.91</c:v>
                </c:pt>
                <c:pt idx="5">
                  <c:v>0.65</c:v>
                </c:pt>
                <c:pt idx="6">
                  <c:v>0.37</c:v>
                </c:pt>
                <c:pt idx="7">
                  <c:v>0.17</c:v>
                </c:pt>
                <c:pt idx="8">
                  <c:v>7.0000000000000007E-2</c:v>
                </c:pt>
                <c:pt idx="9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A0-4FE3-94A0-D361F18E6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82464"/>
        <c:axId val="201140096"/>
      </c:scatterChart>
      <c:valAx>
        <c:axId val="2051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140096"/>
        <c:crosses val="autoZero"/>
        <c:crossBetween val="midCat"/>
      </c:valAx>
      <c:valAx>
        <c:axId val="20114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82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4652315103306E-2"/>
          <c:y val="5.1400554097404488E-2"/>
          <c:w val="0.8995417540555017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Лист1!$K$562</c:f>
              <c:strCache>
                <c:ptCount val="1"/>
                <c:pt idx="0">
                  <c:v>D (ln(y))</c:v>
                </c:pt>
              </c:strCache>
            </c:strRef>
          </c:tx>
          <c:trendline>
            <c:trendlineType val="powe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20365729761241444"/>
                  <c:y val="6.0072670866686134E-2"/>
                </c:manualLayout>
              </c:layout>
              <c:numFmt formatCode="General" sourceLinked="0"/>
            </c:trendlineLbl>
          </c:trendline>
          <c:xVal>
            <c:numRef>
              <c:f>Лист1!$J$563:$J$572</c:f>
              <c:numCache>
                <c:formatCode>General</c:formatCode>
                <c:ptCount val="10"/>
                <c:pt idx="0">
                  <c:v>0</c:v>
                </c:pt>
                <c:pt idx="1">
                  <c:v>-0.3285040669720361</c:v>
                </c:pt>
                <c:pt idx="2">
                  <c:v>-1.1711829815029451</c:v>
                </c:pt>
                <c:pt idx="3">
                  <c:v>-3.2188758248682006</c:v>
                </c:pt>
                <c:pt idx="4">
                  <c:v>-2.5257286443082556</c:v>
                </c:pt>
                <c:pt idx="5">
                  <c:v>-0.41551544396166579</c:v>
                </c:pt>
                <c:pt idx="6">
                  <c:v>9.5310179804324935E-2</c:v>
                </c:pt>
                <c:pt idx="7">
                  <c:v>-0.11653381625595151</c:v>
                </c:pt>
                <c:pt idx="8">
                  <c:v>0.69314718055994529</c:v>
                </c:pt>
                <c:pt idx="9">
                  <c:v>0.58778666490211906</c:v>
                </c:pt>
              </c:numCache>
            </c:numRef>
          </c:xVal>
          <c:yVal>
            <c:numRef>
              <c:f>Лист1!$K$563:$K$572</c:f>
              <c:numCache>
                <c:formatCode>General</c:formatCode>
                <c:ptCount val="10"/>
                <c:pt idx="0">
                  <c:v>-0.94160853985844495</c:v>
                </c:pt>
                <c:pt idx="1">
                  <c:v>-0.44628710262841947</c:v>
                </c:pt>
                <c:pt idx="2">
                  <c:v>-0.10536051565782628</c:v>
                </c:pt>
                <c:pt idx="3">
                  <c:v>0</c:v>
                </c:pt>
                <c:pt idx="4">
                  <c:v>-9.431067947124129E-2</c:v>
                </c:pt>
                <c:pt idx="5">
                  <c:v>-0.43078291609245423</c:v>
                </c:pt>
                <c:pt idx="6">
                  <c:v>-0.9942522733438669</c:v>
                </c:pt>
                <c:pt idx="7">
                  <c:v>-1.7719568419318752</c:v>
                </c:pt>
                <c:pt idx="8">
                  <c:v>-2.6592600369327779</c:v>
                </c:pt>
                <c:pt idx="9">
                  <c:v>-3.912023005428146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EB-4535-B867-5AA9467A7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97536"/>
        <c:axId val="201696000"/>
      </c:scatterChart>
      <c:valAx>
        <c:axId val="20169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696000"/>
        <c:crosses val="autoZero"/>
        <c:crossBetween val="midCat"/>
      </c:valAx>
      <c:valAx>
        <c:axId val="20169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9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Лист1!$M$562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7001151410813695"/>
                  <c:y val="-8.2436322981094212E-2"/>
                </c:manualLayout>
              </c:layout>
              <c:numFmt formatCode="General" sourceLinked="0"/>
            </c:trendlineLbl>
          </c:trendline>
          <c:xVal>
            <c:numRef>
              <c:f>Лист1!$L$563:$L$572</c:f>
              <c:numCache>
                <c:formatCode>General</c:formatCode>
                <c:ptCount val="10"/>
                <c:pt idx="0">
                  <c:v>0</c:v>
                </c:pt>
                <c:pt idx="1">
                  <c:v>-0.3285040669720361</c:v>
                </c:pt>
                <c:pt idx="2">
                  <c:v>-1.1711829815029451</c:v>
                </c:pt>
                <c:pt idx="3">
                  <c:v>-3.2188758248682006</c:v>
                </c:pt>
                <c:pt idx="4">
                  <c:v>-2.5257286443082556</c:v>
                </c:pt>
                <c:pt idx="5">
                  <c:v>-0.41551544396166579</c:v>
                </c:pt>
                <c:pt idx="6">
                  <c:v>9.5310179804324935E-2</c:v>
                </c:pt>
                <c:pt idx="7">
                  <c:v>-0.11653381625595151</c:v>
                </c:pt>
                <c:pt idx="8">
                  <c:v>0.69314718055994529</c:v>
                </c:pt>
                <c:pt idx="9">
                  <c:v>0.58778666490211906</c:v>
                </c:pt>
              </c:numCache>
            </c:numRef>
          </c:xVal>
          <c:yVal>
            <c:numRef>
              <c:f>Лист1!$M$563:$M$572</c:f>
              <c:numCache>
                <c:formatCode>General</c:formatCode>
                <c:ptCount val="10"/>
                <c:pt idx="0">
                  <c:v>0.39</c:v>
                </c:pt>
                <c:pt idx="1">
                  <c:v>0.64</c:v>
                </c:pt>
                <c:pt idx="2">
                  <c:v>0.9</c:v>
                </c:pt>
                <c:pt idx="3">
                  <c:v>1</c:v>
                </c:pt>
                <c:pt idx="4">
                  <c:v>0.91</c:v>
                </c:pt>
                <c:pt idx="5">
                  <c:v>0.65</c:v>
                </c:pt>
                <c:pt idx="6">
                  <c:v>0.37</c:v>
                </c:pt>
                <c:pt idx="7">
                  <c:v>0.17</c:v>
                </c:pt>
                <c:pt idx="8">
                  <c:v>7.0000000000000007E-2</c:v>
                </c:pt>
                <c:pt idx="9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15-4787-9A82-0C5975469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60992"/>
        <c:axId val="194226048"/>
      </c:scatterChart>
      <c:valAx>
        <c:axId val="19426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226048"/>
        <c:crosses val="autoZero"/>
        <c:crossBetween val="midCat"/>
      </c:valAx>
      <c:valAx>
        <c:axId val="19422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60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Лист1!$O$562</c:f>
              <c:strCache>
                <c:ptCount val="1"/>
                <c:pt idx="0">
                  <c:v>z2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Лист1!$N$563:$N$572</c:f>
              <c:numCache>
                <c:formatCode>General</c:formatCode>
                <c:ptCount val="10"/>
                <c:pt idx="0">
                  <c:v>1</c:v>
                </c:pt>
                <c:pt idx="1">
                  <c:v>0.72</c:v>
                </c:pt>
                <c:pt idx="2">
                  <c:v>0.31</c:v>
                </c:pt>
                <c:pt idx="3">
                  <c:v>0.04</c:v>
                </c:pt>
                <c:pt idx="4">
                  <c:v>0.08</c:v>
                </c:pt>
                <c:pt idx="5">
                  <c:v>0.66</c:v>
                </c:pt>
                <c:pt idx="6">
                  <c:v>1.1000000000000001</c:v>
                </c:pt>
                <c:pt idx="7">
                  <c:v>0.89</c:v>
                </c:pt>
                <c:pt idx="8">
                  <c:v>2</c:v>
                </c:pt>
                <c:pt idx="9">
                  <c:v>1.8</c:v>
                </c:pt>
              </c:numCache>
            </c:numRef>
          </c:xVal>
          <c:yVal>
            <c:numRef>
              <c:f>Лист1!$O$563:$O$572</c:f>
              <c:numCache>
                <c:formatCode>General</c:formatCode>
                <c:ptCount val="10"/>
                <c:pt idx="0">
                  <c:v>2.5641025641025639</c:v>
                </c:pt>
                <c:pt idx="1">
                  <c:v>1.5625</c:v>
                </c:pt>
                <c:pt idx="2">
                  <c:v>1.1111111111111112</c:v>
                </c:pt>
                <c:pt idx="3">
                  <c:v>1</c:v>
                </c:pt>
                <c:pt idx="4">
                  <c:v>1.0989010989010988</c:v>
                </c:pt>
                <c:pt idx="5">
                  <c:v>1.5384615384615383</c:v>
                </c:pt>
                <c:pt idx="6">
                  <c:v>2.7027027027027026</c:v>
                </c:pt>
                <c:pt idx="7">
                  <c:v>5.8823529411764701</c:v>
                </c:pt>
                <c:pt idx="8">
                  <c:v>14.285714285714285</c:v>
                </c:pt>
                <c:pt idx="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19-4012-A25D-48838FBC0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1296"/>
        <c:axId val="198389760"/>
      </c:scatterChart>
      <c:valAx>
        <c:axId val="19839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389760"/>
        <c:crosses val="autoZero"/>
        <c:crossBetween val="midCat"/>
      </c:valAx>
      <c:valAx>
        <c:axId val="19838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391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image" Target="../media/image8.png"/><Relationship Id="rId3" Type="http://schemas.openxmlformats.org/officeDocument/2006/relationships/chart" Target="../charts/chart1.xml"/><Relationship Id="rId7" Type="http://schemas.openxmlformats.org/officeDocument/2006/relationships/chart" Target="../charts/chart3.xml"/><Relationship Id="rId12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6.png"/><Relationship Id="rId5" Type="http://schemas.openxmlformats.org/officeDocument/2006/relationships/image" Target="../media/image4.png"/><Relationship Id="rId10" Type="http://schemas.openxmlformats.org/officeDocument/2006/relationships/image" Target="../media/image5.png"/><Relationship Id="rId4" Type="http://schemas.openxmlformats.org/officeDocument/2006/relationships/image" Target="../media/image3.png"/><Relationship Id="rId9" Type="http://schemas.openxmlformats.org/officeDocument/2006/relationships/chart" Target="../charts/chart5.xml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317500</xdr:colOff>
      <xdr:row>210</xdr:row>
      <xdr:rowOff>111125</xdr:rowOff>
    </xdr:from>
    <xdr:to>
      <xdr:col>19</xdr:col>
      <xdr:colOff>250313</xdr:colOff>
      <xdr:row>220</xdr:row>
      <xdr:rowOff>9616</xdr:rowOff>
    </xdr:to>
    <xdr:pic>
      <xdr:nvPicPr>
        <xdr:cNvPr id="58" name="Рисунок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46250" y="40116125"/>
          <a:ext cx="952549" cy="1803490"/>
        </a:xfrm>
        <a:prstGeom prst="rect">
          <a:avLst/>
        </a:prstGeom>
      </xdr:spPr>
    </xdr:pic>
    <xdr:clientData/>
  </xdr:twoCellAnchor>
  <xdr:twoCellAnchor editAs="oneCell">
    <xdr:from>
      <xdr:col>14</xdr:col>
      <xdr:colOff>37353</xdr:colOff>
      <xdr:row>241</xdr:row>
      <xdr:rowOff>164352</xdr:rowOff>
    </xdr:from>
    <xdr:to>
      <xdr:col>17</xdr:col>
      <xdr:colOff>387439</xdr:colOff>
      <xdr:row>243</xdr:row>
      <xdr:rowOff>30866</xdr:rowOff>
    </xdr:to>
    <xdr:pic>
      <xdr:nvPicPr>
        <xdr:cNvPr id="59" name="Рисунок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294" y="45211999"/>
          <a:ext cx="3039498" cy="240044"/>
        </a:xfrm>
        <a:prstGeom prst="rect">
          <a:avLst/>
        </a:prstGeom>
      </xdr:spPr>
    </xdr:pic>
    <xdr:clientData/>
  </xdr:twoCellAnchor>
  <xdr:twoCellAnchor>
    <xdr:from>
      <xdr:col>16</xdr:col>
      <xdr:colOff>852437</xdr:colOff>
      <xdr:row>518</xdr:row>
      <xdr:rowOff>160188</xdr:rowOff>
    </xdr:from>
    <xdr:to>
      <xdr:col>20</xdr:col>
      <xdr:colOff>471869</xdr:colOff>
      <xdr:row>534</xdr:row>
      <xdr:rowOff>485</xdr:rowOff>
    </xdr:to>
    <xdr:graphicFrame macro="">
      <xdr:nvGraphicFramePr>
        <xdr:cNvPr id="99" name="Диаграмма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27214</xdr:colOff>
      <xdr:row>584</xdr:row>
      <xdr:rowOff>154214</xdr:rowOff>
    </xdr:from>
    <xdr:to>
      <xdr:col>2</xdr:col>
      <xdr:colOff>698500</xdr:colOff>
      <xdr:row>588</xdr:row>
      <xdr:rowOff>72637</xdr:rowOff>
    </xdr:to>
    <xdr:pic>
      <xdr:nvPicPr>
        <xdr:cNvPr id="100" name="Рисунок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000" y="106761643"/>
          <a:ext cx="1279071" cy="644137"/>
        </a:xfrm>
        <a:prstGeom prst="rect">
          <a:avLst/>
        </a:prstGeom>
      </xdr:spPr>
    </xdr:pic>
    <xdr:clientData/>
  </xdr:twoCellAnchor>
  <xdr:twoCellAnchor editAs="oneCell">
    <xdr:from>
      <xdr:col>16</xdr:col>
      <xdr:colOff>29882</xdr:colOff>
      <xdr:row>327</xdr:row>
      <xdr:rowOff>59765</xdr:rowOff>
    </xdr:from>
    <xdr:to>
      <xdr:col>17</xdr:col>
      <xdr:colOff>1543949</xdr:colOff>
      <xdr:row>335</xdr:row>
      <xdr:rowOff>7171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03000" y="61565118"/>
          <a:ext cx="2978303" cy="1441524"/>
        </a:xfrm>
        <a:prstGeom prst="rect">
          <a:avLst/>
        </a:prstGeom>
      </xdr:spPr>
    </xdr:pic>
    <xdr:clientData/>
  </xdr:twoCellAnchor>
  <xdr:twoCellAnchor>
    <xdr:from>
      <xdr:col>22</xdr:col>
      <xdr:colOff>210819</xdr:colOff>
      <xdr:row>520</xdr:row>
      <xdr:rowOff>140966</xdr:rowOff>
    </xdr:from>
    <xdr:to>
      <xdr:col>28</xdr:col>
      <xdr:colOff>510289</xdr:colOff>
      <xdr:row>535</xdr:row>
      <xdr:rowOff>85922</xdr:rowOff>
    </xdr:to>
    <xdr:graphicFrame macro="">
      <xdr:nvGraphicFramePr>
        <xdr:cNvPr id="72" name="Диаграмма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555094</xdr:colOff>
      <xdr:row>559</xdr:row>
      <xdr:rowOff>160978</xdr:rowOff>
    </xdr:from>
    <xdr:to>
      <xdr:col>20</xdr:col>
      <xdr:colOff>103774</xdr:colOff>
      <xdr:row>574</xdr:row>
      <xdr:rowOff>136900</xdr:rowOff>
    </xdr:to>
    <xdr:graphicFrame macro="">
      <xdr:nvGraphicFramePr>
        <xdr:cNvPr id="87" name="Диаграмма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488015</xdr:colOff>
      <xdr:row>555</xdr:row>
      <xdr:rowOff>136597</xdr:rowOff>
    </xdr:from>
    <xdr:to>
      <xdr:col>27</xdr:col>
      <xdr:colOff>577249</xdr:colOff>
      <xdr:row>572</xdr:row>
      <xdr:rowOff>159190</xdr:rowOff>
    </xdr:to>
    <xdr:graphicFrame macro="">
      <xdr:nvGraphicFramePr>
        <xdr:cNvPr id="116" name="Диаграмма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635743</xdr:colOff>
      <xdr:row>568</xdr:row>
      <xdr:rowOff>113694</xdr:rowOff>
    </xdr:from>
    <xdr:to>
      <xdr:col>6</xdr:col>
      <xdr:colOff>185963</xdr:colOff>
      <xdr:row>583</xdr:row>
      <xdr:rowOff>47951</xdr:rowOff>
    </xdr:to>
    <xdr:graphicFrame macro="">
      <xdr:nvGraphicFramePr>
        <xdr:cNvPr id="119" name="Диаграмма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20411</xdr:colOff>
      <xdr:row>541</xdr:row>
      <xdr:rowOff>129268</xdr:rowOff>
    </xdr:from>
    <xdr:to>
      <xdr:col>1</xdr:col>
      <xdr:colOff>594517</xdr:colOff>
      <xdr:row>553</xdr:row>
      <xdr:rowOff>136071</xdr:rowOff>
    </xdr:to>
    <xdr:pic>
      <xdr:nvPicPr>
        <xdr:cNvPr id="64" name="Рисунок 63">
          <a:extLst>
            <a:ext uri="{FF2B5EF4-FFF2-40B4-BE49-F238E27FC236}">
              <a16:creationId xmlns:a16="http://schemas.microsoft.com/office/drawing/2014/main" id="{F4FB71EC-9055-4B8C-9278-C36D7DA58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411" y="100107751"/>
          <a:ext cx="1220446" cy="2211160"/>
        </a:xfrm>
        <a:prstGeom prst="rect">
          <a:avLst/>
        </a:prstGeom>
      </xdr:spPr>
    </xdr:pic>
    <xdr:clientData/>
  </xdr:twoCellAnchor>
  <xdr:twoCellAnchor editAs="oneCell">
    <xdr:from>
      <xdr:col>1</xdr:col>
      <xdr:colOff>135356</xdr:colOff>
      <xdr:row>504</xdr:row>
      <xdr:rowOff>104273</xdr:rowOff>
    </xdr:from>
    <xdr:to>
      <xdr:col>3</xdr:col>
      <xdr:colOff>827171</xdr:colOff>
      <xdr:row>522</xdr:row>
      <xdr:rowOff>109633</xdr:rowOff>
    </xdr:to>
    <xdr:pic>
      <xdr:nvPicPr>
        <xdr:cNvPr id="76" name="Рисунок 75">
          <a:extLst>
            <a:ext uri="{FF2B5EF4-FFF2-40B4-BE49-F238E27FC236}">
              <a16:creationId xmlns:a16="http://schemas.microsoft.com/office/drawing/2014/main" id="{53727DEC-5AAB-4CCE-96FD-C92AA9CA4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2054" y="91679629"/>
          <a:ext cx="2692064" cy="3253886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1047750</xdr:colOff>
      <xdr:row>517</xdr:row>
      <xdr:rowOff>85774</xdr:rowOff>
    </xdr:from>
    <xdr:to>
      <xdr:col>14</xdr:col>
      <xdr:colOff>608820</xdr:colOff>
      <xdr:row>522</xdr:row>
      <xdr:rowOff>168281</xdr:rowOff>
    </xdr:to>
    <xdr:pic>
      <xdr:nvPicPr>
        <xdr:cNvPr id="93" name="Рисунок 92">
          <a:extLst>
            <a:ext uri="{FF2B5EF4-FFF2-40B4-BE49-F238E27FC236}">
              <a16:creationId xmlns:a16="http://schemas.microsoft.com/office/drawing/2014/main" id="{6AC680FF-1612-4817-90D7-CA22C5DFA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94697" y="94007288"/>
          <a:ext cx="8253886" cy="984875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526</xdr:row>
      <xdr:rowOff>73605</xdr:rowOff>
    </xdr:from>
    <xdr:to>
      <xdr:col>15</xdr:col>
      <xdr:colOff>319236</xdr:colOff>
      <xdr:row>540</xdr:row>
      <xdr:rowOff>84999</xdr:rowOff>
    </xdr:to>
    <xdr:pic>
      <xdr:nvPicPr>
        <xdr:cNvPr id="94" name="Рисунок 93">
          <a:extLst>
            <a:ext uri="{FF2B5EF4-FFF2-40B4-BE49-F238E27FC236}">
              <a16:creationId xmlns:a16="http://schemas.microsoft.com/office/drawing/2014/main" id="{FF643CA2-30B3-4FA3-9BFB-23FA26710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89600" y="97533405"/>
          <a:ext cx="6631136" cy="2589494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527</xdr:row>
      <xdr:rowOff>106598</xdr:rowOff>
    </xdr:from>
    <xdr:to>
      <xdr:col>6</xdr:col>
      <xdr:colOff>324606</xdr:colOff>
      <xdr:row>540</xdr:row>
      <xdr:rowOff>25400</xdr:rowOff>
    </xdr:to>
    <xdr:pic>
      <xdr:nvPicPr>
        <xdr:cNvPr id="95" name="Рисунок 94">
          <a:extLst>
            <a:ext uri="{FF2B5EF4-FFF2-40B4-BE49-F238E27FC236}">
              <a16:creationId xmlns:a16="http://schemas.microsoft.com/office/drawing/2014/main" id="{3B82788B-E991-40E9-B675-3CF8A360C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4450" y="97750549"/>
          <a:ext cx="5626856" cy="2312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628"/>
  <sheetViews>
    <sheetView tabSelected="1" topLeftCell="R529" zoomScale="66" zoomScaleNormal="115" workbookViewId="0">
      <selection activeCell="AF544" sqref="AF544"/>
    </sheetView>
  </sheetViews>
  <sheetFormatPr defaultRowHeight="14.25" x14ac:dyDescent="0.45"/>
  <cols>
    <col min="3" max="3" width="18.9296875" customWidth="1"/>
    <col min="4" max="4" width="19.59765625" customWidth="1"/>
    <col min="10" max="11" width="8.73046875" customWidth="1"/>
    <col min="12" max="12" width="21.73046875" customWidth="1"/>
    <col min="14" max="14" width="8.59765625" customWidth="1"/>
    <col min="17" max="17" width="20.9296875" customWidth="1"/>
    <col min="18" max="18" width="22.06640625" customWidth="1"/>
    <col min="19" max="19" width="14.9296875" customWidth="1"/>
    <col min="20" max="20" width="13.73046875" customWidth="1"/>
    <col min="22" max="22" width="8.9296875" bestFit="1" customWidth="1"/>
    <col min="24" max="24" width="9.59765625" bestFit="1" customWidth="1"/>
    <col min="26" max="26" width="12.796875" bestFit="1" customWidth="1"/>
    <col min="27" max="27" width="12.19921875" bestFit="1" customWidth="1"/>
  </cols>
  <sheetData>
    <row r="2" spans="2:2" ht="28.5" x14ac:dyDescent="0.85">
      <c r="B2" s="29"/>
    </row>
    <row r="53" spans="2:4" x14ac:dyDescent="0.45">
      <c r="B53" s="1"/>
      <c r="C53" s="1"/>
      <c r="D53" s="1"/>
    </row>
    <row r="54" spans="2:4" x14ac:dyDescent="0.45">
      <c r="B54" s="1"/>
      <c r="C54" s="1"/>
      <c r="D54" s="2"/>
    </row>
    <row r="55" spans="2:4" x14ac:dyDescent="0.45">
      <c r="B55" s="1"/>
      <c r="C55" s="1"/>
      <c r="D55" s="3"/>
    </row>
    <row r="56" spans="2:4" x14ac:dyDescent="0.45">
      <c r="B56" s="1"/>
      <c r="C56" s="4"/>
      <c r="D56" s="4"/>
    </row>
    <row r="105" spans="2:2" x14ac:dyDescent="0.45">
      <c r="B105" s="8"/>
    </row>
    <row r="126" spans="10:12" x14ac:dyDescent="0.45">
      <c r="J126" s="7"/>
      <c r="K126" s="7"/>
      <c r="L126" s="7"/>
    </row>
    <row r="127" spans="10:12" x14ac:dyDescent="0.45">
      <c r="J127" s="7"/>
      <c r="K127" s="7"/>
      <c r="L127" s="7"/>
    </row>
    <row r="128" spans="10:12" x14ac:dyDescent="0.45">
      <c r="J128" s="7"/>
      <c r="K128" s="7"/>
      <c r="L128" s="7"/>
    </row>
    <row r="132" spans="10:14" x14ac:dyDescent="0.45">
      <c r="N132" s="5"/>
    </row>
    <row r="134" spans="10:14" x14ac:dyDescent="0.45">
      <c r="J134" s="6"/>
      <c r="K134" s="6"/>
      <c r="L134" s="6"/>
    </row>
    <row r="135" spans="10:14" x14ac:dyDescent="0.45">
      <c r="J135" s="6"/>
      <c r="K135" s="6"/>
      <c r="L135" s="6"/>
    </row>
    <row r="136" spans="10:14" x14ac:dyDescent="0.45">
      <c r="J136" s="6"/>
      <c r="K136" s="6"/>
      <c r="L136" s="6"/>
    </row>
    <row r="216" spans="16:18" x14ac:dyDescent="0.45">
      <c r="P216" s="23" t="s">
        <v>0</v>
      </c>
      <c r="Q216" s="23" t="s">
        <v>1</v>
      </c>
      <c r="R216" s="23" t="s">
        <v>2</v>
      </c>
    </row>
    <row r="217" spans="16:18" x14ac:dyDescent="0.45">
      <c r="P217" s="23" t="s">
        <v>3</v>
      </c>
      <c r="Q217" s="25" t="s">
        <v>14</v>
      </c>
      <c r="R217" s="26" t="s">
        <v>15</v>
      </c>
    </row>
    <row r="218" spans="16:18" x14ac:dyDescent="0.45">
      <c r="P218" s="23" t="s">
        <v>4</v>
      </c>
      <c r="Q218" s="25" t="s">
        <v>16</v>
      </c>
      <c r="R218" s="26" t="s">
        <v>13</v>
      </c>
    </row>
    <row r="219" spans="16:18" x14ac:dyDescent="0.45">
      <c r="P219" s="23" t="s">
        <v>21</v>
      </c>
      <c r="Q219" s="27">
        <v>0.75</v>
      </c>
      <c r="R219" s="25" t="s">
        <v>17</v>
      </c>
    </row>
    <row r="220" spans="16:18" x14ac:dyDescent="0.45">
      <c r="P220" s="23" t="s">
        <v>11</v>
      </c>
      <c r="Q220" s="25" t="s">
        <v>18</v>
      </c>
      <c r="R220" s="25" t="s">
        <v>19</v>
      </c>
    </row>
    <row r="221" spans="16:18" x14ac:dyDescent="0.45">
      <c r="P221" s="23" t="s">
        <v>5</v>
      </c>
      <c r="Q221" s="28" t="s">
        <v>20</v>
      </c>
      <c r="R221" s="28" t="s">
        <v>12</v>
      </c>
    </row>
    <row r="227" spans="15:18" x14ac:dyDescent="0.45">
      <c r="O227" s="20" t="s">
        <v>29</v>
      </c>
    </row>
    <row r="230" spans="15:18" x14ac:dyDescent="0.45">
      <c r="O230" t="s">
        <v>23</v>
      </c>
    </row>
    <row r="232" spans="15:18" ht="16.5" x14ac:dyDescent="0.45">
      <c r="O232" s="12" t="s">
        <v>8</v>
      </c>
      <c r="P232" s="12" t="s">
        <v>9</v>
      </c>
      <c r="Q232" s="13" t="s">
        <v>22</v>
      </c>
      <c r="R232" s="13" t="s">
        <v>10</v>
      </c>
    </row>
    <row r="233" spans="15:18" x14ac:dyDescent="0.45">
      <c r="O233" s="18" t="str">
        <f>Q217</f>
        <v>0,35</v>
      </c>
      <c r="P233" s="19" t="str">
        <f>R217</f>
        <v>2,90</v>
      </c>
      <c r="Q233" s="14"/>
      <c r="R233" s="14"/>
    </row>
    <row r="234" spans="15:18" x14ac:dyDescent="0.45">
      <c r="O234" s="14"/>
      <c r="P234" s="14"/>
      <c r="Q234" s="14">
        <f>(R218-R217)/(Q218-Q217)</f>
        <v>-3.1249999999999996</v>
      </c>
      <c r="R234" s="14"/>
    </row>
    <row r="235" spans="15:18" x14ac:dyDescent="0.45">
      <c r="O235" s="18" t="str">
        <f>Q218</f>
        <v>0,67</v>
      </c>
      <c r="P235" s="19" t="str">
        <f>R218</f>
        <v>1,90</v>
      </c>
      <c r="Q235" s="14"/>
      <c r="R235" s="15">
        <f>(Q236-Q234)/(Q221-Q217)</f>
        <v>2.3446170921198664</v>
      </c>
    </row>
    <row r="236" spans="15:18" x14ac:dyDescent="0.45">
      <c r="O236" s="14"/>
      <c r="P236" s="14"/>
      <c r="Q236" s="16">
        <f>(R221-R218)/(Q221-Q218)</f>
        <v>-1.1320754716981132</v>
      </c>
      <c r="R236" s="14"/>
    </row>
    <row r="237" spans="15:18" x14ac:dyDescent="0.45">
      <c r="O237" s="17" t="str">
        <f>Q221</f>
        <v>1,20</v>
      </c>
      <c r="P237" s="17" t="str">
        <f>R221</f>
        <v>1,30</v>
      </c>
      <c r="Q237" s="14"/>
      <c r="R237" s="14"/>
    </row>
    <row r="241" spans="15:15" x14ac:dyDescent="0.45">
      <c r="O241" t="s">
        <v>24</v>
      </c>
    </row>
    <row r="245" spans="15:15" x14ac:dyDescent="0.45">
      <c r="O245" t="s">
        <v>25</v>
      </c>
    </row>
    <row r="247" spans="15:15" x14ac:dyDescent="0.45">
      <c r="O247" t="s">
        <v>32</v>
      </c>
    </row>
    <row r="249" spans="15:15" x14ac:dyDescent="0.45">
      <c r="O249" t="s">
        <v>26</v>
      </c>
    </row>
    <row r="251" spans="15:15" x14ac:dyDescent="0.45">
      <c r="O251" t="s">
        <v>27</v>
      </c>
    </row>
    <row r="253" spans="15:15" x14ac:dyDescent="0.45">
      <c r="O253" t="s">
        <v>39</v>
      </c>
    </row>
    <row r="255" spans="15:15" x14ac:dyDescent="0.45">
      <c r="O255" t="s">
        <v>28</v>
      </c>
    </row>
    <row r="257" spans="15:20" x14ac:dyDescent="0.45">
      <c r="O257" t="s">
        <v>31</v>
      </c>
    </row>
    <row r="261" spans="15:20" x14ac:dyDescent="0.45">
      <c r="O261" s="20" t="s">
        <v>30</v>
      </c>
    </row>
    <row r="263" spans="15:20" ht="16.5" x14ac:dyDescent="0.45">
      <c r="O263" s="12" t="s">
        <v>8</v>
      </c>
      <c r="P263" s="12" t="s">
        <v>9</v>
      </c>
      <c r="Q263" s="13" t="s">
        <v>22</v>
      </c>
      <c r="R263" s="13" t="s">
        <v>33</v>
      </c>
      <c r="S263" s="13" t="s">
        <v>34</v>
      </c>
      <c r="T263" s="13" t="s">
        <v>35</v>
      </c>
    </row>
    <row r="264" spans="15:20" ht="15.4" x14ac:dyDescent="0.55000000000000004">
      <c r="O264" s="9" t="str">
        <f>Q217</f>
        <v>0,35</v>
      </c>
      <c r="P264" s="11" t="str">
        <f>R217</f>
        <v>2,90</v>
      </c>
      <c r="Q264" s="1"/>
      <c r="R264" s="1"/>
      <c r="S264" s="1"/>
      <c r="T264" s="1"/>
    </row>
    <row r="265" spans="15:20" x14ac:dyDescent="0.45">
      <c r="O265" s="1"/>
      <c r="P265" s="1"/>
      <c r="Q265" s="1">
        <f>(P266-P264)/(O266-O264)</f>
        <v>-3.1249999999999996</v>
      </c>
      <c r="R265" s="1"/>
      <c r="S265" s="1"/>
      <c r="T265" s="1"/>
    </row>
    <row r="266" spans="15:20" x14ac:dyDescent="0.45">
      <c r="O266" s="1" t="str">
        <f>Q218</f>
        <v>0,67</v>
      </c>
      <c r="P266" s="11" t="str">
        <f>R218</f>
        <v>1,90</v>
      </c>
      <c r="Q266" s="1"/>
      <c r="R266" s="1">
        <f>(Q267-Q265)/(O268-O264)</f>
        <v>-1.5625</v>
      </c>
      <c r="S266" s="1"/>
      <c r="T266" s="1"/>
    </row>
    <row r="267" spans="15:20" x14ac:dyDescent="0.45">
      <c r="O267" s="1"/>
      <c r="P267" s="1"/>
      <c r="Q267" s="1">
        <f>(P268-P266)/(O268-O266)</f>
        <v>-3.7499999999999996</v>
      </c>
      <c r="R267" s="1"/>
      <c r="S267" s="1">
        <f>(R268-R266)/(O270-O264)</f>
        <v>16.156759906759902</v>
      </c>
      <c r="T267" s="1"/>
    </row>
    <row r="268" spans="15:20" x14ac:dyDescent="0.45">
      <c r="O268" s="1">
        <f>Q219</f>
        <v>0.75</v>
      </c>
      <c r="P268" s="1" t="str">
        <f>R219</f>
        <v>1,60</v>
      </c>
      <c r="Q268" s="1"/>
      <c r="R268" s="10">
        <f>(Q269-Q267)/(O270-O266)</f>
        <v>8.9393939393939377</v>
      </c>
      <c r="S268" s="1"/>
      <c r="T268" s="1">
        <f>(S269-S267)/(O272-O264)</f>
        <v>-37.371387399134335</v>
      </c>
    </row>
    <row r="269" spans="15:20" x14ac:dyDescent="0.45">
      <c r="O269" s="1"/>
      <c r="P269" s="1"/>
      <c r="Q269" s="1">
        <f>(P270-P268)/(O270-O268)</f>
        <v>-0.80000000000000071</v>
      </c>
      <c r="R269" s="1"/>
      <c r="S269" s="1">
        <f>(R270-R268)/(O272-O266)</f>
        <v>-15.608919382504283</v>
      </c>
      <c r="T269" s="1"/>
    </row>
    <row r="270" spans="15:20" x14ac:dyDescent="0.45">
      <c r="O270" s="1" t="str">
        <f>Q220</f>
        <v>1,00</v>
      </c>
      <c r="P270" s="1" t="str">
        <f>R220</f>
        <v>1,40</v>
      </c>
      <c r="Q270" s="1"/>
      <c r="R270" s="1">
        <f>(Q271-Q269)/(O272-O268)</f>
        <v>0.66666666666666952</v>
      </c>
      <c r="S270" s="1"/>
      <c r="T270" s="1"/>
    </row>
    <row r="271" spans="15:20" x14ac:dyDescent="0.45">
      <c r="O271" s="21"/>
      <c r="P271" s="21"/>
      <c r="Q271" s="1">
        <f>(P272-P270)/(O272-O270)</f>
        <v>-0.49999999999999944</v>
      </c>
      <c r="R271" s="1"/>
      <c r="S271" s="1"/>
      <c r="T271" s="1"/>
    </row>
    <row r="272" spans="15:20" x14ac:dyDescent="0.45">
      <c r="O272" s="22" t="str">
        <f>Q221</f>
        <v>1,20</v>
      </c>
      <c r="P272" s="22" t="str">
        <f>R221</f>
        <v>1,30</v>
      </c>
      <c r="Q272" s="21"/>
      <c r="R272" s="21"/>
      <c r="S272" s="21"/>
      <c r="T272" s="21"/>
    </row>
    <row r="275" spans="15:15" x14ac:dyDescent="0.45">
      <c r="O275" t="s">
        <v>36</v>
      </c>
    </row>
    <row r="277" spans="15:15" x14ac:dyDescent="0.45">
      <c r="O277" t="s">
        <v>37</v>
      </c>
    </row>
    <row r="279" spans="15:15" x14ac:dyDescent="0.45">
      <c r="O279" t="s">
        <v>26</v>
      </c>
    </row>
    <row r="281" spans="15:15" x14ac:dyDescent="0.45">
      <c r="O281" t="s">
        <v>27</v>
      </c>
    </row>
    <row r="283" spans="15:15" x14ac:dyDescent="0.45">
      <c r="O283" t="s">
        <v>40</v>
      </c>
    </row>
    <row r="285" spans="15:15" x14ac:dyDescent="0.45">
      <c r="O285" t="s">
        <v>28</v>
      </c>
    </row>
    <row r="287" spans="15:15" x14ac:dyDescent="0.45">
      <c r="O287" t="s">
        <v>38</v>
      </c>
    </row>
    <row r="313" spans="2:2" ht="28.5" x14ac:dyDescent="0.85">
      <c r="B313" s="29"/>
    </row>
    <row r="325" spans="2:8" x14ac:dyDescent="0.45">
      <c r="G325" s="24"/>
      <c r="H325" s="24"/>
    </row>
    <row r="326" spans="2:8" x14ac:dyDescent="0.45">
      <c r="B326" s="31"/>
      <c r="C326" s="31"/>
      <c r="D326" s="31"/>
      <c r="G326" s="24"/>
      <c r="H326" s="24"/>
    </row>
    <row r="327" spans="2:8" x14ac:dyDescent="0.45">
      <c r="B327" s="32"/>
      <c r="C327" s="32"/>
      <c r="D327" s="32"/>
      <c r="G327" s="24"/>
      <c r="H327" s="24"/>
    </row>
    <row r="328" spans="2:8" x14ac:dyDescent="0.45">
      <c r="B328" s="32"/>
      <c r="C328" s="32"/>
      <c r="D328" s="32"/>
    </row>
    <row r="329" spans="2:8" x14ac:dyDescent="0.45">
      <c r="B329" s="32"/>
      <c r="C329" s="32"/>
      <c r="D329" s="32"/>
    </row>
    <row r="330" spans="2:8" x14ac:dyDescent="0.45">
      <c r="B330" s="32"/>
      <c r="C330" s="32"/>
      <c r="D330" s="32"/>
    </row>
    <row r="331" spans="2:8" x14ac:dyDescent="0.45">
      <c r="B331" s="32"/>
      <c r="C331" s="32"/>
      <c r="D331" s="32"/>
    </row>
    <row r="332" spans="2:8" x14ac:dyDescent="0.45">
      <c r="B332" s="32"/>
      <c r="C332" s="32"/>
      <c r="D332" s="32"/>
    </row>
    <row r="333" spans="2:8" x14ac:dyDescent="0.45">
      <c r="B333" s="32"/>
      <c r="C333" s="32"/>
      <c r="D333" s="32"/>
    </row>
    <row r="334" spans="2:8" x14ac:dyDescent="0.45">
      <c r="B334" s="32"/>
      <c r="C334" s="32"/>
      <c r="D334" s="32"/>
    </row>
    <row r="335" spans="2:8" x14ac:dyDescent="0.45">
      <c r="B335" s="32"/>
      <c r="C335" s="32"/>
      <c r="D335" s="32"/>
    </row>
    <row r="336" spans="2:8" x14ac:dyDescent="0.45">
      <c r="B336" s="32"/>
      <c r="C336" s="32"/>
      <c r="D336" s="32"/>
    </row>
    <row r="337" spans="1:25" x14ac:dyDescent="0.45">
      <c r="B337" s="32"/>
      <c r="C337" s="32"/>
      <c r="D337" s="32"/>
    </row>
    <row r="340" spans="1:25" x14ac:dyDescent="0.45">
      <c r="A340" t="s">
        <v>45</v>
      </c>
      <c r="N340" s="31" t="s">
        <v>42</v>
      </c>
      <c r="O340" s="31" t="s">
        <v>44</v>
      </c>
      <c r="P340" s="34">
        <v>1</v>
      </c>
      <c r="Q340" s="35">
        <v>2</v>
      </c>
      <c r="R340" s="35">
        <v>3</v>
      </c>
      <c r="S340" s="35">
        <v>4</v>
      </c>
      <c r="T340" s="35">
        <v>5</v>
      </c>
      <c r="U340" s="35">
        <v>6</v>
      </c>
      <c r="V340" s="35">
        <v>7</v>
      </c>
      <c r="W340" s="35">
        <v>8</v>
      </c>
      <c r="X340" s="35">
        <v>9</v>
      </c>
      <c r="Y340" s="35">
        <v>10</v>
      </c>
    </row>
    <row r="341" spans="1:25" x14ac:dyDescent="0.45">
      <c r="N341" s="32">
        <f>B327</f>
        <v>0</v>
      </c>
      <c r="O341" s="32">
        <f>D327</f>
        <v>0</v>
      </c>
      <c r="P341" s="33"/>
      <c r="Q341" s="30"/>
      <c r="R341" s="30"/>
      <c r="S341" s="30"/>
      <c r="T341" s="30"/>
      <c r="U341" s="30"/>
      <c r="V341" s="30"/>
      <c r="W341" s="30"/>
      <c r="X341" s="30"/>
      <c r="Y341" s="30"/>
    </row>
    <row r="342" spans="1:25" x14ac:dyDescent="0.45">
      <c r="B342" s="31"/>
      <c r="C342" s="31"/>
      <c r="D342" s="34"/>
      <c r="E342" s="35"/>
      <c r="F342" s="35"/>
      <c r="G342" s="35"/>
      <c r="H342" s="35"/>
      <c r="N342" s="32"/>
      <c r="O342" s="32"/>
      <c r="P342" s="33">
        <f>O343-O341</f>
        <v>0</v>
      </c>
      <c r="Q342" s="30"/>
      <c r="R342" s="30"/>
      <c r="S342" s="30"/>
      <c r="T342" s="30"/>
      <c r="U342" s="30"/>
      <c r="V342" s="30"/>
      <c r="W342" s="30"/>
      <c r="X342" s="30"/>
      <c r="Y342" s="30"/>
    </row>
    <row r="343" spans="1:25" x14ac:dyDescent="0.45">
      <c r="B343" s="32"/>
      <c r="C343" s="32"/>
      <c r="D343" s="33"/>
      <c r="E343" s="30"/>
      <c r="F343" s="30"/>
      <c r="G343" s="30"/>
      <c r="H343" s="30"/>
      <c r="N343" s="32">
        <f>B328</f>
        <v>0</v>
      </c>
      <c r="O343" s="32">
        <f>D328</f>
        <v>0</v>
      </c>
      <c r="P343" s="30"/>
      <c r="Q343" s="33">
        <f>P344-P342</f>
        <v>0</v>
      </c>
      <c r="R343" s="30"/>
      <c r="S343" s="30"/>
      <c r="T343" s="30"/>
      <c r="U343" s="30"/>
      <c r="V343" s="30"/>
      <c r="W343" s="30"/>
      <c r="X343" s="30"/>
      <c r="Y343" s="30"/>
    </row>
    <row r="344" spans="1:25" x14ac:dyDescent="0.45">
      <c r="B344" s="32"/>
      <c r="C344" s="32"/>
      <c r="D344" s="33"/>
      <c r="E344" s="30"/>
      <c r="F344" s="30"/>
      <c r="G344" s="30"/>
      <c r="H344" s="30"/>
      <c r="N344" s="24"/>
      <c r="O344" s="24"/>
      <c r="P344" s="33">
        <f>O345-O343</f>
        <v>0</v>
      </c>
      <c r="Q344" s="30"/>
      <c r="R344" s="33">
        <f>Q345-Q343</f>
        <v>0</v>
      </c>
      <c r="S344" s="30"/>
      <c r="T344" s="30"/>
      <c r="U344" s="30"/>
      <c r="V344" s="30"/>
      <c r="W344" s="30"/>
      <c r="X344" s="30"/>
      <c r="Y344" s="30"/>
    </row>
    <row r="345" spans="1:25" x14ac:dyDescent="0.45">
      <c r="B345" s="32"/>
      <c r="C345" s="32"/>
      <c r="D345" s="30"/>
      <c r="E345" s="33"/>
      <c r="F345" s="30"/>
      <c r="G345" s="30"/>
      <c r="H345" s="30"/>
      <c r="N345" s="32">
        <f>B329</f>
        <v>0</v>
      </c>
      <c r="O345" s="32">
        <f>D329</f>
        <v>0</v>
      </c>
      <c r="P345" s="30"/>
      <c r="Q345" s="33">
        <f>P346-P344</f>
        <v>0</v>
      </c>
      <c r="R345" s="30"/>
      <c r="S345" s="33">
        <f>R346-R344</f>
        <v>0</v>
      </c>
      <c r="T345" s="30"/>
      <c r="U345" s="30"/>
      <c r="V345" s="30"/>
      <c r="W345" s="30"/>
      <c r="X345" s="30"/>
      <c r="Y345" s="30"/>
    </row>
    <row r="346" spans="1:25" x14ac:dyDescent="0.45">
      <c r="B346" s="24"/>
      <c r="C346" s="24"/>
      <c r="D346" s="33"/>
      <c r="E346" s="30"/>
      <c r="F346" s="33"/>
      <c r="G346" s="30"/>
      <c r="H346" s="30"/>
      <c r="N346" s="24"/>
      <c r="O346" s="24"/>
      <c r="P346" s="33">
        <f>O347-O345</f>
        <v>0</v>
      </c>
      <c r="Q346" s="30"/>
      <c r="R346" s="33">
        <f>Q347-Q345</f>
        <v>0</v>
      </c>
      <c r="S346" s="30"/>
      <c r="T346" s="33">
        <f>S347-S345</f>
        <v>0</v>
      </c>
      <c r="U346" s="30"/>
      <c r="V346" s="30"/>
      <c r="W346" s="30"/>
      <c r="X346" s="30"/>
      <c r="Y346" s="30"/>
    </row>
    <row r="347" spans="1:25" x14ac:dyDescent="0.45">
      <c r="B347" s="32"/>
      <c r="C347" s="32"/>
      <c r="D347" s="30"/>
      <c r="E347" s="33"/>
      <c r="F347" s="30"/>
      <c r="G347" s="33"/>
      <c r="H347" s="30"/>
      <c r="N347" s="32">
        <f>B330</f>
        <v>0</v>
      </c>
      <c r="O347" s="32">
        <f>D330</f>
        <v>0</v>
      </c>
      <c r="P347" s="30"/>
      <c r="Q347" s="33">
        <f>P348-P346</f>
        <v>0</v>
      </c>
      <c r="R347" s="30"/>
      <c r="S347" s="33">
        <f>R348-R346</f>
        <v>0</v>
      </c>
      <c r="T347" s="30"/>
      <c r="U347" s="33">
        <f>T348-T346</f>
        <v>0</v>
      </c>
      <c r="V347" s="30"/>
      <c r="W347" s="30"/>
      <c r="X347" s="30"/>
      <c r="Y347" s="30"/>
    </row>
    <row r="348" spans="1:25" x14ac:dyDescent="0.45">
      <c r="B348" s="24"/>
      <c r="C348" s="24"/>
      <c r="D348" s="33"/>
      <c r="E348" s="30"/>
      <c r="F348" s="33"/>
      <c r="G348" s="30"/>
      <c r="H348" s="33"/>
      <c r="N348" s="24"/>
      <c r="O348" s="24"/>
      <c r="P348" s="33">
        <f>O349-O347</f>
        <v>0</v>
      </c>
      <c r="Q348" s="30"/>
      <c r="R348" s="33">
        <f>Q349-Q347</f>
        <v>0</v>
      </c>
      <c r="S348" s="30"/>
      <c r="T348" s="33">
        <f t="shared" ref="T348" si="0">S349-S347</f>
        <v>0</v>
      </c>
      <c r="U348" s="30"/>
      <c r="V348" s="33">
        <f>U349-U347</f>
        <v>0</v>
      </c>
      <c r="W348" s="30"/>
      <c r="X348" s="30"/>
      <c r="Y348" s="30"/>
    </row>
    <row r="349" spans="1:25" x14ac:dyDescent="0.45">
      <c r="B349" s="32"/>
      <c r="C349" s="32"/>
      <c r="D349" s="30"/>
      <c r="E349" s="33"/>
      <c r="F349" s="30"/>
      <c r="G349" s="33"/>
      <c r="H349" s="30"/>
      <c r="N349" s="32">
        <f>B331</f>
        <v>0</v>
      </c>
      <c r="O349" s="32">
        <f>D331</f>
        <v>0</v>
      </c>
      <c r="P349" s="30"/>
      <c r="Q349" s="33">
        <f>P350-P348</f>
        <v>0</v>
      </c>
      <c r="R349" s="30"/>
      <c r="S349" s="33">
        <f t="shared" ref="S349" si="1">R350-R348</f>
        <v>0</v>
      </c>
      <c r="T349" s="30"/>
      <c r="U349" s="33">
        <f t="shared" ref="U349" si="2">T350-T348</f>
        <v>0</v>
      </c>
      <c r="V349" s="30"/>
      <c r="W349" s="33">
        <f>V350-V348</f>
        <v>0</v>
      </c>
      <c r="X349" s="30"/>
      <c r="Y349" s="30"/>
    </row>
    <row r="350" spans="1:25" x14ac:dyDescent="0.45">
      <c r="B350" s="24"/>
      <c r="C350" s="24"/>
      <c r="D350" s="33"/>
      <c r="E350" s="30"/>
      <c r="F350" s="33"/>
      <c r="G350" s="30"/>
      <c r="H350" s="30"/>
      <c r="N350" s="24"/>
      <c r="O350" s="24"/>
      <c r="P350" s="33">
        <f>O351-O349</f>
        <v>0</v>
      </c>
      <c r="Q350" s="30"/>
      <c r="R350" s="33">
        <f t="shared" ref="R350" si="3">Q351-Q349</f>
        <v>0</v>
      </c>
      <c r="S350" s="30"/>
      <c r="T350" s="33">
        <f t="shared" ref="T350" si="4">S351-S349</f>
        <v>0</v>
      </c>
      <c r="U350" s="30"/>
      <c r="V350" s="33">
        <f t="shared" ref="V350" si="5">U351-U349</f>
        <v>0</v>
      </c>
      <c r="W350" s="30"/>
      <c r="X350" s="33">
        <f>W351-W349</f>
        <v>0</v>
      </c>
      <c r="Y350" s="30"/>
    </row>
    <row r="351" spans="1:25" x14ac:dyDescent="0.45">
      <c r="B351" s="32"/>
      <c r="C351" s="32"/>
      <c r="D351" s="30"/>
      <c r="E351" s="33"/>
      <c r="F351" s="30"/>
      <c r="G351" s="30"/>
      <c r="H351" s="30"/>
      <c r="J351" s="20"/>
      <c r="N351" s="32">
        <f>B332</f>
        <v>0</v>
      </c>
      <c r="O351" s="32">
        <f>D332</f>
        <v>0</v>
      </c>
      <c r="P351" s="30"/>
      <c r="Q351" s="33">
        <f t="shared" ref="Q351" si="6">P352-P350</f>
        <v>0</v>
      </c>
      <c r="R351" s="30"/>
      <c r="S351" s="33">
        <f t="shared" ref="S351" si="7">R352-R350</f>
        <v>0</v>
      </c>
      <c r="T351" s="30"/>
      <c r="U351" s="33">
        <f t="shared" ref="U351" si="8">T352-T350</f>
        <v>0</v>
      </c>
      <c r="V351" s="30"/>
      <c r="W351" s="33">
        <f t="shared" ref="W351" si="9">V352-V350</f>
        <v>0</v>
      </c>
      <c r="X351" s="30"/>
      <c r="Y351" s="33">
        <f>X352-X350</f>
        <v>0</v>
      </c>
    </row>
    <row r="352" spans="1:25" x14ac:dyDescent="0.45">
      <c r="B352" s="24"/>
      <c r="C352" s="24"/>
      <c r="D352" s="33"/>
      <c r="E352" s="30"/>
      <c r="F352" s="30"/>
      <c r="G352" s="30"/>
      <c r="H352" s="30"/>
      <c r="N352" s="32"/>
      <c r="O352" s="32"/>
      <c r="P352" s="33">
        <f>O353-O351</f>
        <v>0</v>
      </c>
      <c r="Q352" s="30"/>
      <c r="R352" s="33">
        <f t="shared" ref="R352" si="10">Q353-Q351</f>
        <v>0</v>
      </c>
      <c r="S352" s="30"/>
      <c r="T352" s="33">
        <f t="shared" ref="T352" si="11">S353-S351</f>
        <v>0</v>
      </c>
      <c r="U352" s="30"/>
      <c r="V352" s="33">
        <f t="shared" ref="V352" si="12">U353-U351</f>
        <v>0</v>
      </c>
      <c r="W352" s="30"/>
      <c r="X352" s="33">
        <f>W353-W351</f>
        <v>0</v>
      </c>
      <c r="Y352" s="30"/>
    </row>
    <row r="353" spans="2:25" x14ac:dyDescent="0.45">
      <c r="B353" s="32"/>
      <c r="C353" s="32"/>
      <c r="D353" s="30"/>
      <c r="E353" s="30"/>
      <c r="F353" s="30"/>
      <c r="G353" s="30"/>
      <c r="H353" s="30"/>
      <c r="N353" s="32">
        <f>B333</f>
        <v>0</v>
      </c>
      <c r="O353" s="32">
        <f>D333</f>
        <v>0</v>
      </c>
      <c r="P353" s="30"/>
      <c r="Q353" s="33">
        <f t="shared" ref="Q353" si="13">P354-P352</f>
        <v>0</v>
      </c>
      <c r="R353" s="30"/>
      <c r="S353" s="33">
        <f t="shared" ref="S353" si="14">R354-R352</f>
        <v>0</v>
      </c>
      <c r="T353" s="30"/>
      <c r="U353" s="33">
        <f t="shared" ref="U353" si="15">T354-T352</f>
        <v>0</v>
      </c>
      <c r="V353" s="30"/>
      <c r="W353" s="33">
        <f t="shared" ref="W353" si="16">V354-V352</f>
        <v>0</v>
      </c>
      <c r="X353" s="30"/>
      <c r="Y353" s="30"/>
    </row>
    <row r="354" spans="2:25" x14ac:dyDescent="0.45">
      <c r="N354" s="24"/>
      <c r="O354" s="24"/>
      <c r="P354" s="33">
        <f>O355-O353</f>
        <v>0</v>
      </c>
      <c r="Q354" s="30"/>
      <c r="R354" s="33">
        <f t="shared" ref="R354" si="17">Q355-Q353</f>
        <v>0</v>
      </c>
      <c r="S354" s="30"/>
      <c r="T354" s="33">
        <f t="shared" ref="T354" si="18">S355-S353</f>
        <v>0</v>
      </c>
      <c r="U354" s="30"/>
      <c r="V354" s="33">
        <f t="shared" ref="V354" si="19">U355-U353</f>
        <v>0</v>
      </c>
      <c r="W354" s="30"/>
      <c r="X354" s="30"/>
      <c r="Y354" s="30"/>
    </row>
    <row r="355" spans="2:25" x14ac:dyDescent="0.45">
      <c r="N355" s="32">
        <f>B334</f>
        <v>0</v>
      </c>
      <c r="O355" s="32">
        <f>D334</f>
        <v>0</v>
      </c>
      <c r="P355" s="30"/>
      <c r="Q355" s="33">
        <f t="shared" ref="Q355" si="20">P356-P354</f>
        <v>0</v>
      </c>
      <c r="R355" s="30"/>
      <c r="S355" s="33">
        <f t="shared" ref="S355" si="21">R356-R354</f>
        <v>0</v>
      </c>
      <c r="T355" s="30"/>
      <c r="U355" s="33">
        <f t="shared" ref="U355" si="22">T356-T354</f>
        <v>0</v>
      </c>
      <c r="V355" s="30"/>
      <c r="W355" s="30"/>
      <c r="X355" s="30"/>
      <c r="Y355" s="30"/>
    </row>
    <row r="356" spans="2:25" x14ac:dyDescent="0.45">
      <c r="N356" s="24"/>
      <c r="O356" s="24"/>
      <c r="P356" s="33">
        <f>O357-O355</f>
        <v>0</v>
      </c>
      <c r="Q356" s="30"/>
      <c r="R356" s="33">
        <f t="shared" ref="R356" si="23">Q357-Q355</f>
        <v>0</v>
      </c>
      <c r="S356" s="30"/>
      <c r="T356" s="33">
        <f t="shared" ref="T356" si="24">S357-S355</f>
        <v>0</v>
      </c>
      <c r="U356" s="30"/>
      <c r="V356" s="30"/>
      <c r="W356" s="30"/>
      <c r="X356" s="30"/>
      <c r="Y356" s="30"/>
    </row>
    <row r="357" spans="2:25" x14ac:dyDescent="0.45">
      <c r="N357" s="32">
        <f>B335</f>
        <v>0</v>
      </c>
      <c r="O357" s="32">
        <f>D335</f>
        <v>0</v>
      </c>
      <c r="P357" s="30"/>
      <c r="Q357" s="33">
        <f t="shared" ref="Q357" si="25">P358-P356</f>
        <v>0</v>
      </c>
      <c r="R357" s="30"/>
      <c r="S357" s="33">
        <f t="shared" ref="S357" si="26">R358-R356</f>
        <v>0</v>
      </c>
      <c r="T357" s="30"/>
      <c r="U357" s="30"/>
      <c r="V357" s="30"/>
      <c r="W357" s="30"/>
      <c r="X357" s="30"/>
      <c r="Y357" s="30"/>
    </row>
    <row r="358" spans="2:25" x14ac:dyDescent="0.45">
      <c r="N358" s="24"/>
      <c r="O358" s="24"/>
      <c r="P358" s="33">
        <f>O359-O357</f>
        <v>0</v>
      </c>
      <c r="Q358" s="30"/>
      <c r="R358" s="36">
        <f t="shared" ref="R358" si="27">Q359-Q357</f>
        <v>0</v>
      </c>
      <c r="S358" s="37"/>
      <c r="T358" s="30"/>
      <c r="U358" s="30"/>
      <c r="V358" s="30"/>
      <c r="W358" s="30"/>
      <c r="X358" s="30"/>
      <c r="Y358" s="30"/>
    </row>
    <row r="359" spans="2:25" x14ac:dyDescent="0.45">
      <c r="N359" s="32">
        <f>B336</f>
        <v>0</v>
      </c>
      <c r="O359" s="32">
        <f>D336</f>
        <v>0</v>
      </c>
      <c r="P359" s="30"/>
      <c r="Q359" s="33">
        <f t="shared" ref="Q359" si="28">P360-P358</f>
        <v>0</v>
      </c>
      <c r="R359" s="30"/>
      <c r="S359" s="30"/>
      <c r="T359" s="30"/>
      <c r="U359" s="30"/>
      <c r="V359" s="30"/>
      <c r="W359" s="30"/>
      <c r="X359" s="30"/>
      <c r="Y359" s="30"/>
    </row>
    <row r="360" spans="2:25" x14ac:dyDescent="0.45">
      <c r="N360" s="24"/>
      <c r="O360" s="24"/>
      <c r="P360" s="33">
        <f>O361-O359</f>
        <v>0</v>
      </c>
      <c r="Q360" s="30"/>
      <c r="R360" s="30"/>
      <c r="S360" s="30"/>
      <c r="T360" s="30"/>
      <c r="U360" s="30"/>
      <c r="V360" s="30"/>
      <c r="W360" s="30"/>
      <c r="X360" s="30"/>
      <c r="Y360" s="30"/>
    </row>
    <row r="361" spans="2:25" x14ac:dyDescent="0.45">
      <c r="N361" s="32">
        <f>B337</f>
        <v>0</v>
      </c>
      <c r="O361" s="32">
        <f>D337</f>
        <v>0</v>
      </c>
      <c r="P361" s="30"/>
      <c r="Q361" s="30"/>
      <c r="R361" s="30"/>
      <c r="S361" s="30"/>
      <c r="T361" s="30"/>
      <c r="U361" s="30"/>
      <c r="V361" s="30"/>
      <c r="W361" s="30"/>
      <c r="X361" s="30"/>
      <c r="Y361" s="30"/>
    </row>
    <row r="492" spans="2:2" ht="28.5" x14ac:dyDescent="0.85">
      <c r="B492" s="29"/>
    </row>
    <row r="506" spans="1:1" x14ac:dyDescent="0.45">
      <c r="A506" t="s">
        <v>41</v>
      </c>
    </row>
    <row r="517" spans="5:14" x14ac:dyDescent="0.45">
      <c r="E517" t="s">
        <v>70</v>
      </c>
      <c r="I517" t="s">
        <v>71</v>
      </c>
      <c r="N517" t="s">
        <v>72</v>
      </c>
    </row>
    <row r="541" spans="3:24" x14ac:dyDescent="0.45">
      <c r="H541" s="50"/>
    </row>
    <row r="543" spans="3:24" x14ac:dyDescent="0.45">
      <c r="C543" s="51" t="s">
        <v>46</v>
      </c>
      <c r="D543" s="51" t="s">
        <v>47</v>
      </c>
      <c r="E543" s="51" t="s">
        <v>48</v>
      </c>
      <c r="F543" s="51" t="s">
        <v>49</v>
      </c>
      <c r="G543" s="51" t="s">
        <v>61</v>
      </c>
      <c r="H543" s="51" t="s">
        <v>62</v>
      </c>
      <c r="I543" s="51" t="s">
        <v>63</v>
      </c>
      <c r="J543" s="52" t="s">
        <v>64</v>
      </c>
      <c r="K543" s="52" t="s">
        <v>51</v>
      </c>
      <c r="L543" s="52" t="s">
        <v>65</v>
      </c>
      <c r="M543" s="51" t="s">
        <v>53</v>
      </c>
      <c r="N543" s="51" t="s">
        <v>54</v>
      </c>
      <c r="O543" s="52" t="s">
        <v>77</v>
      </c>
      <c r="P543" s="52" t="s">
        <v>78</v>
      </c>
      <c r="Q543" s="52" t="s">
        <v>79</v>
      </c>
      <c r="S543">
        <v>10</v>
      </c>
      <c r="T543">
        <f>C554</f>
        <v>4.5400000000000009</v>
      </c>
      <c r="U543">
        <f>E554</f>
        <v>11.3002</v>
      </c>
      <c r="V543">
        <f>G554</f>
        <v>14.753002000000002</v>
      </c>
      <c r="X543">
        <v>5.12</v>
      </c>
    </row>
    <row r="544" spans="3:24" x14ac:dyDescent="0.45">
      <c r="C544" s="30">
        <v>-1</v>
      </c>
      <c r="D544" s="30">
        <v>0.39</v>
      </c>
      <c r="E544" s="30">
        <f>C544*C544</f>
        <v>1</v>
      </c>
      <c r="F544" s="30">
        <f>C544*D544</f>
        <v>-0.39</v>
      </c>
      <c r="G544" s="30">
        <f>E544*C544</f>
        <v>-1</v>
      </c>
      <c r="H544" s="30">
        <f>G544*C544</f>
        <v>1</v>
      </c>
      <c r="I544" s="30">
        <f>E544*D544</f>
        <v>0.39</v>
      </c>
      <c r="J544">
        <f>$F$563*E544+$F$564*C544+F565</f>
        <v>0.57066854367095787</v>
      </c>
      <c r="K544">
        <f>D544-J544</f>
        <v>-0.18066854367095786</v>
      </c>
      <c r="L544">
        <f>K544^2</f>
        <v>3.2641122672184809E-2</v>
      </c>
      <c r="M544" s="30">
        <f t="shared" ref="M544:M553" si="29">1/C544</f>
        <v>-1</v>
      </c>
      <c r="N544" s="30">
        <f>D544</f>
        <v>0.39</v>
      </c>
      <c r="O544">
        <f t="shared" ref="O544:O549" si="30">C544*H544</f>
        <v>-1</v>
      </c>
      <c r="P544">
        <f>C544*O544</f>
        <v>1</v>
      </c>
      <c r="Q544">
        <f>G544*D544</f>
        <v>-0.39</v>
      </c>
      <c r="S544">
        <v>4.54</v>
      </c>
      <c r="T544">
        <f>E554</f>
        <v>11.3002</v>
      </c>
      <c r="U544">
        <f>G554</f>
        <v>14.753002000000002</v>
      </c>
      <c r="V544">
        <f>H554</f>
        <v>30.056887060000005</v>
      </c>
      <c r="X544">
        <f>F554</f>
        <v>0.14630000000000021</v>
      </c>
    </row>
    <row r="545" spans="2:25" x14ac:dyDescent="0.45">
      <c r="C545" s="30">
        <v>-0.72</v>
      </c>
      <c r="D545" s="30">
        <v>0.64</v>
      </c>
      <c r="E545" s="30">
        <f>C545*C545</f>
        <v>0.51839999999999997</v>
      </c>
      <c r="F545" s="30">
        <f>C545*D545</f>
        <v>-0.46079999999999999</v>
      </c>
      <c r="G545" s="30">
        <f t="shared" ref="G545:G553" si="31">E545*C545</f>
        <v>-0.37324799999999997</v>
      </c>
      <c r="H545" s="30">
        <f t="shared" ref="H545:H553" si="32">G545*C545</f>
        <v>0.26873855999999996</v>
      </c>
      <c r="I545" s="30">
        <f>E545*D545</f>
        <v>0.33177600000000002</v>
      </c>
      <c r="J545">
        <f>$F$563*E545+$F$564*C545+F566</f>
        <v>-9.055785450793806E-2</v>
      </c>
      <c r="K545">
        <f>D545-J545</f>
        <v>0.73055785450793809</v>
      </c>
      <c r="L545">
        <f>K545^2</f>
        <v>0.53371477878324158</v>
      </c>
      <c r="M545" s="30">
        <f t="shared" si="29"/>
        <v>-1.3888888888888888</v>
      </c>
      <c r="N545" s="30">
        <f t="shared" ref="N545:N553" si="33">D545</f>
        <v>0.64</v>
      </c>
      <c r="O545">
        <f t="shared" si="30"/>
        <v>-0.19349176319999997</v>
      </c>
      <c r="P545">
        <f t="shared" ref="P545:P552" si="34">C545*O545</f>
        <v>0.13931406950399997</v>
      </c>
      <c r="Q545">
        <f t="shared" ref="Q545:Q553" si="35">G545*D545</f>
        <v>-0.23887871999999999</v>
      </c>
      <c r="S545">
        <v>11.3002</v>
      </c>
      <c r="T545">
        <f>G554</f>
        <v>14.753002000000002</v>
      </c>
      <c r="U545">
        <f>H554</f>
        <v>30.056887060000005</v>
      </c>
      <c r="V545">
        <f>O554</f>
        <v>51.993477903400006</v>
      </c>
      <c r="X545">
        <f>I554</f>
        <v>2.0259870000000002</v>
      </c>
    </row>
    <row r="546" spans="2:25" x14ac:dyDescent="0.45">
      <c r="C546" s="30">
        <v>-0.31</v>
      </c>
      <c r="D546" s="30">
        <v>0.9</v>
      </c>
      <c r="E546" s="30">
        <f t="shared" ref="E546:E553" si="36">C546*C546</f>
        <v>9.6100000000000005E-2</v>
      </c>
      <c r="F546" s="30">
        <f t="shared" ref="F546:F553" si="37">C546*D546</f>
        <v>-0.27900000000000003</v>
      </c>
      <c r="G546" s="30">
        <f t="shared" si="31"/>
        <v>-2.9791000000000002E-2</v>
      </c>
      <c r="H546" s="30">
        <f t="shared" si="32"/>
        <v>9.2352100000000006E-3</v>
      </c>
      <c r="I546" s="30">
        <f t="shared" ref="I546:I553" si="38">E546*D546</f>
        <v>8.6490000000000011E-2</v>
      </c>
      <c r="J546">
        <f>$F$563*E546+$F$564*C546+F567</f>
        <v>-1.2904383812738552E-2</v>
      </c>
      <c r="K546">
        <f t="shared" ref="K546:K553" si="39">D546-J546</f>
        <v>0.91290438381273853</v>
      </c>
      <c r="L546">
        <f t="shared" ref="L546:L553" si="40">K546^2</f>
        <v>0.83339441398451586</v>
      </c>
      <c r="M546" s="30">
        <f t="shared" si="29"/>
        <v>-3.2258064516129035</v>
      </c>
      <c r="N546" s="30">
        <f t="shared" si="33"/>
        <v>0.9</v>
      </c>
      <c r="O546">
        <f t="shared" si="30"/>
        <v>-2.8629151000000002E-3</v>
      </c>
      <c r="P546">
        <f t="shared" si="34"/>
        <v>8.8750368100000009E-4</v>
      </c>
      <c r="Q546">
        <f t="shared" si="35"/>
        <v>-2.6811900000000003E-2</v>
      </c>
      <c r="S546">
        <f>G554</f>
        <v>14.753002000000002</v>
      </c>
      <c r="T546">
        <f>H554</f>
        <v>30.056887060000005</v>
      </c>
      <c r="U546">
        <f>O554</f>
        <v>51.993477903400006</v>
      </c>
      <c r="V546">
        <f>P554</f>
        <v>101.50362208040201</v>
      </c>
      <c r="X546">
        <f>Q554</f>
        <v>0.82066643000000017</v>
      </c>
    </row>
    <row r="547" spans="2:25" x14ac:dyDescent="0.45">
      <c r="C547" s="30">
        <v>0.04</v>
      </c>
      <c r="D547" s="30">
        <v>1</v>
      </c>
      <c r="E547" s="30">
        <f t="shared" si="36"/>
        <v>1.6000000000000001E-3</v>
      </c>
      <c r="F547" s="30">
        <f t="shared" si="37"/>
        <v>0.04</v>
      </c>
      <c r="G547" s="30">
        <f t="shared" si="31"/>
        <v>6.4000000000000011E-5</v>
      </c>
      <c r="H547" s="30">
        <f t="shared" si="32"/>
        <v>2.5600000000000005E-6</v>
      </c>
      <c r="I547" s="30">
        <f t="shared" si="38"/>
        <v>1.6000000000000001E-3</v>
      </c>
      <c r="J547">
        <f t="shared" ref="J547:J553" si="41">$F$563*E547+$F$564*C547+F568</f>
        <v>-1.2082561376784448E-3</v>
      </c>
      <c r="K547">
        <f t="shared" si="39"/>
        <v>1.0012082561376785</v>
      </c>
      <c r="L547">
        <f t="shared" si="40"/>
        <v>1.0024179721582511</v>
      </c>
      <c r="M547" s="30">
        <f t="shared" si="29"/>
        <v>25</v>
      </c>
      <c r="N547" s="30">
        <f t="shared" si="33"/>
        <v>1</v>
      </c>
      <c r="O547">
        <f t="shared" si="30"/>
        <v>1.0240000000000002E-7</v>
      </c>
      <c r="P547">
        <f t="shared" si="34"/>
        <v>4.0960000000000007E-9</v>
      </c>
      <c r="Q547">
        <f t="shared" si="35"/>
        <v>6.4000000000000011E-5</v>
      </c>
      <c r="S547" t="s">
        <v>80</v>
      </c>
      <c r="Y547" s="57" t="s">
        <v>81</v>
      </c>
    </row>
    <row r="548" spans="2:25" x14ac:dyDescent="0.45">
      <c r="C548" s="30">
        <v>0.08</v>
      </c>
      <c r="D548" s="30">
        <v>0.91</v>
      </c>
      <c r="E548" s="30">
        <f t="shared" si="36"/>
        <v>6.4000000000000003E-3</v>
      </c>
      <c r="F548" s="30">
        <f t="shared" si="37"/>
        <v>7.2800000000000004E-2</v>
      </c>
      <c r="G548" s="30">
        <f t="shared" si="31"/>
        <v>5.1200000000000009E-4</v>
      </c>
      <c r="H548" s="30">
        <f t="shared" si="32"/>
        <v>4.0960000000000008E-5</v>
      </c>
      <c r="I548" s="30">
        <f t="shared" si="38"/>
        <v>5.8240000000000002E-3</v>
      </c>
      <c r="J548">
        <f t="shared" si="41"/>
        <v>-3.0732752284922701E-3</v>
      </c>
      <c r="K548">
        <f t="shared" si="39"/>
        <v>0.91307327522849235</v>
      </c>
      <c r="L548">
        <f t="shared" si="40"/>
        <v>0.83370280593648616</v>
      </c>
      <c r="M548" s="30">
        <f t="shared" si="29"/>
        <v>12.5</v>
      </c>
      <c r="N548" s="30">
        <f t="shared" si="33"/>
        <v>0.91</v>
      </c>
      <c r="O548">
        <f t="shared" si="30"/>
        <v>3.2768000000000005E-6</v>
      </c>
      <c r="P548">
        <f t="shared" si="34"/>
        <v>2.6214400000000005E-7</v>
      </c>
      <c r="Q548">
        <f t="shared" si="35"/>
        <v>4.6592000000000009E-4</v>
      </c>
      <c r="S548" cm="1">
        <f t="array" ref="S548:V551">MINVERSE(S543:V546)</f>
        <v>0.29170282247874391</v>
      </c>
      <c r="T548">
        <v>-0.11192224328845526</v>
      </c>
      <c r="U548">
        <v>-0.33990865661823944</v>
      </c>
      <c r="V548">
        <v>0.16485692615371275</v>
      </c>
      <c r="Y548" cm="1">
        <f t="array" ref="Y548:Y551">MMULT(S548:V551,X543:X546)</f>
        <v>0.92378625244939172</v>
      </c>
    </row>
    <row r="549" spans="2:25" x14ac:dyDescent="0.45">
      <c r="C549" s="30">
        <v>0.66</v>
      </c>
      <c r="D549" s="30">
        <v>0.65</v>
      </c>
      <c r="E549" s="30">
        <f t="shared" si="36"/>
        <v>0.43560000000000004</v>
      </c>
      <c r="F549" s="30">
        <f t="shared" si="37"/>
        <v>0.42900000000000005</v>
      </c>
      <c r="G549" s="30">
        <f t="shared" si="31"/>
        <v>0.28749600000000003</v>
      </c>
      <c r="H549" s="30">
        <f t="shared" si="32"/>
        <v>0.18974736000000003</v>
      </c>
      <c r="I549" s="30">
        <f t="shared" si="38"/>
        <v>0.28314000000000006</v>
      </c>
      <c r="J549">
        <f t="shared" si="41"/>
        <v>-0.10391978890388114</v>
      </c>
      <c r="K549">
        <f t="shared" si="39"/>
        <v>0.75391978890388112</v>
      </c>
      <c r="L549">
        <f t="shared" si="40"/>
        <v>0.56839504810087271</v>
      </c>
      <c r="M549" s="30">
        <f t="shared" si="29"/>
        <v>1.5151515151515151</v>
      </c>
      <c r="N549" s="30">
        <f t="shared" si="33"/>
        <v>0.65</v>
      </c>
      <c r="O549">
        <f t="shared" si="30"/>
        <v>0.12523325760000004</v>
      </c>
      <c r="P549">
        <f t="shared" si="34"/>
        <v>8.2653950016000025E-2</v>
      </c>
      <c r="Q549">
        <f t="shared" si="35"/>
        <v>0.18687240000000002</v>
      </c>
      <c r="S549">
        <v>-0.11192224328845493</v>
      </c>
      <c r="T549">
        <v>0.48171803910216532</v>
      </c>
      <c r="U549">
        <v>0.21282889172659375</v>
      </c>
      <c r="V549">
        <v>-0.23539524409527879</v>
      </c>
      <c r="Y549">
        <v>-0.26455894326440688</v>
      </c>
    </row>
    <row r="550" spans="2:25" x14ac:dyDescent="0.45">
      <c r="C550" s="30">
        <v>1.1000000000000001</v>
      </c>
      <c r="D550" s="30">
        <v>0.37</v>
      </c>
      <c r="E550" s="30">
        <f t="shared" si="36"/>
        <v>1.2100000000000002</v>
      </c>
      <c r="F550" s="30">
        <f t="shared" si="37"/>
        <v>0.40700000000000003</v>
      </c>
      <c r="G550" s="30">
        <f t="shared" si="31"/>
        <v>1.3310000000000004</v>
      </c>
      <c r="H550" s="30">
        <f t="shared" si="32"/>
        <v>1.4641000000000006</v>
      </c>
      <c r="I550" s="30">
        <f t="shared" si="38"/>
        <v>0.44770000000000004</v>
      </c>
      <c r="J550">
        <f t="shared" si="41"/>
        <v>-0.27253504483486157</v>
      </c>
      <c r="K550">
        <f t="shared" si="39"/>
        <v>0.64253504483486157</v>
      </c>
      <c r="L550">
        <f t="shared" si="40"/>
        <v>0.41285128384093756</v>
      </c>
      <c r="M550" s="30">
        <f t="shared" si="29"/>
        <v>0.90909090909090906</v>
      </c>
      <c r="N550" s="30">
        <f t="shared" si="33"/>
        <v>0.37</v>
      </c>
      <c r="O550">
        <f t="shared" ref="O550:O552" si="42">C550*H550</f>
        <v>1.6105100000000008</v>
      </c>
      <c r="P550">
        <f t="shared" si="34"/>
        <v>1.7715610000000011</v>
      </c>
      <c r="Q550">
        <f t="shared" si="35"/>
        <v>0.49247000000000013</v>
      </c>
      <c r="S550">
        <v>-0.33990865661823894</v>
      </c>
      <c r="T550">
        <v>0.21282889172659397</v>
      </c>
      <c r="U550">
        <v>0.70360457104052243</v>
      </c>
      <c r="V550">
        <v>-0.37402753527237764</v>
      </c>
      <c r="Y550">
        <v>-0.59065358305078897</v>
      </c>
    </row>
    <row r="551" spans="2:25" x14ac:dyDescent="0.45">
      <c r="C551" s="30">
        <v>0.89</v>
      </c>
      <c r="D551" s="30">
        <v>0.17</v>
      </c>
      <c r="E551" s="30">
        <f t="shared" si="36"/>
        <v>0.79210000000000003</v>
      </c>
      <c r="F551" s="30">
        <f t="shared" si="37"/>
        <v>0.15130000000000002</v>
      </c>
      <c r="G551" s="30">
        <f t="shared" si="31"/>
        <v>0.70496900000000007</v>
      </c>
      <c r="H551" s="30">
        <f t="shared" si="32"/>
        <v>0.6274224100000001</v>
      </c>
      <c r="I551" s="30">
        <f t="shared" si="38"/>
        <v>0.13465700000000003</v>
      </c>
      <c r="J551">
        <f t="shared" si="41"/>
        <v>-0.18214656595300646</v>
      </c>
      <c r="K551">
        <f t="shared" si="39"/>
        <v>0.35214656595300647</v>
      </c>
      <c r="L551">
        <f t="shared" si="40"/>
        <v>0.12400720391249515</v>
      </c>
      <c r="M551" s="30">
        <f t="shared" si="29"/>
        <v>1.1235955056179776</v>
      </c>
      <c r="N551" s="30">
        <f t="shared" si="33"/>
        <v>0.17</v>
      </c>
      <c r="O551">
        <f t="shared" si="42"/>
        <v>0.55840594490000006</v>
      </c>
      <c r="P551">
        <f t="shared" si="34"/>
        <v>0.49698129096100008</v>
      </c>
      <c r="Q551">
        <f t="shared" si="35"/>
        <v>0.11984473000000002</v>
      </c>
      <c r="S551">
        <v>0.16485692615371242</v>
      </c>
      <c r="T551">
        <v>-0.23539524409527873</v>
      </c>
      <c r="U551">
        <v>-0.37402753527237753</v>
      </c>
      <c r="V551">
        <v>0.24718434259958491</v>
      </c>
      <c r="Y551">
        <v>0.25471010558508822</v>
      </c>
    </row>
    <row r="552" spans="2:25" x14ac:dyDescent="0.45">
      <c r="C552" s="30">
        <v>2</v>
      </c>
      <c r="D552" s="30">
        <v>7.0000000000000007E-2</v>
      </c>
      <c r="E552" s="30">
        <f t="shared" si="36"/>
        <v>4</v>
      </c>
      <c r="F552" s="30">
        <f t="shared" si="37"/>
        <v>0.14000000000000001</v>
      </c>
      <c r="G552" s="30">
        <f t="shared" si="31"/>
        <v>8</v>
      </c>
      <c r="H552" s="30">
        <f t="shared" si="32"/>
        <v>16</v>
      </c>
      <c r="I552" s="30">
        <f t="shared" si="38"/>
        <v>0.28000000000000003</v>
      </c>
      <c r="J552">
        <f t="shared" si="41"/>
        <v>-0.86494742447476347</v>
      </c>
      <c r="K552">
        <f t="shared" si="39"/>
        <v>0.93494742447476353</v>
      </c>
      <c r="L552">
        <f t="shared" si="40"/>
        <v>0.87412668653199366</v>
      </c>
      <c r="M552" s="30">
        <f t="shared" si="29"/>
        <v>0.5</v>
      </c>
      <c r="N552" s="30">
        <f t="shared" si="33"/>
        <v>7.0000000000000007E-2</v>
      </c>
      <c r="O552">
        <f t="shared" si="42"/>
        <v>32</v>
      </c>
      <c r="P552">
        <f t="shared" si="34"/>
        <v>64</v>
      </c>
      <c r="Q552">
        <f t="shared" si="35"/>
        <v>0.56000000000000005</v>
      </c>
    </row>
    <row r="553" spans="2:25" x14ac:dyDescent="0.45">
      <c r="C553" s="30">
        <v>1.8</v>
      </c>
      <c r="D553" s="30">
        <v>0.02</v>
      </c>
      <c r="E553" s="30">
        <f t="shared" si="36"/>
        <v>3.24</v>
      </c>
      <c r="F553" s="30">
        <f t="shared" si="37"/>
        <v>3.6000000000000004E-2</v>
      </c>
      <c r="G553" s="30">
        <f t="shared" si="31"/>
        <v>5.8320000000000007</v>
      </c>
      <c r="H553" s="30">
        <f t="shared" si="32"/>
        <v>10.497600000000002</v>
      </c>
      <c r="I553" s="30">
        <f t="shared" si="38"/>
        <v>6.480000000000001E-2</v>
      </c>
      <c r="J553">
        <f t="shared" si="41"/>
        <v>-0.70456684979955675</v>
      </c>
      <c r="K553">
        <f t="shared" si="39"/>
        <v>0.72456684979955677</v>
      </c>
      <c r="L553">
        <f t="shared" si="40"/>
        <v>0.52499711982845343</v>
      </c>
      <c r="M553" s="30">
        <f t="shared" si="29"/>
        <v>0.55555555555555558</v>
      </c>
      <c r="N553" s="30">
        <f t="shared" si="33"/>
        <v>0.02</v>
      </c>
      <c r="O553">
        <f>C553*H553</f>
        <v>18.895680000000006</v>
      </c>
      <c r="P553">
        <f>C553*O553</f>
        <v>34.01222400000001</v>
      </c>
      <c r="Q553">
        <f t="shared" si="35"/>
        <v>0.11664000000000002</v>
      </c>
    </row>
    <row r="554" spans="2:25" x14ac:dyDescent="0.45">
      <c r="C554" s="20">
        <f>SUM(C544:C553)</f>
        <v>4.5400000000000009</v>
      </c>
      <c r="D554" s="20">
        <f t="shared" ref="D554:I554" si="43">SUM(D544:D553)</f>
        <v>5.12</v>
      </c>
      <c r="E554" s="40">
        <f t="shared" si="43"/>
        <v>11.3002</v>
      </c>
      <c r="F554" s="40">
        <f>SUM(F544:F553)</f>
        <v>0.14630000000000021</v>
      </c>
      <c r="G554" s="20">
        <f>SUM(G544:G553)</f>
        <v>14.753002000000002</v>
      </c>
      <c r="H554" s="20">
        <f t="shared" si="43"/>
        <v>30.056887060000005</v>
      </c>
      <c r="I554" s="40">
        <f t="shared" si="43"/>
        <v>2.0259870000000002</v>
      </c>
      <c r="K554">
        <f>SUM(K544:K553)</f>
        <v>6.7851908999819592</v>
      </c>
      <c r="L554">
        <f>SUM(L544:L553)</f>
        <v>5.7402484357494323</v>
      </c>
      <c r="O554" s="20">
        <f>SUM(O544:O553)</f>
        <v>51.993477903400006</v>
      </c>
      <c r="P554" s="20">
        <f>SUM(P544:P553)</f>
        <v>101.50362208040201</v>
      </c>
      <c r="Q554">
        <f>SUM(Q544:Q553)</f>
        <v>0.82066643000000017</v>
      </c>
    </row>
    <row r="557" spans="2:25" x14ac:dyDescent="0.45">
      <c r="B557" s="30">
        <f>H554</f>
        <v>30.056887060000005</v>
      </c>
      <c r="C557" s="30">
        <f>G554</f>
        <v>14.753002000000002</v>
      </c>
      <c r="D557" s="30">
        <f>E554</f>
        <v>11.3002</v>
      </c>
      <c r="F557" s="30">
        <f>I554</f>
        <v>2.0259870000000002</v>
      </c>
    </row>
    <row r="558" spans="2:25" x14ac:dyDescent="0.45">
      <c r="B558" s="30">
        <f>G554</f>
        <v>14.753002000000002</v>
      </c>
      <c r="C558" s="30">
        <f>E554</f>
        <v>11.3002</v>
      </c>
      <c r="D558" s="30">
        <f>C554</f>
        <v>4.5400000000000009</v>
      </c>
      <c r="F558" s="30">
        <f>F554</f>
        <v>0.14630000000000021</v>
      </c>
      <c r="X558" t="e">
        <f>S585:T592=LINEST(J563:J572,K563:K572,TRUE,TRUE)</f>
        <v>#VALUE!</v>
      </c>
    </row>
    <row r="559" spans="2:25" x14ac:dyDescent="0.45">
      <c r="B559" s="30">
        <f>E554</f>
        <v>11.3002</v>
      </c>
      <c r="C559" s="30">
        <f>C554</f>
        <v>4.5400000000000009</v>
      </c>
      <c r="D559" s="30">
        <v>10</v>
      </c>
      <c r="F559" s="30">
        <f>D554</f>
        <v>5.12</v>
      </c>
      <c r="I559" t="s">
        <v>73</v>
      </c>
    </row>
    <row r="561" spans="1:15" x14ac:dyDescent="0.45">
      <c r="C561" s="53">
        <f t="array" ref="C561:D562">MINVERSE(C557:D558)</f>
        <v>-7.477449359988772E-2</v>
      </c>
      <c r="D561" s="53">
        <v>0.1861160203915091</v>
      </c>
      <c r="E561" s="54" t="s">
        <v>50</v>
      </c>
      <c r="F561" s="53">
        <f t="array" ref="F561:F562">MMULT(C561:D562,F557:F558)</f>
        <v>-0.12426337818167793</v>
      </c>
    </row>
    <row r="562" spans="1:15" x14ac:dyDescent="0.45">
      <c r="C562" s="53">
        <v>0.1861160203915091</v>
      </c>
      <c r="D562" s="53">
        <v>-0.24298419683439007</v>
      </c>
      <c r="E562" s="54" t="s">
        <v>43</v>
      </c>
      <c r="F562" s="53">
        <v>0.34152004980806105</v>
      </c>
      <c r="H562" s="38" t="s">
        <v>55</v>
      </c>
      <c r="I562" s="38" t="s">
        <v>56</v>
      </c>
      <c r="J562" s="38" t="s">
        <v>57</v>
      </c>
      <c r="K562" s="38" t="s">
        <v>58</v>
      </c>
      <c r="L562" s="38" t="s">
        <v>59</v>
      </c>
      <c r="M562" s="38" t="s">
        <v>60</v>
      </c>
      <c r="N562" s="38" t="s">
        <v>66</v>
      </c>
      <c r="O562" s="38" t="s">
        <v>67</v>
      </c>
    </row>
    <row r="563" spans="1:15" x14ac:dyDescent="0.45">
      <c r="B563">
        <f t="array" ref="B563:D565">MINVERSE(B557:D559)</f>
        <v>0.1376439779436173</v>
      </c>
      <c r="C563">
        <v>-0.14335994304284852</v>
      </c>
      <c r="D563">
        <v>-9.0455033814393168E-2</v>
      </c>
      <c r="F563">
        <f t="array" ref="F563:F565">MMULT(B563:D565,F557:F559)</f>
        <v>-0.20523842285480642</v>
      </c>
      <c r="H563" s="30">
        <v>1</v>
      </c>
      <c r="I563" s="30">
        <v>0.39</v>
      </c>
      <c r="J563" s="39">
        <f>LN(H563)</f>
        <v>0</v>
      </c>
      <c r="K563" s="39">
        <f>LN(I563)</f>
        <v>-0.94160853985844495</v>
      </c>
      <c r="L563">
        <f>LN(H563)</f>
        <v>0</v>
      </c>
      <c r="M563">
        <f>I563</f>
        <v>0.39</v>
      </c>
      <c r="N563">
        <f>H563</f>
        <v>1</v>
      </c>
      <c r="O563">
        <f>1/I563</f>
        <v>2.5641025641025639</v>
      </c>
    </row>
    <row r="564" spans="1:15" x14ac:dyDescent="0.45">
      <c r="B564">
        <v>-0.14335994304284852</v>
      </c>
      <c r="C564">
        <v>0.25754962956646804</v>
      </c>
      <c r="D564">
        <v>4.5072071014103189E-2</v>
      </c>
      <c r="F564">
        <v>-2.199686652776886E-2</v>
      </c>
      <c r="H564" s="30">
        <v>0.72</v>
      </c>
      <c r="I564" s="30">
        <v>0.64</v>
      </c>
      <c r="J564" s="39">
        <f t="shared" ref="J564:J572" si="44">LN(H564)</f>
        <v>-0.3285040669720361</v>
      </c>
      <c r="K564" s="39">
        <f t="shared" ref="K564:K572" si="45">LN(I564)</f>
        <v>-0.44628710262841947</v>
      </c>
      <c r="L564">
        <f t="shared" ref="L564:L572" si="46">LN(H564)</f>
        <v>-0.3285040669720361</v>
      </c>
      <c r="M564">
        <f t="shared" ref="M564:M572" si="47">I564</f>
        <v>0.64</v>
      </c>
      <c r="N564">
        <f t="shared" ref="N564:N572" si="48">H564</f>
        <v>0.72</v>
      </c>
      <c r="O564">
        <f>1/I564</f>
        <v>1.5625</v>
      </c>
    </row>
    <row r="565" spans="1:15" x14ac:dyDescent="0.45">
      <c r="A565" t="s">
        <v>45</v>
      </c>
      <c r="B565">
        <v>-9.045503381439314E-2</v>
      </c>
      <c r="C565">
        <v>4.5072071014103147E-2</v>
      </c>
      <c r="D565">
        <v>0.18175327707053771</v>
      </c>
      <c r="F565">
        <v>0.75391009999799541</v>
      </c>
      <c r="H565" s="30">
        <v>0.31</v>
      </c>
      <c r="I565" s="30">
        <v>0.9</v>
      </c>
      <c r="J565" s="39">
        <f t="shared" si="44"/>
        <v>-1.1711829815029451</v>
      </c>
      <c r="K565" s="39">
        <f t="shared" si="45"/>
        <v>-0.10536051565782628</v>
      </c>
      <c r="L565">
        <f>LN(H565)</f>
        <v>-1.1711829815029451</v>
      </c>
      <c r="M565">
        <f t="shared" si="47"/>
        <v>0.9</v>
      </c>
      <c r="N565">
        <f t="shared" si="48"/>
        <v>0.31</v>
      </c>
      <c r="O565">
        <f t="shared" ref="O565:O572" si="49">1/I565</f>
        <v>1.1111111111111112</v>
      </c>
    </row>
    <row r="566" spans="1:15" x14ac:dyDescent="0.45">
      <c r="H566" s="30">
        <v>0.04</v>
      </c>
      <c r="I566" s="30">
        <v>1</v>
      </c>
      <c r="J566" s="39">
        <f t="shared" si="44"/>
        <v>-3.2188758248682006</v>
      </c>
      <c r="K566" s="39">
        <f t="shared" si="45"/>
        <v>0</v>
      </c>
      <c r="L566">
        <f>LN(H566)</f>
        <v>-3.2188758248682006</v>
      </c>
      <c r="M566">
        <f t="shared" si="47"/>
        <v>1</v>
      </c>
      <c r="N566">
        <f t="shared" si="48"/>
        <v>0.04</v>
      </c>
      <c r="O566">
        <f>1/I566</f>
        <v>1</v>
      </c>
    </row>
    <row r="567" spans="1:15" x14ac:dyDescent="0.45">
      <c r="H567" s="30">
        <v>0.08</v>
      </c>
      <c r="I567" s="30">
        <v>0.91</v>
      </c>
      <c r="J567" s="39">
        <f t="shared" si="44"/>
        <v>-2.5257286443082556</v>
      </c>
      <c r="K567" s="39">
        <f t="shared" si="45"/>
        <v>-9.431067947124129E-2</v>
      </c>
      <c r="L567">
        <f t="shared" si="46"/>
        <v>-2.5257286443082556</v>
      </c>
      <c r="M567">
        <f t="shared" si="47"/>
        <v>0.91</v>
      </c>
      <c r="N567">
        <f t="shared" si="48"/>
        <v>0.08</v>
      </c>
      <c r="O567">
        <f t="shared" si="49"/>
        <v>1.0989010989010988</v>
      </c>
    </row>
    <row r="568" spans="1:15" x14ac:dyDescent="0.45">
      <c r="H568" s="30">
        <v>0.66</v>
      </c>
      <c r="I568" s="30">
        <v>0.65</v>
      </c>
      <c r="J568" s="39">
        <f t="shared" si="44"/>
        <v>-0.41551544396166579</v>
      </c>
      <c r="K568" s="39">
        <f t="shared" si="45"/>
        <v>-0.43078291609245423</v>
      </c>
      <c r="L568">
        <f t="shared" si="46"/>
        <v>-0.41551544396166579</v>
      </c>
      <c r="M568">
        <f t="shared" si="47"/>
        <v>0.65</v>
      </c>
      <c r="N568">
        <f t="shared" si="48"/>
        <v>0.66</v>
      </c>
      <c r="O568">
        <f t="shared" si="49"/>
        <v>1.5384615384615383</v>
      </c>
    </row>
    <row r="569" spans="1:15" x14ac:dyDescent="0.45">
      <c r="H569" s="30">
        <v>1.1000000000000001</v>
      </c>
      <c r="I569" s="30">
        <v>0.37</v>
      </c>
      <c r="J569" s="39">
        <f t="shared" si="44"/>
        <v>9.5310179804324935E-2</v>
      </c>
      <c r="K569" s="39">
        <f t="shared" si="45"/>
        <v>-0.9942522733438669</v>
      </c>
      <c r="L569">
        <f t="shared" si="46"/>
        <v>9.5310179804324935E-2</v>
      </c>
      <c r="M569">
        <f t="shared" si="47"/>
        <v>0.37</v>
      </c>
      <c r="N569">
        <f t="shared" si="48"/>
        <v>1.1000000000000001</v>
      </c>
      <c r="O569">
        <f t="shared" si="49"/>
        <v>2.7027027027027026</v>
      </c>
    </row>
    <row r="570" spans="1:15" x14ac:dyDescent="0.45">
      <c r="H570" s="30">
        <v>0.89</v>
      </c>
      <c r="I570" s="30">
        <v>0.17</v>
      </c>
      <c r="J570" s="39">
        <f t="shared" si="44"/>
        <v>-0.11653381625595151</v>
      </c>
      <c r="K570" s="39">
        <f t="shared" si="45"/>
        <v>-1.7719568419318752</v>
      </c>
      <c r="L570">
        <f t="shared" si="46"/>
        <v>-0.11653381625595151</v>
      </c>
      <c r="M570">
        <f t="shared" si="47"/>
        <v>0.17</v>
      </c>
      <c r="N570">
        <f t="shared" si="48"/>
        <v>0.89</v>
      </c>
      <c r="O570">
        <f t="shared" si="49"/>
        <v>5.8823529411764701</v>
      </c>
    </row>
    <row r="571" spans="1:15" x14ac:dyDescent="0.45">
      <c r="H571" s="30">
        <v>2</v>
      </c>
      <c r="I571" s="30">
        <v>7.0000000000000007E-2</v>
      </c>
      <c r="J571" s="39">
        <f t="shared" si="44"/>
        <v>0.69314718055994529</v>
      </c>
      <c r="K571" s="39">
        <f t="shared" si="45"/>
        <v>-2.6592600369327779</v>
      </c>
      <c r="L571">
        <f t="shared" si="46"/>
        <v>0.69314718055994529</v>
      </c>
      <c r="M571">
        <f t="shared" si="47"/>
        <v>7.0000000000000007E-2</v>
      </c>
      <c r="N571">
        <f t="shared" si="48"/>
        <v>2</v>
      </c>
      <c r="O571">
        <f t="shared" si="49"/>
        <v>14.285714285714285</v>
      </c>
    </row>
    <row r="572" spans="1:15" x14ac:dyDescent="0.45">
      <c r="H572" s="30">
        <v>1.8</v>
      </c>
      <c r="I572" s="30">
        <v>0.02</v>
      </c>
      <c r="J572" s="39">
        <f t="shared" si="44"/>
        <v>0.58778666490211906</v>
      </c>
      <c r="K572" s="39">
        <f t="shared" si="45"/>
        <v>-3.912023005428146</v>
      </c>
      <c r="L572">
        <f t="shared" si="46"/>
        <v>0.58778666490211906</v>
      </c>
      <c r="M572">
        <f t="shared" si="47"/>
        <v>0.02</v>
      </c>
      <c r="N572">
        <f t="shared" si="48"/>
        <v>1.8</v>
      </c>
      <c r="O572">
        <f t="shared" si="49"/>
        <v>50</v>
      </c>
    </row>
    <row r="579" spans="1:20" ht="28.5" x14ac:dyDescent="0.45">
      <c r="J579" s="44" t="s">
        <v>56</v>
      </c>
      <c r="K579" s="21"/>
      <c r="L579" s="46" t="s">
        <v>74</v>
      </c>
      <c r="M579" s="21"/>
      <c r="N579" s="47" t="s">
        <v>68</v>
      </c>
      <c r="O579" s="21"/>
      <c r="P579" s="21"/>
    </row>
    <row r="580" spans="1:20" x14ac:dyDescent="0.45">
      <c r="J580" s="30">
        <v>0.39</v>
      </c>
      <c r="K580" s="21"/>
      <c r="L580" s="45">
        <f xml:space="preserve"> 15.792 *I563 - 5.4065</f>
        <v>0.7523799999999996</v>
      </c>
      <c r="M580" s="21"/>
      <c r="N580" s="21">
        <f>J580-L580</f>
        <v>-0.36237999999999959</v>
      </c>
      <c r="O580" s="21"/>
      <c r="P580" s="21">
        <f>N580^2</f>
        <v>0.13131926439999969</v>
      </c>
    </row>
    <row r="581" spans="1:20" x14ac:dyDescent="0.45">
      <c r="J581" s="30">
        <v>0.64</v>
      </c>
      <c r="K581" s="21"/>
      <c r="L581" s="45">
        <f xml:space="preserve"> 15.792 *I564 - 5.4065</f>
        <v>4.70038</v>
      </c>
      <c r="M581" s="21"/>
      <c r="N581" s="21">
        <f t="shared" ref="N581:N589" si="50">J581-L581</f>
        <v>-4.0603800000000003</v>
      </c>
      <c r="O581" s="21"/>
      <c r="P581" s="21">
        <f>N581^2</f>
        <v>16.486685744400003</v>
      </c>
    </row>
    <row r="582" spans="1:20" x14ac:dyDescent="0.45">
      <c r="J582" s="30">
        <v>0.9</v>
      </c>
      <c r="K582" s="21"/>
      <c r="L582" s="45">
        <f t="shared" ref="L582:L589" si="51" xml:space="preserve"> 15.792 *I565 - 5.4065</f>
        <v>8.8063000000000002</v>
      </c>
      <c r="M582" s="21"/>
      <c r="N582" s="21">
        <f t="shared" si="50"/>
        <v>-7.9062999999999999</v>
      </c>
      <c r="O582" s="21"/>
      <c r="P582" s="21">
        <f t="shared" ref="P582:P588" si="52">N582^2</f>
        <v>62.509579689999995</v>
      </c>
    </row>
    <row r="583" spans="1:20" x14ac:dyDescent="0.45">
      <c r="J583" s="30">
        <v>1</v>
      </c>
      <c r="K583" s="21"/>
      <c r="L583" s="45">
        <f t="shared" si="51"/>
        <v>10.3855</v>
      </c>
      <c r="M583" s="21"/>
      <c r="N583" s="21">
        <f t="shared" si="50"/>
        <v>-9.3855000000000004</v>
      </c>
      <c r="O583" s="21"/>
      <c r="P583" s="21">
        <f t="shared" si="52"/>
        <v>88.087610250000012</v>
      </c>
    </row>
    <row r="584" spans="1:20" x14ac:dyDescent="0.45">
      <c r="J584" s="30">
        <v>0.91</v>
      </c>
      <c r="K584" s="21"/>
      <c r="L584" s="45">
        <f t="shared" si="51"/>
        <v>8.964220000000001</v>
      </c>
      <c r="M584" s="21"/>
      <c r="N584" s="21">
        <f>J584-L584</f>
        <v>-8.0542200000000008</v>
      </c>
      <c r="O584" s="21"/>
      <c r="P584" s="21">
        <f t="shared" si="52"/>
        <v>64.870459808400014</v>
      </c>
    </row>
    <row r="585" spans="1:20" x14ac:dyDescent="0.45">
      <c r="A585" t="s">
        <v>6</v>
      </c>
      <c r="J585" s="30">
        <v>0.65</v>
      </c>
      <c r="K585" s="21"/>
      <c r="L585" s="45">
        <f t="shared" si="51"/>
        <v>4.8583000000000007</v>
      </c>
      <c r="M585" s="21"/>
      <c r="N585" s="21">
        <f t="shared" si="50"/>
        <v>-4.2083000000000004</v>
      </c>
      <c r="O585" s="21"/>
      <c r="P585" s="21">
        <f t="shared" si="52"/>
        <v>17.709788890000002</v>
      </c>
      <c r="S585" s="41"/>
      <c r="T585" s="41"/>
    </row>
    <row r="586" spans="1:20" x14ac:dyDescent="0.45">
      <c r="J586" s="30">
        <v>0.37</v>
      </c>
      <c r="K586" s="21"/>
      <c r="L586" s="45">
        <f t="shared" si="51"/>
        <v>0.43653999999999993</v>
      </c>
      <c r="M586" s="21"/>
      <c r="N586" s="21">
        <f t="shared" si="50"/>
        <v>-6.6539999999999933E-2</v>
      </c>
      <c r="O586" s="21"/>
      <c r="P586" s="21">
        <f t="shared" si="52"/>
        <v>4.4275715999999906E-3</v>
      </c>
      <c r="S586" s="42"/>
      <c r="T586" s="42"/>
    </row>
    <row r="587" spans="1:20" x14ac:dyDescent="0.45">
      <c r="J587" s="30">
        <v>0.17</v>
      </c>
      <c r="K587" s="21"/>
      <c r="L587" s="45">
        <f t="shared" si="51"/>
        <v>-2.7218599999999999</v>
      </c>
      <c r="M587" s="21"/>
      <c r="N587" s="21">
        <f t="shared" si="50"/>
        <v>2.8918599999999999</v>
      </c>
      <c r="O587" s="21"/>
      <c r="P587" s="21">
        <f t="shared" si="52"/>
        <v>8.3628542595999988</v>
      </c>
      <c r="S587" s="42"/>
      <c r="T587" s="42"/>
    </row>
    <row r="588" spans="1:20" x14ac:dyDescent="0.45">
      <c r="J588" s="30">
        <v>7.0000000000000007E-2</v>
      </c>
      <c r="K588" s="21"/>
      <c r="L588" s="45">
        <f t="shared" si="51"/>
        <v>-4.3010599999999997</v>
      </c>
      <c r="M588" s="21"/>
      <c r="N588" s="21">
        <f t="shared" si="50"/>
        <v>4.3710599999999999</v>
      </c>
      <c r="O588" s="21"/>
      <c r="P588" s="21">
        <f t="shared" si="52"/>
        <v>19.106165523599998</v>
      </c>
      <c r="S588" s="42"/>
      <c r="T588" s="42"/>
    </row>
    <row r="589" spans="1:20" x14ac:dyDescent="0.45">
      <c r="J589" s="30">
        <v>0.02</v>
      </c>
      <c r="K589" s="21"/>
      <c r="L589" s="45">
        <f t="shared" si="51"/>
        <v>-5.0906600000000006</v>
      </c>
      <c r="M589" s="21"/>
      <c r="N589" s="21">
        <f t="shared" si="50"/>
        <v>5.1106600000000002</v>
      </c>
      <c r="O589" s="21"/>
      <c r="P589" s="21">
        <f>N589^2</f>
        <v>26.118845635600003</v>
      </c>
      <c r="S589" s="42"/>
      <c r="T589" s="42"/>
    </row>
    <row r="590" spans="1:20" x14ac:dyDescent="0.45">
      <c r="B590" s="30" t="s">
        <v>52</v>
      </c>
      <c r="C590" s="24">
        <f>SQRT(P628/10)</f>
        <v>0.51046071782028435</v>
      </c>
      <c r="L590" s="43"/>
      <c r="P590" s="56">
        <f>SUM(P580:P589)</f>
        <v>303.38773663760003</v>
      </c>
      <c r="S590" s="42"/>
      <c r="T590" s="42"/>
    </row>
    <row r="591" spans="1:20" x14ac:dyDescent="0.45">
      <c r="S591" s="42"/>
      <c r="T591" s="42"/>
    </row>
    <row r="592" spans="1:20" x14ac:dyDescent="0.45">
      <c r="B592" t="s">
        <v>69</v>
      </c>
      <c r="L592" s="43"/>
      <c r="S592" s="42"/>
      <c r="T592" s="42"/>
    </row>
    <row r="594" spans="1:16" x14ac:dyDescent="0.45">
      <c r="A594" t="s">
        <v>7</v>
      </c>
    </row>
    <row r="597" spans="1:16" ht="42.75" x14ac:dyDescent="0.45">
      <c r="J597" s="44" t="s">
        <v>56</v>
      </c>
      <c r="K597" s="21"/>
      <c r="L597" s="48" t="s">
        <v>75</v>
      </c>
      <c r="M597" s="21"/>
      <c r="N597" s="47" t="s">
        <v>68</v>
      </c>
      <c r="O597" s="21"/>
      <c r="P597" s="21"/>
    </row>
    <row r="598" spans="1:16" x14ac:dyDescent="0.45">
      <c r="J598" s="30">
        <v>0.39</v>
      </c>
      <c r="K598" s="21"/>
      <c r="L598" s="45">
        <f xml:space="preserve"> -0.7007*J598 - 1.584</f>
        <v>-1.8572730000000002</v>
      </c>
      <c r="M598" s="21"/>
      <c r="N598" s="21">
        <f>J598-L598</f>
        <v>2.2472730000000003</v>
      </c>
      <c r="O598" s="21"/>
      <c r="P598" s="21">
        <f>N598^2</f>
        <v>5.0502359365290017</v>
      </c>
    </row>
    <row r="599" spans="1:16" x14ac:dyDescent="0.45">
      <c r="J599" s="30">
        <v>0.64</v>
      </c>
      <c r="K599" s="21"/>
      <c r="L599" s="45">
        <f t="shared" ref="L599:L607" si="53" xml:space="preserve"> -0.7007*J599 - 1.584</f>
        <v>-2.032448</v>
      </c>
      <c r="M599" s="21"/>
      <c r="N599" s="21">
        <f t="shared" ref="N599:N607" si="54">J599-L599</f>
        <v>2.6724480000000002</v>
      </c>
      <c r="O599" s="21"/>
      <c r="P599" s="21">
        <f t="shared" ref="P599:P607" si="55">N599^2</f>
        <v>7.1419783127040004</v>
      </c>
    </row>
    <row r="600" spans="1:16" x14ac:dyDescent="0.45">
      <c r="J600" s="30">
        <v>0.9</v>
      </c>
      <c r="K600" s="21"/>
      <c r="L600" s="45">
        <f t="shared" si="53"/>
        <v>-2.2146300000000001</v>
      </c>
      <c r="M600" s="21"/>
      <c r="N600" s="21">
        <f t="shared" si="54"/>
        <v>3.11463</v>
      </c>
      <c r="O600" s="21"/>
      <c r="P600" s="21">
        <f t="shared" si="55"/>
        <v>9.7009200368999995</v>
      </c>
    </row>
    <row r="601" spans="1:16" x14ac:dyDescent="0.45">
      <c r="J601" s="30">
        <v>1</v>
      </c>
      <c r="K601" s="21"/>
      <c r="L601" s="45">
        <f t="shared" si="53"/>
        <v>-2.2847</v>
      </c>
      <c r="M601" s="21"/>
      <c r="N601" s="21">
        <f t="shared" si="54"/>
        <v>3.2847</v>
      </c>
      <c r="O601" s="21"/>
      <c r="P601" s="21">
        <f t="shared" si="55"/>
        <v>10.78925409</v>
      </c>
    </row>
    <row r="602" spans="1:16" x14ac:dyDescent="0.45">
      <c r="J602" s="30">
        <v>0.91</v>
      </c>
      <c r="K602" s="21"/>
      <c r="L602" s="45">
        <f t="shared" si="53"/>
        <v>-2.2216370000000003</v>
      </c>
      <c r="M602" s="21"/>
      <c r="N602" s="21">
        <f t="shared" si="54"/>
        <v>3.1316370000000004</v>
      </c>
      <c r="O602" s="21"/>
      <c r="P602" s="21">
        <f t="shared" si="55"/>
        <v>9.8071502997690025</v>
      </c>
    </row>
    <row r="603" spans="1:16" x14ac:dyDescent="0.45">
      <c r="J603" s="30">
        <v>0.65</v>
      </c>
      <c r="K603" s="21"/>
      <c r="L603" s="45">
        <f t="shared" si="53"/>
        <v>-2.0394550000000002</v>
      </c>
      <c r="M603" s="21"/>
      <c r="N603" s="21">
        <f t="shared" si="54"/>
        <v>2.6894550000000002</v>
      </c>
      <c r="O603" s="21"/>
      <c r="P603" s="21">
        <f t="shared" si="55"/>
        <v>7.2331681970250008</v>
      </c>
    </row>
    <row r="604" spans="1:16" x14ac:dyDescent="0.45">
      <c r="J604" s="30">
        <v>0.37</v>
      </c>
      <c r="K604" s="21"/>
      <c r="L604" s="45">
        <f t="shared" si="53"/>
        <v>-1.8432590000000002</v>
      </c>
      <c r="M604" s="21"/>
      <c r="N604" s="21">
        <f t="shared" si="54"/>
        <v>2.2132590000000003</v>
      </c>
      <c r="O604" s="21"/>
      <c r="P604" s="21">
        <f t="shared" si="55"/>
        <v>4.898515401081001</v>
      </c>
    </row>
    <row r="605" spans="1:16" x14ac:dyDescent="0.45">
      <c r="J605" s="30">
        <v>0.17</v>
      </c>
      <c r="K605" s="21"/>
      <c r="L605" s="45">
        <f t="shared" si="53"/>
        <v>-1.703119</v>
      </c>
      <c r="M605" s="21"/>
      <c r="N605" s="21">
        <f t="shared" si="54"/>
        <v>1.873119</v>
      </c>
      <c r="O605" s="21"/>
      <c r="P605" s="21">
        <f t="shared" si="55"/>
        <v>3.5085747881609999</v>
      </c>
    </row>
    <row r="606" spans="1:16" x14ac:dyDescent="0.45">
      <c r="J606" s="30">
        <v>7.0000000000000007E-2</v>
      </c>
      <c r="K606" s="21"/>
      <c r="L606" s="45">
        <f t="shared" si="53"/>
        <v>-1.633049</v>
      </c>
      <c r="M606" s="21"/>
      <c r="N606" s="21">
        <f t="shared" si="54"/>
        <v>1.703049</v>
      </c>
      <c r="O606" s="21"/>
      <c r="P606" s="21">
        <f t="shared" si="55"/>
        <v>2.900375896401</v>
      </c>
    </row>
    <row r="607" spans="1:16" x14ac:dyDescent="0.45">
      <c r="J607" s="30">
        <v>0.02</v>
      </c>
      <c r="K607" s="21"/>
      <c r="L607" s="45">
        <f t="shared" si="53"/>
        <v>-1.598014</v>
      </c>
      <c r="M607" s="21"/>
      <c r="N607" s="21">
        <f t="shared" si="54"/>
        <v>1.6180140000000001</v>
      </c>
      <c r="O607" s="21"/>
      <c r="P607" s="21">
        <f t="shared" si="55"/>
        <v>2.6179693041960004</v>
      </c>
    </row>
    <row r="608" spans="1:16" x14ac:dyDescent="0.45">
      <c r="P608" s="49">
        <f>SUM(P598:P607)</f>
        <v>63.648142262766015</v>
      </c>
    </row>
    <row r="613" spans="10:18" x14ac:dyDescent="0.45">
      <c r="R613" s="43"/>
    </row>
    <row r="617" spans="10:18" ht="42.75" x14ac:dyDescent="0.45">
      <c r="J617" s="44" t="s">
        <v>56</v>
      </c>
      <c r="K617" s="21"/>
      <c r="L617" s="48" t="s">
        <v>76</v>
      </c>
      <c r="M617" s="21"/>
      <c r="N617" s="47" t="s">
        <v>68</v>
      </c>
      <c r="O617" s="21"/>
      <c r="P617" s="21"/>
    </row>
    <row r="618" spans="10:18" x14ac:dyDescent="0.45">
      <c r="J618" s="30">
        <v>0.39</v>
      </c>
      <c r="K618" s="21"/>
      <c r="L618" s="45">
        <f xml:space="preserve"> -0.2442*J618+ 0.3557</f>
        <v>0.26046200000000003</v>
      </c>
      <c r="M618" s="21"/>
      <c r="N618" s="21">
        <f>J618-L618</f>
        <v>0.12953799999999999</v>
      </c>
      <c r="O618" s="21"/>
      <c r="P618" s="21">
        <f>N618^2</f>
        <v>1.6780093443999996E-2</v>
      </c>
    </row>
    <row r="619" spans="10:18" x14ac:dyDescent="0.45">
      <c r="J619" s="30">
        <v>0.64</v>
      </c>
      <c r="K619" s="21"/>
      <c r="L619" s="45">
        <f xml:space="preserve"> -0.2442*J619+ 0.3557</f>
        <v>0.19941200000000001</v>
      </c>
      <c r="M619" s="21"/>
      <c r="N619" s="21">
        <f t="shared" ref="N619:N627" si="56">J619-L619</f>
        <v>0.44058799999999998</v>
      </c>
      <c r="O619" s="21"/>
      <c r="P619" s="21">
        <f t="shared" ref="P619:P627" si="57">N619^2</f>
        <v>0.19411778574399999</v>
      </c>
    </row>
    <row r="620" spans="10:18" x14ac:dyDescent="0.45">
      <c r="J620" s="30">
        <v>0.9</v>
      </c>
      <c r="K620" s="21"/>
      <c r="L620" s="45">
        <f t="shared" ref="L620:L627" si="58" xml:space="preserve"> -0.2442*J620+ 0.3557</f>
        <v>0.13592000000000001</v>
      </c>
      <c r="M620" s="21"/>
      <c r="N620" s="21">
        <f t="shared" si="56"/>
        <v>0.76407999999999998</v>
      </c>
      <c r="O620" s="21"/>
      <c r="P620" s="21">
        <f t="shared" si="57"/>
        <v>0.58381824640000002</v>
      </c>
    </row>
    <row r="621" spans="10:18" x14ac:dyDescent="0.45">
      <c r="J621" s="30">
        <v>1</v>
      </c>
      <c r="K621" s="21"/>
      <c r="L621" s="45">
        <f t="shared" si="58"/>
        <v>0.11150000000000002</v>
      </c>
      <c r="M621" s="21"/>
      <c r="N621" s="21">
        <f t="shared" si="56"/>
        <v>0.88849999999999996</v>
      </c>
      <c r="O621" s="21"/>
      <c r="P621" s="21">
        <f t="shared" si="57"/>
        <v>0.78943224999999995</v>
      </c>
    </row>
    <row r="622" spans="10:18" x14ac:dyDescent="0.45">
      <c r="J622" s="30">
        <v>0.91</v>
      </c>
      <c r="K622" s="21"/>
      <c r="L622" s="45">
        <f t="shared" si="58"/>
        <v>0.13347800000000001</v>
      </c>
      <c r="M622" s="21"/>
      <c r="N622" s="21">
        <f t="shared" si="56"/>
        <v>0.77652200000000005</v>
      </c>
      <c r="O622" s="21"/>
      <c r="P622" s="21">
        <f t="shared" si="57"/>
        <v>0.60298641648400009</v>
      </c>
    </row>
    <row r="623" spans="10:18" x14ac:dyDescent="0.45">
      <c r="J623" s="30">
        <v>0.65</v>
      </c>
      <c r="K623" s="21"/>
      <c r="L623" s="45">
        <f t="shared" si="58"/>
        <v>0.19697000000000001</v>
      </c>
      <c r="M623" s="21"/>
      <c r="N623" s="21">
        <f t="shared" si="56"/>
        <v>0.45303000000000004</v>
      </c>
      <c r="O623" s="21"/>
      <c r="P623" s="21">
        <f t="shared" si="57"/>
        <v>0.20523618090000004</v>
      </c>
    </row>
    <row r="624" spans="10:18" x14ac:dyDescent="0.45">
      <c r="J624" s="30">
        <v>0.37</v>
      </c>
      <c r="K624" s="21"/>
      <c r="L624" s="45">
        <f t="shared" si="58"/>
        <v>0.26534600000000003</v>
      </c>
      <c r="M624" s="21"/>
      <c r="N624" s="21">
        <f t="shared" si="56"/>
        <v>0.10465399999999997</v>
      </c>
      <c r="O624" s="21"/>
      <c r="P624" s="21">
        <f t="shared" si="57"/>
        <v>1.0952459715999993E-2</v>
      </c>
    </row>
    <row r="625" spans="10:16" x14ac:dyDescent="0.45">
      <c r="J625" s="30">
        <v>0.17</v>
      </c>
      <c r="K625" s="21"/>
      <c r="L625" s="45">
        <f t="shared" si="58"/>
        <v>0.31418600000000002</v>
      </c>
      <c r="M625" s="21"/>
      <c r="N625" s="21">
        <f t="shared" si="56"/>
        <v>-0.14418600000000001</v>
      </c>
      <c r="O625" s="21"/>
      <c r="P625" s="21">
        <f t="shared" si="57"/>
        <v>2.0789602596000004E-2</v>
      </c>
    </row>
    <row r="626" spans="10:16" x14ac:dyDescent="0.45">
      <c r="J626" s="30">
        <v>7.0000000000000007E-2</v>
      </c>
      <c r="K626" s="21"/>
      <c r="L626" s="45">
        <f t="shared" si="58"/>
        <v>0.33860600000000002</v>
      </c>
      <c r="M626" s="21"/>
      <c r="N626" s="21">
        <f t="shared" si="56"/>
        <v>-0.26860600000000001</v>
      </c>
      <c r="O626" s="21"/>
      <c r="P626" s="21">
        <f t="shared" si="57"/>
        <v>7.2149183236000003E-2</v>
      </c>
    </row>
    <row r="627" spans="10:16" x14ac:dyDescent="0.45">
      <c r="J627" s="30">
        <v>0.02</v>
      </c>
      <c r="K627" s="21"/>
      <c r="L627" s="45">
        <f t="shared" si="58"/>
        <v>0.35081600000000002</v>
      </c>
      <c r="M627" s="21"/>
      <c r="N627" s="21">
        <f t="shared" si="56"/>
        <v>-0.330816</v>
      </c>
      <c r="O627" s="21"/>
      <c r="P627" s="21">
        <f t="shared" si="57"/>
        <v>0.10943922585599999</v>
      </c>
    </row>
    <row r="628" spans="10:16" x14ac:dyDescent="0.45">
      <c r="P628" s="55">
        <f>SUM(P618:P627)</f>
        <v>2.6057014443760003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2025-04-26T07:53:54Z</dcterms:modified>
</cp:coreProperties>
</file>