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b928cc20112aec1/Desktop/Vikram/Data Science/Resolved Assignment 6 to 10/"/>
    </mc:Choice>
  </mc:AlternateContent>
  <xr:revisionPtr revIDLastSave="2" documentId="8_{9FC03ABB-5169-4FAA-B87E-E182E8BC09EF}" xr6:coauthVersionLast="47" xr6:coauthVersionMax="47" xr10:uidLastSave="{10271C5C-4481-4141-A6CF-26625F1584FF}"/>
  <bookViews>
    <workbookView xWindow="-110" yWindow="-110" windowWidth="19420" windowHeight="10300" activeTab="1" xr2:uid="{F3583326-3B39-4235-AE35-7FAF3E8F630C}"/>
  </bookViews>
  <sheets>
    <sheet name="Assignment_Data7 to 10" sheetId="1" r:id="rId1"/>
    <sheet name="Raw Assignment_Data7 to 10 (2)" sheetId="2" r:id="rId2"/>
    <sheet name="Resolved Assignment_Data7 to 10" sheetId="3" r:id="rId3"/>
  </sheets>
  <definedNames>
    <definedName name="_xlchart.v1.0" hidden="1">'Raw Assignment_Data7 to 10 (2)'!$A$2:$A$101</definedName>
    <definedName name="_xlchart.v1.1" hidden="1">'Raw Assignment_Data7 to 10 (2)'!$E$1</definedName>
    <definedName name="_xlchart.v1.2" hidden="1">'Raw Assignment_Data7 to 10 (2)'!$E$2:$E$101</definedName>
    <definedName name="_xlchart.v1.3" hidden="1">'Raw Assignment_Data7 to 10 (2)'!$E$1</definedName>
    <definedName name="_xlchart.v1.4" hidden="1">'Raw Assignment_Data7 to 10 (2)'!$E$2:$E$101</definedName>
  </definedNames>
  <calcPr calcId="191029"/>
</workbook>
</file>

<file path=xl/calcChain.xml><?xml version="1.0" encoding="utf-8"?>
<calcChain xmlns="http://schemas.openxmlformats.org/spreadsheetml/2006/main">
  <c r="K23" i="3" l="1"/>
  <c r="K22" i="3"/>
  <c r="K21" i="3"/>
  <c r="K20" i="3"/>
  <c r="K19" i="3"/>
  <c r="J23" i="3"/>
  <c r="J22" i="3"/>
  <c r="J21" i="3"/>
  <c r="J20" i="3"/>
  <c r="J19" i="3"/>
  <c r="I19" i="3"/>
  <c r="I23" i="3"/>
  <c r="I22" i="3"/>
  <c r="I21" i="3"/>
  <c r="I20" i="3"/>
  <c r="H23" i="3"/>
  <c r="H22" i="3"/>
  <c r="H21" i="3"/>
  <c r="H20" i="3"/>
  <c r="H19" i="3"/>
  <c r="G23" i="3"/>
  <c r="G22" i="3"/>
  <c r="G21" i="3"/>
  <c r="G20" i="3"/>
  <c r="G19" i="3"/>
  <c r="F23" i="3"/>
  <c r="F22" i="3"/>
  <c r="F21" i="3"/>
  <c r="F20" i="3"/>
  <c r="F19" i="3"/>
  <c r="E23" i="3"/>
  <c r="E22" i="3"/>
  <c r="E21" i="3"/>
  <c r="E20" i="3"/>
  <c r="E19" i="3"/>
  <c r="D20" i="3"/>
  <c r="D21" i="3"/>
  <c r="D22" i="3"/>
  <c r="D23" i="3"/>
  <c r="D19" i="3"/>
  <c r="C16" i="3"/>
  <c r="H6" i="2"/>
  <c r="H5" i="2"/>
  <c r="H4" i="2"/>
  <c r="H3" i="2"/>
  <c r="E7" i="3"/>
  <c r="D7" i="3"/>
  <c r="C7" i="3"/>
  <c r="D12" i="3"/>
  <c r="C12" i="3"/>
  <c r="E3" i="3"/>
  <c r="D3" i="3"/>
  <c r="C3" i="3"/>
  <c r="J5" i="2" l="1"/>
  <c r="J4" i="2" s="1"/>
  <c r="J6" i="2" l="1"/>
</calcChain>
</file>

<file path=xl/sharedStrings.xml><?xml version="1.0" encoding="utf-8"?>
<sst xmlns="http://schemas.openxmlformats.org/spreadsheetml/2006/main" count="55" uniqueCount="45">
  <si>
    <t>Age</t>
  </si>
  <si>
    <t>Salary</t>
  </si>
  <si>
    <t>Purchase_Count</t>
  </si>
  <si>
    <t>Satisfaction_Score</t>
  </si>
  <si>
    <t>Visit_Frequency</t>
  </si>
  <si>
    <t>Calculate the mean, median, and mode of 'Age'.</t>
  </si>
  <si>
    <t>Find the standard deviation and variance of 'Salary'.</t>
  </si>
  <si>
    <t>Compute the skewness and kurtosis of 'Purchase_Count'.</t>
  </si>
  <si>
    <t>What is the correlation between 'Salary' and 'Satisfaction_Score'?</t>
  </si>
  <si>
    <t>Get the summary statistics (count, mean, std, min, 25%, 50%, 75%, max) for every column.</t>
  </si>
  <si>
    <t>Plot the histogram of 'Visit_Frequency' and comment on its skewness.</t>
  </si>
  <si>
    <t>Identify if 'Satisfaction_Score' has any outliers using standard deviation method.</t>
  </si>
  <si>
    <t>Calculate the coefficient of variation for 'Salary'.</t>
  </si>
  <si>
    <t>Find the interquartile range (IQR) for 'Purchase_Count'.</t>
  </si>
  <si>
    <t>Compute the Pearson correlation matrix for the entire dataset.</t>
  </si>
  <si>
    <t>Calculate the range (max - min) for the 'Age' and 'Salary' columns.</t>
  </si>
  <si>
    <t>Determine the percentile ranks for 'Purchase_Count' at 25%, 50%, and 75%.</t>
  </si>
  <si>
    <t>Find the covariance between 'Salary' and 'Visit_Frequency'.</t>
  </si>
  <si>
    <t>Check if 'Salary' follows a normal distribution using skewness and kurtosis values.</t>
  </si>
  <si>
    <t>Calculate the z-scores for 'Satisfaction_Score' and identify any data points beyond ±3.</t>
  </si>
  <si>
    <t>Mean</t>
  </si>
  <si>
    <t>Median</t>
  </si>
  <si>
    <t>Mode</t>
  </si>
  <si>
    <t>Standard deviation and variance of 'Salary</t>
  </si>
  <si>
    <t>Skewness and Kurtosis of 'Purchase_Count'</t>
  </si>
  <si>
    <t>Skewness</t>
  </si>
  <si>
    <t>Kurtosis</t>
  </si>
  <si>
    <t>Average</t>
  </si>
  <si>
    <t xml:space="preserve">Standard deviation  </t>
  </si>
  <si>
    <t>Variance</t>
  </si>
  <si>
    <t>Median of Age</t>
  </si>
  <si>
    <t>Q1</t>
  </si>
  <si>
    <t>Q2</t>
  </si>
  <si>
    <t>Q3</t>
  </si>
  <si>
    <t>Lower Threhold</t>
  </si>
  <si>
    <t>Higher Threhold</t>
  </si>
  <si>
    <t>IQR (Q3-Q1)</t>
  </si>
  <si>
    <t>correlation between 'Salary' and 'Satisfaction_Score</t>
  </si>
  <si>
    <t>Count</t>
  </si>
  <si>
    <t>Standard Deviation</t>
  </si>
  <si>
    <t>Min</t>
  </si>
  <si>
    <t>Max</t>
  </si>
  <si>
    <t>Purchase count</t>
  </si>
  <si>
    <t>Satisfaction Score</t>
  </si>
  <si>
    <t>VisitFrequency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</si>
</sst>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92D050"/>
        <bgColor indexed="64"/>
      </patternFill>
    </fill>
  </fills>
  <borders count="3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8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2" fontId="0" fillId="0" borderId="0" xfId="0" applyNumberFormat="1"/>
    <xf numFmtId="0" fontId="0" fillId="0" borderId="10" xfId="0" applyBorder="1"/>
    <xf numFmtId="0" fontId="16" fillId="0" borderId="10" xfId="0" applyFon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0" fontId="0" fillId="33" borderId="0" xfId="0" applyFill="1"/>
    <xf numFmtId="2" fontId="0" fillId="33" borderId="0" xfId="0" applyNumberFormat="1" applyFill="1"/>
    <xf numFmtId="0" fontId="0" fillId="34" borderId="0" xfId="0" applyFill="1"/>
    <xf numFmtId="2" fontId="0" fillId="34" borderId="0" xfId="0" applyNumberFormat="1" applyFill="1"/>
    <xf numFmtId="0" fontId="16" fillId="35" borderId="0" xfId="0" applyFont="1" applyFill="1" applyAlignment="1">
      <alignment horizontal="center"/>
    </xf>
    <xf numFmtId="2" fontId="0" fillId="35" borderId="0" xfId="0" applyNumberFormat="1" applyFill="1"/>
    <xf numFmtId="0" fontId="0" fillId="0" borderId="10" xfId="0" applyBorder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0" xfId="0" applyAlignment="1">
      <alignment horizontal="left" vertical="center"/>
    </xf>
    <xf numFmtId="0" fontId="0" fillId="0" borderId="14" xfId="0" applyBorder="1" applyAlignment="1">
      <alignment horizontal="left"/>
    </xf>
    <xf numFmtId="0" fontId="0" fillId="0" borderId="15" xfId="0" applyBorder="1" applyAlignment="1">
      <alignment horizontal="left"/>
    </xf>
    <xf numFmtId="1" fontId="0" fillId="0" borderId="10" xfId="0" applyNumberFormat="1" applyBorder="1" applyAlignment="1">
      <alignment horizontal="center"/>
    </xf>
    <xf numFmtId="0" fontId="16" fillId="0" borderId="18" xfId="0" applyFont="1" applyBorder="1" applyAlignment="1">
      <alignment horizontal="center"/>
    </xf>
    <xf numFmtId="0" fontId="16" fillId="0" borderId="19" xfId="0" applyFont="1" applyBorder="1" applyAlignment="1">
      <alignment horizontal="center"/>
    </xf>
    <xf numFmtId="9" fontId="16" fillId="0" borderId="19" xfId="0" applyNumberFormat="1" applyFont="1" applyBorder="1" applyAlignment="1">
      <alignment horizontal="center"/>
    </xf>
    <xf numFmtId="0" fontId="16" fillId="0" borderId="20" xfId="0" applyFont="1" applyBorder="1" applyAlignment="1">
      <alignment horizontal="center"/>
    </xf>
    <xf numFmtId="0" fontId="0" fillId="0" borderId="21" xfId="0" applyBorder="1"/>
    <xf numFmtId="1" fontId="0" fillId="0" borderId="22" xfId="0" applyNumberFormat="1" applyBorder="1" applyAlignment="1">
      <alignment horizontal="center"/>
    </xf>
    <xf numFmtId="0" fontId="16" fillId="0" borderId="21" xfId="0" applyFont="1" applyBorder="1"/>
    <xf numFmtId="2" fontId="0" fillId="0" borderId="22" xfId="0" applyNumberFormat="1" applyBorder="1" applyAlignment="1">
      <alignment horizontal="center"/>
    </xf>
    <xf numFmtId="0" fontId="16" fillId="0" borderId="23" xfId="0" applyFont="1" applyBorder="1"/>
    <xf numFmtId="0" fontId="0" fillId="0" borderId="24" xfId="0" applyBorder="1" applyAlignment="1">
      <alignment horizontal="center"/>
    </xf>
    <xf numFmtId="1" fontId="0" fillId="0" borderId="24" xfId="0" applyNumberFormat="1" applyBorder="1" applyAlignment="1">
      <alignment horizontal="center"/>
    </xf>
    <xf numFmtId="2" fontId="0" fillId="0" borderId="24" xfId="0" applyNumberFormat="1" applyBorder="1" applyAlignment="1">
      <alignment horizontal="center"/>
    </xf>
    <xf numFmtId="1" fontId="0" fillId="0" borderId="25" xfId="0" applyNumberFormat="1" applyBorder="1" applyAlignment="1">
      <alignment horizontal="center"/>
    </xf>
    <xf numFmtId="0" fontId="0" fillId="0" borderId="27" xfId="0" applyBorder="1"/>
    <xf numFmtId="0" fontId="0" fillId="0" borderId="29" xfId="0" applyBorder="1"/>
    <xf numFmtId="0" fontId="0" fillId="0" borderId="31" xfId="0" applyBorder="1"/>
    <xf numFmtId="0" fontId="0" fillId="0" borderId="26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32" xfId="0" applyBorder="1"/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33" xfId="0" applyBorder="1"/>
    <xf numFmtId="2" fontId="0" fillId="0" borderId="24" xfId="0" applyNumberFormat="1" applyBorder="1" applyAlignment="1">
      <alignment horizontal="center"/>
    </xf>
    <xf numFmtId="2" fontId="0" fillId="0" borderId="25" xfId="0" applyNumberFormat="1" applyBorder="1" applyAlignment="1">
      <alignment horizontal="center"/>
    </xf>
    <xf numFmtId="0" fontId="0" fillId="0" borderId="19" xfId="0" applyBorder="1"/>
    <xf numFmtId="0" fontId="0" fillId="0" borderId="22" xfId="0" applyBorder="1" applyAlignment="1">
      <alignment horizontal="center"/>
    </xf>
    <xf numFmtId="0" fontId="0" fillId="0" borderId="24" xfId="0" applyBorder="1"/>
    <xf numFmtId="0" fontId="0" fillId="0" borderId="25" xfId="0" applyBorder="1" applyAlignment="1">
      <alignment horizont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Chart Title</cx:v>
        </cx:txData>
      </cx:tx>
    </cx:title>
    <cx:plotArea>
      <cx:plotAreaRegion>
        <cx:series layoutId="boxWhisker" uniqueId="{8435A99A-429B-4AF0-B15C-09CAD2BF17C7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7</xdr:row>
      <xdr:rowOff>38100</xdr:rowOff>
    </xdr:from>
    <xdr:to>
      <xdr:col>12</xdr:col>
      <xdr:colOff>596900</xdr:colOff>
      <xdr:row>21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E62AC8F1-4ADE-998E-DEBC-C3E2B87AE9D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372100" y="1327150"/>
              <a:ext cx="4921250" cy="25781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B50F2CA-7007-49BB-B6F7-9913260E944B}" name="Table1" displayName="Table1" ref="A1:E101" totalsRowShown="0">
  <autoFilter ref="A1:E101" xr:uid="{FB50F2CA-7007-49BB-B6F7-9913260E944B}"/>
  <sortState xmlns:xlrd2="http://schemas.microsoft.com/office/spreadsheetml/2017/richdata2" ref="A2:E101">
    <sortCondition ref="A1:A101"/>
  </sortState>
  <tableColumns count="5">
    <tableColumn id="1" xr3:uid="{E56B1AEF-D8F4-4DCB-8602-8D83CC56CAE2}" name="Age"/>
    <tableColumn id="2" xr3:uid="{48FB2E83-D275-4846-99A1-378D3FCC1008}" name="Salary"/>
    <tableColumn id="3" xr3:uid="{CF73D6D9-FD97-4FCB-82EC-861C279BD760}" name="Purchase_Count"/>
    <tableColumn id="4" xr3:uid="{2C4DEADC-245B-4E46-9FDC-320527EF9C38}" name="Satisfaction_Score" dataDxfId="0"/>
    <tableColumn id="5" xr3:uid="{DF438AD9-6DF6-4CF5-ABFE-E1897AC38C80}" name="Visit_Frequenc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15D95-5AFD-4C7F-BB80-0ED225EE6A6F}">
  <dimension ref="A1:E101"/>
  <sheetViews>
    <sheetView workbookViewId="0">
      <selection activeCell="A7" sqref="A7"/>
    </sheetView>
  </sheetViews>
  <sheetFormatPr defaultRowHeight="14.5" x14ac:dyDescent="0.35"/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>
        <v>56</v>
      </c>
      <c r="B2">
        <v>158767</v>
      </c>
      <c r="C2">
        <v>17</v>
      </c>
      <c r="D2">
        <v>1.9759585735163301</v>
      </c>
      <c r="E2">
        <v>7</v>
      </c>
    </row>
    <row r="3" spans="1:5" x14ac:dyDescent="0.35">
      <c r="A3">
        <v>46</v>
      </c>
      <c r="B3">
        <v>149375</v>
      </c>
      <c r="C3">
        <v>38</v>
      </c>
      <c r="D3">
        <v>4.8920422190097801</v>
      </c>
      <c r="E3">
        <v>5</v>
      </c>
    </row>
    <row r="4" spans="1:5" x14ac:dyDescent="0.35">
      <c r="A4">
        <v>32</v>
      </c>
      <c r="B4">
        <v>161330</v>
      </c>
      <c r="C4">
        <v>24</v>
      </c>
      <c r="D4">
        <v>2.5723908986670398</v>
      </c>
      <c r="E4">
        <v>3</v>
      </c>
    </row>
    <row r="5" spans="1:5" x14ac:dyDescent="0.35">
      <c r="A5">
        <v>60</v>
      </c>
      <c r="B5">
        <v>64504</v>
      </c>
      <c r="C5">
        <v>5</v>
      </c>
      <c r="D5">
        <v>4.5681862207084496</v>
      </c>
      <c r="E5">
        <v>12</v>
      </c>
    </row>
    <row r="6" spans="1:5" x14ac:dyDescent="0.35">
      <c r="A6">
        <v>25</v>
      </c>
      <c r="B6">
        <v>38986</v>
      </c>
      <c r="C6">
        <v>34</v>
      </c>
      <c r="D6">
        <v>3.5245545039890498</v>
      </c>
      <c r="E6">
        <v>16</v>
      </c>
    </row>
    <row r="7" spans="1:5" x14ac:dyDescent="0.35">
      <c r="A7">
        <v>38</v>
      </c>
      <c r="B7">
        <v>86858</v>
      </c>
      <c r="C7">
        <v>6</v>
      </c>
      <c r="D7">
        <v>4.1792452141665901</v>
      </c>
      <c r="E7">
        <v>19</v>
      </c>
    </row>
    <row r="8" spans="1:5" x14ac:dyDescent="0.35">
      <c r="A8">
        <v>56</v>
      </c>
      <c r="B8">
        <v>154312</v>
      </c>
      <c r="C8">
        <v>22</v>
      </c>
      <c r="D8">
        <v>3.01054837242076</v>
      </c>
      <c r="E8">
        <v>5</v>
      </c>
    </row>
    <row r="9" spans="1:5" x14ac:dyDescent="0.35">
      <c r="A9">
        <v>36</v>
      </c>
      <c r="B9">
        <v>37666</v>
      </c>
      <c r="C9">
        <v>11</v>
      </c>
      <c r="D9">
        <v>3.3076155385054302</v>
      </c>
      <c r="E9">
        <v>14</v>
      </c>
    </row>
    <row r="10" spans="1:5" x14ac:dyDescent="0.35">
      <c r="A10">
        <v>40</v>
      </c>
      <c r="B10">
        <v>63660</v>
      </c>
      <c r="C10">
        <v>48</v>
      </c>
      <c r="D10">
        <v>2.9700707752754498</v>
      </c>
      <c r="E10">
        <v>5</v>
      </c>
    </row>
    <row r="11" spans="1:5" x14ac:dyDescent="0.35">
      <c r="A11">
        <v>28</v>
      </c>
      <c r="B11">
        <v>159633</v>
      </c>
      <c r="C11">
        <v>16</v>
      </c>
      <c r="D11">
        <v>1.78097195119217</v>
      </c>
      <c r="E11">
        <v>15</v>
      </c>
    </row>
    <row r="12" spans="1:5" x14ac:dyDescent="0.35">
      <c r="A12">
        <v>28</v>
      </c>
      <c r="B12">
        <v>51854</v>
      </c>
      <c r="C12">
        <v>33</v>
      </c>
      <c r="D12">
        <v>3.88980846104602</v>
      </c>
      <c r="E12">
        <v>17</v>
      </c>
    </row>
    <row r="13" spans="1:5" x14ac:dyDescent="0.35">
      <c r="A13">
        <v>41</v>
      </c>
      <c r="B13">
        <v>89505</v>
      </c>
      <c r="C13">
        <v>9</v>
      </c>
      <c r="D13">
        <v>2.1230894497634201</v>
      </c>
      <c r="E13">
        <v>14</v>
      </c>
    </row>
    <row r="14" spans="1:5" x14ac:dyDescent="0.35">
      <c r="A14">
        <v>53</v>
      </c>
      <c r="B14">
        <v>129488</v>
      </c>
      <c r="C14">
        <v>6</v>
      </c>
      <c r="D14">
        <v>1.09726386572581</v>
      </c>
      <c r="E14">
        <v>5</v>
      </c>
    </row>
    <row r="15" spans="1:5" x14ac:dyDescent="0.35">
      <c r="A15">
        <v>57</v>
      </c>
      <c r="B15">
        <v>47662</v>
      </c>
      <c r="C15">
        <v>16</v>
      </c>
      <c r="D15">
        <v>3.5818891836286699</v>
      </c>
      <c r="E15">
        <v>12</v>
      </c>
    </row>
    <row r="16" spans="1:5" x14ac:dyDescent="0.35">
      <c r="A16">
        <v>41</v>
      </c>
      <c r="B16">
        <v>33392</v>
      </c>
      <c r="C16">
        <v>29</v>
      </c>
      <c r="D16">
        <v>1.70844271762819</v>
      </c>
      <c r="E16">
        <v>16</v>
      </c>
    </row>
    <row r="17" spans="1:5" x14ac:dyDescent="0.35">
      <c r="A17">
        <v>20</v>
      </c>
      <c r="B17">
        <v>55535</v>
      </c>
      <c r="C17">
        <v>3</v>
      </c>
      <c r="D17">
        <v>4.7618343374116501</v>
      </c>
      <c r="E17">
        <v>16</v>
      </c>
    </row>
    <row r="18" spans="1:5" x14ac:dyDescent="0.35">
      <c r="A18">
        <v>39</v>
      </c>
      <c r="B18">
        <v>138569</v>
      </c>
      <c r="C18">
        <v>20</v>
      </c>
      <c r="D18">
        <v>4.8157143080103397</v>
      </c>
      <c r="E18">
        <v>7</v>
      </c>
    </row>
    <row r="19" spans="1:5" x14ac:dyDescent="0.35">
      <c r="A19">
        <v>19</v>
      </c>
      <c r="B19">
        <v>77256</v>
      </c>
      <c r="C19">
        <v>36</v>
      </c>
      <c r="D19">
        <v>4.6594575608817896</v>
      </c>
      <c r="E19">
        <v>4</v>
      </c>
    </row>
    <row r="20" spans="1:5" x14ac:dyDescent="0.35">
      <c r="A20">
        <v>41</v>
      </c>
      <c r="B20">
        <v>114135</v>
      </c>
      <c r="C20">
        <v>19</v>
      </c>
      <c r="D20">
        <v>2.48063480102177</v>
      </c>
      <c r="E20">
        <v>1</v>
      </c>
    </row>
    <row r="21" spans="1:5" x14ac:dyDescent="0.35">
      <c r="A21">
        <v>61</v>
      </c>
      <c r="B21">
        <v>152478</v>
      </c>
      <c r="C21">
        <v>26</v>
      </c>
      <c r="D21">
        <v>1.0618264661154599</v>
      </c>
      <c r="E21">
        <v>5</v>
      </c>
    </row>
    <row r="22" spans="1:5" x14ac:dyDescent="0.35">
      <c r="A22">
        <v>47</v>
      </c>
      <c r="B22">
        <v>60222</v>
      </c>
      <c r="C22">
        <v>3</v>
      </c>
      <c r="D22">
        <v>4.7132742503509002</v>
      </c>
      <c r="E22">
        <v>10</v>
      </c>
    </row>
    <row r="23" spans="1:5" x14ac:dyDescent="0.35">
      <c r="A23">
        <v>55</v>
      </c>
      <c r="B23">
        <v>102373</v>
      </c>
      <c r="C23">
        <v>19</v>
      </c>
      <c r="D23">
        <v>2.7127365932692502</v>
      </c>
      <c r="E23">
        <v>5</v>
      </c>
    </row>
    <row r="24" spans="1:5" x14ac:dyDescent="0.35">
      <c r="A24">
        <v>19</v>
      </c>
      <c r="B24">
        <v>148684</v>
      </c>
      <c r="C24">
        <v>20</v>
      </c>
      <c r="D24">
        <v>4.8666192761746698</v>
      </c>
      <c r="E24">
        <v>4</v>
      </c>
    </row>
    <row r="25" spans="1:5" x14ac:dyDescent="0.35">
      <c r="A25">
        <v>38</v>
      </c>
      <c r="B25">
        <v>35965</v>
      </c>
      <c r="C25">
        <v>32</v>
      </c>
      <c r="D25">
        <v>4.8544799083570096</v>
      </c>
      <c r="E25">
        <v>2</v>
      </c>
    </row>
    <row r="26" spans="1:5" x14ac:dyDescent="0.35">
      <c r="A26">
        <v>50</v>
      </c>
      <c r="B26">
        <v>49538</v>
      </c>
      <c r="C26">
        <v>7</v>
      </c>
      <c r="D26">
        <v>4.4120378218694398</v>
      </c>
      <c r="E26">
        <v>10</v>
      </c>
    </row>
    <row r="27" spans="1:5" x14ac:dyDescent="0.35">
      <c r="A27">
        <v>29</v>
      </c>
      <c r="B27">
        <v>133066</v>
      </c>
      <c r="C27">
        <v>41</v>
      </c>
      <c r="D27">
        <v>2.1777955682783401</v>
      </c>
      <c r="E27">
        <v>19</v>
      </c>
    </row>
    <row r="28" spans="1:5" x14ac:dyDescent="0.35">
      <c r="A28">
        <v>39</v>
      </c>
      <c r="B28">
        <v>138252</v>
      </c>
      <c r="C28">
        <v>33</v>
      </c>
      <c r="D28">
        <v>2.5403909144077002</v>
      </c>
      <c r="E28">
        <v>1</v>
      </c>
    </row>
    <row r="29" spans="1:5" x14ac:dyDescent="0.35">
      <c r="A29">
        <v>61</v>
      </c>
      <c r="B29">
        <v>164182</v>
      </c>
      <c r="C29">
        <v>40</v>
      </c>
      <c r="D29">
        <v>4.4045466860674196</v>
      </c>
      <c r="E29">
        <v>5</v>
      </c>
    </row>
    <row r="30" spans="1:5" x14ac:dyDescent="0.35">
      <c r="A30">
        <v>42</v>
      </c>
      <c r="B30">
        <v>123806</v>
      </c>
      <c r="C30">
        <v>39</v>
      </c>
      <c r="D30">
        <v>2.2676880206251102</v>
      </c>
      <c r="E30">
        <v>13</v>
      </c>
    </row>
    <row r="31" spans="1:5" x14ac:dyDescent="0.35">
      <c r="A31">
        <v>44</v>
      </c>
      <c r="B31">
        <v>162982</v>
      </c>
      <c r="C31">
        <v>18</v>
      </c>
      <c r="D31">
        <v>1.67797098674437</v>
      </c>
      <c r="E31">
        <v>4</v>
      </c>
    </row>
    <row r="32" spans="1:5" x14ac:dyDescent="0.35">
      <c r="A32">
        <v>59</v>
      </c>
      <c r="B32">
        <v>135989</v>
      </c>
      <c r="C32">
        <v>40</v>
      </c>
      <c r="D32">
        <v>3.2272050498334002</v>
      </c>
      <c r="E32">
        <v>16</v>
      </c>
    </row>
    <row r="33" spans="1:5" x14ac:dyDescent="0.35">
      <c r="A33">
        <v>45</v>
      </c>
      <c r="B33">
        <v>115982</v>
      </c>
      <c r="C33">
        <v>1</v>
      </c>
      <c r="D33">
        <v>4.7446190966431203</v>
      </c>
      <c r="E33">
        <v>16</v>
      </c>
    </row>
    <row r="34" spans="1:5" x14ac:dyDescent="0.35">
      <c r="A34">
        <v>33</v>
      </c>
      <c r="B34">
        <v>146626</v>
      </c>
      <c r="C34">
        <v>11</v>
      </c>
      <c r="D34">
        <v>3.7841191866998898</v>
      </c>
      <c r="E34">
        <v>2</v>
      </c>
    </row>
    <row r="35" spans="1:5" x14ac:dyDescent="0.35">
      <c r="A35">
        <v>32</v>
      </c>
      <c r="B35">
        <v>144176</v>
      </c>
      <c r="C35">
        <v>28</v>
      </c>
      <c r="D35">
        <v>3.2802446803574599</v>
      </c>
      <c r="E35">
        <v>17</v>
      </c>
    </row>
    <row r="36" spans="1:5" x14ac:dyDescent="0.35">
      <c r="A36">
        <v>64</v>
      </c>
      <c r="B36">
        <v>156278</v>
      </c>
      <c r="C36">
        <v>25</v>
      </c>
      <c r="D36">
        <v>1.3887059750830699</v>
      </c>
      <c r="E36">
        <v>12</v>
      </c>
    </row>
    <row r="37" spans="1:5" x14ac:dyDescent="0.35">
      <c r="A37">
        <v>61</v>
      </c>
      <c r="B37">
        <v>147409</v>
      </c>
      <c r="C37">
        <v>23</v>
      </c>
      <c r="D37">
        <v>3.4600289067966701</v>
      </c>
      <c r="E37">
        <v>18</v>
      </c>
    </row>
    <row r="38" spans="1:5" x14ac:dyDescent="0.35">
      <c r="A38">
        <v>20</v>
      </c>
      <c r="B38">
        <v>48419</v>
      </c>
      <c r="C38">
        <v>31</v>
      </c>
      <c r="D38">
        <v>4.9602154004170496</v>
      </c>
      <c r="E38">
        <v>3</v>
      </c>
    </row>
    <row r="39" spans="1:5" x14ac:dyDescent="0.35">
      <c r="A39">
        <v>54</v>
      </c>
      <c r="B39">
        <v>75015</v>
      </c>
      <c r="C39">
        <v>30</v>
      </c>
      <c r="D39">
        <v>1.5603360609460899</v>
      </c>
      <c r="E39">
        <v>1</v>
      </c>
    </row>
    <row r="40" spans="1:5" x14ac:dyDescent="0.35">
      <c r="A40">
        <v>24</v>
      </c>
      <c r="B40">
        <v>147096</v>
      </c>
      <c r="C40">
        <v>42</v>
      </c>
      <c r="D40">
        <v>3.0733186094549398</v>
      </c>
      <c r="E40">
        <v>1</v>
      </c>
    </row>
    <row r="41" spans="1:5" x14ac:dyDescent="0.35">
      <c r="A41">
        <v>38</v>
      </c>
      <c r="B41">
        <v>132059</v>
      </c>
      <c r="C41">
        <v>35</v>
      </c>
      <c r="D41">
        <v>4.5094922877118204</v>
      </c>
      <c r="E41">
        <v>19</v>
      </c>
    </row>
    <row r="42" spans="1:5" x14ac:dyDescent="0.35">
      <c r="A42">
        <v>26</v>
      </c>
      <c r="B42">
        <v>135687</v>
      </c>
      <c r="C42">
        <v>7</v>
      </c>
      <c r="D42">
        <v>3.9630744710168102</v>
      </c>
      <c r="E42">
        <v>11</v>
      </c>
    </row>
    <row r="43" spans="1:5" x14ac:dyDescent="0.35">
      <c r="A43">
        <v>56</v>
      </c>
      <c r="B43">
        <v>112939</v>
      </c>
      <c r="C43">
        <v>16</v>
      </c>
      <c r="D43">
        <v>3.7880629639810701</v>
      </c>
      <c r="E43">
        <v>5</v>
      </c>
    </row>
    <row r="44" spans="1:5" x14ac:dyDescent="0.35">
      <c r="A44">
        <v>35</v>
      </c>
      <c r="B44">
        <v>174213</v>
      </c>
      <c r="C44">
        <v>26</v>
      </c>
      <c r="D44">
        <v>3.80993633594843</v>
      </c>
      <c r="E44">
        <v>12</v>
      </c>
    </row>
    <row r="45" spans="1:5" x14ac:dyDescent="0.35">
      <c r="A45">
        <v>21</v>
      </c>
      <c r="B45">
        <v>130878</v>
      </c>
      <c r="C45">
        <v>48</v>
      </c>
      <c r="D45">
        <v>2.4379646048790198</v>
      </c>
      <c r="E45">
        <v>3</v>
      </c>
    </row>
    <row r="46" spans="1:5" x14ac:dyDescent="0.35">
      <c r="A46">
        <v>42</v>
      </c>
      <c r="B46">
        <v>87623</v>
      </c>
      <c r="C46">
        <v>49</v>
      </c>
      <c r="D46">
        <v>2.1743673770579699</v>
      </c>
      <c r="E46">
        <v>1</v>
      </c>
    </row>
    <row r="47" spans="1:5" x14ac:dyDescent="0.35">
      <c r="A47">
        <v>31</v>
      </c>
      <c r="B47">
        <v>100450</v>
      </c>
      <c r="C47">
        <v>2</v>
      </c>
      <c r="D47">
        <v>4.23744462191405</v>
      </c>
      <c r="E47">
        <v>1</v>
      </c>
    </row>
    <row r="48" spans="1:5" x14ac:dyDescent="0.35">
      <c r="A48">
        <v>26</v>
      </c>
      <c r="B48">
        <v>118426</v>
      </c>
      <c r="C48">
        <v>1</v>
      </c>
      <c r="D48">
        <v>4.2404535787167204</v>
      </c>
      <c r="E48">
        <v>8</v>
      </c>
    </row>
    <row r="49" spans="1:5" x14ac:dyDescent="0.35">
      <c r="A49">
        <v>43</v>
      </c>
      <c r="B49">
        <v>142845</v>
      </c>
      <c r="C49">
        <v>48</v>
      </c>
      <c r="D49">
        <v>4.4682892743204103</v>
      </c>
      <c r="E49">
        <v>10</v>
      </c>
    </row>
    <row r="50" spans="1:5" x14ac:dyDescent="0.35">
      <c r="A50">
        <v>19</v>
      </c>
      <c r="B50">
        <v>178371</v>
      </c>
      <c r="C50">
        <v>12</v>
      </c>
      <c r="D50">
        <v>4.6529622102258799</v>
      </c>
      <c r="E50">
        <v>11</v>
      </c>
    </row>
    <row r="51" spans="1:5" x14ac:dyDescent="0.35">
      <c r="A51">
        <v>37</v>
      </c>
      <c r="B51">
        <v>68585</v>
      </c>
      <c r="C51">
        <v>5</v>
      </c>
      <c r="D51">
        <v>3.0453695954437499</v>
      </c>
      <c r="E51">
        <v>12</v>
      </c>
    </row>
    <row r="52" spans="1:5" x14ac:dyDescent="0.35">
      <c r="A52">
        <v>45</v>
      </c>
      <c r="B52">
        <v>134225</v>
      </c>
      <c r="C52">
        <v>37</v>
      </c>
      <c r="D52">
        <v>3.00606517874879</v>
      </c>
      <c r="E52">
        <v>13</v>
      </c>
    </row>
    <row r="53" spans="1:5" x14ac:dyDescent="0.35">
      <c r="A53">
        <v>64</v>
      </c>
      <c r="B53">
        <v>89044</v>
      </c>
      <c r="C53">
        <v>32</v>
      </c>
      <c r="D53">
        <v>4.1931807158670997</v>
      </c>
      <c r="E53">
        <v>12</v>
      </c>
    </row>
    <row r="54" spans="1:5" x14ac:dyDescent="0.35">
      <c r="A54">
        <v>24</v>
      </c>
      <c r="B54">
        <v>134556</v>
      </c>
      <c r="C54">
        <v>9</v>
      </c>
      <c r="D54">
        <v>3.5998557231110602</v>
      </c>
      <c r="E54">
        <v>14</v>
      </c>
    </row>
    <row r="55" spans="1:5" x14ac:dyDescent="0.35">
      <c r="A55">
        <v>61</v>
      </c>
      <c r="B55">
        <v>27693</v>
      </c>
      <c r="C55">
        <v>41</v>
      </c>
      <c r="D55">
        <v>3.8078675090308098</v>
      </c>
      <c r="E55">
        <v>2</v>
      </c>
    </row>
    <row r="56" spans="1:5" x14ac:dyDescent="0.35">
      <c r="A56">
        <v>25</v>
      </c>
      <c r="B56">
        <v>120259</v>
      </c>
      <c r="C56">
        <v>35</v>
      </c>
      <c r="D56">
        <v>4.1831706777443998</v>
      </c>
      <c r="E56">
        <v>19</v>
      </c>
    </row>
    <row r="57" spans="1:5" x14ac:dyDescent="0.35">
      <c r="A57">
        <v>64</v>
      </c>
      <c r="B57">
        <v>50939</v>
      </c>
      <c r="C57">
        <v>19</v>
      </c>
      <c r="D57">
        <v>4.5600213672702603</v>
      </c>
      <c r="E57">
        <v>18</v>
      </c>
    </row>
    <row r="58" spans="1:5" x14ac:dyDescent="0.35">
      <c r="A58">
        <v>52</v>
      </c>
      <c r="B58">
        <v>177906</v>
      </c>
      <c r="C58">
        <v>48</v>
      </c>
      <c r="D58">
        <v>2.3519806274061401</v>
      </c>
      <c r="E58">
        <v>3</v>
      </c>
    </row>
    <row r="59" spans="1:5" x14ac:dyDescent="0.35">
      <c r="A59">
        <v>31</v>
      </c>
      <c r="B59">
        <v>43047</v>
      </c>
      <c r="C59">
        <v>16</v>
      </c>
      <c r="D59">
        <v>2.5023318105597698</v>
      </c>
      <c r="E59">
        <v>17</v>
      </c>
    </row>
    <row r="60" spans="1:5" x14ac:dyDescent="0.35">
      <c r="A60">
        <v>34</v>
      </c>
      <c r="B60">
        <v>51105</v>
      </c>
      <c r="C60">
        <v>3</v>
      </c>
      <c r="D60">
        <v>1.37592775936347</v>
      </c>
      <c r="E60">
        <v>8</v>
      </c>
    </row>
    <row r="61" spans="1:5" x14ac:dyDescent="0.35">
      <c r="A61">
        <v>53</v>
      </c>
      <c r="B61">
        <v>100766</v>
      </c>
      <c r="C61">
        <v>20</v>
      </c>
      <c r="D61">
        <v>3.3131205639846901</v>
      </c>
      <c r="E61">
        <v>10</v>
      </c>
    </row>
    <row r="62" spans="1:5" x14ac:dyDescent="0.35">
      <c r="A62">
        <v>57</v>
      </c>
      <c r="B62">
        <v>171779</v>
      </c>
      <c r="C62">
        <v>24</v>
      </c>
      <c r="D62">
        <v>1.1437690951869599</v>
      </c>
      <c r="E62">
        <v>2</v>
      </c>
    </row>
    <row r="63" spans="1:5" x14ac:dyDescent="0.35">
      <c r="A63">
        <v>21</v>
      </c>
      <c r="B63">
        <v>178048</v>
      </c>
      <c r="C63">
        <v>33</v>
      </c>
      <c r="D63">
        <v>2.8623920725298402</v>
      </c>
      <c r="E63">
        <v>19</v>
      </c>
    </row>
    <row r="64" spans="1:5" x14ac:dyDescent="0.35">
      <c r="A64">
        <v>19</v>
      </c>
      <c r="B64">
        <v>69262</v>
      </c>
      <c r="C64">
        <v>24</v>
      </c>
      <c r="D64">
        <v>3.1705785388302998</v>
      </c>
      <c r="E64">
        <v>9</v>
      </c>
    </row>
    <row r="65" spans="1:5" x14ac:dyDescent="0.35">
      <c r="A65">
        <v>23</v>
      </c>
      <c r="B65">
        <v>150117</v>
      </c>
      <c r="C65">
        <v>11</v>
      </c>
      <c r="D65">
        <v>2.1461650085131301</v>
      </c>
      <c r="E65">
        <v>7</v>
      </c>
    </row>
    <row r="66" spans="1:5" x14ac:dyDescent="0.35">
      <c r="A66">
        <v>59</v>
      </c>
      <c r="B66">
        <v>48776</v>
      </c>
      <c r="C66">
        <v>49</v>
      </c>
      <c r="D66">
        <v>3.3633330422760399</v>
      </c>
      <c r="E66">
        <v>4</v>
      </c>
    </row>
    <row r="67" spans="1:5" x14ac:dyDescent="0.35">
      <c r="A67">
        <v>21</v>
      </c>
      <c r="B67">
        <v>153376</v>
      </c>
      <c r="C67">
        <v>8</v>
      </c>
      <c r="D67">
        <v>1.1220009997561899</v>
      </c>
      <c r="E67">
        <v>18</v>
      </c>
    </row>
    <row r="68" spans="1:5" x14ac:dyDescent="0.35">
      <c r="A68">
        <v>46</v>
      </c>
      <c r="B68">
        <v>162848</v>
      </c>
      <c r="C68">
        <v>36</v>
      </c>
      <c r="D68">
        <v>1.1493927549968499</v>
      </c>
      <c r="E68">
        <v>13</v>
      </c>
    </row>
    <row r="69" spans="1:5" x14ac:dyDescent="0.35">
      <c r="A69">
        <v>35</v>
      </c>
      <c r="B69">
        <v>117787</v>
      </c>
      <c r="C69">
        <v>38</v>
      </c>
      <c r="D69">
        <v>4.2904022426386303</v>
      </c>
      <c r="E69">
        <v>11</v>
      </c>
    </row>
    <row r="70" spans="1:5" x14ac:dyDescent="0.35">
      <c r="A70">
        <v>43</v>
      </c>
      <c r="B70">
        <v>152948</v>
      </c>
      <c r="C70">
        <v>40</v>
      </c>
      <c r="D70">
        <v>2.4407625656450498</v>
      </c>
      <c r="E70">
        <v>4</v>
      </c>
    </row>
    <row r="71" spans="1:5" x14ac:dyDescent="0.35">
      <c r="A71">
        <v>61</v>
      </c>
      <c r="B71">
        <v>80016</v>
      </c>
      <c r="C71">
        <v>20</v>
      </c>
      <c r="D71">
        <v>1.50824205060753</v>
      </c>
      <c r="E71">
        <v>4</v>
      </c>
    </row>
    <row r="72" spans="1:5" x14ac:dyDescent="0.35">
      <c r="A72">
        <v>51</v>
      </c>
      <c r="B72">
        <v>165546</v>
      </c>
      <c r="C72">
        <v>35</v>
      </c>
      <c r="D72">
        <v>3.0889730402192099</v>
      </c>
      <c r="E72">
        <v>10</v>
      </c>
    </row>
    <row r="73" spans="1:5" x14ac:dyDescent="0.35">
      <c r="A73">
        <v>27</v>
      </c>
      <c r="B73">
        <v>46959</v>
      </c>
      <c r="C73">
        <v>48</v>
      </c>
      <c r="D73">
        <v>4.0799742123944398</v>
      </c>
      <c r="E73">
        <v>5</v>
      </c>
    </row>
    <row r="74" spans="1:5" x14ac:dyDescent="0.35">
      <c r="A74">
        <v>53</v>
      </c>
      <c r="B74">
        <v>161602</v>
      </c>
      <c r="C74">
        <v>25</v>
      </c>
      <c r="D74">
        <v>1.86328410998737</v>
      </c>
      <c r="E74">
        <v>9</v>
      </c>
    </row>
    <row r="75" spans="1:5" x14ac:dyDescent="0.35">
      <c r="A75">
        <v>31</v>
      </c>
      <c r="B75">
        <v>144101</v>
      </c>
      <c r="C75">
        <v>35</v>
      </c>
      <c r="D75">
        <v>3.4915619032760001</v>
      </c>
      <c r="E75">
        <v>3</v>
      </c>
    </row>
    <row r="76" spans="1:5" x14ac:dyDescent="0.35">
      <c r="A76">
        <v>48</v>
      </c>
      <c r="B76">
        <v>28748</v>
      </c>
      <c r="C76">
        <v>25</v>
      </c>
      <c r="D76">
        <v>1.34138985997507</v>
      </c>
      <c r="E76">
        <v>17</v>
      </c>
    </row>
    <row r="77" spans="1:5" x14ac:dyDescent="0.35">
      <c r="A77">
        <v>32</v>
      </c>
      <c r="B77">
        <v>38545</v>
      </c>
      <c r="C77">
        <v>29</v>
      </c>
      <c r="D77">
        <v>1.2067268846744299</v>
      </c>
      <c r="E77">
        <v>3</v>
      </c>
    </row>
    <row r="78" spans="1:5" x14ac:dyDescent="0.35">
      <c r="A78">
        <v>25</v>
      </c>
      <c r="B78">
        <v>152659</v>
      </c>
      <c r="C78">
        <v>18</v>
      </c>
      <c r="D78">
        <v>3.1254185262725902</v>
      </c>
      <c r="E78">
        <v>16</v>
      </c>
    </row>
    <row r="79" spans="1:5" x14ac:dyDescent="0.35">
      <c r="A79">
        <v>31</v>
      </c>
      <c r="B79">
        <v>98530</v>
      </c>
      <c r="C79">
        <v>46</v>
      </c>
      <c r="D79">
        <v>3.1625404864404199</v>
      </c>
      <c r="E79">
        <v>4</v>
      </c>
    </row>
    <row r="80" spans="1:5" x14ac:dyDescent="0.35">
      <c r="A80">
        <v>40</v>
      </c>
      <c r="B80">
        <v>118557</v>
      </c>
      <c r="C80">
        <v>18</v>
      </c>
      <c r="D80">
        <v>3.54971960599282</v>
      </c>
      <c r="E80">
        <v>18</v>
      </c>
    </row>
    <row r="81" spans="1:5" x14ac:dyDescent="0.35">
      <c r="A81">
        <v>57</v>
      </c>
      <c r="B81">
        <v>86087</v>
      </c>
      <c r="C81">
        <v>2</v>
      </c>
      <c r="D81">
        <v>3.90436533489064</v>
      </c>
      <c r="E81">
        <v>17</v>
      </c>
    </row>
    <row r="82" spans="1:5" x14ac:dyDescent="0.35">
      <c r="A82">
        <v>38</v>
      </c>
      <c r="B82">
        <v>93840</v>
      </c>
      <c r="C82">
        <v>35</v>
      </c>
      <c r="D82">
        <v>4.90340831785013</v>
      </c>
      <c r="E82">
        <v>7</v>
      </c>
    </row>
    <row r="83" spans="1:5" x14ac:dyDescent="0.35">
      <c r="A83">
        <v>33</v>
      </c>
      <c r="B83">
        <v>143451</v>
      </c>
      <c r="C83">
        <v>16</v>
      </c>
      <c r="D83">
        <v>3.0652013932047799</v>
      </c>
      <c r="E83">
        <v>5</v>
      </c>
    </row>
    <row r="84" spans="1:5" x14ac:dyDescent="0.35">
      <c r="A84">
        <v>62</v>
      </c>
      <c r="B84">
        <v>76005</v>
      </c>
      <c r="C84">
        <v>41</v>
      </c>
      <c r="D84">
        <v>2.2918258917649799</v>
      </c>
      <c r="E84">
        <v>12</v>
      </c>
    </row>
    <row r="85" spans="1:5" x14ac:dyDescent="0.35">
      <c r="A85">
        <v>35</v>
      </c>
      <c r="B85">
        <v>64353</v>
      </c>
      <c r="C85">
        <v>36</v>
      </c>
      <c r="D85">
        <v>4.1807447790748098</v>
      </c>
      <c r="E85">
        <v>17</v>
      </c>
    </row>
    <row r="86" spans="1:5" x14ac:dyDescent="0.35">
      <c r="A86">
        <v>64</v>
      </c>
      <c r="B86">
        <v>77733</v>
      </c>
      <c r="C86">
        <v>33</v>
      </c>
      <c r="D86">
        <v>2.0833290050482902</v>
      </c>
      <c r="E86">
        <v>13</v>
      </c>
    </row>
    <row r="87" spans="1:5" x14ac:dyDescent="0.35">
      <c r="A87">
        <v>41</v>
      </c>
      <c r="B87">
        <v>90318</v>
      </c>
      <c r="C87">
        <v>4</v>
      </c>
      <c r="D87">
        <v>2.75588568282254</v>
      </c>
      <c r="E87">
        <v>3</v>
      </c>
    </row>
    <row r="88" spans="1:5" x14ac:dyDescent="0.35">
      <c r="A88">
        <v>43</v>
      </c>
      <c r="B88">
        <v>179736</v>
      </c>
      <c r="C88">
        <v>33</v>
      </c>
      <c r="D88">
        <v>1.3138255253690601</v>
      </c>
      <c r="E88">
        <v>9</v>
      </c>
    </row>
    <row r="89" spans="1:5" x14ac:dyDescent="0.35">
      <c r="A89">
        <v>42</v>
      </c>
      <c r="B89">
        <v>92172</v>
      </c>
      <c r="C89">
        <v>14</v>
      </c>
      <c r="D89">
        <v>1.10140297366183</v>
      </c>
      <c r="E89">
        <v>17</v>
      </c>
    </row>
    <row r="90" spans="1:5" x14ac:dyDescent="0.35">
      <c r="A90">
        <v>62</v>
      </c>
      <c r="B90">
        <v>118264</v>
      </c>
      <c r="C90">
        <v>21</v>
      </c>
      <c r="D90">
        <v>4.8505936587117002</v>
      </c>
      <c r="E90">
        <v>17</v>
      </c>
    </row>
    <row r="91" spans="1:5" x14ac:dyDescent="0.35">
      <c r="A91">
        <v>58</v>
      </c>
      <c r="B91">
        <v>51736</v>
      </c>
      <c r="C91">
        <v>48</v>
      </c>
      <c r="D91">
        <v>4.3439204820488202</v>
      </c>
      <c r="E91">
        <v>16</v>
      </c>
    </row>
    <row r="92" spans="1:5" x14ac:dyDescent="0.35">
      <c r="A92">
        <v>46</v>
      </c>
      <c r="B92">
        <v>137859</v>
      </c>
      <c r="C92">
        <v>20</v>
      </c>
      <c r="D92">
        <v>3.7838968243747901</v>
      </c>
      <c r="E92">
        <v>13</v>
      </c>
    </row>
    <row r="93" spans="1:5" x14ac:dyDescent="0.35">
      <c r="A93">
        <v>32</v>
      </c>
      <c r="B93">
        <v>137181</v>
      </c>
      <c r="C93">
        <v>8</v>
      </c>
      <c r="D93">
        <v>2.6358117776570702</v>
      </c>
      <c r="E93">
        <v>19</v>
      </c>
    </row>
    <row r="94" spans="1:5" x14ac:dyDescent="0.35">
      <c r="A94">
        <v>62</v>
      </c>
      <c r="B94">
        <v>156926</v>
      </c>
      <c r="C94">
        <v>7</v>
      </c>
      <c r="D94">
        <v>1.69317728028338</v>
      </c>
      <c r="E94">
        <v>17</v>
      </c>
    </row>
    <row r="95" spans="1:5" x14ac:dyDescent="0.35">
      <c r="A95">
        <v>18</v>
      </c>
      <c r="B95">
        <v>115084</v>
      </c>
      <c r="C95">
        <v>3</v>
      </c>
      <c r="D95">
        <v>1.62574817068434</v>
      </c>
      <c r="E95">
        <v>4</v>
      </c>
    </row>
    <row r="96" spans="1:5" x14ac:dyDescent="0.35">
      <c r="A96">
        <v>42</v>
      </c>
      <c r="B96">
        <v>32392</v>
      </c>
      <c r="C96">
        <v>17</v>
      </c>
      <c r="D96">
        <v>2.00097159265838</v>
      </c>
      <c r="E96">
        <v>12</v>
      </c>
    </row>
    <row r="97" spans="1:5" x14ac:dyDescent="0.35">
      <c r="A97">
        <v>24</v>
      </c>
      <c r="B97">
        <v>80680</v>
      </c>
      <c r="C97">
        <v>33</v>
      </c>
      <c r="D97">
        <v>3.1969066588244801</v>
      </c>
      <c r="E97">
        <v>9</v>
      </c>
    </row>
    <row r="98" spans="1:5" x14ac:dyDescent="0.35">
      <c r="A98">
        <v>26</v>
      </c>
      <c r="B98">
        <v>75859</v>
      </c>
      <c r="C98">
        <v>48</v>
      </c>
      <c r="D98">
        <v>3.85838369080024</v>
      </c>
      <c r="E98">
        <v>19</v>
      </c>
    </row>
    <row r="99" spans="1:5" x14ac:dyDescent="0.35">
      <c r="A99">
        <v>41</v>
      </c>
      <c r="B99">
        <v>150657</v>
      </c>
      <c r="C99">
        <v>12</v>
      </c>
      <c r="D99">
        <v>3.6407895068709202</v>
      </c>
      <c r="E99">
        <v>12</v>
      </c>
    </row>
    <row r="100" spans="1:5" x14ac:dyDescent="0.35">
      <c r="A100">
        <v>18</v>
      </c>
      <c r="B100">
        <v>95467</v>
      </c>
      <c r="C100">
        <v>22</v>
      </c>
      <c r="D100">
        <v>2.11973558778377</v>
      </c>
      <c r="E100">
        <v>9</v>
      </c>
    </row>
    <row r="101" spans="1:5" x14ac:dyDescent="0.35">
      <c r="A101">
        <v>61</v>
      </c>
      <c r="B101">
        <v>123506</v>
      </c>
      <c r="C101">
        <v>22</v>
      </c>
      <c r="D101">
        <v>4.8194611226527702</v>
      </c>
      <c r="E101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EF0FB-4862-4EB8-97DA-9BB92E0BBDD5}">
  <dimension ref="A1:J101"/>
  <sheetViews>
    <sheetView tabSelected="1" topLeftCell="A81" workbookViewId="0">
      <selection sqref="A1:E101"/>
    </sheetView>
  </sheetViews>
  <sheetFormatPr defaultRowHeight="14.5" x14ac:dyDescent="0.35"/>
  <cols>
    <col min="3" max="3" width="16.54296875" customWidth="1"/>
    <col min="4" max="4" width="18.08984375" customWidth="1"/>
    <col min="5" max="5" width="16.08984375" customWidth="1"/>
    <col min="7" max="7" width="13" bestFit="1" customWidth="1"/>
    <col min="9" max="9" width="14" bestFit="1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0" x14ac:dyDescent="0.35">
      <c r="A2">
        <v>18</v>
      </c>
      <c r="B2">
        <v>95467</v>
      </c>
      <c r="C2">
        <v>22</v>
      </c>
      <c r="D2" s="3">
        <v>2.11973558778377</v>
      </c>
      <c r="E2">
        <v>9</v>
      </c>
    </row>
    <row r="3" spans="1:10" x14ac:dyDescent="0.35">
      <c r="A3">
        <v>18</v>
      </c>
      <c r="B3">
        <v>115084</v>
      </c>
      <c r="C3">
        <v>3</v>
      </c>
      <c r="D3" s="3">
        <v>1.62574817068434</v>
      </c>
      <c r="E3">
        <v>4</v>
      </c>
      <c r="G3" s="10" t="s">
        <v>30</v>
      </c>
      <c r="H3" s="11">
        <f>MEDIAN(Table1[Age])</f>
        <v>41</v>
      </c>
    </row>
    <row r="4" spans="1:10" x14ac:dyDescent="0.35">
      <c r="A4">
        <v>19</v>
      </c>
      <c r="B4">
        <v>69262</v>
      </c>
      <c r="C4">
        <v>24</v>
      </c>
      <c r="D4" s="3">
        <v>3.1705785388302998</v>
      </c>
      <c r="E4">
        <v>9</v>
      </c>
      <c r="G4" s="8" t="s">
        <v>31</v>
      </c>
      <c r="H4" s="9">
        <f>QUARTILE(Table1[Age],1)</f>
        <v>30.5</v>
      </c>
      <c r="I4" t="s">
        <v>34</v>
      </c>
      <c r="J4" s="3">
        <f>H4-1.5*J5</f>
        <v>-3.625</v>
      </c>
    </row>
    <row r="5" spans="1:10" x14ac:dyDescent="0.35">
      <c r="A5">
        <v>19</v>
      </c>
      <c r="B5">
        <v>77256</v>
      </c>
      <c r="C5">
        <v>36</v>
      </c>
      <c r="D5" s="3">
        <v>4.6594575608817896</v>
      </c>
      <c r="E5">
        <v>4</v>
      </c>
      <c r="G5" s="8" t="s">
        <v>32</v>
      </c>
      <c r="H5" s="9">
        <f>QUARTILE(Table1[Age],2)</f>
        <v>41</v>
      </c>
      <c r="I5" s="12" t="s">
        <v>36</v>
      </c>
      <c r="J5" s="13">
        <f>H6-H4</f>
        <v>22.75</v>
      </c>
    </row>
    <row r="6" spans="1:10" x14ac:dyDescent="0.35">
      <c r="A6">
        <v>19</v>
      </c>
      <c r="B6">
        <v>148684</v>
      </c>
      <c r="C6">
        <v>20</v>
      </c>
      <c r="D6" s="3">
        <v>4.8666192761746698</v>
      </c>
      <c r="E6">
        <v>4</v>
      </c>
      <c r="G6" s="8" t="s">
        <v>33</v>
      </c>
      <c r="H6" s="9">
        <f>QUARTILE(Table1[Age],3)</f>
        <v>53.25</v>
      </c>
      <c r="I6" t="s">
        <v>35</v>
      </c>
      <c r="J6" s="3">
        <f>H6-1.5*J5</f>
        <v>19.125</v>
      </c>
    </row>
    <row r="7" spans="1:10" x14ac:dyDescent="0.35">
      <c r="A7">
        <v>19</v>
      </c>
      <c r="B7">
        <v>178371</v>
      </c>
      <c r="C7">
        <v>12</v>
      </c>
      <c r="D7" s="3">
        <v>4.6529622102258799</v>
      </c>
      <c r="E7">
        <v>11</v>
      </c>
    </row>
    <row r="8" spans="1:10" x14ac:dyDescent="0.35">
      <c r="A8">
        <v>20</v>
      </c>
      <c r="B8">
        <v>48419</v>
      </c>
      <c r="C8">
        <v>31</v>
      </c>
      <c r="D8" s="3">
        <v>4.9602154004170496</v>
      </c>
      <c r="E8">
        <v>3</v>
      </c>
    </row>
    <row r="9" spans="1:10" x14ac:dyDescent="0.35">
      <c r="A9">
        <v>20</v>
      </c>
      <c r="B9">
        <v>55535</v>
      </c>
      <c r="C9">
        <v>3</v>
      </c>
      <c r="D9" s="3">
        <v>4.7618343374116501</v>
      </c>
      <c r="E9">
        <v>16</v>
      </c>
    </row>
    <row r="10" spans="1:10" x14ac:dyDescent="0.35">
      <c r="A10">
        <v>21</v>
      </c>
      <c r="B10">
        <v>130878</v>
      </c>
      <c r="C10">
        <v>48</v>
      </c>
      <c r="D10" s="3">
        <v>2.4379646048790198</v>
      </c>
      <c r="E10">
        <v>3</v>
      </c>
    </row>
    <row r="11" spans="1:10" x14ac:dyDescent="0.35">
      <c r="A11">
        <v>21</v>
      </c>
      <c r="B11">
        <v>153376</v>
      </c>
      <c r="C11">
        <v>8</v>
      </c>
      <c r="D11" s="3">
        <v>1.1220009997561899</v>
      </c>
      <c r="E11">
        <v>18</v>
      </c>
    </row>
    <row r="12" spans="1:10" x14ac:dyDescent="0.35">
      <c r="A12">
        <v>21</v>
      </c>
      <c r="B12">
        <v>178048</v>
      </c>
      <c r="C12">
        <v>33</v>
      </c>
      <c r="D12" s="3">
        <v>2.8623920725298402</v>
      </c>
      <c r="E12">
        <v>19</v>
      </c>
    </row>
    <row r="13" spans="1:10" x14ac:dyDescent="0.35">
      <c r="A13">
        <v>23</v>
      </c>
      <c r="B13">
        <v>150117</v>
      </c>
      <c r="C13">
        <v>11</v>
      </c>
      <c r="D13" s="3">
        <v>2.1461650085131301</v>
      </c>
      <c r="E13">
        <v>7</v>
      </c>
    </row>
    <row r="14" spans="1:10" x14ac:dyDescent="0.35">
      <c r="A14">
        <v>24</v>
      </c>
      <c r="B14">
        <v>80680</v>
      </c>
      <c r="C14">
        <v>33</v>
      </c>
      <c r="D14" s="3">
        <v>3.1969066588244801</v>
      </c>
      <c r="E14">
        <v>9</v>
      </c>
    </row>
    <row r="15" spans="1:10" x14ac:dyDescent="0.35">
      <c r="A15">
        <v>24</v>
      </c>
      <c r="B15">
        <v>134556</v>
      </c>
      <c r="C15">
        <v>9</v>
      </c>
      <c r="D15" s="3">
        <v>3.5998557231110602</v>
      </c>
      <c r="E15">
        <v>14</v>
      </c>
    </row>
    <row r="16" spans="1:10" x14ac:dyDescent="0.35">
      <c r="A16">
        <v>24</v>
      </c>
      <c r="B16">
        <v>147096</v>
      </c>
      <c r="C16">
        <v>42</v>
      </c>
      <c r="D16" s="3">
        <v>3.0733186094549398</v>
      </c>
      <c r="E16">
        <v>1</v>
      </c>
    </row>
    <row r="17" spans="1:5" x14ac:dyDescent="0.35">
      <c r="A17">
        <v>25</v>
      </c>
      <c r="B17">
        <v>38986</v>
      </c>
      <c r="C17">
        <v>34</v>
      </c>
      <c r="D17" s="3">
        <v>3.5245545039890498</v>
      </c>
      <c r="E17">
        <v>16</v>
      </c>
    </row>
    <row r="18" spans="1:5" x14ac:dyDescent="0.35">
      <c r="A18">
        <v>25</v>
      </c>
      <c r="B18">
        <v>120259</v>
      </c>
      <c r="C18">
        <v>35</v>
      </c>
      <c r="D18" s="3">
        <v>4.1831706777443998</v>
      </c>
      <c r="E18">
        <v>19</v>
      </c>
    </row>
    <row r="19" spans="1:5" x14ac:dyDescent="0.35">
      <c r="A19">
        <v>25</v>
      </c>
      <c r="B19">
        <v>152659</v>
      </c>
      <c r="C19">
        <v>18</v>
      </c>
      <c r="D19" s="3">
        <v>3.1254185262725902</v>
      </c>
      <c r="E19">
        <v>16</v>
      </c>
    </row>
    <row r="20" spans="1:5" x14ac:dyDescent="0.35">
      <c r="A20">
        <v>26</v>
      </c>
      <c r="B20">
        <v>75859</v>
      </c>
      <c r="C20">
        <v>48</v>
      </c>
      <c r="D20" s="3">
        <v>3.85838369080024</v>
      </c>
      <c r="E20">
        <v>19</v>
      </c>
    </row>
    <row r="21" spans="1:5" x14ac:dyDescent="0.35">
      <c r="A21">
        <v>26</v>
      </c>
      <c r="B21">
        <v>118426</v>
      </c>
      <c r="C21">
        <v>1</v>
      </c>
      <c r="D21" s="3">
        <v>4.2404535787167204</v>
      </c>
      <c r="E21">
        <v>8</v>
      </c>
    </row>
    <row r="22" spans="1:5" x14ac:dyDescent="0.35">
      <c r="A22">
        <v>26</v>
      </c>
      <c r="B22">
        <v>135687</v>
      </c>
      <c r="C22">
        <v>7</v>
      </c>
      <c r="D22" s="3">
        <v>3.9630744710168102</v>
      </c>
      <c r="E22">
        <v>11</v>
      </c>
    </row>
    <row r="23" spans="1:5" x14ac:dyDescent="0.35">
      <c r="A23">
        <v>27</v>
      </c>
      <c r="B23">
        <v>46959</v>
      </c>
      <c r="C23">
        <v>48</v>
      </c>
      <c r="D23" s="3">
        <v>4.0799742123944398</v>
      </c>
      <c r="E23">
        <v>5</v>
      </c>
    </row>
    <row r="24" spans="1:5" x14ac:dyDescent="0.35">
      <c r="A24">
        <v>28</v>
      </c>
      <c r="B24">
        <v>51854</v>
      </c>
      <c r="C24">
        <v>33</v>
      </c>
      <c r="D24" s="3">
        <v>3.88980846104602</v>
      </c>
      <c r="E24">
        <v>17</v>
      </c>
    </row>
    <row r="25" spans="1:5" x14ac:dyDescent="0.35">
      <c r="A25">
        <v>28</v>
      </c>
      <c r="B25">
        <v>159633</v>
      </c>
      <c r="C25">
        <v>16</v>
      </c>
      <c r="D25" s="3">
        <v>1.78097195119217</v>
      </c>
      <c r="E25">
        <v>15</v>
      </c>
    </row>
    <row r="26" spans="1:5" x14ac:dyDescent="0.35">
      <c r="A26">
        <v>29</v>
      </c>
      <c r="B26">
        <v>133066</v>
      </c>
      <c r="C26">
        <v>41</v>
      </c>
      <c r="D26" s="3">
        <v>2.1777955682783401</v>
      </c>
      <c r="E26">
        <v>19</v>
      </c>
    </row>
    <row r="27" spans="1:5" x14ac:dyDescent="0.35">
      <c r="A27">
        <v>31</v>
      </c>
      <c r="B27">
        <v>43047</v>
      </c>
      <c r="C27">
        <v>16</v>
      </c>
      <c r="D27" s="3">
        <v>2.5023318105597698</v>
      </c>
      <c r="E27">
        <v>17</v>
      </c>
    </row>
    <row r="28" spans="1:5" x14ac:dyDescent="0.35">
      <c r="A28">
        <v>31</v>
      </c>
      <c r="B28">
        <v>98530</v>
      </c>
      <c r="C28">
        <v>46</v>
      </c>
      <c r="D28" s="3">
        <v>3.1625404864404199</v>
      </c>
      <c r="E28">
        <v>4</v>
      </c>
    </row>
    <row r="29" spans="1:5" x14ac:dyDescent="0.35">
      <c r="A29">
        <v>31</v>
      </c>
      <c r="B29">
        <v>100450</v>
      </c>
      <c r="C29">
        <v>2</v>
      </c>
      <c r="D29" s="3">
        <v>4.23744462191405</v>
      </c>
      <c r="E29">
        <v>1</v>
      </c>
    </row>
    <row r="30" spans="1:5" x14ac:dyDescent="0.35">
      <c r="A30">
        <v>31</v>
      </c>
      <c r="B30">
        <v>144101</v>
      </c>
      <c r="C30">
        <v>35</v>
      </c>
      <c r="D30" s="3">
        <v>3.4915619032760001</v>
      </c>
      <c r="E30">
        <v>3</v>
      </c>
    </row>
    <row r="31" spans="1:5" x14ac:dyDescent="0.35">
      <c r="A31">
        <v>32</v>
      </c>
      <c r="B31">
        <v>38545</v>
      </c>
      <c r="C31">
        <v>29</v>
      </c>
      <c r="D31" s="3">
        <v>1.2067268846744299</v>
      </c>
      <c r="E31">
        <v>3</v>
      </c>
    </row>
    <row r="32" spans="1:5" x14ac:dyDescent="0.35">
      <c r="A32">
        <v>32</v>
      </c>
      <c r="B32">
        <v>137181</v>
      </c>
      <c r="C32">
        <v>8</v>
      </c>
      <c r="D32" s="3">
        <v>2.6358117776570702</v>
      </c>
      <c r="E32">
        <v>19</v>
      </c>
    </row>
    <row r="33" spans="1:5" x14ac:dyDescent="0.35">
      <c r="A33">
        <v>32</v>
      </c>
      <c r="B33">
        <v>144176</v>
      </c>
      <c r="C33">
        <v>28</v>
      </c>
      <c r="D33" s="3">
        <v>3.2802446803574599</v>
      </c>
      <c r="E33">
        <v>17</v>
      </c>
    </row>
    <row r="34" spans="1:5" x14ac:dyDescent="0.35">
      <c r="A34">
        <v>32</v>
      </c>
      <c r="B34">
        <v>161330</v>
      </c>
      <c r="C34">
        <v>24</v>
      </c>
      <c r="D34" s="3">
        <v>2.5723908986670398</v>
      </c>
      <c r="E34">
        <v>3</v>
      </c>
    </row>
    <row r="35" spans="1:5" x14ac:dyDescent="0.35">
      <c r="A35">
        <v>33</v>
      </c>
      <c r="B35">
        <v>143451</v>
      </c>
      <c r="C35">
        <v>16</v>
      </c>
      <c r="D35" s="3">
        <v>3.0652013932047799</v>
      </c>
      <c r="E35">
        <v>5</v>
      </c>
    </row>
    <row r="36" spans="1:5" x14ac:dyDescent="0.35">
      <c r="A36">
        <v>33</v>
      </c>
      <c r="B36">
        <v>146626</v>
      </c>
      <c r="C36">
        <v>11</v>
      </c>
      <c r="D36" s="3">
        <v>3.7841191866998898</v>
      </c>
      <c r="E36">
        <v>2</v>
      </c>
    </row>
    <row r="37" spans="1:5" x14ac:dyDescent="0.35">
      <c r="A37">
        <v>34</v>
      </c>
      <c r="B37">
        <v>51105</v>
      </c>
      <c r="C37">
        <v>3</v>
      </c>
      <c r="D37" s="3">
        <v>1.37592775936347</v>
      </c>
      <c r="E37">
        <v>8</v>
      </c>
    </row>
    <row r="38" spans="1:5" x14ac:dyDescent="0.35">
      <c r="A38">
        <v>35</v>
      </c>
      <c r="B38">
        <v>64353</v>
      </c>
      <c r="C38">
        <v>36</v>
      </c>
      <c r="D38" s="3">
        <v>4.1807447790748098</v>
      </c>
      <c r="E38">
        <v>17</v>
      </c>
    </row>
    <row r="39" spans="1:5" x14ac:dyDescent="0.35">
      <c r="A39">
        <v>35</v>
      </c>
      <c r="B39">
        <v>117787</v>
      </c>
      <c r="C39">
        <v>38</v>
      </c>
      <c r="D39" s="3">
        <v>4.2904022426386303</v>
      </c>
      <c r="E39">
        <v>11</v>
      </c>
    </row>
    <row r="40" spans="1:5" x14ac:dyDescent="0.35">
      <c r="A40">
        <v>35</v>
      </c>
      <c r="B40">
        <v>174213</v>
      </c>
      <c r="C40">
        <v>26</v>
      </c>
      <c r="D40" s="3">
        <v>3.80993633594843</v>
      </c>
      <c r="E40">
        <v>12</v>
      </c>
    </row>
    <row r="41" spans="1:5" x14ac:dyDescent="0.35">
      <c r="A41">
        <v>36</v>
      </c>
      <c r="B41">
        <v>37666</v>
      </c>
      <c r="C41">
        <v>11</v>
      </c>
      <c r="D41" s="3">
        <v>3.3076155385054302</v>
      </c>
      <c r="E41">
        <v>14</v>
      </c>
    </row>
    <row r="42" spans="1:5" x14ac:dyDescent="0.35">
      <c r="A42">
        <v>37</v>
      </c>
      <c r="B42">
        <v>68585</v>
      </c>
      <c r="C42">
        <v>5</v>
      </c>
      <c r="D42" s="3">
        <v>3.0453695954437499</v>
      </c>
      <c r="E42">
        <v>12</v>
      </c>
    </row>
    <row r="43" spans="1:5" x14ac:dyDescent="0.35">
      <c r="A43">
        <v>38</v>
      </c>
      <c r="B43">
        <v>35965</v>
      </c>
      <c r="C43">
        <v>32</v>
      </c>
      <c r="D43" s="3">
        <v>4.8544799083570096</v>
      </c>
      <c r="E43">
        <v>2</v>
      </c>
    </row>
    <row r="44" spans="1:5" x14ac:dyDescent="0.35">
      <c r="A44">
        <v>38</v>
      </c>
      <c r="B44">
        <v>86858</v>
      </c>
      <c r="C44">
        <v>6</v>
      </c>
      <c r="D44" s="3">
        <v>4.1792452141665901</v>
      </c>
      <c r="E44">
        <v>19</v>
      </c>
    </row>
    <row r="45" spans="1:5" x14ac:dyDescent="0.35">
      <c r="A45">
        <v>38</v>
      </c>
      <c r="B45">
        <v>93840</v>
      </c>
      <c r="C45">
        <v>35</v>
      </c>
      <c r="D45" s="3">
        <v>4.90340831785013</v>
      </c>
      <c r="E45">
        <v>7</v>
      </c>
    </row>
    <row r="46" spans="1:5" x14ac:dyDescent="0.35">
      <c r="A46">
        <v>38</v>
      </c>
      <c r="B46">
        <v>132059</v>
      </c>
      <c r="C46">
        <v>35</v>
      </c>
      <c r="D46" s="3">
        <v>4.5094922877118204</v>
      </c>
      <c r="E46">
        <v>19</v>
      </c>
    </row>
    <row r="47" spans="1:5" x14ac:dyDescent="0.35">
      <c r="A47">
        <v>39</v>
      </c>
      <c r="B47">
        <v>138252</v>
      </c>
      <c r="C47">
        <v>33</v>
      </c>
      <c r="D47" s="3">
        <v>2.5403909144077002</v>
      </c>
      <c r="E47">
        <v>1</v>
      </c>
    </row>
    <row r="48" spans="1:5" x14ac:dyDescent="0.35">
      <c r="A48">
        <v>39</v>
      </c>
      <c r="B48">
        <v>138569</v>
      </c>
      <c r="C48">
        <v>20</v>
      </c>
      <c r="D48" s="3">
        <v>4.8157143080103397</v>
      </c>
      <c r="E48">
        <v>7</v>
      </c>
    </row>
    <row r="49" spans="1:5" x14ac:dyDescent="0.35">
      <c r="A49">
        <v>40</v>
      </c>
      <c r="B49">
        <v>63660</v>
      </c>
      <c r="C49">
        <v>48</v>
      </c>
      <c r="D49" s="3">
        <v>2.9700707752754498</v>
      </c>
      <c r="E49">
        <v>5</v>
      </c>
    </row>
    <row r="50" spans="1:5" x14ac:dyDescent="0.35">
      <c r="A50">
        <v>40</v>
      </c>
      <c r="B50">
        <v>118557</v>
      </c>
      <c r="C50">
        <v>18</v>
      </c>
      <c r="D50" s="3">
        <v>3.54971960599282</v>
      </c>
      <c r="E50">
        <v>18</v>
      </c>
    </row>
    <row r="51" spans="1:5" x14ac:dyDescent="0.35">
      <c r="A51">
        <v>41</v>
      </c>
      <c r="B51">
        <v>33392</v>
      </c>
      <c r="C51">
        <v>29</v>
      </c>
      <c r="D51" s="3">
        <v>1.70844271762819</v>
      </c>
      <c r="E51">
        <v>16</v>
      </c>
    </row>
    <row r="52" spans="1:5" x14ac:dyDescent="0.35">
      <c r="A52">
        <v>41</v>
      </c>
      <c r="B52">
        <v>89505</v>
      </c>
      <c r="C52">
        <v>9</v>
      </c>
      <c r="D52" s="3">
        <v>2.1230894497634201</v>
      </c>
      <c r="E52">
        <v>14</v>
      </c>
    </row>
    <row r="53" spans="1:5" x14ac:dyDescent="0.35">
      <c r="A53">
        <v>41</v>
      </c>
      <c r="B53">
        <v>90318</v>
      </c>
      <c r="C53">
        <v>4</v>
      </c>
      <c r="D53" s="3">
        <v>2.75588568282254</v>
      </c>
      <c r="E53">
        <v>3</v>
      </c>
    </row>
    <row r="54" spans="1:5" x14ac:dyDescent="0.35">
      <c r="A54">
        <v>41</v>
      </c>
      <c r="B54">
        <v>114135</v>
      </c>
      <c r="C54">
        <v>19</v>
      </c>
      <c r="D54" s="3">
        <v>2.48063480102177</v>
      </c>
      <c r="E54">
        <v>1</v>
      </c>
    </row>
    <row r="55" spans="1:5" x14ac:dyDescent="0.35">
      <c r="A55">
        <v>41</v>
      </c>
      <c r="B55">
        <v>150657</v>
      </c>
      <c r="C55">
        <v>12</v>
      </c>
      <c r="D55" s="3">
        <v>3.6407895068709202</v>
      </c>
      <c r="E55">
        <v>12</v>
      </c>
    </row>
    <row r="56" spans="1:5" x14ac:dyDescent="0.35">
      <c r="A56">
        <v>42</v>
      </c>
      <c r="B56">
        <v>32392</v>
      </c>
      <c r="C56">
        <v>17</v>
      </c>
      <c r="D56" s="3">
        <v>2.00097159265838</v>
      </c>
      <c r="E56">
        <v>12</v>
      </c>
    </row>
    <row r="57" spans="1:5" x14ac:dyDescent="0.35">
      <c r="A57">
        <v>42</v>
      </c>
      <c r="B57">
        <v>87623</v>
      </c>
      <c r="C57">
        <v>49</v>
      </c>
      <c r="D57" s="3">
        <v>2.1743673770579699</v>
      </c>
      <c r="E57">
        <v>1</v>
      </c>
    </row>
    <row r="58" spans="1:5" x14ac:dyDescent="0.35">
      <c r="A58">
        <v>42</v>
      </c>
      <c r="B58">
        <v>92172</v>
      </c>
      <c r="C58">
        <v>14</v>
      </c>
      <c r="D58" s="3">
        <v>1.10140297366183</v>
      </c>
      <c r="E58">
        <v>17</v>
      </c>
    </row>
    <row r="59" spans="1:5" x14ac:dyDescent="0.35">
      <c r="A59">
        <v>42</v>
      </c>
      <c r="B59">
        <v>123806</v>
      </c>
      <c r="C59">
        <v>39</v>
      </c>
      <c r="D59" s="3">
        <v>2.2676880206251102</v>
      </c>
      <c r="E59">
        <v>13</v>
      </c>
    </row>
    <row r="60" spans="1:5" x14ac:dyDescent="0.35">
      <c r="A60">
        <v>43</v>
      </c>
      <c r="B60">
        <v>142845</v>
      </c>
      <c r="C60">
        <v>48</v>
      </c>
      <c r="D60" s="3">
        <v>4.4682892743204103</v>
      </c>
      <c r="E60">
        <v>10</v>
      </c>
    </row>
    <row r="61" spans="1:5" x14ac:dyDescent="0.35">
      <c r="A61">
        <v>43</v>
      </c>
      <c r="B61">
        <v>152948</v>
      </c>
      <c r="C61">
        <v>40</v>
      </c>
      <c r="D61" s="3">
        <v>2.4407625656450498</v>
      </c>
      <c r="E61">
        <v>4</v>
      </c>
    </row>
    <row r="62" spans="1:5" x14ac:dyDescent="0.35">
      <c r="A62">
        <v>43</v>
      </c>
      <c r="B62">
        <v>179736</v>
      </c>
      <c r="C62">
        <v>33</v>
      </c>
      <c r="D62" s="3">
        <v>1.3138255253690601</v>
      </c>
      <c r="E62">
        <v>9</v>
      </c>
    </row>
    <row r="63" spans="1:5" x14ac:dyDescent="0.35">
      <c r="A63">
        <v>44</v>
      </c>
      <c r="B63">
        <v>162982</v>
      </c>
      <c r="C63">
        <v>18</v>
      </c>
      <c r="D63" s="3">
        <v>1.67797098674437</v>
      </c>
      <c r="E63">
        <v>4</v>
      </c>
    </row>
    <row r="64" spans="1:5" x14ac:dyDescent="0.35">
      <c r="A64">
        <v>45</v>
      </c>
      <c r="B64">
        <v>115982</v>
      </c>
      <c r="C64">
        <v>1</v>
      </c>
      <c r="D64" s="3">
        <v>4.7446190966431203</v>
      </c>
      <c r="E64">
        <v>16</v>
      </c>
    </row>
    <row r="65" spans="1:5" x14ac:dyDescent="0.35">
      <c r="A65">
        <v>45</v>
      </c>
      <c r="B65">
        <v>134225</v>
      </c>
      <c r="C65">
        <v>37</v>
      </c>
      <c r="D65" s="3">
        <v>3.00606517874879</v>
      </c>
      <c r="E65">
        <v>13</v>
      </c>
    </row>
    <row r="66" spans="1:5" x14ac:dyDescent="0.35">
      <c r="A66">
        <v>46</v>
      </c>
      <c r="B66">
        <v>137859</v>
      </c>
      <c r="C66">
        <v>20</v>
      </c>
      <c r="D66" s="3">
        <v>3.7838968243747901</v>
      </c>
      <c r="E66">
        <v>13</v>
      </c>
    </row>
    <row r="67" spans="1:5" x14ac:dyDescent="0.35">
      <c r="A67">
        <v>46</v>
      </c>
      <c r="B67">
        <v>149375</v>
      </c>
      <c r="C67">
        <v>38</v>
      </c>
      <c r="D67" s="3">
        <v>4.8920422190097801</v>
      </c>
      <c r="E67">
        <v>5</v>
      </c>
    </row>
    <row r="68" spans="1:5" x14ac:dyDescent="0.35">
      <c r="A68">
        <v>46</v>
      </c>
      <c r="B68">
        <v>162848</v>
      </c>
      <c r="C68">
        <v>36</v>
      </c>
      <c r="D68" s="3">
        <v>1.1493927549968499</v>
      </c>
      <c r="E68">
        <v>13</v>
      </c>
    </row>
    <row r="69" spans="1:5" x14ac:dyDescent="0.35">
      <c r="A69">
        <v>47</v>
      </c>
      <c r="B69">
        <v>60222</v>
      </c>
      <c r="C69">
        <v>3</v>
      </c>
      <c r="D69" s="3">
        <v>4.7132742503509002</v>
      </c>
      <c r="E69">
        <v>10</v>
      </c>
    </row>
    <row r="70" spans="1:5" x14ac:dyDescent="0.35">
      <c r="A70">
        <v>48</v>
      </c>
      <c r="B70">
        <v>28748</v>
      </c>
      <c r="C70">
        <v>25</v>
      </c>
      <c r="D70" s="3">
        <v>1.34138985997507</v>
      </c>
      <c r="E70">
        <v>17</v>
      </c>
    </row>
    <row r="71" spans="1:5" x14ac:dyDescent="0.35">
      <c r="A71">
        <v>50</v>
      </c>
      <c r="B71">
        <v>49538</v>
      </c>
      <c r="C71">
        <v>7</v>
      </c>
      <c r="D71" s="3">
        <v>4.4120378218694398</v>
      </c>
      <c r="E71">
        <v>10</v>
      </c>
    </row>
    <row r="72" spans="1:5" x14ac:dyDescent="0.35">
      <c r="A72">
        <v>51</v>
      </c>
      <c r="B72">
        <v>165546</v>
      </c>
      <c r="C72">
        <v>35</v>
      </c>
      <c r="D72" s="3">
        <v>3.0889730402192099</v>
      </c>
      <c r="E72">
        <v>10</v>
      </c>
    </row>
    <row r="73" spans="1:5" x14ac:dyDescent="0.35">
      <c r="A73">
        <v>52</v>
      </c>
      <c r="B73">
        <v>177906</v>
      </c>
      <c r="C73">
        <v>48</v>
      </c>
      <c r="D73" s="3">
        <v>2.3519806274061401</v>
      </c>
      <c r="E73">
        <v>3</v>
      </c>
    </row>
    <row r="74" spans="1:5" x14ac:dyDescent="0.35">
      <c r="A74">
        <v>53</v>
      </c>
      <c r="B74">
        <v>100766</v>
      </c>
      <c r="C74">
        <v>20</v>
      </c>
      <c r="D74" s="3">
        <v>3.3131205639846901</v>
      </c>
      <c r="E74">
        <v>10</v>
      </c>
    </row>
    <row r="75" spans="1:5" x14ac:dyDescent="0.35">
      <c r="A75">
        <v>53</v>
      </c>
      <c r="B75">
        <v>129488</v>
      </c>
      <c r="C75">
        <v>6</v>
      </c>
      <c r="D75" s="3">
        <v>1.09726386572581</v>
      </c>
      <c r="E75">
        <v>5</v>
      </c>
    </row>
    <row r="76" spans="1:5" x14ac:dyDescent="0.35">
      <c r="A76">
        <v>53</v>
      </c>
      <c r="B76">
        <v>161602</v>
      </c>
      <c r="C76">
        <v>25</v>
      </c>
      <c r="D76" s="3">
        <v>1.86328410998737</v>
      </c>
      <c r="E76">
        <v>9</v>
      </c>
    </row>
    <row r="77" spans="1:5" x14ac:dyDescent="0.35">
      <c r="A77">
        <v>54</v>
      </c>
      <c r="B77">
        <v>75015</v>
      </c>
      <c r="C77">
        <v>30</v>
      </c>
      <c r="D77" s="3">
        <v>1.5603360609460899</v>
      </c>
      <c r="E77">
        <v>1</v>
      </c>
    </row>
    <row r="78" spans="1:5" x14ac:dyDescent="0.35">
      <c r="A78">
        <v>55</v>
      </c>
      <c r="B78">
        <v>102373</v>
      </c>
      <c r="C78">
        <v>19</v>
      </c>
      <c r="D78" s="3">
        <v>2.7127365932692502</v>
      </c>
      <c r="E78">
        <v>5</v>
      </c>
    </row>
    <row r="79" spans="1:5" x14ac:dyDescent="0.35">
      <c r="A79">
        <v>56</v>
      </c>
      <c r="B79">
        <v>112939</v>
      </c>
      <c r="C79">
        <v>16</v>
      </c>
      <c r="D79" s="3">
        <v>3.7880629639810701</v>
      </c>
      <c r="E79">
        <v>5</v>
      </c>
    </row>
    <row r="80" spans="1:5" x14ac:dyDescent="0.35">
      <c r="A80">
        <v>56</v>
      </c>
      <c r="B80">
        <v>154312</v>
      </c>
      <c r="C80">
        <v>22</v>
      </c>
      <c r="D80" s="3">
        <v>3.01054837242076</v>
      </c>
      <c r="E80">
        <v>5</v>
      </c>
    </row>
    <row r="81" spans="1:5" x14ac:dyDescent="0.35">
      <c r="A81">
        <v>56</v>
      </c>
      <c r="B81">
        <v>158767</v>
      </c>
      <c r="C81">
        <v>17</v>
      </c>
      <c r="D81" s="3">
        <v>1.9759585735163301</v>
      </c>
      <c r="E81">
        <v>7</v>
      </c>
    </row>
    <row r="82" spans="1:5" x14ac:dyDescent="0.35">
      <c r="A82">
        <v>57</v>
      </c>
      <c r="B82">
        <v>47662</v>
      </c>
      <c r="C82">
        <v>16</v>
      </c>
      <c r="D82" s="3">
        <v>3.5818891836286699</v>
      </c>
      <c r="E82">
        <v>12</v>
      </c>
    </row>
    <row r="83" spans="1:5" x14ac:dyDescent="0.35">
      <c r="A83">
        <v>57</v>
      </c>
      <c r="B83">
        <v>86087</v>
      </c>
      <c r="C83">
        <v>2</v>
      </c>
      <c r="D83" s="3">
        <v>3.90436533489064</v>
      </c>
      <c r="E83">
        <v>17</v>
      </c>
    </row>
    <row r="84" spans="1:5" x14ac:dyDescent="0.35">
      <c r="A84">
        <v>57</v>
      </c>
      <c r="B84">
        <v>171779</v>
      </c>
      <c r="C84">
        <v>24</v>
      </c>
      <c r="D84" s="3">
        <v>1.1437690951869599</v>
      </c>
      <c r="E84">
        <v>2</v>
      </c>
    </row>
    <row r="85" spans="1:5" x14ac:dyDescent="0.35">
      <c r="A85">
        <v>58</v>
      </c>
      <c r="B85">
        <v>51736</v>
      </c>
      <c r="C85">
        <v>48</v>
      </c>
      <c r="D85" s="3">
        <v>4.3439204820488202</v>
      </c>
      <c r="E85">
        <v>16</v>
      </c>
    </row>
    <row r="86" spans="1:5" x14ac:dyDescent="0.35">
      <c r="A86">
        <v>59</v>
      </c>
      <c r="B86">
        <v>48776</v>
      </c>
      <c r="C86">
        <v>49</v>
      </c>
      <c r="D86" s="3">
        <v>3.3633330422760399</v>
      </c>
      <c r="E86">
        <v>4</v>
      </c>
    </row>
    <row r="87" spans="1:5" x14ac:dyDescent="0.35">
      <c r="A87">
        <v>59</v>
      </c>
      <c r="B87">
        <v>135989</v>
      </c>
      <c r="C87">
        <v>40</v>
      </c>
      <c r="D87" s="3">
        <v>3.2272050498334002</v>
      </c>
      <c r="E87">
        <v>16</v>
      </c>
    </row>
    <row r="88" spans="1:5" x14ac:dyDescent="0.35">
      <c r="A88">
        <v>60</v>
      </c>
      <c r="B88">
        <v>64504</v>
      </c>
      <c r="C88">
        <v>5</v>
      </c>
      <c r="D88" s="3">
        <v>4.5681862207084496</v>
      </c>
      <c r="E88">
        <v>12</v>
      </c>
    </row>
    <row r="89" spans="1:5" x14ac:dyDescent="0.35">
      <c r="A89">
        <v>61</v>
      </c>
      <c r="B89">
        <v>27693</v>
      </c>
      <c r="C89">
        <v>41</v>
      </c>
      <c r="D89" s="3">
        <v>3.8078675090308098</v>
      </c>
      <c r="E89">
        <v>2</v>
      </c>
    </row>
    <row r="90" spans="1:5" x14ac:dyDescent="0.35">
      <c r="A90">
        <v>61</v>
      </c>
      <c r="B90">
        <v>80016</v>
      </c>
      <c r="C90">
        <v>20</v>
      </c>
      <c r="D90" s="3">
        <v>1.50824205060753</v>
      </c>
      <c r="E90">
        <v>4</v>
      </c>
    </row>
    <row r="91" spans="1:5" x14ac:dyDescent="0.35">
      <c r="A91">
        <v>61</v>
      </c>
      <c r="B91">
        <v>123506</v>
      </c>
      <c r="C91">
        <v>22</v>
      </c>
      <c r="D91" s="3">
        <v>4.8194611226527702</v>
      </c>
      <c r="E91">
        <v>7</v>
      </c>
    </row>
    <row r="92" spans="1:5" x14ac:dyDescent="0.35">
      <c r="A92">
        <v>61</v>
      </c>
      <c r="B92">
        <v>147409</v>
      </c>
      <c r="C92">
        <v>23</v>
      </c>
      <c r="D92" s="3">
        <v>3.4600289067966701</v>
      </c>
      <c r="E92">
        <v>18</v>
      </c>
    </row>
    <row r="93" spans="1:5" x14ac:dyDescent="0.35">
      <c r="A93">
        <v>61</v>
      </c>
      <c r="B93">
        <v>152478</v>
      </c>
      <c r="C93">
        <v>26</v>
      </c>
      <c r="D93" s="3">
        <v>1.0618264661154599</v>
      </c>
      <c r="E93">
        <v>5</v>
      </c>
    </row>
    <row r="94" spans="1:5" x14ac:dyDescent="0.35">
      <c r="A94">
        <v>61</v>
      </c>
      <c r="B94">
        <v>164182</v>
      </c>
      <c r="C94">
        <v>40</v>
      </c>
      <c r="D94" s="3">
        <v>4.4045466860674196</v>
      </c>
      <c r="E94">
        <v>5</v>
      </c>
    </row>
    <row r="95" spans="1:5" x14ac:dyDescent="0.35">
      <c r="A95">
        <v>62</v>
      </c>
      <c r="B95">
        <v>76005</v>
      </c>
      <c r="C95">
        <v>41</v>
      </c>
      <c r="D95" s="3">
        <v>2.2918258917649799</v>
      </c>
      <c r="E95">
        <v>12</v>
      </c>
    </row>
    <row r="96" spans="1:5" x14ac:dyDescent="0.35">
      <c r="A96">
        <v>62</v>
      </c>
      <c r="B96">
        <v>118264</v>
      </c>
      <c r="C96">
        <v>21</v>
      </c>
      <c r="D96" s="3">
        <v>4.8505936587117002</v>
      </c>
      <c r="E96">
        <v>17</v>
      </c>
    </row>
    <row r="97" spans="1:5" x14ac:dyDescent="0.35">
      <c r="A97">
        <v>62</v>
      </c>
      <c r="B97">
        <v>156926</v>
      </c>
      <c r="C97">
        <v>7</v>
      </c>
      <c r="D97" s="3">
        <v>1.69317728028338</v>
      </c>
      <c r="E97">
        <v>17</v>
      </c>
    </row>
    <row r="98" spans="1:5" x14ac:dyDescent="0.35">
      <c r="A98">
        <v>64</v>
      </c>
      <c r="B98">
        <v>50939</v>
      </c>
      <c r="C98">
        <v>19</v>
      </c>
      <c r="D98" s="3">
        <v>4.5600213672702603</v>
      </c>
      <c r="E98">
        <v>18</v>
      </c>
    </row>
    <row r="99" spans="1:5" x14ac:dyDescent="0.35">
      <c r="A99">
        <v>64</v>
      </c>
      <c r="B99">
        <v>77733</v>
      </c>
      <c r="C99">
        <v>33</v>
      </c>
      <c r="D99" s="3">
        <v>2.0833290050482902</v>
      </c>
      <c r="E99">
        <v>13</v>
      </c>
    </row>
    <row r="100" spans="1:5" x14ac:dyDescent="0.35">
      <c r="A100">
        <v>64</v>
      </c>
      <c r="B100">
        <v>89044</v>
      </c>
      <c r="C100">
        <v>32</v>
      </c>
      <c r="D100" s="3">
        <v>4.1931807158670997</v>
      </c>
      <c r="E100">
        <v>12</v>
      </c>
    </row>
    <row r="101" spans="1:5" x14ac:dyDescent="0.35">
      <c r="A101">
        <v>64</v>
      </c>
      <c r="B101">
        <v>156278</v>
      </c>
      <c r="C101">
        <v>25</v>
      </c>
      <c r="D101" s="3">
        <v>1.3887059750830699</v>
      </c>
      <c r="E101">
        <v>12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1BADA-B0D6-4ED3-B512-B7DD9DC50906}">
  <dimension ref="A1:K46"/>
  <sheetViews>
    <sheetView topLeftCell="A25" zoomScale="70" zoomScaleNormal="70" workbookViewId="0">
      <selection activeCell="A32" sqref="A32"/>
    </sheetView>
  </sheetViews>
  <sheetFormatPr defaultRowHeight="14.5" x14ac:dyDescent="0.35"/>
  <cols>
    <col min="1" max="1" width="76.453125" bestFit="1" customWidth="1"/>
    <col min="2" max="2" width="3.36328125" customWidth="1"/>
    <col min="3" max="3" width="17.6328125" bestFit="1" customWidth="1"/>
    <col min="4" max="4" width="26.6328125" customWidth="1"/>
    <col min="5" max="5" width="16.453125" bestFit="1" customWidth="1"/>
    <col min="6" max="6" width="17.08984375" bestFit="1" customWidth="1"/>
    <col min="7" max="8" width="9.26953125" bestFit="1" customWidth="1"/>
    <col min="9" max="11" width="9.36328125" bestFit="1" customWidth="1"/>
  </cols>
  <sheetData>
    <row r="1" spans="1:6" x14ac:dyDescent="0.35">
      <c r="A1" s="20" t="s">
        <v>5</v>
      </c>
      <c r="C1" s="16" t="s">
        <v>0</v>
      </c>
      <c r="D1" s="16"/>
      <c r="E1" s="16"/>
    </row>
    <row r="2" spans="1:6" x14ac:dyDescent="0.35">
      <c r="A2" s="20"/>
      <c r="C2" t="s">
        <v>20</v>
      </c>
      <c r="D2" t="s">
        <v>21</v>
      </c>
      <c r="E2" t="s">
        <v>22</v>
      </c>
    </row>
    <row r="3" spans="1:6" x14ac:dyDescent="0.35">
      <c r="A3" s="20"/>
      <c r="C3" s="2">
        <f>AVERAGE('Raw Assignment_Data7 to 10 (2)'!A:A)</f>
        <v>40.880000000000003</v>
      </c>
      <c r="D3" s="1">
        <f>MEDIAN('Raw Assignment_Data7 to 10 (2)'!A:A)</f>
        <v>41</v>
      </c>
      <c r="E3" s="1">
        <f>MODE(Table1[Age])</f>
        <v>61</v>
      </c>
    </row>
    <row r="4" spans="1:6" ht="15" thickBot="1" x14ac:dyDescent="0.4">
      <c r="C4" s="2"/>
      <c r="D4" s="1"/>
    </row>
    <row r="5" spans="1:6" x14ac:dyDescent="0.35">
      <c r="A5" s="55" t="s">
        <v>6</v>
      </c>
      <c r="B5" s="51"/>
      <c r="C5" s="46" t="s">
        <v>23</v>
      </c>
      <c r="D5" s="46"/>
      <c r="E5" s="46"/>
      <c r="F5" s="47"/>
    </row>
    <row r="6" spans="1:6" x14ac:dyDescent="0.35">
      <c r="A6" s="56"/>
      <c r="B6" s="4"/>
      <c r="C6" s="14" t="s">
        <v>28</v>
      </c>
      <c r="D6" s="14" t="s">
        <v>27</v>
      </c>
      <c r="E6" s="14" t="s">
        <v>29</v>
      </c>
      <c r="F6" s="52"/>
    </row>
    <row r="7" spans="1:6" ht="15" thickBot="1" x14ac:dyDescent="0.4">
      <c r="A7" s="57"/>
      <c r="B7" s="53"/>
      <c r="C7" s="34">
        <f>_xlfn.STDEV.S(Table1[Salary])</f>
        <v>44418.086324573604</v>
      </c>
      <c r="D7" s="34">
        <f>AVEDEV(Table1[Salary])</f>
        <v>39086.559000000016</v>
      </c>
      <c r="E7" s="34">
        <f>_xlfn.VAR.S(Table1[Salary])</f>
        <v>1972966392.7372727</v>
      </c>
      <c r="F7" s="54"/>
    </row>
    <row r="8" spans="1:6" x14ac:dyDescent="0.35">
      <c r="C8" s="1"/>
      <c r="D8" s="1"/>
      <c r="E8" s="1"/>
      <c r="F8" s="1"/>
    </row>
    <row r="9" spans="1:6" x14ac:dyDescent="0.35">
      <c r="C9" s="1"/>
      <c r="D9" s="1"/>
      <c r="E9" s="1"/>
      <c r="F9" s="1"/>
    </row>
    <row r="10" spans="1:6" x14ac:dyDescent="0.35">
      <c r="A10" s="17" t="s">
        <v>7</v>
      </c>
      <c r="B10" s="4"/>
      <c r="C10" s="21" t="s">
        <v>24</v>
      </c>
      <c r="D10" s="22"/>
    </row>
    <row r="11" spans="1:6" x14ac:dyDescent="0.35">
      <c r="A11" s="18"/>
      <c r="B11" s="4"/>
      <c r="C11" s="5" t="s">
        <v>25</v>
      </c>
      <c r="D11" s="5" t="s">
        <v>26</v>
      </c>
    </row>
    <row r="12" spans="1:6" x14ac:dyDescent="0.35">
      <c r="A12" s="19"/>
      <c r="B12" s="4"/>
      <c r="C12" s="6">
        <f>SKEW(Table1[Purchase_Count])</f>
        <v>4.8663601904092114E-2</v>
      </c>
      <c r="D12" s="7">
        <f>KURT(Table1[Purchase_Count])</f>
        <v>-1.0551590619738302</v>
      </c>
    </row>
    <row r="14" spans="1:6" ht="15" thickBot="1" x14ac:dyDescent="0.4"/>
    <row r="15" spans="1:6" x14ac:dyDescent="0.35">
      <c r="A15" s="43" t="s">
        <v>8</v>
      </c>
      <c r="B15" s="45"/>
      <c r="C15" s="46" t="s">
        <v>37</v>
      </c>
      <c r="D15" s="47"/>
    </row>
    <row r="16" spans="1:6" ht="15" thickBot="1" x14ac:dyDescent="0.4">
      <c r="A16" s="44"/>
      <c r="B16" s="48"/>
      <c r="C16" s="49">
        <f>CORREL('Raw Assignment_Data7 to 10 (2)'!B2:B101,'Raw Assignment_Data7 to 10 (2)'!D2:D101)</f>
        <v>-0.16429646341884693</v>
      </c>
      <c r="D16" s="50"/>
    </row>
    <row r="17" spans="1:11" ht="15" thickBot="1" x14ac:dyDescent="0.4">
      <c r="A17" s="1"/>
      <c r="C17" s="15"/>
      <c r="D17" s="15"/>
    </row>
    <row r="18" spans="1:11" x14ac:dyDescent="0.35">
      <c r="A18" s="40" t="s">
        <v>9</v>
      </c>
      <c r="B18" s="37"/>
      <c r="C18" s="24" t="s">
        <v>38</v>
      </c>
      <c r="D18" s="25" t="s">
        <v>38</v>
      </c>
      <c r="E18" s="25" t="s">
        <v>20</v>
      </c>
      <c r="F18" s="25" t="s">
        <v>39</v>
      </c>
      <c r="G18" s="25" t="s">
        <v>40</v>
      </c>
      <c r="H18" s="26">
        <v>0.25</v>
      </c>
      <c r="I18" s="26">
        <v>0.5</v>
      </c>
      <c r="J18" s="26">
        <v>0.75</v>
      </c>
      <c r="K18" s="27" t="s">
        <v>41</v>
      </c>
    </row>
    <row r="19" spans="1:11" x14ac:dyDescent="0.35">
      <c r="A19" s="41"/>
      <c r="B19" s="38"/>
      <c r="C19" s="28" t="s">
        <v>0</v>
      </c>
      <c r="D19" s="14">
        <f>COUNT(Table1[Age])</f>
        <v>100</v>
      </c>
      <c r="E19" s="14">
        <f>AVERAGE(Table1[Age])</f>
        <v>40.880000000000003</v>
      </c>
      <c r="F19" s="23">
        <f>_xlfn.STDEV.S(Table1[Age])</f>
        <v>13.990819500766575</v>
      </c>
      <c r="G19" s="14">
        <f>MIN(Table1[Age])</f>
        <v>18</v>
      </c>
      <c r="H19" s="7">
        <f>QUARTILE(Table1[Age],1)</f>
        <v>30.5</v>
      </c>
      <c r="I19" s="7">
        <f>QUARTILE(Table1[Age],2)</f>
        <v>41</v>
      </c>
      <c r="J19" s="7">
        <f>QUARTILE(Table1[Age],3)</f>
        <v>53.25</v>
      </c>
      <c r="K19" s="29">
        <f>MAX(Table1[Age])</f>
        <v>64</v>
      </c>
    </row>
    <row r="20" spans="1:11" x14ac:dyDescent="0.35">
      <c r="A20" s="41"/>
      <c r="B20" s="38"/>
      <c r="C20" s="30" t="s">
        <v>1</v>
      </c>
      <c r="D20" s="14">
        <f>COUNT(Table1[Age])</f>
        <v>100</v>
      </c>
      <c r="E20" s="14">
        <f>AVERAGE(Table1[Salary])</f>
        <v>109321.51</v>
      </c>
      <c r="F20" s="23">
        <f>_xlfn.STDEV.S(Table1[Salary])</f>
        <v>44418.086324573604</v>
      </c>
      <c r="G20" s="14">
        <f>MIN(Table1[Salary])</f>
        <v>27693</v>
      </c>
      <c r="H20" s="7">
        <f>QUARTILE(Table1[Salary],1)</f>
        <v>73576.75</v>
      </c>
      <c r="I20" s="7">
        <f>QUARTILE(Table1[Salary],2)</f>
        <v>118025.5</v>
      </c>
      <c r="J20" s="7">
        <f>QUARTILE(Table1[Salary],3)</f>
        <v>147727.75</v>
      </c>
      <c r="K20" s="29">
        <f>MAX(Table1[Salary])</f>
        <v>179736</v>
      </c>
    </row>
    <row r="21" spans="1:11" x14ac:dyDescent="0.35">
      <c r="A21" s="41"/>
      <c r="B21" s="38"/>
      <c r="C21" s="30" t="s">
        <v>42</v>
      </c>
      <c r="D21" s="14">
        <f>COUNT(Table1[Age])</f>
        <v>100</v>
      </c>
      <c r="E21" s="14">
        <f>AVERAGE(Table1[Purchase_Count])</f>
        <v>24.47</v>
      </c>
      <c r="F21" s="23">
        <f>_xlfn.STDEV.S(Table1[Purchase_Count])</f>
        <v>13.994555218283137</v>
      </c>
      <c r="G21" s="14">
        <f>MIN(Table1[Purchase_Count])</f>
        <v>1</v>
      </c>
      <c r="H21" s="23">
        <f>QUARTILE(Table1[Purchase_Count],1)</f>
        <v>13.5</v>
      </c>
      <c r="I21" s="23">
        <f>QUARTILE(Table1[Purchase_Count],2)</f>
        <v>24</v>
      </c>
      <c r="J21" s="23">
        <f>QUARTILE(Table1[Purchase_Count],3)</f>
        <v>35</v>
      </c>
      <c r="K21" s="29">
        <f>MAX(Table1[Purchase_Count])</f>
        <v>49</v>
      </c>
    </row>
    <row r="22" spans="1:11" x14ac:dyDescent="0.35">
      <c r="A22" s="41"/>
      <c r="B22" s="38"/>
      <c r="C22" s="30" t="s">
        <v>43</v>
      </c>
      <c r="D22" s="14">
        <f>COUNT(Table1[Age])</f>
        <v>100</v>
      </c>
      <c r="E22" s="7">
        <f>AVERAGE(Table1[Satisfaction_Score])</f>
        <v>3.1356482992261312</v>
      </c>
      <c r="F22" s="7">
        <f>_xlfn.STDEV.S(Table1[Satisfaction_Score])</f>
        <v>1.1712801306942642</v>
      </c>
      <c r="G22" s="7">
        <f>MIN(Table1[Satisfaction_Score])</f>
        <v>1.0618264661154599</v>
      </c>
      <c r="H22" s="7">
        <f>QUARTILE(Table1[Satisfaction_Score],1)</f>
        <v>2.1673167849217601</v>
      </c>
      <c r="I22" s="7">
        <f>QUARTILE(Table1[Satisfaction_Score],2)</f>
        <v>3.18374259882739</v>
      </c>
      <c r="J22" s="7">
        <f>QUARTILE(Table1[Satisfaction_Score],3)</f>
        <v>4.1813512537422071</v>
      </c>
      <c r="K22" s="31">
        <f>MAX(Table1[Satisfaction_Score])</f>
        <v>4.9602154004170496</v>
      </c>
    </row>
    <row r="23" spans="1:11" ht="15" thickBot="1" x14ac:dyDescent="0.4">
      <c r="A23" s="42"/>
      <c r="B23" s="39"/>
      <c r="C23" s="32" t="s">
        <v>44</v>
      </c>
      <c r="D23" s="33">
        <f>COUNT(Table1[Age])</f>
        <v>100</v>
      </c>
      <c r="E23" s="34">
        <f>AVERAGE(Table1[Visit_Frequency])</f>
        <v>9.9600000000000009</v>
      </c>
      <c r="F23" s="34">
        <f>_xlfn.STDEV.S(Table1[Visit_Frequency])</f>
        <v>5.8204099269013447</v>
      </c>
      <c r="G23" s="33">
        <f>MIN(Table1[Visit_Frequency])</f>
        <v>1</v>
      </c>
      <c r="H23" s="35">
        <f>QUARTILE(Table1[Visit_Frequency],1)</f>
        <v>4.75</v>
      </c>
      <c r="I23" s="35">
        <f>QUARTILE(Table1[Visit_Frequency],2)</f>
        <v>10</v>
      </c>
      <c r="J23" s="35">
        <f>QUARTILE(Table1[Visit_Frequency],3)</f>
        <v>16</v>
      </c>
      <c r="K23" s="36">
        <f>MAX(Table1[Visit_Frequency])</f>
        <v>19</v>
      </c>
    </row>
    <row r="25" spans="1:11" x14ac:dyDescent="0.35">
      <c r="A25" t="s">
        <v>10</v>
      </c>
    </row>
    <row r="30" spans="1:11" x14ac:dyDescent="0.35">
      <c r="A30" t="s">
        <v>11</v>
      </c>
    </row>
    <row r="32" spans="1:11" x14ac:dyDescent="0.35">
      <c r="A32" t="s">
        <v>12</v>
      </c>
    </row>
    <row r="34" spans="1:1" x14ac:dyDescent="0.35">
      <c r="A34" t="s">
        <v>13</v>
      </c>
    </row>
    <row r="36" spans="1:1" x14ac:dyDescent="0.35">
      <c r="A36" t="s">
        <v>14</v>
      </c>
    </row>
    <row r="38" spans="1:1" x14ac:dyDescent="0.35">
      <c r="A38" t="s">
        <v>15</v>
      </c>
    </row>
    <row r="40" spans="1:1" x14ac:dyDescent="0.35">
      <c r="A40" t="s">
        <v>16</v>
      </c>
    </row>
    <row r="42" spans="1:1" x14ac:dyDescent="0.35">
      <c r="A42" t="s">
        <v>17</v>
      </c>
    </row>
    <row r="44" spans="1:1" x14ac:dyDescent="0.35">
      <c r="A44" t="s">
        <v>18</v>
      </c>
    </row>
    <row r="46" spans="1:1" x14ac:dyDescent="0.35">
      <c r="A46" t="s">
        <v>19</v>
      </c>
    </row>
  </sheetData>
  <mergeCells count="10">
    <mergeCell ref="A18:A23"/>
    <mergeCell ref="A5:A7"/>
    <mergeCell ref="C15:D15"/>
    <mergeCell ref="C16:D16"/>
    <mergeCell ref="A15:A16"/>
    <mergeCell ref="C1:E1"/>
    <mergeCell ref="C5:F5"/>
    <mergeCell ref="A10:A12"/>
    <mergeCell ref="A1:A3"/>
    <mergeCell ref="C10:D10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6 m A W W x X I G O S m A A A A 9 w A A A B I A H A B D b 2 5 m a W c v U G F j a 2 F n Z S 5 4 b W w g o h g A K K A U A A A A A A A A A A A A A A A A A A A A A A A A A A A A h Y 8 x D o I w G I W v Q r r T l q r R k J 8 y O J m I M T E x r k 2 p 0 A j F 0 G K 5 m 4 N H 8 g p i F H V z f N / 7 h v f u 1 x u k f V 0 F F 9 V a 3 Z g E R Z i i Q B n Z 5 N o U C e r c M V y g l M N W y J M o V D D I x s a 9 z R N U O n e O C f H e Y z / B T V s Q R m l E D t l 6 J 0 t V C / S R 9 X 8 5 1 M Y 6 Y a R C H P a v M Z z h a D r D E W V z T I G M F D J t v g Y b B j / b H w j L r n J d q 7 g y 4 W o D Z I x A 3 i f 4 A 1 B L A w Q U A A I A C A D q Y B Z b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6 m A W W y i K R 7 g O A A A A E Q A A A B M A H A B G b 3 J t d W x h c y 9 T Z W N 0 a W 9 u M S 5 t I K I Y A C i g F A A A A A A A A A A A A A A A A A A A A A A A A A A A A C t O T S 7 J z M 9 T C I b Q h t Y A U E s B A i 0 A F A A C A A g A 6 m A W W x X I G O S m A A A A 9 w A A A B I A A A A A A A A A A A A A A A A A A A A A A E N v b m Z p Z y 9 Q Y W N r Y W d l L n h t b F B L A Q I t A B Q A A g A I A O p g F l s P y u m r p A A A A O k A A A A T A A A A A A A A A A A A A A A A A P I A A A B b Q 2 9 u d G V u d F 9 U e X B l c 1 0 u e G 1 s U E s B A i 0 A F A A C A A g A 6 m A W W y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L 0 D 1 k S q y D V P v + Y 4 V M 7 8 z c M A A A A A A g A A A A A A E G Y A A A A B A A A g A A A A y c 5 C S n Z 3 W H O M F q s 2 + 5 7 S n X O s 8 I F U r O v b E 6 O 9 u i p P s W M A A A A A D o A A A A A C A A A g A A A A Q c X K E 6 3 F n / X j d I k 2 o B x 8 d 3 Q k L V C M k v a P 0 J v P c A K d 3 y N Q A A A A 3 1 F V 4 k v T 9 G Z b L l o R 3 s 6 M 9 6 G e h g Q 7 B E N e b n g f c g v 0 G u x u Q + 0 J k 8 V F 6 1 k D b E H o U N C U d 2 Y t f s L 8 8 e 6 N r n D I H N x 1 T T e f O y 3 l m d K i h x F j c W U T C T p A A A A A T o 9 p d Z m T M b j m 9 f N k J f A L 2 F o q V J h V U 6 Y X 4 J o L 7 F Y l B M N k p o H B g T 8 Y X G 5 H + H N Q z N 4 k G 3 9 j G F u T j / w + p Q O q L h U Q s Q = = < / D a t a M a s h u p > 
</file>

<file path=customXml/itemProps1.xml><?xml version="1.0" encoding="utf-8"?>
<ds:datastoreItem xmlns:ds="http://schemas.openxmlformats.org/officeDocument/2006/customXml" ds:itemID="{1DC46765-9B69-4A70-9870-5236AC5E135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Assignment_Data7 to 10</vt:lpstr>
      <vt:lpstr>Raw Assignment_Data7 to 10 (2)</vt:lpstr>
      <vt:lpstr>Resolved Assignment_Data7 to 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Kaashyapi Ghode</cp:lastModifiedBy>
  <dcterms:created xsi:type="dcterms:W3CDTF">2025-08-25T10:27:27Z</dcterms:created>
  <dcterms:modified xsi:type="dcterms:W3CDTF">2025-08-26T04:53:58Z</dcterms:modified>
</cp:coreProperties>
</file>