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kyad\OneDrive\Desktop\Excel\"/>
    </mc:Choice>
  </mc:AlternateContent>
  <xr:revisionPtr revIDLastSave="0" documentId="13_ncr:1_{95FB728A-CA0A-4A93-9834-E34DD484A79A}" xr6:coauthVersionLast="47" xr6:coauthVersionMax="47" xr10:uidLastSave="{00000000-0000-0000-0000-000000000000}"/>
  <bookViews>
    <workbookView xWindow="-108" yWindow="-108" windowWidth="23256" windowHeight="12456" firstSheet="1" activeTab="4" xr2:uid="{CBB87A54-FEAF-4C8D-B933-A0A4501426BD}"/>
  </bookViews>
  <sheets>
    <sheet name="Employee Payroll" sheetId="1" r:id="rId1"/>
    <sheet name="5 Days Payroll" sheetId="2" r:id="rId2"/>
    <sheet name="Gradebook" sheetId="3" r:id="rId3"/>
    <sheet name="Decision Maker" sheetId="4" r:id="rId4"/>
    <sheet name="Sales Dtabase" sheetId="7" r:id="rId5"/>
  </sheets>
  <definedNames>
    <definedName name="ExternalData_1" localSheetId="4" hidden="1">'Sales Dtabase'!$A$1:$K$172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7" l="1"/>
  <c r="N4" i="7"/>
  <c r="H109" i="7"/>
  <c r="N3" i="7"/>
  <c r="G44" i="7"/>
  <c r="H44" i="7" s="1"/>
  <c r="G107" i="7"/>
  <c r="H107" i="7" s="1"/>
  <c r="G2" i="7"/>
  <c r="H2" i="7" s="1"/>
  <c r="G108" i="7"/>
  <c r="H108" i="7" s="1"/>
  <c r="G109" i="7"/>
  <c r="G94" i="7"/>
  <c r="H94" i="7" s="1"/>
  <c r="G145" i="7"/>
  <c r="H145" i="7" s="1"/>
  <c r="G110" i="7"/>
  <c r="H110" i="7" s="1"/>
  <c r="G57" i="7"/>
  <c r="H57" i="7" s="1"/>
  <c r="G35" i="7"/>
  <c r="H35" i="7" s="1"/>
  <c r="G146" i="7"/>
  <c r="H146" i="7" s="1"/>
  <c r="G93" i="7"/>
  <c r="H93" i="7" s="1"/>
  <c r="G14" i="7"/>
  <c r="H14" i="7" s="1"/>
  <c r="G76" i="7"/>
  <c r="H76" i="7" s="1"/>
  <c r="G125" i="7"/>
  <c r="H125" i="7" s="1"/>
  <c r="G60" i="7"/>
  <c r="H60" i="7" s="1"/>
  <c r="G126" i="7"/>
  <c r="H126" i="7" s="1"/>
  <c r="G144" i="7"/>
  <c r="H144" i="7" s="1"/>
  <c r="G153" i="7"/>
  <c r="H153" i="7" s="1"/>
  <c r="G58" i="7"/>
  <c r="H58" i="7" s="1"/>
  <c r="G167" i="7"/>
  <c r="H167" i="7" s="1"/>
  <c r="G95" i="7"/>
  <c r="H95" i="7" s="1"/>
  <c r="G74" i="7"/>
  <c r="H74" i="7" s="1"/>
  <c r="G100" i="7"/>
  <c r="H100" i="7" s="1"/>
  <c r="G96" i="7"/>
  <c r="H96" i="7" s="1"/>
  <c r="G26" i="7"/>
  <c r="H26" i="7" s="1"/>
  <c r="G3" i="7"/>
  <c r="H3" i="7" s="1"/>
  <c r="G36" i="7"/>
  <c r="H36" i="7" s="1"/>
  <c r="G63" i="7"/>
  <c r="H63" i="7" s="1"/>
  <c r="G45" i="7"/>
  <c r="H45" i="7" s="1"/>
  <c r="G4" i="7"/>
  <c r="H4" i="7" s="1"/>
  <c r="G46" i="7"/>
  <c r="H46" i="7" s="1"/>
  <c r="G59" i="7"/>
  <c r="H59" i="7" s="1"/>
  <c r="G87" i="7"/>
  <c r="H87" i="7" s="1"/>
  <c r="G64" i="7"/>
  <c r="H64" i="7" s="1"/>
  <c r="G65" i="7"/>
  <c r="H65" i="7" s="1"/>
  <c r="G66" i="7"/>
  <c r="H66" i="7" s="1"/>
  <c r="G47" i="7"/>
  <c r="H47" i="7" s="1"/>
  <c r="G37" i="7"/>
  <c r="H37" i="7" s="1"/>
  <c r="G24" i="7"/>
  <c r="H24" i="7" s="1"/>
  <c r="G147" i="7"/>
  <c r="H147" i="7" s="1"/>
  <c r="G127" i="7"/>
  <c r="H127" i="7" s="1"/>
  <c r="G128" i="7"/>
  <c r="H128" i="7" s="1"/>
  <c r="G77" i="7"/>
  <c r="H77" i="7" s="1"/>
  <c r="G75" i="7"/>
  <c r="H75" i="7" s="1"/>
  <c r="G78" i="7"/>
  <c r="H78" i="7" s="1"/>
  <c r="G5" i="7"/>
  <c r="H5" i="7" s="1"/>
  <c r="G22" i="7"/>
  <c r="H22" i="7" s="1"/>
  <c r="G6" i="7"/>
  <c r="H6" i="7" s="1"/>
  <c r="G168" i="7"/>
  <c r="H168" i="7" s="1"/>
  <c r="G111" i="7"/>
  <c r="H111" i="7" s="1"/>
  <c r="G15" i="7"/>
  <c r="H15" i="7" s="1"/>
  <c r="G154" i="7"/>
  <c r="H154" i="7" s="1"/>
  <c r="G67" i="7"/>
  <c r="H67" i="7" s="1"/>
  <c r="G129" i="7"/>
  <c r="H129" i="7" s="1"/>
  <c r="G48" i="7"/>
  <c r="H48" i="7" s="1"/>
  <c r="G79" i="7"/>
  <c r="H79" i="7" s="1"/>
  <c r="G112" i="7"/>
  <c r="H112" i="7" s="1"/>
  <c r="G155" i="7"/>
  <c r="H155" i="7" s="1"/>
  <c r="G156" i="7"/>
  <c r="H156" i="7" s="1"/>
  <c r="G7" i="7"/>
  <c r="H7" i="7" s="1"/>
  <c r="G130" i="7"/>
  <c r="H130" i="7" s="1"/>
  <c r="G80" i="7"/>
  <c r="H80" i="7" s="1"/>
  <c r="G148" i="7"/>
  <c r="H148" i="7" s="1"/>
  <c r="G157" i="7"/>
  <c r="H157" i="7" s="1"/>
  <c r="G169" i="7"/>
  <c r="H169" i="7" s="1"/>
  <c r="G49" i="7"/>
  <c r="H49" i="7" s="1"/>
  <c r="G113" i="7"/>
  <c r="H113" i="7" s="1"/>
  <c r="G81" i="7"/>
  <c r="H81" i="7" s="1"/>
  <c r="G8" i="7"/>
  <c r="H8" i="7" s="1"/>
  <c r="G158" i="7"/>
  <c r="H158" i="7" s="1"/>
  <c r="G131" i="7"/>
  <c r="H131" i="7" s="1"/>
  <c r="G114" i="7"/>
  <c r="H114" i="7" s="1"/>
  <c r="G88" i="7"/>
  <c r="H88" i="7" s="1"/>
  <c r="G38" i="7"/>
  <c r="H38" i="7" s="1"/>
  <c r="G82" i="7"/>
  <c r="H82" i="7" s="1"/>
  <c r="G68" i="7"/>
  <c r="H68" i="7" s="1"/>
  <c r="G61" i="7"/>
  <c r="H61" i="7" s="1"/>
  <c r="G132" i="7"/>
  <c r="H132" i="7" s="1"/>
  <c r="G170" i="7"/>
  <c r="H170" i="7" s="1"/>
  <c r="G16" i="7"/>
  <c r="H16" i="7" s="1"/>
  <c r="G27" i="7"/>
  <c r="H27" i="7" s="1"/>
  <c r="G9" i="7"/>
  <c r="H9" i="7" s="1"/>
  <c r="G159" i="7"/>
  <c r="H159" i="7" s="1"/>
  <c r="G83" i="7"/>
  <c r="H83" i="7" s="1"/>
  <c r="G17" i="7"/>
  <c r="H17" i="7" s="1"/>
  <c r="G25" i="7"/>
  <c r="H25" i="7" s="1"/>
  <c r="G160" i="7"/>
  <c r="H160" i="7" s="1"/>
  <c r="G18" i="7"/>
  <c r="H18" i="7" s="1"/>
  <c r="G101" i="7"/>
  <c r="H101" i="7" s="1"/>
  <c r="G133" i="7"/>
  <c r="H133" i="7" s="1"/>
  <c r="G39" i="7"/>
  <c r="H39" i="7" s="1"/>
  <c r="G134" i="7"/>
  <c r="H134" i="7" s="1"/>
  <c r="G84" i="7"/>
  <c r="H84" i="7" s="1"/>
  <c r="G115" i="7"/>
  <c r="H115" i="7" s="1"/>
  <c r="G102" i="7"/>
  <c r="H102" i="7" s="1"/>
  <c r="G62" i="7"/>
  <c r="H62" i="7" s="1"/>
  <c r="G135" i="7"/>
  <c r="H135" i="7" s="1"/>
  <c r="G32" i="7"/>
  <c r="H32" i="7" s="1"/>
  <c r="G136" i="7"/>
  <c r="H136" i="7" s="1"/>
  <c r="G69" i="7"/>
  <c r="H69" i="7" s="1"/>
  <c r="G40" i="7"/>
  <c r="H40" i="7" s="1"/>
  <c r="G161" i="7"/>
  <c r="H161" i="7" s="1"/>
  <c r="G41" i="7"/>
  <c r="H41" i="7" s="1"/>
  <c r="G50" i="7"/>
  <c r="H50" i="7" s="1"/>
  <c r="G97" i="7"/>
  <c r="H97" i="7" s="1"/>
  <c r="G162" i="7"/>
  <c r="H162" i="7" s="1"/>
  <c r="G51" i="7"/>
  <c r="H51" i="7" s="1"/>
  <c r="G103" i="7"/>
  <c r="H103" i="7" s="1"/>
  <c r="G89" i="7"/>
  <c r="H89" i="7" s="1"/>
  <c r="G116" i="7"/>
  <c r="H116" i="7" s="1"/>
  <c r="G19" i="7"/>
  <c r="H19" i="7" s="1"/>
  <c r="G42" i="7"/>
  <c r="H42" i="7" s="1"/>
  <c r="G10" i="7"/>
  <c r="H10" i="7" s="1"/>
  <c r="G163" i="7"/>
  <c r="H163" i="7" s="1"/>
  <c r="G98" i="7"/>
  <c r="H98" i="7" s="1"/>
  <c r="G52" i="7"/>
  <c r="H52" i="7" s="1"/>
  <c r="G33" i="7"/>
  <c r="H33" i="7" s="1"/>
  <c r="G137" i="7"/>
  <c r="H137" i="7" s="1"/>
  <c r="G164" i="7"/>
  <c r="H164" i="7" s="1"/>
  <c r="G117" i="7"/>
  <c r="H117" i="7" s="1"/>
  <c r="G165" i="7"/>
  <c r="H165" i="7" s="1"/>
  <c r="G118" i="7"/>
  <c r="H118" i="7" s="1"/>
  <c r="G138" i="7"/>
  <c r="H138" i="7" s="1"/>
  <c r="G149" i="7"/>
  <c r="H149" i="7" s="1"/>
  <c r="G28" i="7"/>
  <c r="H28" i="7" s="1"/>
  <c r="G53" i="7"/>
  <c r="H53" i="7" s="1"/>
  <c r="G104" i="7"/>
  <c r="H104" i="7" s="1"/>
  <c r="G90" i="7"/>
  <c r="H90" i="7" s="1"/>
  <c r="G85" i="7"/>
  <c r="H85" i="7" s="1"/>
  <c r="G91" i="7"/>
  <c r="H91" i="7" s="1"/>
  <c r="G11" i="7"/>
  <c r="H11" i="7" s="1"/>
  <c r="G119" i="7"/>
  <c r="H119" i="7" s="1"/>
  <c r="G29" i="7"/>
  <c r="H29" i="7" s="1"/>
  <c r="G150" i="7"/>
  <c r="H150" i="7" s="1"/>
  <c r="G54" i="7"/>
  <c r="H54" i="7" s="1"/>
  <c r="G34" i="7"/>
  <c r="H34" i="7" s="1"/>
  <c r="G139" i="7"/>
  <c r="H139" i="7" s="1"/>
  <c r="G70" i="7"/>
  <c r="H70" i="7" s="1"/>
  <c r="G43" i="7"/>
  <c r="H43" i="7" s="1"/>
  <c r="G71" i="7"/>
  <c r="H71" i="7" s="1"/>
  <c r="G86" i="7"/>
  <c r="H86" i="7" s="1"/>
  <c r="G92" i="7"/>
  <c r="H92" i="7" s="1"/>
  <c r="G99" i="7"/>
  <c r="H99" i="7" s="1"/>
  <c r="G105" i="7"/>
  <c r="H105" i="7" s="1"/>
  <c r="G20" i="7"/>
  <c r="H20" i="7" s="1"/>
  <c r="G120" i="7"/>
  <c r="H120" i="7" s="1"/>
  <c r="G12" i="7"/>
  <c r="H12" i="7" s="1"/>
  <c r="G171" i="7"/>
  <c r="H171" i="7" s="1"/>
  <c r="G55" i="7"/>
  <c r="H55" i="7" s="1"/>
  <c r="G30" i="7"/>
  <c r="H30" i="7" s="1"/>
  <c r="G121" i="7"/>
  <c r="H121" i="7" s="1"/>
  <c r="G72" i="7"/>
  <c r="H72" i="7" s="1"/>
  <c r="G122" i="7"/>
  <c r="H122" i="7" s="1"/>
  <c r="G140" i="7"/>
  <c r="H140" i="7" s="1"/>
  <c r="G151" i="7"/>
  <c r="H151" i="7" s="1"/>
  <c r="G31" i="7"/>
  <c r="H31" i="7" s="1"/>
  <c r="G141" i="7"/>
  <c r="H141" i="7" s="1"/>
  <c r="G106" i="7"/>
  <c r="H106" i="7" s="1"/>
  <c r="G56" i="7"/>
  <c r="H56" i="7" s="1"/>
  <c r="G13" i="7"/>
  <c r="H13" i="7" s="1"/>
  <c r="G142" i="7"/>
  <c r="H142" i="7" s="1"/>
  <c r="G123" i="7"/>
  <c r="H123" i="7" s="1"/>
  <c r="G124" i="7"/>
  <c r="H124" i="7" s="1"/>
  <c r="G166" i="7"/>
  <c r="H166" i="7" s="1"/>
  <c r="G152" i="7"/>
  <c r="H152" i="7" s="1"/>
  <c r="G143" i="7"/>
  <c r="H143" i="7" s="1"/>
  <c r="G172" i="7"/>
  <c r="H172" i="7" s="1"/>
  <c r="G21" i="7"/>
  <c r="H21" i="7" s="1"/>
  <c r="G73" i="7"/>
  <c r="H73" i="7" s="1"/>
  <c r="G23" i="7"/>
  <c r="H23" i="7" s="1"/>
  <c r="L6" i="4"/>
  <c r="L7" i="4"/>
  <c r="L8" i="4"/>
  <c r="L9" i="4"/>
  <c r="L5" i="4"/>
  <c r="K25" i="3"/>
  <c r="J25" i="3"/>
  <c r="I25" i="3"/>
  <c r="H25" i="3"/>
  <c r="K24" i="3"/>
  <c r="J24" i="3"/>
  <c r="I24" i="3"/>
  <c r="H24" i="3"/>
  <c r="K23" i="3"/>
  <c r="J23" i="3"/>
  <c r="I23" i="3"/>
  <c r="H23" i="3"/>
  <c r="D23" i="3"/>
  <c r="E23" i="3"/>
  <c r="F23" i="3"/>
  <c r="D24" i="3"/>
  <c r="E24" i="3"/>
  <c r="F24" i="3"/>
  <c r="D25" i="3"/>
  <c r="E25" i="3"/>
  <c r="F25" i="3"/>
  <c r="C25" i="3"/>
  <c r="C24" i="3"/>
  <c r="C23" i="3"/>
  <c r="M19" i="3" a="1"/>
  <c r="M19" i="3"/>
  <c r="M20" i="3" a="1"/>
  <c r="M20" i="3"/>
  <c r="M11" i="3" a="1"/>
  <c r="M11" i="3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4" i="3"/>
  <c r="H5" i="3"/>
  <c r="M5" i="3" s="1" a="1"/>
  <c r="M5" i="3" s="1"/>
  <c r="H6" i="3"/>
  <c r="M6" i="3" s="1" a="1"/>
  <c r="M6" i="3" s="1"/>
  <c r="H7" i="3"/>
  <c r="M7" i="3" s="1" a="1"/>
  <c r="M7" i="3" s="1"/>
  <c r="H8" i="3"/>
  <c r="M8" i="3" s="1" a="1"/>
  <c r="M8" i="3" s="1"/>
  <c r="H9" i="3"/>
  <c r="M9" i="3" s="1" a="1"/>
  <c r="M9" i="3" s="1"/>
  <c r="H10" i="3"/>
  <c r="M10" i="3" s="1" a="1"/>
  <c r="M10" i="3" s="1"/>
  <c r="H11" i="3"/>
  <c r="H12" i="3"/>
  <c r="M12" i="3" s="1" a="1"/>
  <c r="M12" i="3" s="1"/>
  <c r="H13" i="3"/>
  <c r="M13" i="3" s="1" a="1"/>
  <c r="M13" i="3" s="1"/>
  <c r="H14" i="3"/>
  <c r="M14" i="3" s="1" a="1"/>
  <c r="M14" i="3" s="1"/>
  <c r="H15" i="3"/>
  <c r="M15" i="3" s="1" a="1"/>
  <c r="M15" i="3" s="1"/>
  <c r="H16" i="3"/>
  <c r="M16" i="3" s="1" a="1"/>
  <c r="M16" i="3" s="1"/>
  <c r="H17" i="3"/>
  <c r="M17" i="3" s="1" a="1"/>
  <c r="M17" i="3" s="1"/>
  <c r="H18" i="3"/>
  <c r="M18" i="3" s="1" a="1"/>
  <c r="M18" i="3" s="1"/>
  <c r="H19" i="3"/>
  <c r="H20" i="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3"/>
  <c r="M4" i="3" s="1" a="1"/>
  <c r="M4" i="3" s="1"/>
  <c r="Y24" i="2"/>
  <c r="Y23" i="2"/>
  <c r="Y22" i="2"/>
  <c r="Y21" i="2"/>
  <c r="Y19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3" i="2"/>
  <c r="T3" i="2"/>
  <c r="U3" i="2"/>
  <c r="V3" i="2"/>
  <c r="W3" i="2"/>
  <c r="T4" i="2"/>
  <c r="U4" i="2"/>
  <c r="V4" i="2"/>
  <c r="W4" i="2"/>
  <c r="W23" i="2" s="1"/>
  <c r="T5" i="2"/>
  <c r="T22" i="2" s="1"/>
  <c r="U5" i="2"/>
  <c r="U22" i="2" s="1"/>
  <c r="V5" i="2"/>
  <c r="W5" i="2"/>
  <c r="W22" i="2" s="1"/>
  <c r="T6" i="2"/>
  <c r="T21" i="2" s="1"/>
  <c r="U6" i="2"/>
  <c r="V6" i="2"/>
  <c r="V23" i="2" s="1"/>
  <c r="W6" i="2"/>
  <c r="T7" i="2"/>
  <c r="U7" i="2"/>
  <c r="V7" i="2"/>
  <c r="W7" i="2"/>
  <c r="T8" i="2"/>
  <c r="U8" i="2"/>
  <c r="V8" i="2"/>
  <c r="W8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S24" i="2"/>
  <c r="R24" i="2"/>
  <c r="Q24" i="2"/>
  <c r="P24" i="2"/>
  <c r="O24" i="2"/>
  <c r="N24" i="2"/>
  <c r="M24" i="2"/>
  <c r="L24" i="2"/>
  <c r="K24" i="2"/>
  <c r="J24" i="2"/>
  <c r="S23" i="2"/>
  <c r="R23" i="2"/>
  <c r="Q23" i="2"/>
  <c r="P23" i="2"/>
  <c r="O23" i="2"/>
  <c r="N23" i="2"/>
  <c r="M23" i="2"/>
  <c r="L23" i="2"/>
  <c r="K23" i="2"/>
  <c r="J23" i="2"/>
  <c r="V22" i="2"/>
  <c r="S22" i="2"/>
  <c r="R22" i="2"/>
  <c r="Q22" i="2"/>
  <c r="P22" i="2"/>
  <c r="O22" i="2"/>
  <c r="N22" i="2"/>
  <c r="M22" i="2"/>
  <c r="L22" i="2"/>
  <c r="K22" i="2"/>
  <c r="J22" i="2"/>
  <c r="S21" i="2"/>
  <c r="R21" i="2"/>
  <c r="Q21" i="2"/>
  <c r="P21" i="2"/>
  <c r="O21" i="2"/>
  <c r="N21" i="2"/>
  <c r="M21" i="2"/>
  <c r="L21" i="2"/>
  <c r="K21" i="2"/>
  <c r="J21" i="2"/>
  <c r="I24" i="2"/>
  <c r="I23" i="2"/>
  <c r="I22" i="2"/>
  <c r="I2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3" i="2"/>
  <c r="D23" i="1"/>
  <c r="C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E23" i="1" s="1"/>
  <c r="D26" i="1"/>
  <c r="D25" i="1"/>
  <c r="F26" i="1"/>
  <c r="C26" i="1"/>
  <c r="F25" i="1"/>
  <c r="D24" i="1"/>
  <c r="F24" i="1"/>
  <c r="F23" i="1"/>
  <c r="C25" i="1"/>
  <c r="C24" i="1"/>
  <c r="V21" i="2" l="1"/>
  <c r="W21" i="2"/>
  <c r="W24" i="2"/>
  <c r="U24" i="2"/>
  <c r="U23" i="2"/>
  <c r="V24" i="2"/>
  <c r="U21" i="2"/>
  <c r="T24" i="2"/>
  <c r="T23" i="2"/>
  <c r="E24" i="1"/>
  <c r="E26" i="1"/>
  <c r="E25" i="1"/>
  <c r="G4" i="1"/>
  <c r="G23" i="1" l="1"/>
  <c r="G24" i="1"/>
  <c r="G25" i="1"/>
  <c r="G26" i="1"/>
  <c r="H4" i="1"/>
  <c r="H25" i="1" l="1"/>
  <c r="H26" i="1"/>
  <c r="H23" i="1"/>
  <c r="H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37924-7F8B-4330-876F-BDC78CAF42E0}" keepAlive="1" name="Query - car inventory" description="Connection to the 'car inventory' query in the workbook." type="5" refreshedVersion="0" background="1">
    <dbPr connection="Provider=Microsoft.Mashup.OleDb.1;Data Source=$Workbook$;Location=&quot;car inventory&quot;;Extended Properties=&quot;&quot;" command="SELECT * FROM [car inventory]"/>
  </connection>
  <connection id="2" xr16:uid="{A6FF1ECB-CFDE-45E0-B06E-51271757B2EF}" keepAlive="1" name="Query - CrystalPools xlsx" description="Connection to the 'CrystalPools xlsx' query in the workbook." type="5" refreshedVersion="0" background="1">
    <dbPr connection="Provider=Microsoft.Mashup.OleDb.1;Data Source=$Workbook$;Location=&quot;CrystalPools xlsx&quot;;Extended Properties=&quot;&quot;" command="SELECT * FROM [CrystalPools xlsx]"/>
  </connection>
  <connection id="3" xr16:uid="{33DA0996-795E-41E8-A1A2-624D60C0A05E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<sst xmlns="http://schemas.openxmlformats.org/spreadsheetml/2006/main" count="1032" uniqueCount="123">
  <si>
    <t>Employee Payroll</t>
  </si>
  <si>
    <t>Last Name</t>
  </si>
  <si>
    <t>First Name</t>
  </si>
  <si>
    <t>Hourly Wages</t>
  </si>
  <si>
    <t xml:space="preserve">Hours Worked </t>
  </si>
  <si>
    <t>Pay</t>
  </si>
  <si>
    <t>Kern</t>
  </si>
  <si>
    <t>Howard</t>
  </si>
  <si>
    <t>O'Donald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</si>
  <si>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</si>
  <si>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</si>
  <si>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</si>
  <si>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</si>
  <si>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</si>
  <si>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</si>
  <si>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</si>
  <si>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</si>
  <si>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</si>
  <si>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</si>
  <si>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</si>
  <si>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</si>
  <si>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</si>
  <si>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</si>
  <si>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</si>
  <si>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</si>
  <si>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</si>
  <si>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</si>
  <si>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</si>
  <si>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</si>
  <si>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</si>
  <si>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</si>
  <si>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</si>
  <si>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</si>
  <si>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</si>
  <si>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</si>
  <si>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</si>
  <si>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</si>
  <si>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</si>
  <si>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</si>
  <si>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</si>
  <si>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</si>
  <si>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</si>
  <si>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</si>
  <si>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</si>
  <si>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Overtime Hour</t>
  </si>
  <si>
    <t>Overtime Bonus</t>
  </si>
  <si>
    <t>Total Pay</t>
  </si>
  <si>
    <t>Last Nmae</t>
  </si>
  <si>
    <t>Hours Worked</t>
  </si>
  <si>
    <t>OT Bonus</t>
  </si>
  <si>
    <t>MAX</t>
  </si>
  <si>
    <t>MIN</t>
  </si>
  <si>
    <t>AVERAGE</t>
  </si>
  <si>
    <t>TOTAL</t>
  </si>
  <si>
    <t>JAN PAY</t>
  </si>
  <si>
    <t>Grade Book</t>
  </si>
  <si>
    <t>Safety Test</t>
  </si>
  <si>
    <t>Company Philosopy Test</t>
  </si>
  <si>
    <t>Financial Skill Test</t>
  </si>
  <si>
    <t>Drug Test</t>
  </si>
  <si>
    <t>Pionts Possible</t>
  </si>
  <si>
    <t>Fired Employee</t>
  </si>
  <si>
    <t>Career Decision Time</t>
  </si>
  <si>
    <t>Job</t>
  </si>
  <si>
    <t>McDonalds Manager</t>
  </si>
  <si>
    <t>Doctor</t>
  </si>
  <si>
    <t>NFL</t>
  </si>
  <si>
    <t>Engineer</t>
  </si>
  <si>
    <t>Truck Driver</t>
  </si>
  <si>
    <t>Job Market</t>
  </si>
  <si>
    <t>Enjoyment</t>
  </si>
  <si>
    <t>My Talent</t>
  </si>
  <si>
    <t>Schooling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</si>
  <si>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</si>
  <si>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</si>
  <si>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</si>
  <si>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</si>
  <si>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</si>
  <si>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</si>
  <si>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</si>
  <si>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</si>
  <si>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</si>
  <si>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</si>
  <si>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</si>
  <si>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</si>
  <si>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</si>
  <si>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</si>
  <si>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</si>
  <si>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</si>
  <si>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</si>
  <si>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</si>
  <si>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</si>
  <si>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</si>
  <si>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</si>
  <si>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</si>
  <si>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</si>
  <si>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</si>
  <si>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</si>
  <si>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</si>
  <si>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</si>
  <si>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</si>
  <si>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</si>
  <si>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</si>
  <si>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</si>
  <si>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</si>
  <si>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</si>
  <si>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</si>
  <si>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</si>
  <si>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</si>
  <si>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Chalie</t>
  </si>
  <si>
    <t>Barns</t>
  </si>
  <si>
    <t>Juan</t>
  </si>
  <si>
    <t>Hernandez</t>
  </si>
  <si>
    <t>Doug</t>
  </si>
  <si>
    <t>Hellen</t>
  </si>
  <si>
    <t>Johnson</t>
  </si>
  <si>
    <t>Commision 10% for items less than $50,20%for items more than $50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</si>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</sst>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Alignment="1">
      <alignment horizontal="center"/>
    </xf>
    <xf numFmtId="16" fontId="2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  <xf numFmtId="16" fontId="3" fillId="3" borderId="0" xfId="0" applyNumberFormat="1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5" borderId="0" xfId="0" applyNumberFormat="1" applyFill="1"/>
    <xf numFmtId="164" fontId="0" fillId="6" borderId="0" xfId="0" applyNumberFormat="1" applyFill="1"/>
    <xf numFmtId="164" fontId="0" fillId="3" borderId="0" xfId="0" applyNumberFormat="1" applyFill="1" applyAlignment="1">
      <alignment horizontal="center"/>
    </xf>
    <xf numFmtId="164" fontId="0" fillId="7" borderId="0" xfId="0" applyNumberFormat="1" applyFill="1"/>
    <xf numFmtId="164" fontId="0" fillId="3" borderId="0" xfId="0" applyNumberFormat="1" applyFill="1"/>
    <xf numFmtId="0" fontId="2" fillId="2" borderId="0" xfId="0" applyFont="1" applyFill="1" applyAlignment="1">
      <alignment textRotation="90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9" fontId="0" fillId="0" borderId="0" xfId="1" applyFont="1"/>
    <xf numFmtId="0" fontId="0" fillId="6" borderId="0" xfId="0" applyFill="1"/>
    <xf numFmtId="0" fontId="2" fillId="6" borderId="0" xfId="0" applyFont="1" applyFill="1"/>
    <xf numFmtId="0" fontId="0" fillId="5" borderId="0" xfId="0" applyFill="1"/>
    <xf numFmtId="0" fontId="0" fillId="7" borderId="0" xfId="0" applyFill="1"/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  <xf numFmtId="0" fontId="2" fillId="8" borderId="0" xfId="0" applyFont="1" applyFill="1" applyAlignment="1">
      <alignment horizontal="center" wrapText="1"/>
    </xf>
    <xf numFmtId="164" fontId="2" fillId="8" borderId="0" xfId="0" applyNumberFormat="1" applyFont="1" applyFill="1" applyAlignment="1">
      <alignment horizontal="center" wrapText="1"/>
    </xf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rgb="FFC00000"/>
        </patternFill>
      </fill>
      <alignment horizontal="center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Safety</a:t>
            </a:r>
            <a:r>
              <a:rPr lang="en-IN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8-46F7-844A-C536FECDA5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4484911"/>
        <c:axId val="1934485743"/>
      </c:barChart>
      <c:catAx>
        <c:axId val="193448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85743"/>
        <c:crosses val="autoZero"/>
        <c:auto val="1"/>
        <c:lblAlgn val="ctr"/>
        <c:lblOffset val="100"/>
        <c:noMultiLvlLbl val="0"/>
      </c:catAx>
      <c:valAx>
        <c:axId val="1934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8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  <a:endParaRPr lang="en-IN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A-4848-A144-C1269D238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581103"/>
        <c:axId val="2016571951"/>
      </c:barChart>
      <c:catAx>
        <c:axId val="201658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71951"/>
        <c:crosses val="autoZero"/>
        <c:auto val="1"/>
        <c:lblAlgn val="ctr"/>
        <c:lblOffset val="100"/>
        <c:noMultiLvlLbl val="0"/>
      </c:catAx>
      <c:valAx>
        <c:axId val="20165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8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Gradebook!$E$4:$E$20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7-495B-A8DF-264E112CE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550959"/>
        <c:axId val="1802539311"/>
      </c:barChart>
      <c:catAx>
        <c:axId val="180255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39311"/>
        <c:crosses val="autoZero"/>
        <c:auto val="1"/>
        <c:lblAlgn val="ctr"/>
        <c:lblOffset val="100"/>
        <c:noMultiLvlLbl val="0"/>
      </c:catAx>
      <c:valAx>
        <c:axId val="18025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5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[Gradebook.xlsx]Sales Dtabase!PivotTable2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Dtabase'!$N$10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'Sales Dtabase'!$M$11:$M$15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'Sales Dtabase'!$N$11:$N$15</c:f>
              <c:numCache>
                <c:formatCode>General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9-4C43-B838-0162F3063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2</xdr:row>
      <xdr:rowOff>87630</xdr:rowOff>
    </xdr:from>
    <xdr:to>
      <xdr:col>21</xdr:col>
      <xdr:colOff>68580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967CE-EBCA-4532-875A-00A560DBE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472440</xdr:colOff>
      <xdr:row>18</xdr:row>
      <xdr:rowOff>95250</xdr:rowOff>
    </xdr:from>
    <xdr:to>
      <xdr:col>21</xdr:col>
      <xdr:colOff>167640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2D8D9C-38EC-40FA-9C8B-6E236019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213360</xdr:colOff>
      <xdr:row>26</xdr:row>
      <xdr:rowOff>34290</xdr:rowOff>
    </xdr:from>
    <xdr:to>
      <xdr:col>12</xdr:col>
      <xdr:colOff>403860</xdr:colOff>
      <xdr:row>41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B10387-32B2-4C6F-B3A3-7DEBF0A90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327660</xdr:colOff>
      <xdr:row>15</xdr:row>
      <xdr:rowOff>179070</xdr:rowOff>
    </xdr:from>
    <xdr:to>
      <xdr:col>18</xdr:col>
      <xdr:colOff>396240</xdr:colOff>
      <xdr:row>30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A0BF6-77ED-48BB-9DDA-EEB62A894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ram Kumar Yadav" refreshedDate="45501.53326423611" createdVersion="7" refreshedVersion="7" minRefreshableVersion="3" recordCount="171" xr:uid="{C2A8468E-49B3-471D-9824-A53229AFBA1D}">
  <cacheSource type="worksheet">
    <worksheetSource name="Sheet1"/>
  </cacheSource>
  <cacheFields count="11">
    <cacheField name="Month" numFmtId="0">
      <sharedItems/>
    </cacheField>
    <cacheField name="Transaction Number" numFmtId="0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4">
      <sharedItems containsSemiMixedTypes="0" containsString="0" containsNumber="1" minValue="3" maxValue="344"/>
    </cacheField>
    <cacheField name="Sale Price" numFmtId="164">
      <sharedItems containsSemiMixedTypes="0" containsString="0" containsNumber="1" minValue="7" maxValue="502" count="10">
        <n v="502"/>
        <n v="16.3"/>
        <n v="9.1999999999999993"/>
        <n v="8"/>
        <n v="14"/>
        <n v="98.4"/>
        <n v="7"/>
        <n v="124"/>
        <n v="87"/>
        <n v="77"/>
      </sharedItems>
    </cacheField>
    <cacheField name="Profit" numFmtId="164">
      <sharedItems containsSemiMixedTypes="0" containsString="0" containsNumber="1" minValue="2.9999999999999991" maxValue="158"/>
    </cacheField>
    <cacheField name="Commision 10% for items less than $50,20%for items more than $50" numFmtId="164">
      <sharedItems containsMixedTypes="1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Johnson"/>
        <s v="Smith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4"/>
    <n v="8722"/>
    <s v="Water Pump"/>
    <n v="344"/>
    <x v="0"/>
    <n v="158"/>
    <n v="31.6"/>
    <s v="Chalie"/>
    <x v="0"/>
    <s v="AZ"/>
  </r>
  <r>
    <s v="Feb"/>
    <n v="1028"/>
    <n v="8722"/>
    <s v="Water Pump"/>
    <n v="344"/>
    <x v="0"/>
    <n v="158"/>
    <n v="31.6"/>
    <s v="Chalie"/>
    <x v="0"/>
    <s v="AZ"/>
  </r>
  <r>
    <s v="Feb"/>
    <n v="1032"/>
    <n v="2877"/>
    <s v="Net"/>
    <n v="11.4"/>
    <x v="1"/>
    <n v="4.9000000000000004"/>
    <n v="0.49000000000000005"/>
    <s v="Chalie"/>
    <x v="0"/>
    <s v="AZ"/>
  </r>
  <r>
    <s v="Mar"/>
    <n v="1048"/>
    <n v="8722"/>
    <s v="Water Pump"/>
    <n v="344"/>
    <x v="0"/>
    <n v="158"/>
    <n v="31.6"/>
    <s v="Chalie"/>
    <x v="0"/>
    <s v="AZ"/>
  </r>
  <r>
    <s v="April"/>
    <n v="1050"/>
    <n v="2877"/>
    <s v="Net"/>
    <n v="11.4"/>
    <x v="1"/>
    <n v="4.9000000000000004"/>
    <n v="0.49000000000000005"/>
    <s v="Chalie"/>
    <x v="0"/>
    <s v="AZ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71"/>
    <n v="1109"/>
    <s v="Chlorine Test Kit"/>
    <n v="3"/>
    <x v="3"/>
    <n v="5"/>
    <n v="0.5"/>
    <s v="Chalie"/>
    <x v="0"/>
    <s v="AZ"/>
  </r>
  <r>
    <s v="June"/>
    <n v="1084"/>
    <n v="6119"/>
    <s v="Algea Killer 8 oz"/>
    <n v="9"/>
    <x v="4"/>
    <n v="5"/>
    <n v="0.5"/>
    <s v="Chalie"/>
    <x v="0"/>
    <s v="AZ"/>
  </r>
  <r>
    <s v="July"/>
    <n v="1115"/>
    <n v="8722"/>
    <s v="Water Pump"/>
    <n v="344"/>
    <x v="0"/>
    <n v="158"/>
    <n v="31.6"/>
    <s v="Chalie"/>
    <x v="0"/>
    <s v="AZ"/>
  </r>
  <r>
    <s v="Aug"/>
    <n v="1133"/>
    <n v="9822"/>
    <s v="Pool Cover"/>
    <n v="58.3"/>
    <x v="5"/>
    <n v="40.100000000000009"/>
    <n v="8.0200000000000014"/>
    <s v="Chalie"/>
    <x v="0"/>
    <s v="AZ"/>
  </r>
  <r>
    <s v="Sept"/>
    <n v="1149"/>
    <n v="8722"/>
    <s v="Water Pump"/>
    <n v="344"/>
    <x v="0"/>
    <n v="158"/>
    <n v="31.6"/>
    <s v="Chalie"/>
    <x v="0"/>
    <s v="AZ"/>
  </r>
  <r>
    <s v="Nov"/>
    <n v="1162"/>
    <n v="9212"/>
    <s v="1 Gal Muratic Acid"/>
    <n v="4"/>
    <x v="6"/>
    <n v="3"/>
    <n v="0.30000000000000004"/>
    <s v="Chalie"/>
    <x v="0"/>
    <s v="AZ"/>
  </r>
  <r>
    <s v="Jan"/>
    <n v="1014"/>
    <n v="8722"/>
    <s v="Water Pump"/>
    <n v="344"/>
    <x v="0"/>
    <n v="158"/>
    <n v="31.6"/>
    <s v="Chalie"/>
    <x v="0"/>
    <s v="CA"/>
  </r>
  <r>
    <s v="April"/>
    <n v="1053"/>
    <n v="2242"/>
    <s v="AutoVac"/>
    <n v="60"/>
    <x v="7"/>
    <n v="64"/>
    <n v="12.8"/>
    <s v="Chalie"/>
    <x v="0"/>
    <s v="CA"/>
  </r>
  <r>
    <s v="June"/>
    <n v="1082"/>
    <n v="1109"/>
    <s v="Chlorine Test Kit"/>
    <n v="3"/>
    <x v="3"/>
    <n v="5"/>
    <n v="0.5"/>
    <s v="Chalie"/>
    <x v="0"/>
    <s v="CA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90"/>
    <n v="2877"/>
    <s v="Net"/>
    <n v="11.4"/>
    <x v="1"/>
    <n v="4.9000000000000004"/>
    <n v="0.49000000000000005"/>
    <s v="Chalie"/>
    <x v="0"/>
    <s v="CA"/>
  </r>
  <r>
    <s v="July"/>
    <n v="1113"/>
    <n v="9822"/>
    <s v="Pool Cover"/>
    <n v="58.3"/>
    <x v="5"/>
    <n v="40.100000000000009"/>
    <n v="8.0200000000000014"/>
    <s v="Chalie"/>
    <x v="0"/>
    <s v="CA"/>
  </r>
  <r>
    <s v="Sept"/>
    <n v="1147"/>
    <n v="9822"/>
    <s v="Pool Cover"/>
    <n v="58.3"/>
    <x v="5"/>
    <n v="40.100000000000009"/>
    <n v="8.0200000000000014"/>
    <s v="Chalie"/>
    <x v="0"/>
    <s v="CA"/>
  </r>
  <r>
    <s v="Dec"/>
    <n v="1170"/>
    <n v="4421"/>
    <s v="Skimmer"/>
    <n v="45"/>
    <x v="8"/>
    <n v="42"/>
    <n v="8.4"/>
    <s v="Chalie"/>
    <x v="0"/>
    <s v="CA"/>
  </r>
  <r>
    <s v="April"/>
    <n v="1049"/>
    <n v="2499"/>
    <s v="8 ft Hose"/>
    <n v="6.2"/>
    <x v="2"/>
    <n v="2.9999999999999991"/>
    <n v="0.29999999999999993"/>
    <s v="Chalie"/>
    <x v="0"/>
    <s v="CO"/>
  </r>
  <r>
    <s v="Jan"/>
    <n v="1001"/>
    <n v="9822"/>
    <s v="Pool Cover"/>
    <n v="58.3"/>
    <x v="5"/>
    <n v="40.100000000000009"/>
    <n v="8.0200000000000014"/>
    <s v="Chalie"/>
    <x v="0"/>
    <s v="NM"/>
  </r>
  <r>
    <s v="Mar"/>
    <n v="1041"/>
    <n v="2499"/>
    <s v="8 ft Hose"/>
    <n v="6.2"/>
    <x v="2"/>
    <n v="2.9999999999999991"/>
    <n v="0.29999999999999993"/>
    <s v="Chalie"/>
    <x v="0"/>
    <s v="NM"/>
  </r>
  <r>
    <s v="June"/>
    <n v="1088"/>
    <n v="2499"/>
    <s v="8 ft Hose"/>
    <n v="6.2"/>
    <x v="2"/>
    <n v="2.9999999999999991"/>
    <n v="0.29999999999999993"/>
    <s v="Chalie"/>
    <x v="0"/>
    <s v="NM"/>
  </r>
  <r>
    <s v="Feb"/>
    <n v="1027"/>
    <n v="6119"/>
    <s v="Algea Killer 8 oz"/>
    <n v="9"/>
    <x v="4"/>
    <n v="5"/>
    <n v="0.5"/>
    <s v="Chalie"/>
    <x v="0"/>
    <s v="NV"/>
  </r>
  <r>
    <s v="June"/>
    <n v="1083"/>
    <n v="1109"/>
    <s v="Chlorine Test Kit"/>
    <n v="3"/>
    <x v="3"/>
    <n v="5"/>
    <n v="0.5"/>
    <s v="Chalie"/>
    <x v="0"/>
    <s v="NV"/>
  </r>
  <r>
    <s v="Aug"/>
    <n v="1127"/>
    <n v="8722"/>
    <s v="Water Pump"/>
    <n v="344"/>
    <x v="0"/>
    <n v="158"/>
    <n v="31.6"/>
    <s v="Chalie"/>
    <x v="0"/>
    <s v="NV"/>
  </r>
  <r>
    <s v="Aug"/>
    <n v="1135"/>
    <n v="8722"/>
    <s v="Water Pump"/>
    <n v="344"/>
    <x v="0"/>
    <n v="158"/>
    <n v="31.6"/>
    <s v="Chalie"/>
    <x v="0"/>
    <s v="NV"/>
  </r>
  <r>
    <s v="Oct"/>
    <n v="1152"/>
    <n v="4421"/>
    <s v="Skimmer"/>
    <n v="45"/>
    <x v="8"/>
    <n v="42"/>
    <n v="8.4"/>
    <s v="Chalie"/>
    <x v="0"/>
    <s v="NV"/>
  </r>
  <r>
    <s v="Nov"/>
    <n v="1158"/>
    <n v="8722"/>
    <s v="Water Pump"/>
    <n v="344"/>
    <x v="0"/>
    <n v="158"/>
    <n v="31.6"/>
    <s v="Chalie"/>
    <x v="0"/>
    <s v="NV"/>
  </r>
  <r>
    <s v="July"/>
    <n v="1100"/>
    <n v="6119"/>
    <s v="Algea Killer 8 oz"/>
    <n v="9"/>
    <x v="4"/>
    <n v="5"/>
    <n v="0.5"/>
    <s v="Chalie"/>
    <x v="0"/>
    <s v="UT"/>
  </r>
  <r>
    <s v="July"/>
    <n v="1119"/>
    <n v="2242"/>
    <s v="AutoVac"/>
    <n v="60"/>
    <x v="7"/>
    <n v="64"/>
    <n v="12.8"/>
    <s v="Chalie"/>
    <x v="0"/>
    <s v="UT"/>
  </r>
  <r>
    <s v="Aug"/>
    <n v="1138"/>
    <n v="8722"/>
    <s v="Water Pump"/>
    <n v="344"/>
    <x v="0"/>
    <n v="158"/>
    <n v="31.6"/>
    <s v="Chalie"/>
    <x v="0"/>
    <s v="UT"/>
  </r>
  <r>
    <s v="Jan"/>
    <n v="1011"/>
    <n v="2877"/>
    <s v="Net"/>
    <n v="11.4"/>
    <x v="1"/>
    <n v="4.9000000000000004"/>
    <n v="0.49000000000000005"/>
    <s v="Juan"/>
    <x v="1"/>
    <s v="AZ"/>
  </r>
  <r>
    <s v="Feb"/>
    <n v="1029"/>
    <n v="2499"/>
    <s v="8 ft Hose"/>
    <n v="6.2"/>
    <x v="2"/>
    <n v="2.9999999999999991"/>
    <n v="0.29999999999999993"/>
    <s v="Juan"/>
    <x v="1"/>
    <s v="AZ"/>
  </r>
  <r>
    <s v="Mar"/>
    <n v="1040"/>
    <n v="1109"/>
    <s v="Chlorine Test Kit"/>
    <n v="3"/>
    <x v="3"/>
    <n v="5"/>
    <n v="0.5"/>
    <s v="Juan"/>
    <x v="1"/>
    <s v="AZ"/>
  </r>
  <r>
    <s v="May"/>
    <n v="1076"/>
    <n v="1109"/>
    <s v="Chlorine Test Kit"/>
    <n v="3"/>
    <x v="3"/>
    <n v="5"/>
    <n v="0.5"/>
    <s v="Juan"/>
    <x v="1"/>
    <s v="AZ"/>
  </r>
  <r>
    <s v="June"/>
    <n v="1093"/>
    <n v="6119"/>
    <s v="Algea Killer 8 oz"/>
    <n v="9"/>
    <x v="4"/>
    <n v="5"/>
    <n v="0.5"/>
    <s v="Juan"/>
    <x v="1"/>
    <s v="AZ"/>
  </r>
  <r>
    <s v="July"/>
    <n v="1103"/>
    <n v="2877"/>
    <s v="Net"/>
    <n v="11.4"/>
    <x v="1"/>
    <n v="4.9000000000000004"/>
    <n v="0.49000000000000005"/>
    <s v="Juan"/>
    <x v="1"/>
    <s v="AZ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14"/>
    <n v="2242"/>
    <s v="AutoVac"/>
    <n v="60"/>
    <x v="7"/>
    <n v="64"/>
    <n v="12.8"/>
    <s v="Juan"/>
    <x v="1"/>
    <s v="AZ"/>
  </r>
  <r>
    <s v="Aug"/>
    <n v="1141"/>
    <n v="9212"/>
    <s v="1 Gal Muratic Acid"/>
    <n v="4"/>
    <x v="6"/>
    <n v="3"/>
    <n v="0.30000000000000004"/>
    <s v="Juan"/>
    <x v="1"/>
    <s v="AZ"/>
  </r>
  <r>
    <s v="Jan"/>
    <n v="1002"/>
    <n v="2877"/>
    <s v="Net"/>
    <n v="11.4"/>
    <x v="1"/>
    <n v="4.9000000000000004"/>
    <n v="0.49000000000000005"/>
    <s v="Juan"/>
    <x v="1"/>
    <s v="CA"/>
  </r>
  <r>
    <s v="Feb"/>
    <n v="1031"/>
    <n v="1109"/>
    <s v="Chlorine Test Kit"/>
    <n v="3"/>
    <x v="3"/>
    <n v="5"/>
    <n v="0.5"/>
    <s v="Juan"/>
    <x v="1"/>
    <s v="CA"/>
  </r>
  <r>
    <s v="Feb"/>
    <n v="1033"/>
    <n v="9822"/>
    <s v="Pool Cover"/>
    <n v="58.3"/>
    <x v="5"/>
    <n v="40.100000000000009"/>
    <n v="8.0200000000000014"/>
    <s v="Juan"/>
    <x v="1"/>
    <s v="CA"/>
  </r>
  <r>
    <s v="Mar"/>
    <n v="1039"/>
    <n v="2877"/>
    <s v="Net"/>
    <n v="11.4"/>
    <x v="1"/>
    <n v="4.9000000000000004"/>
    <n v="0.49000000000000005"/>
    <s v="Juan"/>
    <x v="1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May"/>
    <n v="1068"/>
    <n v="6119"/>
    <s v="Algea Killer 8 oz"/>
    <n v="9"/>
    <x v="4"/>
    <n v="5"/>
    <n v="0.5"/>
    <s v="Juan"/>
    <x v="1"/>
    <s v="CA"/>
  </r>
  <r>
    <s v="July"/>
    <n v="1106"/>
    <n v="9822"/>
    <s v="Pool Cover"/>
    <n v="58.3"/>
    <x v="5"/>
    <n v="40.100000000000009"/>
    <n v="8.0200000000000014"/>
    <s v="Juan"/>
    <x v="1"/>
    <s v="CA"/>
  </r>
  <r>
    <s v="July"/>
    <n v="1109"/>
    <n v="8722"/>
    <s v="Water Pump"/>
    <n v="344"/>
    <x v="0"/>
    <n v="158"/>
    <n v="31.6"/>
    <s v="Juan"/>
    <x v="1"/>
    <s v="CA"/>
  </r>
  <r>
    <s v="July"/>
    <n v="1118"/>
    <n v="9822"/>
    <s v="Pool Cover"/>
    <n v="58.3"/>
    <x v="5"/>
    <n v="40.100000000000009"/>
    <n v="8.0200000000000014"/>
    <s v="Juan"/>
    <x v="1"/>
    <s v="CA"/>
  </r>
  <r>
    <s v="Aug"/>
    <n v="1128"/>
    <n v="6622"/>
    <s v="5 Gal Chlorine"/>
    <n v="42"/>
    <x v="9"/>
    <n v="35"/>
    <n v="7"/>
    <s v="Juan"/>
    <x v="1"/>
    <s v="CA"/>
  </r>
  <r>
    <s v="Aug"/>
    <n v="1137"/>
    <n v="9822"/>
    <s v="Pool Cover"/>
    <n v="58.3"/>
    <x v="5"/>
    <n v="40.100000000000009"/>
    <n v="8.0200000000000014"/>
    <s v="Juan"/>
    <x v="1"/>
    <s v="CA"/>
  </r>
  <r>
    <s v="Oct"/>
    <n v="1151"/>
    <n v="2242"/>
    <s v="AutoVac"/>
    <n v="60"/>
    <x v="7"/>
    <n v="64"/>
    <n v="12.8"/>
    <s v="Juan"/>
    <x v="1"/>
    <s v="CA"/>
  </r>
  <r>
    <s v="Nov"/>
    <n v="1161"/>
    <n v="4421"/>
    <s v="Skimmer"/>
    <n v="45"/>
    <x v="8"/>
    <n v="42"/>
    <n v="8.4"/>
    <s v="Juan"/>
    <x v="1"/>
    <s v="CA"/>
  </r>
  <r>
    <s v="Jan"/>
    <n v="1010"/>
    <n v="2877"/>
    <s v="Net"/>
    <n v="11.4"/>
    <x v="1"/>
    <n v="4.9000000000000004"/>
    <n v="0.49000000000000005"/>
    <s v="Juan"/>
    <x v="1"/>
    <s v="CO"/>
  </r>
  <r>
    <s v="Feb"/>
    <n v="1021"/>
    <n v="1109"/>
    <s v="Chlorine Test Kit"/>
    <n v="3"/>
    <x v="3"/>
    <n v="5"/>
    <n v="0.5"/>
    <s v="Juan"/>
    <x v="1"/>
    <s v="CO"/>
  </r>
  <r>
    <s v="Feb"/>
    <n v="1034"/>
    <n v="2877"/>
    <s v="Net"/>
    <n v="11.4"/>
    <x v="1"/>
    <n v="4.9000000000000004"/>
    <n v="0.49000000000000005"/>
    <s v="Juan"/>
    <x v="1"/>
    <s v="CO"/>
  </r>
  <r>
    <s v="Feb"/>
    <n v="1017"/>
    <n v="2242"/>
    <s v="AutoVac"/>
    <n v="60"/>
    <x v="7"/>
    <n v="64"/>
    <n v="12.8"/>
    <s v="Juan"/>
    <x v="1"/>
    <s v="NM"/>
  </r>
  <r>
    <s v="June"/>
    <n v="1079"/>
    <n v="2877"/>
    <s v="Net"/>
    <n v="11.4"/>
    <x v="1"/>
    <n v="4.9000000000000004"/>
    <n v="0.49000000000000005"/>
    <s v="Juan"/>
    <x v="1"/>
    <s v="NM"/>
  </r>
  <r>
    <s v="June"/>
    <n v="1098"/>
    <n v="2877"/>
    <s v="Net"/>
    <n v="11.4"/>
    <x v="1"/>
    <n v="4.9000000000000004"/>
    <n v="0.49000000000000005"/>
    <s v="Juan"/>
    <x v="1"/>
    <s v="NM"/>
  </r>
  <r>
    <s v="Feb"/>
    <n v="1030"/>
    <n v="4421"/>
    <s v="Skimmer"/>
    <n v="45"/>
    <x v="8"/>
    <n v="42"/>
    <n v="8.4"/>
    <s v="Juan"/>
    <x v="1"/>
    <s v="NV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April"/>
    <n v="1055"/>
    <n v="6119"/>
    <s v="Algea Killer 8 oz"/>
    <n v="9"/>
    <x v="4"/>
    <n v="5"/>
    <n v="0.5"/>
    <s v="Juan"/>
    <x v="1"/>
    <s v="NV"/>
  </r>
  <r>
    <s v="May"/>
    <n v="1078"/>
    <n v="2877"/>
    <s v="Net"/>
    <n v="11.4"/>
    <x v="1"/>
    <n v="4.9000000000000004"/>
    <n v="0.49000000000000005"/>
    <s v="Juan"/>
    <x v="1"/>
    <s v="NV"/>
  </r>
  <r>
    <s v="July"/>
    <n v="1102"/>
    <n v="2242"/>
    <s v="AutoVac"/>
    <n v="60"/>
    <x v="7"/>
    <n v="64"/>
    <n v="12.8"/>
    <s v="Juan"/>
    <x v="1"/>
    <s v="NV"/>
  </r>
  <r>
    <s v="Aug"/>
    <n v="1140"/>
    <n v="4421"/>
    <s v="Skimmer"/>
    <n v="45"/>
    <x v="8"/>
    <n v="42"/>
    <n v="8.4"/>
    <s v="Juan"/>
    <x v="1"/>
    <s v="NV"/>
  </r>
  <r>
    <s v="Sept"/>
    <n v="1142"/>
    <n v="2242"/>
    <s v="AutoVac"/>
    <n v="60"/>
    <x v="7"/>
    <n v="64"/>
    <n v="12.8"/>
    <s v="Juan"/>
    <x v="1"/>
    <s v="NV"/>
  </r>
  <r>
    <s v="Oct"/>
    <n v="1154"/>
    <n v="9822"/>
    <s v="Pool Cover"/>
    <n v="58.3"/>
    <x v="5"/>
    <n v="40.100000000000009"/>
    <n v="8.0200000000000014"/>
    <s v="Juan"/>
    <x v="1"/>
    <s v="NV"/>
  </r>
  <r>
    <s v="Dec"/>
    <n v="1171"/>
    <n v="4421"/>
    <s v="Skimmer"/>
    <n v="45"/>
    <x v="8"/>
    <n v="42"/>
    <n v="8.4"/>
    <s v="Juan"/>
    <x v="1"/>
    <s v="NV"/>
  </r>
  <r>
    <s v="Feb"/>
    <n v="1024"/>
    <n v="9212"/>
    <s v="1 Gal Muratic Acid"/>
    <n v="4"/>
    <x v="6"/>
    <n v="3"/>
    <n v="0.30000000000000004"/>
    <s v="Juan"/>
    <x v="1"/>
    <s v="UT"/>
  </r>
  <r>
    <s v="Mar"/>
    <n v="1046"/>
    <n v="6119"/>
    <s v="Algea Killer 8 oz"/>
    <n v="9"/>
    <x v="4"/>
    <n v="5"/>
    <n v="0.5"/>
    <s v="Juan"/>
    <x v="1"/>
    <s v="UT"/>
  </r>
  <r>
    <s v="Jan"/>
    <n v="1015"/>
    <n v="2877"/>
    <s v="Net"/>
    <n v="11.4"/>
    <x v="1"/>
    <n v="4.9000000000000004"/>
    <n v="0.49000000000000005"/>
    <s v="Hellen"/>
    <x v="2"/>
    <s v="AZ"/>
  </r>
  <r>
    <s v="Mar"/>
    <n v="1045"/>
    <n v="8722"/>
    <s v="Water Pump"/>
    <n v="344"/>
    <x v="0"/>
    <n v="158"/>
    <n v="31.6"/>
    <s v="Hellen"/>
    <x v="2"/>
    <s v="AZ"/>
  </r>
  <r>
    <s v="Mar"/>
    <n v="1047"/>
    <n v="6622"/>
    <s v="5 Gal Chlorine"/>
    <n v="42"/>
    <x v="9"/>
    <n v="35"/>
    <n v="7"/>
    <s v="Hellen"/>
    <x v="2"/>
    <s v="AZ"/>
  </r>
  <r>
    <s v="April"/>
    <n v="1058"/>
    <n v="6119"/>
    <s v="Algea Killer 8 oz"/>
    <n v="9"/>
    <x v="4"/>
    <n v="5"/>
    <n v="0.5"/>
    <s v="Hellen"/>
    <x v="2"/>
    <s v="AZ"/>
  </r>
  <r>
    <s v="May"/>
    <n v="1064"/>
    <n v="2499"/>
    <s v="8 ft Hose"/>
    <n v="6.2"/>
    <x v="2"/>
    <n v="2.9999999999999991"/>
    <n v="0.29999999999999993"/>
    <s v="Hellen"/>
    <x v="2"/>
    <s v="AZ"/>
  </r>
  <r>
    <s v="May"/>
    <n v="1070"/>
    <n v="2499"/>
    <s v="8 ft Hose"/>
    <n v="6.2"/>
    <x v="2"/>
    <n v="2.9999999999999991"/>
    <n v="0.29999999999999993"/>
    <s v="Hellen"/>
    <x v="2"/>
    <s v="AZ"/>
  </r>
  <r>
    <s v="May"/>
    <n v="1077"/>
    <n v="9822"/>
    <s v="Pool Cover"/>
    <n v="58.3"/>
    <x v="5"/>
    <n v="40.100000000000009"/>
    <n v="8.0200000000000014"/>
    <s v="Hellen"/>
    <x v="2"/>
    <s v="AZ"/>
  </r>
  <r>
    <s v="June"/>
    <n v="1086"/>
    <n v="1109"/>
    <s v="Chlorine Test Kit"/>
    <n v="3"/>
    <x v="3"/>
    <n v="5"/>
    <n v="0.5"/>
    <s v="Hellen"/>
    <x v="2"/>
    <s v="AZ"/>
  </r>
  <r>
    <s v="June"/>
    <n v="1095"/>
    <n v="2499"/>
    <s v="8 ft Hose"/>
    <n v="6.2"/>
    <x v="2"/>
    <n v="2.9999999999999991"/>
    <n v="0.29999999999999993"/>
    <s v="Hellen"/>
    <x v="2"/>
    <s v="AZ"/>
  </r>
  <r>
    <s v="Aug"/>
    <n v="1131"/>
    <n v="9212"/>
    <s v="1 Gal Muratic Acid"/>
    <n v="4"/>
    <x v="6"/>
    <n v="3"/>
    <n v="0.30000000000000004"/>
    <s v="Hellen"/>
    <x v="2"/>
    <s v="AZ"/>
  </r>
  <r>
    <s v="Sept"/>
    <n v="1143"/>
    <n v="9822"/>
    <s v="Pool Cover"/>
    <n v="58.3"/>
    <x v="5"/>
    <n v="40.100000000000009"/>
    <n v="8.0200000000000014"/>
    <s v="Hellen"/>
    <x v="2"/>
    <s v="AZ"/>
  </r>
  <r>
    <s v="Mar"/>
    <n v="1035"/>
    <n v="2499"/>
    <s v="8 ft Hose"/>
    <n v="6.2"/>
    <x v="2"/>
    <n v="2.9999999999999991"/>
    <n v="0.29999999999999993"/>
    <s v="Hellen"/>
    <x v="2"/>
    <s v="CA"/>
  </r>
  <r>
    <s v="May"/>
    <n v="1075"/>
    <n v="1109"/>
    <s v="Chlorine Test Kit"/>
    <n v="3"/>
    <x v="3"/>
    <n v="5"/>
    <n v="0.5"/>
    <s v="Hellen"/>
    <x v="2"/>
    <s v="CA"/>
  </r>
  <r>
    <s v="July"/>
    <n v="1111"/>
    <n v="6622"/>
    <s v="5 Gal Chlorine"/>
    <n v="42"/>
    <x v="9"/>
    <n v="35"/>
    <n v="7"/>
    <s v="Hellen"/>
    <x v="2"/>
    <s v="CA"/>
  </r>
  <r>
    <s v="Aug"/>
    <n v="1130"/>
    <n v="4421"/>
    <s v="Skimmer"/>
    <n v="45"/>
    <x v="8"/>
    <n v="42"/>
    <n v="8.4"/>
    <s v="Hellen"/>
    <x v="2"/>
    <s v="CA"/>
  </r>
  <r>
    <s v="Aug"/>
    <n v="1132"/>
    <n v="9212"/>
    <s v="1 Gal Muratic Acid"/>
    <n v="4"/>
    <x v="6"/>
    <n v="3"/>
    <n v="0.30000000000000004"/>
    <s v="Hellen"/>
    <x v="2"/>
    <s v="CA"/>
  </r>
  <r>
    <s v="Sept"/>
    <n v="1144"/>
    <n v="2242"/>
    <s v="AutoVac"/>
    <n v="60"/>
    <x v="7"/>
    <n v="64"/>
    <n v="12.8"/>
    <s v="Hellen"/>
    <x v="2"/>
    <s v="CA"/>
  </r>
  <r>
    <s v="Jan"/>
    <n v="1013"/>
    <n v="9212"/>
    <s v="1 Gal Muratic Acid"/>
    <n v="4"/>
    <x v="6"/>
    <n v="3"/>
    <n v="0.30000000000000004"/>
    <s v="Hellen"/>
    <x v="2"/>
    <s v="CO"/>
  </r>
  <r>
    <s v="Jan"/>
    <n v="1007"/>
    <n v="1109"/>
    <s v="Chlorine Test Kit"/>
    <n v="3"/>
    <x v="3"/>
    <n v="5"/>
    <n v="0.5"/>
    <s v="Hellen"/>
    <x v="2"/>
    <s v="NM"/>
  </r>
  <r>
    <s v="Feb"/>
    <n v="1023"/>
    <n v="1109"/>
    <s v="Chlorine Test Kit"/>
    <n v="3"/>
    <x v="3"/>
    <n v="5"/>
    <n v="0.5"/>
    <s v="Hellen"/>
    <x v="2"/>
    <s v="NM"/>
  </r>
  <r>
    <s v="Feb"/>
    <n v="1026"/>
    <n v="6119"/>
    <s v="Algea Killer 8 oz"/>
    <n v="9"/>
    <x v="4"/>
    <n v="5"/>
    <n v="0.5"/>
    <s v="Hellen"/>
    <x v="2"/>
    <s v="NM"/>
  </r>
  <r>
    <s v="July"/>
    <n v="1107"/>
    <n v="1109"/>
    <s v="Chlorine Test Kit"/>
    <n v="3"/>
    <x v="3"/>
    <n v="5"/>
    <n v="0.5"/>
    <s v="Hellen"/>
    <x v="2"/>
    <s v="NM"/>
  </r>
  <r>
    <s v="July"/>
    <n v="1117"/>
    <n v="8722"/>
    <s v="Water Pump"/>
    <n v="344"/>
    <x v="0"/>
    <n v="158"/>
    <n v="31.6"/>
    <s v="Hellen"/>
    <x v="2"/>
    <s v="NM"/>
  </r>
  <r>
    <s v="Sept"/>
    <n v="1145"/>
    <n v="4421"/>
    <s v="Skimmer"/>
    <n v="45"/>
    <x v="8"/>
    <n v="42"/>
    <n v="8.4"/>
    <s v="Hellen"/>
    <x v="2"/>
    <s v="NM"/>
  </r>
  <r>
    <s v="Feb"/>
    <n v="1025"/>
    <n v="2877"/>
    <s v="Net"/>
    <n v="11.4"/>
    <x v="1"/>
    <n v="4.9000000000000004"/>
    <n v="0.49000000000000005"/>
    <s v="Hellen"/>
    <x v="2"/>
    <s v="NV"/>
  </r>
  <r>
    <s v="June"/>
    <n v="1091"/>
    <n v="2877"/>
    <s v="Net"/>
    <n v="11.4"/>
    <x v="1"/>
    <n v="4.9000000000000004"/>
    <n v="0.49000000000000005"/>
    <s v="Hellen"/>
    <x v="2"/>
    <s v="NV"/>
  </r>
  <r>
    <s v="June"/>
    <n v="1097"/>
    <n v="9212"/>
    <s v="1 Gal Muratic Acid"/>
    <n v="4"/>
    <x v="6"/>
    <n v="3"/>
    <n v="0.30000000000000004"/>
    <s v="Hellen"/>
    <x v="2"/>
    <s v="NV"/>
  </r>
  <r>
    <s v="July"/>
    <n v="1110"/>
    <n v="8722"/>
    <s v="Water Pump"/>
    <n v="344"/>
    <x v="0"/>
    <n v="158"/>
    <n v="31.6"/>
    <s v="Hellen"/>
    <x v="2"/>
    <s v="NV"/>
  </r>
  <r>
    <s v="Aug"/>
    <n v="1129"/>
    <n v="9822"/>
    <s v="Pool Cover"/>
    <n v="58.3"/>
    <x v="5"/>
    <n v="40.100000000000009"/>
    <n v="8.0200000000000014"/>
    <s v="Hellen"/>
    <x v="2"/>
    <s v="NV"/>
  </r>
  <r>
    <s v="Sept"/>
    <n v="1146"/>
    <n v="8722"/>
    <s v="Water Pump"/>
    <n v="344"/>
    <x v="0"/>
    <n v="158"/>
    <n v="31.6"/>
    <s v="Hellen"/>
    <x v="2"/>
    <s v="NV"/>
  </r>
  <r>
    <s v="Nov"/>
    <n v="1160"/>
    <n v="9822"/>
    <s v="Pool Cover"/>
    <n v="58.3"/>
    <x v="5"/>
    <n v="40.100000000000009"/>
    <n v="8.0200000000000014"/>
    <s v="Hellen"/>
    <x v="2"/>
    <s v="NV"/>
  </r>
  <r>
    <s v="Jan"/>
    <n v="1003"/>
    <n v="2499"/>
    <s v="8 ft Hose"/>
    <n v="6.2"/>
    <x v="2"/>
    <n v="2.9999999999999991"/>
    <n v="0.29999999999999993"/>
    <s v="Doug"/>
    <x v="3"/>
    <s v="AZ"/>
  </r>
  <r>
    <s v="Jan"/>
    <n v="1005"/>
    <n v="1109"/>
    <s v="Chlorine Test Kit"/>
    <n v="3"/>
    <x v="3"/>
    <n v="5"/>
    <n v="0.5"/>
    <s v="Doug"/>
    <x v="3"/>
    <s v="AZ"/>
  </r>
  <r>
    <s v="Jan"/>
    <n v="1006"/>
    <n v="9822"/>
    <s v="Pool Cover"/>
    <n v="58.3"/>
    <x v="5"/>
    <n v="40.100000000000009"/>
    <s v="AZ"/>
    <s v="Doug"/>
    <x v="3"/>
    <s v="AZ"/>
  </r>
  <r>
    <s v="Jan"/>
    <n v="1009"/>
    <n v="1109"/>
    <s v="Chlorine Test Kit"/>
    <n v="3"/>
    <x v="3"/>
    <n v="5"/>
    <n v="0.5"/>
    <s v="Doug"/>
    <x v="3"/>
    <s v="AZ"/>
  </r>
  <r>
    <s v="April"/>
    <n v="1052"/>
    <n v="6622"/>
    <s v="5 Gal Chlorine"/>
    <n v="42"/>
    <x v="9"/>
    <n v="35"/>
    <n v="7"/>
    <s v="Doug"/>
    <x v="3"/>
    <s v="AZ"/>
  </r>
  <r>
    <s v="April"/>
    <n v="1059"/>
    <n v="2242"/>
    <s v="AutoVac"/>
    <n v="60"/>
    <x v="7"/>
    <n v="64"/>
    <n v="12.8"/>
    <s v="Doug"/>
    <x v="3"/>
    <s v="AZ"/>
  </r>
  <r>
    <s v="May"/>
    <n v="1069"/>
    <n v="1109"/>
    <s v="Chlorine Test Kit"/>
    <n v="3"/>
    <x v="3"/>
    <n v="5"/>
    <n v="0.5"/>
    <s v="Doug"/>
    <x v="3"/>
    <s v="AZ"/>
  </r>
  <r>
    <s v="May"/>
    <n v="1074"/>
    <n v="2877"/>
    <s v="Net"/>
    <n v="11.4"/>
    <x v="1"/>
    <n v="4.9000000000000004"/>
    <n v="0.49000000000000005"/>
    <s v="Doug"/>
    <x v="3"/>
    <s v="AZ"/>
  </r>
  <r>
    <s v="June"/>
    <n v="1096"/>
    <n v="6119"/>
    <s v="Algea Killer 8 oz"/>
    <n v="9"/>
    <x v="4"/>
    <n v="5"/>
    <n v="0.5"/>
    <s v="Doug"/>
    <x v="3"/>
    <s v="AZ"/>
  </r>
  <r>
    <s v="July"/>
    <n v="1112"/>
    <n v="6622"/>
    <s v="5 Gal Chlorine"/>
    <n v="42"/>
    <x v="9"/>
    <n v="35"/>
    <n v="7"/>
    <s v="Doug"/>
    <x v="3"/>
    <s v="AZ"/>
  </r>
  <r>
    <s v="July"/>
    <n v="1122"/>
    <n v="8722"/>
    <s v="Water Pump"/>
    <n v="344"/>
    <x v="0"/>
    <n v="158"/>
    <n v="31.6"/>
    <s v="Doug"/>
    <x v="3"/>
    <s v="AZ"/>
  </r>
  <r>
    <s v="July"/>
    <n v="1124"/>
    <n v="4421"/>
    <s v="Skimmer"/>
    <n v="45"/>
    <x v="8"/>
    <n v="42"/>
    <n v="8.4"/>
    <s v="Doug"/>
    <x v="3"/>
    <s v="AZ"/>
  </r>
  <r>
    <s v="Aug"/>
    <n v="1134"/>
    <n v="9822"/>
    <s v="Pool Cover"/>
    <n v="58.3"/>
    <x v="5"/>
    <n v="40.100000000000009"/>
    <n v="8.0200000000000014"/>
    <s v="Doug"/>
    <x v="3"/>
    <s v="AZ"/>
  </r>
  <r>
    <s v="Sept"/>
    <n v="1148"/>
    <n v="9212"/>
    <s v="1 Gal Muratic Acid"/>
    <n v="4"/>
    <x v="6"/>
    <n v="3"/>
    <n v="0.30000000000000004"/>
    <s v="Doug"/>
    <x v="3"/>
    <s v="AZ"/>
  </r>
  <r>
    <s v="Oct"/>
    <n v="1153"/>
    <n v="8722"/>
    <s v="Water Pump"/>
    <n v="344"/>
    <x v="0"/>
    <n v="158"/>
    <n v="31.6"/>
    <s v="Doug"/>
    <x v="3"/>
    <s v="AZ"/>
  </r>
  <r>
    <s v="Oct"/>
    <n v="1155"/>
    <n v="4421"/>
    <s v="Skimmer"/>
    <n v="45"/>
    <x v="8"/>
    <n v="42"/>
    <n v="8.4"/>
    <s v="Doug"/>
    <x v="3"/>
    <s v="AZ"/>
  </r>
  <r>
    <s v="Nov"/>
    <n v="1164"/>
    <n v="9822"/>
    <s v="Pool Cover"/>
    <n v="58.3"/>
    <x v="5"/>
    <n v="40.100000000000009"/>
    <n v="8.0200000000000014"/>
    <s v="Doug"/>
    <x v="3"/>
    <s v="AZ"/>
  </r>
  <r>
    <s v="Nov"/>
    <n v="1165"/>
    <n v="9822"/>
    <s v="Pool Cover"/>
    <n v="58.3"/>
    <x v="5"/>
    <n v="40.100000000000009"/>
    <n v="8.0200000000000014"/>
    <s v="Doug"/>
    <x v="3"/>
    <s v="AZ"/>
  </r>
  <r>
    <s v="Jan"/>
    <n v="1016"/>
    <n v="2499"/>
    <s v="8 ft Hose"/>
    <n v="6.2"/>
    <x v="2"/>
    <n v="2.9999999999999991"/>
    <n v="0.29999999999999993"/>
    <s v="Doug"/>
    <x v="3"/>
    <s v="CA"/>
  </r>
  <r>
    <s v="Feb"/>
    <n v="1018"/>
    <n v="1109"/>
    <s v="Chlorine Test Kit"/>
    <n v="3"/>
    <x v="3"/>
    <n v="5"/>
    <n v="0.5"/>
    <s v="Doug"/>
    <x v="3"/>
    <s v="CA"/>
  </r>
  <r>
    <s v="Mar"/>
    <n v="1043"/>
    <n v="2242"/>
    <s v="AutoVac"/>
    <n v="60"/>
    <x v="7"/>
    <n v="64"/>
    <n v="12.8"/>
    <s v="Doug"/>
    <x v="3"/>
    <s v="CA"/>
  </r>
  <r>
    <s v="Mar"/>
    <n v="1044"/>
    <n v="2877"/>
    <s v="Net"/>
    <n v="11.4"/>
    <x v="1"/>
    <n v="4.9000000000000004"/>
    <n v="0.49000000000000005"/>
    <s v="Doug"/>
    <x v="3"/>
    <s v="CA"/>
  </r>
  <r>
    <s v="April"/>
    <n v="1056"/>
    <n v="1109"/>
    <s v="Chlorine Test Kit"/>
    <n v="3"/>
    <x v="3"/>
    <n v="5"/>
    <n v="0.5"/>
    <s v="Doug"/>
    <x v="3"/>
    <s v="CA"/>
  </r>
  <r>
    <s v="May"/>
    <n v="1063"/>
    <n v="1109"/>
    <s v="Chlorine Test Kit"/>
    <n v="3"/>
    <x v="3"/>
    <n v="5"/>
    <n v="0.5"/>
    <s v="Doug"/>
    <x v="3"/>
    <s v="CA"/>
  </r>
  <r>
    <s v="May"/>
    <n v="1073"/>
    <n v="6622"/>
    <s v="5 Gal Chlorine"/>
    <n v="42"/>
    <x v="9"/>
    <n v="35"/>
    <n v="7"/>
    <s v="Doug"/>
    <x v="3"/>
    <s v="CA"/>
  </r>
  <r>
    <s v="June"/>
    <n v="1080"/>
    <n v="4421"/>
    <s v="Skimmer"/>
    <n v="45"/>
    <x v="8"/>
    <n v="42"/>
    <n v="8.4"/>
    <s v="Doug"/>
    <x v="3"/>
    <s v="CA"/>
  </r>
  <r>
    <s v="June"/>
    <n v="1092"/>
    <n v="2877"/>
    <s v="Net"/>
    <n v="11.4"/>
    <x v="1"/>
    <n v="4.9000000000000004"/>
    <n v="0.49000000000000005"/>
    <s v="Doug"/>
    <x v="3"/>
    <s v="CA"/>
  </r>
  <r>
    <s v="June"/>
    <n v="1094"/>
    <n v="6119"/>
    <s v="Algea Killer 8 oz"/>
    <n v="9"/>
    <x v="4"/>
    <n v="5"/>
    <n v="0.5"/>
    <s v="Doug"/>
    <x v="3"/>
    <s v="CA"/>
  </r>
  <r>
    <s v="July"/>
    <n v="1099"/>
    <n v="2877"/>
    <s v="Net"/>
    <n v="11.4"/>
    <x v="1"/>
    <n v="4.9000000000000004"/>
    <n v="0.49000000000000005"/>
    <s v="Doug"/>
    <x v="3"/>
    <s v="CA"/>
  </r>
  <r>
    <s v="July"/>
    <n v="1101"/>
    <n v="2499"/>
    <s v="8 ft Hose"/>
    <n v="6.2"/>
    <x v="2"/>
    <n v="2.9999999999999991"/>
    <n v="0.29999999999999993"/>
    <s v="Doug"/>
    <x v="3"/>
    <s v="CA"/>
  </r>
  <r>
    <s v="July"/>
    <n v="1120"/>
    <n v="2242"/>
    <s v="AutoVac"/>
    <n v="60"/>
    <x v="7"/>
    <n v="64"/>
    <n v="12.8"/>
    <s v="Doug"/>
    <x v="3"/>
    <s v="CA"/>
  </r>
  <r>
    <s v="Aug"/>
    <n v="1125"/>
    <n v="2242"/>
    <s v="AutoVac"/>
    <n v="60"/>
    <x v="7"/>
    <n v="64"/>
    <n v="12.8"/>
    <s v="Doug"/>
    <x v="3"/>
    <s v="CA"/>
  </r>
  <r>
    <s v="Aug"/>
    <n v="1139"/>
    <n v="4421"/>
    <s v="Skimmer"/>
    <n v="45"/>
    <x v="8"/>
    <n v="42"/>
    <n v="8.4"/>
    <s v="Doug"/>
    <x v="3"/>
    <s v="CA"/>
  </r>
  <r>
    <s v="Oct"/>
    <n v="1156"/>
    <n v="2242"/>
    <s v="AutoVac"/>
    <n v="60"/>
    <x v="7"/>
    <n v="64"/>
    <n v="12.8"/>
    <s v="Doug"/>
    <x v="3"/>
    <s v="CA"/>
  </r>
  <r>
    <s v="Nov"/>
    <n v="1159"/>
    <n v="6622"/>
    <s v="5 Gal Chlorine"/>
    <n v="42"/>
    <x v="9"/>
    <n v="35"/>
    <n v="7"/>
    <s v="Doug"/>
    <x v="3"/>
    <s v="CA"/>
  </r>
  <r>
    <s v="Nov"/>
    <n v="1163"/>
    <n v="9212"/>
    <s v="1 Gal Muratic Acid"/>
    <n v="4"/>
    <x v="6"/>
    <n v="3"/>
    <n v="0.30000000000000004"/>
    <s v="Doug"/>
    <x v="3"/>
    <s v="CA"/>
  </r>
  <r>
    <s v="Dec"/>
    <n v="1168"/>
    <n v="9822"/>
    <s v="Pool Cover"/>
    <n v="58.3"/>
    <x v="5"/>
    <n v="40.100000000000009"/>
    <n v="8.0200000000000014"/>
    <s v="Doug"/>
    <x v="3"/>
    <s v="CA"/>
  </r>
  <r>
    <s v="Feb"/>
    <n v="1019"/>
    <n v="2499"/>
    <s v="8 ft Hose"/>
    <n v="6.2"/>
    <x v="2"/>
    <n v="2.9999999999999991"/>
    <n v="0.29999999999999993"/>
    <s v="Doug"/>
    <x v="3"/>
    <s v="CO"/>
  </r>
  <r>
    <s v="Jan"/>
    <n v="1008"/>
    <n v="2877"/>
    <s v="Net"/>
    <n v="11.4"/>
    <x v="1"/>
    <n v="4.9000000000000004"/>
    <n v="0.49000000000000005"/>
    <s v="Doug"/>
    <x v="3"/>
    <s v="NM"/>
  </r>
  <r>
    <s v="Jan"/>
    <n v="1012"/>
    <n v="4421"/>
    <s v="Skimmer"/>
    <n v="45"/>
    <x v="8"/>
    <n v="42"/>
    <n v="8.4"/>
    <s v="Doug"/>
    <x v="3"/>
    <s v="NM"/>
  </r>
  <r>
    <s v="Mar"/>
    <n v="1042"/>
    <n v="8722"/>
    <s v="Water Pump"/>
    <n v="344"/>
    <x v="0"/>
    <n v="158"/>
    <n v="31.6"/>
    <s v="Doug"/>
    <x v="3"/>
    <s v="NM"/>
  </r>
  <r>
    <s v="May"/>
    <n v="1065"/>
    <n v="2499"/>
    <s v="8 ft Hose"/>
    <n v="6.2"/>
    <x v="2"/>
    <n v="2.9999999999999991"/>
    <n v="0.29999999999999993"/>
    <s v="Doug"/>
    <x v="3"/>
    <s v="NM"/>
  </r>
  <r>
    <s v="Aug"/>
    <n v="1126"/>
    <n v="9212"/>
    <s v="1 Gal Muratic Acid"/>
    <n v="4"/>
    <x v="6"/>
    <n v="3"/>
    <n v="0.30000000000000004"/>
    <s v="Doug"/>
    <x v="3"/>
    <s v="NM"/>
  </r>
  <r>
    <s v="Aug"/>
    <n v="1136"/>
    <n v="2242"/>
    <s v="AutoVac"/>
    <n v="60"/>
    <x v="7"/>
    <n v="64"/>
    <n v="12.8"/>
    <s v="Doug"/>
    <x v="3"/>
    <s v="NM"/>
  </r>
  <r>
    <s v="Oct"/>
    <n v="1157"/>
    <n v="9212"/>
    <s v="1 Gal Muratic Acid"/>
    <n v="4"/>
    <x v="6"/>
    <n v="3"/>
    <n v="0.30000000000000004"/>
    <s v="Doug"/>
    <x v="3"/>
    <s v="NM"/>
  </r>
  <r>
    <s v="Dec"/>
    <n v="1167"/>
    <n v="2242"/>
    <s v="AutoVac"/>
    <n v="60"/>
    <x v="7"/>
    <n v="64"/>
    <n v="12.8"/>
    <s v="Doug"/>
    <x v="3"/>
    <s v="NM"/>
  </r>
  <r>
    <s v="Feb"/>
    <n v="1020"/>
    <n v="2499"/>
    <s v="8 ft Hose"/>
    <n v="6.2"/>
    <x v="2"/>
    <n v="2.9999999999999991"/>
    <n v="0.29999999999999993"/>
    <s v="Doug"/>
    <x v="3"/>
    <s v="NV"/>
  </r>
  <r>
    <s v="April"/>
    <n v="1054"/>
    <n v="4421"/>
    <s v="Skimmer"/>
    <n v="45"/>
    <x v="8"/>
    <n v="42"/>
    <n v="8.4"/>
    <s v="Doug"/>
    <x v="3"/>
    <s v="NV"/>
  </r>
  <r>
    <s v="April"/>
    <n v="1060"/>
    <n v="6119"/>
    <s v="Algea Killer 8 oz"/>
    <n v="9"/>
    <x v="4"/>
    <n v="5"/>
    <n v="0.5"/>
    <s v="Doug"/>
    <x v="3"/>
    <s v="NV"/>
  </r>
  <r>
    <s v="May"/>
    <n v="1061"/>
    <n v="1109"/>
    <s v="Chlorine Test Kit"/>
    <n v="3"/>
    <x v="3"/>
    <n v="5"/>
    <n v="0.5"/>
    <s v="Doug"/>
    <x v="3"/>
    <s v="NV"/>
  </r>
  <r>
    <s v="May"/>
    <n v="1066"/>
    <n v="2877"/>
    <s v="Net"/>
    <n v="11.4"/>
    <x v="1"/>
    <n v="4.9000000000000004"/>
    <n v="0.49000000000000005"/>
    <s v="Doug"/>
    <x v="3"/>
    <s v="NV"/>
  </r>
  <r>
    <s v="May"/>
    <n v="1072"/>
    <n v="1109"/>
    <s v="Chlorine Test Kit"/>
    <n v="3"/>
    <x v="3"/>
    <n v="5"/>
    <n v="0.5"/>
    <s v="Doug"/>
    <x v="3"/>
    <s v="NV"/>
  </r>
  <r>
    <s v="June"/>
    <n v="1085"/>
    <n v="9822"/>
    <s v="Pool Cover"/>
    <n v="58.3"/>
    <x v="5"/>
    <n v="40.100000000000009"/>
    <n v="8.0200000000000014"/>
    <s v="Doug"/>
    <x v="3"/>
    <s v="NV"/>
  </r>
  <r>
    <s v="June"/>
    <n v="1089"/>
    <n v="6119"/>
    <s v="Algea Killer 8 oz"/>
    <n v="9"/>
    <x v="4"/>
    <n v="5"/>
    <n v="0.5"/>
    <s v="Doug"/>
    <x v="3"/>
    <s v="NV"/>
  </r>
  <r>
    <s v="July"/>
    <n v="1104"/>
    <n v="2877"/>
    <s v="Net"/>
    <n v="11.4"/>
    <x v="1"/>
    <n v="4.9000000000000004"/>
    <n v="0.49000000000000005"/>
    <s v="Doug"/>
    <x v="3"/>
    <s v="NV"/>
  </r>
  <r>
    <s v="July"/>
    <n v="1108"/>
    <n v="9822"/>
    <s v="Pool Cover"/>
    <n v="58.3"/>
    <x v="5"/>
    <n v="40.100000000000009"/>
    <n v="8.0200000000000014"/>
    <s v="Doug"/>
    <x v="3"/>
    <s v="NV"/>
  </r>
  <r>
    <s v="July"/>
    <n v="1116"/>
    <n v="6622"/>
    <s v="5 Gal Chlorine"/>
    <n v="42"/>
    <x v="9"/>
    <n v="35"/>
    <n v="7"/>
    <s v="Doug"/>
    <x v="3"/>
    <s v="NV"/>
  </r>
  <r>
    <s v="July"/>
    <n v="1121"/>
    <n v="4421"/>
    <s v="Skimmer"/>
    <n v="45"/>
    <x v="8"/>
    <n v="42"/>
    <n v="8.4"/>
    <s v="Doug"/>
    <x v="3"/>
    <s v="NV"/>
  </r>
  <r>
    <s v="July"/>
    <n v="1123"/>
    <n v="9822"/>
    <s v="Pool Cover"/>
    <n v="58.3"/>
    <x v="5"/>
    <n v="40.100000000000009"/>
    <n v="8.0200000000000014"/>
    <s v="Doug"/>
    <x v="3"/>
    <s v="NV"/>
  </r>
  <r>
    <s v="Nov"/>
    <n v="1166"/>
    <n v="8722"/>
    <s v="Water Pump"/>
    <n v="344"/>
    <x v="0"/>
    <n v="158"/>
    <n v="31.6"/>
    <s v="Doug"/>
    <x v="3"/>
    <s v="NV"/>
  </r>
  <r>
    <s v="Feb"/>
    <n v="1022"/>
    <n v="2877"/>
    <s v="Net"/>
    <n v="11.4"/>
    <x v="1"/>
    <n v="4.9000000000000004"/>
    <n v="0.49000000000000005"/>
    <s v="Doug"/>
    <x v="3"/>
    <s v="UT"/>
  </r>
  <r>
    <s v="April"/>
    <n v="1051"/>
    <n v="6119"/>
    <s v="Algea Killer 8 oz"/>
    <n v="9"/>
    <x v="4"/>
    <n v="5"/>
    <n v="0.5"/>
    <s v="Doug"/>
    <x v="3"/>
    <s v="UT"/>
  </r>
  <r>
    <s v="May"/>
    <n v="1067"/>
    <n v="2877"/>
    <s v="Net"/>
    <n v="11.4"/>
    <x v="1"/>
    <n v="4.9000000000000004"/>
    <n v="0.49000000000000005"/>
    <s v="Doug"/>
    <x v="3"/>
    <s v="UT"/>
  </r>
  <r>
    <s v="June"/>
    <n v="1081"/>
    <n v="6119"/>
    <s v="Algea Killer 8 oz"/>
    <n v="9"/>
    <x v="4"/>
    <n v="5"/>
    <n v="0.5"/>
    <s v="Doug"/>
    <x v="3"/>
    <s v="UT"/>
  </r>
  <r>
    <s v="Oct"/>
    <n v="1150"/>
    <n v="2242"/>
    <s v="AutoVac"/>
    <n v="60"/>
    <x v="7"/>
    <n v="64"/>
    <n v="12.8"/>
    <s v="Doug"/>
    <x v="3"/>
    <s v="UT"/>
  </r>
  <r>
    <s v="Dec"/>
    <n v="1169"/>
    <n v="8722"/>
    <s v="Water Pump"/>
    <n v="344"/>
    <x v="0"/>
    <n v="158"/>
    <n v="31.6"/>
    <s v="Doug"/>
    <x v="3"/>
    <s v="U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9B5BD-8A7B-42D4-BB8A-0E18B1132B7F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10:N15" firstHeaderRow="1" firstDataRow="1" firstDataCol="1"/>
  <pivotFields count="11">
    <pivotField showAll="0"/>
    <pivotField showAll="0"/>
    <pivotField showAll="0"/>
    <pivotField showAll="0"/>
    <pivotField numFmtId="164" showAll="0"/>
    <pivotField dataField="1" numFmtId="164" showAll="0">
      <items count="11">
        <item x="6"/>
        <item x="3"/>
        <item x="2"/>
        <item x="4"/>
        <item x="1"/>
        <item x="9"/>
        <item x="8"/>
        <item x="5"/>
        <item x="7"/>
        <item x="0"/>
        <item t="default"/>
      </items>
    </pivotField>
    <pivotField numFmtId="16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D7B437-A0A0-473E-AA42-5E34084AC8A3}" autoFormatId="16" applyNumberFormats="0" applyBorderFormats="0" applyFontFormats="0" applyPatternFormats="0" applyAlignmentFormats="0" applyWidthHeightFormats="0">
  <queryTableRefresh nextId="13">
    <queryTableFields count="11">
      <queryTableField id="1" name="Month" tableColumnId="1"/>
      <queryTableField id="2" name="Transaction Number" tableColumnId="2"/>
      <queryTableField id="3" name="Product Code" tableColumnId="3"/>
      <queryTableField id="4" name="Product Description" tableColumnId="4"/>
      <queryTableField id="5" name="Store Cost" tableColumnId="5"/>
      <queryTableField id="6" name="Sale Price" tableColumnId="6"/>
      <queryTableField id="7" name="Profit" tableColumnId="7"/>
      <queryTableField id="8" name="Commision 10%" tableColumnId="8"/>
      <queryTableField id="9" name="Sales Person" tableColumnId="9"/>
      <queryTableField id="11" dataBound="0" tableColumnId="11"/>
      <queryTableField id="10" name="Sale Loc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35E4D-5B1F-4497-9F88-1733B6FA1FA1}" name="Sheet1" displayName="Sheet1" ref="A1:K172" tableType="queryTable" totalsRowShown="0" headerRowDxfId="9">
  <autoFilter ref="A1:K172" xr:uid="{53E35E4D-5B1F-4497-9F88-1733B6FA1FA1}"/>
  <sortState xmlns:xlrd2="http://schemas.microsoft.com/office/spreadsheetml/2017/richdata2" ref="A2:K172">
    <sortCondition ref="J2:J172"/>
  </sortState>
  <tableColumns count="11">
    <tableColumn id="1" xr3:uid="{53FE336C-1513-4727-B50E-C9BF5AE62096}" uniqueName="1" name="Month" queryTableFieldId="1" dataDxfId="8"/>
    <tableColumn id="2" xr3:uid="{40AF7E5E-ABDD-49DB-891D-40D8A8003BEE}" uniqueName="2" name="Transaction Number" queryTableFieldId="2"/>
    <tableColumn id="3" xr3:uid="{1C47185B-4312-46E2-8AD1-CBAC41B610A9}" uniqueName="3" name="Product Code" queryTableFieldId="3"/>
    <tableColumn id="4" xr3:uid="{2DD626FD-D6C2-445E-85E1-E1DC2C510B08}" uniqueName="4" name="Product Description" queryTableFieldId="4" dataDxfId="7"/>
    <tableColumn id="5" xr3:uid="{B95524BF-4BAD-4098-BDE4-527488B90632}" uniqueName="5" name="Store Cost" queryTableFieldId="5" dataDxfId="6"/>
    <tableColumn id="6" xr3:uid="{0992ED30-FA97-45D5-9BF8-D77EE8AEBB90}" uniqueName="6" name="Sale Price" queryTableFieldId="6" dataDxfId="5"/>
    <tableColumn id="7" xr3:uid="{6F3C7F1A-0B99-4996-842B-4B4552F87DF0}" uniqueName="7" name="Profit" queryTableFieldId="7" dataDxfId="4"/>
    <tableColumn id="8" xr3:uid="{1AE37B69-5127-4BE2-9DA9-50ED485FAAF6}" uniqueName="8" name="Commision 10% for items less than $50,20%for items more than $50" queryTableFieldId="8" dataDxfId="3"/>
    <tableColumn id="9" xr3:uid="{8539D005-780E-463E-B897-C0BDF9F948D3}" uniqueName="9" name="First Name" queryTableFieldId="9" dataDxfId="2"/>
    <tableColumn id="11" xr3:uid="{CEC76A62-972F-47DC-8DFD-B3C7BCBCA1A1}" uniqueName="11" name="Last Name" queryTableFieldId="11" dataDxfId="1"/>
    <tableColumn id="10" xr3:uid="{C900B276-1BCB-4A73-9C42-4C8287EDC034}" uniqueName="10" name="Sale Loca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CDF8-EC1C-4F29-8ED7-B5D7D1157100}">
  <dimension ref="A1:H26"/>
  <sheetViews>
    <sheetView workbookViewId="0">
      <selection activeCell="I8" sqref="I8"/>
    </sheetView>
  </sheetViews>
  <sheetFormatPr defaultRowHeight="14.4" x14ac:dyDescent="0.3"/>
  <cols>
    <col min="1" max="1" width="17.6640625" customWidth="1"/>
    <col min="2" max="2" width="12.33203125" customWidth="1"/>
    <col min="3" max="3" width="12.88671875" customWidth="1"/>
    <col min="4" max="5" width="13.21875" customWidth="1"/>
    <col min="6" max="6" width="13.33203125" customWidth="1"/>
    <col min="7" max="7" width="16.5546875" customWidth="1"/>
    <col min="8" max="8" width="10" customWidth="1"/>
  </cols>
  <sheetData>
    <row r="1" spans="1:8" x14ac:dyDescent="0.3">
      <c r="A1" s="1" t="s">
        <v>0</v>
      </c>
    </row>
    <row r="2" spans="1:8" x14ac:dyDescent="0.3">
      <c r="D2" s="2">
        <v>45292</v>
      </c>
      <c r="E2" s="9"/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44</v>
      </c>
      <c r="F3" s="1" t="s">
        <v>5</v>
      </c>
      <c r="G3" s="1" t="s">
        <v>45</v>
      </c>
      <c r="H3" s="1" t="s">
        <v>46</v>
      </c>
    </row>
    <row r="4" spans="1:8" x14ac:dyDescent="0.3">
      <c r="A4" s="4" t="s">
        <v>6</v>
      </c>
      <c r="B4" s="4" t="s">
        <v>23</v>
      </c>
      <c r="C4" s="5">
        <v>15.9</v>
      </c>
      <c r="D4" s="4">
        <v>40</v>
      </c>
      <c r="E4" s="4">
        <f>IF(D4&gt;40,D4-40,0)</f>
        <v>0</v>
      </c>
      <c r="F4" s="5">
        <v>636</v>
      </c>
      <c r="G4" s="3">
        <f>0.5*C4*E4</f>
        <v>0</v>
      </c>
      <c r="H4" s="3">
        <f>F4+G4</f>
        <v>636</v>
      </c>
    </row>
    <row r="5" spans="1:8" x14ac:dyDescent="0.3">
      <c r="A5" s="4" t="s">
        <v>7</v>
      </c>
      <c r="B5" s="4" t="s">
        <v>24</v>
      </c>
      <c r="C5" s="5">
        <v>10</v>
      </c>
      <c r="D5" s="4">
        <v>42</v>
      </c>
      <c r="E5" s="4">
        <f t="shared" ref="E5:E20" si="0">IF(D5&gt;40,D5-40,0)</f>
        <v>2</v>
      </c>
      <c r="F5" s="5">
        <v>420</v>
      </c>
      <c r="G5" s="3">
        <f t="shared" ref="G5:G20" si="1">0.5*C5*E5</f>
        <v>10</v>
      </c>
      <c r="H5" s="3">
        <f t="shared" ref="H5:H20" si="2">F5+G5</f>
        <v>430</v>
      </c>
    </row>
    <row r="6" spans="1:8" x14ac:dyDescent="0.3">
      <c r="A6" s="4" t="s">
        <v>8</v>
      </c>
      <c r="B6" s="4" t="s">
        <v>25</v>
      </c>
      <c r="C6" s="5">
        <v>22.1</v>
      </c>
      <c r="D6" s="4">
        <v>49</v>
      </c>
      <c r="E6" s="4">
        <f t="shared" si="0"/>
        <v>9</v>
      </c>
      <c r="F6" s="5">
        <v>1082.9000000000001</v>
      </c>
      <c r="G6" s="3">
        <f t="shared" si="1"/>
        <v>99.45</v>
      </c>
      <c r="H6" s="3">
        <f t="shared" si="2"/>
        <v>1182.3500000000001</v>
      </c>
    </row>
    <row r="7" spans="1:8" x14ac:dyDescent="0.3">
      <c r="A7" s="4" t="s">
        <v>9</v>
      </c>
      <c r="B7" s="4" t="s">
        <v>26</v>
      </c>
      <c r="C7" s="5">
        <v>19.100000000000001</v>
      </c>
      <c r="D7" s="4">
        <v>41</v>
      </c>
      <c r="E7" s="4">
        <f t="shared" si="0"/>
        <v>1</v>
      </c>
      <c r="F7" s="5">
        <v>783.1</v>
      </c>
      <c r="G7" s="3">
        <f t="shared" si="1"/>
        <v>9.5500000000000007</v>
      </c>
      <c r="H7" s="3">
        <f t="shared" si="2"/>
        <v>792.65</v>
      </c>
    </row>
    <row r="8" spans="1:8" x14ac:dyDescent="0.3">
      <c r="A8" s="4" t="s">
        <v>10</v>
      </c>
      <c r="B8" s="4" t="s">
        <v>27</v>
      </c>
      <c r="C8" s="5">
        <v>6.9</v>
      </c>
      <c r="D8" s="4">
        <v>39</v>
      </c>
      <c r="E8" s="4">
        <f t="shared" si="0"/>
        <v>0</v>
      </c>
      <c r="F8" s="5">
        <v>269.10000000000002</v>
      </c>
      <c r="G8" s="3">
        <f t="shared" si="1"/>
        <v>0</v>
      </c>
      <c r="H8" s="3">
        <f t="shared" si="2"/>
        <v>269.10000000000002</v>
      </c>
    </row>
    <row r="9" spans="1:8" x14ac:dyDescent="0.3">
      <c r="A9" s="4" t="s">
        <v>11</v>
      </c>
      <c r="B9" s="4" t="s">
        <v>28</v>
      </c>
      <c r="C9" s="5">
        <v>14.2</v>
      </c>
      <c r="D9" s="4">
        <v>44</v>
      </c>
      <c r="E9" s="4">
        <f t="shared" si="0"/>
        <v>4</v>
      </c>
      <c r="F9" s="5">
        <v>624.79999999999995</v>
      </c>
      <c r="G9" s="3">
        <f t="shared" si="1"/>
        <v>28.4</v>
      </c>
      <c r="H9" s="3">
        <f t="shared" si="2"/>
        <v>653.19999999999993</v>
      </c>
    </row>
    <row r="10" spans="1:8" x14ac:dyDescent="0.3">
      <c r="A10" s="4" t="s">
        <v>12</v>
      </c>
      <c r="B10" s="4" t="s">
        <v>29</v>
      </c>
      <c r="C10" s="5">
        <v>18</v>
      </c>
      <c r="D10" s="4">
        <v>55</v>
      </c>
      <c r="E10" s="4">
        <f t="shared" si="0"/>
        <v>15</v>
      </c>
      <c r="F10" s="5">
        <v>990</v>
      </c>
      <c r="G10" s="3">
        <f t="shared" si="1"/>
        <v>135</v>
      </c>
      <c r="H10" s="3">
        <f t="shared" si="2"/>
        <v>1125</v>
      </c>
    </row>
    <row r="11" spans="1:8" x14ac:dyDescent="0.3">
      <c r="A11" s="4" t="s">
        <v>13</v>
      </c>
      <c r="B11" s="4" t="s">
        <v>30</v>
      </c>
      <c r="C11" s="5">
        <v>17.5</v>
      </c>
      <c r="D11" s="4">
        <v>33</v>
      </c>
      <c r="E11" s="4">
        <f t="shared" si="0"/>
        <v>0</v>
      </c>
      <c r="F11" s="5">
        <v>577.5</v>
      </c>
      <c r="G11" s="3">
        <f t="shared" si="1"/>
        <v>0</v>
      </c>
      <c r="H11" s="3">
        <f t="shared" si="2"/>
        <v>577.5</v>
      </c>
    </row>
    <row r="12" spans="1:8" x14ac:dyDescent="0.3">
      <c r="A12" s="4" t="s">
        <v>14</v>
      </c>
      <c r="B12" s="4" t="s">
        <v>31</v>
      </c>
      <c r="C12" s="5">
        <v>14.7</v>
      </c>
      <c r="D12" s="4">
        <v>29</v>
      </c>
      <c r="E12" s="4">
        <f t="shared" si="0"/>
        <v>0</v>
      </c>
      <c r="F12" s="5">
        <v>426.29999999999995</v>
      </c>
      <c r="G12" s="3">
        <f t="shared" si="1"/>
        <v>0</v>
      </c>
      <c r="H12" s="3">
        <f t="shared" si="2"/>
        <v>426.29999999999995</v>
      </c>
    </row>
    <row r="13" spans="1:8" x14ac:dyDescent="0.3">
      <c r="A13" s="4" t="s">
        <v>15</v>
      </c>
      <c r="B13" s="4" t="s">
        <v>32</v>
      </c>
      <c r="C13" s="5">
        <v>13.9</v>
      </c>
      <c r="D13" s="4">
        <v>40</v>
      </c>
      <c r="E13" s="4">
        <f t="shared" si="0"/>
        <v>0</v>
      </c>
      <c r="F13" s="5">
        <v>556</v>
      </c>
      <c r="G13" s="3">
        <f t="shared" si="1"/>
        <v>0</v>
      </c>
      <c r="H13" s="3">
        <f t="shared" si="2"/>
        <v>556</v>
      </c>
    </row>
    <row r="14" spans="1:8" x14ac:dyDescent="0.3">
      <c r="A14" s="4" t="s">
        <v>16</v>
      </c>
      <c r="B14" s="4" t="s">
        <v>33</v>
      </c>
      <c r="C14" s="5">
        <v>11.2</v>
      </c>
      <c r="D14" s="4">
        <v>40</v>
      </c>
      <c r="E14" s="4">
        <f t="shared" si="0"/>
        <v>0</v>
      </c>
      <c r="F14" s="5">
        <v>448</v>
      </c>
      <c r="G14" s="3">
        <f t="shared" si="1"/>
        <v>0</v>
      </c>
      <c r="H14" s="3">
        <f t="shared" si="2"/>
        <v>448</v>
      </c>
    </row>
    <row r="15" spans="1:8" x14ac:dyDescent="0.3">
      <c r="A15" s="4" t="s">
        <v>17</v>
      </c>
      <c r="B15" s="4" t="s">
        <v>34</v>
      </c>
      <c r="C15" s="5">
        <v>10.1</v>
      </c>
      <c r="D15" s="4">
        <v>40</v>
      </c>
      <c r="E15" s="4">
        <f t="shared" si="0"/>
        <v>0</v>
      </c>
      <c r="F15" s="5">
        <v>404</v>
      </c>
      <c r="G15" s="3">
        <f t="shared" si="1"/>
        <v>0</v>
      </c>
      <c r="H15" s="3">
        <f t="shared" si="2"/>
        <v>404</v>
      </c>
    </row>
    <row r="16" spans="1:8" x14ac:dyDescent="0.3">
      <c r="A16" s="4" t="s">
        <v>18</v>
      </c>
      <c r="B16" s="4" t="s">
        <v>35</v>
      </c>
      <c r="C16" s="5">
        <v>9</v>
      </c>
      <c r="D16" s="4">
        <v>42</v>
      </c>
      <c r="E16" s="4">
        <f t="shared" si="0"/>
        <v>2</v>
      </c>
      <c r="F16" s="5">
        <v>378</v>
      </c>
      <c r="G16" s="3">
        <f t="shared" si="1"/>
        <v>9</v>
      </c>
      <c r="H16" s="3">
        <f t="shared" si="2"/>
        <v>387</v>
      </c>
    </row>
    <row r="17" spans="1:8" x14ac:dyDescent="0.3">
      <c r="A17" s="4" t="s">
        <v>19</v>
      </c>
      <c r="B17" s="4" t="s">
        <v>36</v>
      </c>
      <c r="C17" s="5">
        <v>8.44</v>
      </c>
      <c r="D17" s="4">
        <v>40</v>
      </c>
      <c r="E17" s="4">
        <f t="shared" si="0"/>
        <v>0</v>
      </c>
      <c r="F17" s="5">
        <v>337.59999999999997</v>
      </c>
      <c r="G17" s="3">
        <f t="shared" si="1"/>
        <v>0</v>
      </c>
      <c r="H17" s="3">
        <f t="shared" si="2"/>
        <v>337.59999999999997</v>
      </c>
    </row>
    <row r="18" spans="1:8" x14ac:dyDescent="0.3">
      <c r="A18" s="4" t="s">
        <v>20</v>
      </c>
      <c r="B18" s="4" t="s">
        <v>37</v>
      </c>
      <c r="C18" s="5">
        <v>14.2</v>
      </c>
      <c r="D18" s="4">
        <v>40</v>
      </c>
      <c r="E18" s="4">
        <f t="shared" si="0"/>
        <v>0</v>
      </c>
      <c r="F18" s="5">
        <v>568</v>
      </c>
      <c r="G18" s="3">
        <f t="shared" si="1"/>
        <v>0</v>
      </c>
      <c r="H18" s="3">
        <f t="shared" si="2"/>
        <v>568</v>
      </c>
    </row>
    <row r="19" spans="1:8" x14ac:dyDescent="0.3">
      <c r="A19" s="4" t="s">
        <v>21</v>
      </c>
      <c r="B19" s="4" t="s">
        <v>38</v>
      </c>
      <c r="C19" s="5">
        <v>45</v>
      </c>
      <c r="D19" s="4">
        <v>41</v>
      </c>
      <c r="E19" s="4">
        <f t="shared" si="0"/>
        <v>1</v>
      </c>
      <c r="F19" s="5">
        <v>1845</v>
      </c>
      <c r="G19" s="3">
        <f t="shared" si="1"/>
        <v>22.5</v>
      </c>
      <c r="H19" s="3">
        <f t="shared" si="2"/>
        <v>1867.5</v>
      </c>
    </row>
    <row r="20" spans="1:8" x14ac:dyDescent="0.3">
      <c r="A20" s="4" t="s">
        <v>22</v>
      </c>
      <c r="B20" s="4" t="s">
        <v>39</v>
      </c>
      <c r="C20" s="5">
        <v>30</v>
      </c>
      <c r="D20" s="4">
        <v>39</v>
      </c>
      <c r="E20" s="4">
        <f t="shared" si="0"/>
        <v>0</v>
      </c>
      <c r="F20" s="5">
        <v>1170</v>
      </c>
      <c r="G20" s="3">
        <f t="shared" si="1"/>
        <v>0</v>
      </c>
      <c r="H20" s="3">
        <f t="shared" si="2"/>
        <v>1170</v>
      </c>
    </row>
    <row r="23" spans="1:8" x14ac:dyDescent="0.3">
      <c r="A23" s="1" t="s">
        <v>40</v>
      </c>
      <c r="C23" s="6">
        <f>MAX(C4:C20)</f>
        <v>45</v>
      </c>
      <c r="D23" s="7">
        <f>MAX(D4:D20)</f>
        <v>55</v>
      </c>
      <c r="E23" s="7">
        <f>MAX(E4:E20)</f>
        <v>15</v>
      </c>
      <c r="F23" s="6">
        <f t="shared" ref="F23" si="3">MAX(F4:F20)</f>
        <v>1845</v>
      </c>
      <c r="G23" s="6">
        <f>MAX(G4:G20)</f>
        <v>135</v>
      </c>
      <c r="H23" s="7">
        <f t="shared" ref="H23" si="4">MAX(H4:H20)</f>
        <v>1867.5</v>
      </c>
    </row>
    <row r="24" spans="1:8" x14ac:dyDescent="0.3">
      <c r="A24" s="1" t="s">
        <v>41</v>
      </c>
      <c r="C24" s="6">
        <f>MIN(C4:C20)</f>
        <v>6.9</v>
      </c>
      <c r="D24" s="7">
        <f t="shared" ref="D24:F24" si="5">MIN(D4:D20)</f>
        <v>29</v>
      </c>
      <c r="E24" s="7">
        <f>MIN(E4:E20)</f>
        <v>0</v>
      </c>
      <c r="F24" s="6">
        <f t="shared" si="5"/>
        <v>269.10000000000002</v>
      </c>
      <c r="G24" s="6">
        <f>MIN(G4:G20)</f>
        <v>0</v>
      </c>
      <c r="H24" s="7">
        <f t="shared" ref="H24" si="6">MIN(H4:H20)</f>
        <v>269.10000000000002</v>
      </c>
    </row>
    <row r="25" spans="1:8" x14ac:dyDescent="0.3">
      <c r="A25" s="1" t="s">
        <v>42</v>
      </c>
      <c r="C25" s="6">
        <f>AVERAGE(C4:C20)</f>
        <v>16.484705882352941</v>
      </c>
      <c r="D25" s="7">
        <f>AVERAGE(D4:D20)</f>
        <v>40.823529411764703</v>
      </c>
      <c r="E25" s="7">
        <f>AVERAGE(E4:E20)</f>
        <v>2</v>
      </c>
      <c r="F25" s="6">
        <f t="shared" ref="F25" si="7">AVERAGE(F4:F20)</f>
        <v>677.42941176470583</v>
      </c>
      <c r="G25" s="6">
        <f>AVERAGE(G4:G20)</f>
        <v>18.464705882352941</v>
      </c>
      <c r="H25" s="7">
        <f>AVERAGE(H4:H20)</f>
        <v>695.89411764705892</v>
      </c>
    </row>
    <row r="26" spans="1:8" x14ac:dyDescent="0.3">
      <c r="A26" s="1" t="s">
        <v>43</v>
      </c>
      <c r="C26" s="6">
        <f t="shared" ref="C26:H26" si="8">SUM(C4:C20)</f>
        <v>280.24</v>
      </c>
      <c r="D26" s="8">
        <f t="shared" si="8"/>
        <v>694</v>
      </c>
      <c r="E26" s="8">
        <f t="shared" si="8"/>
        <v>34</v>
      </c>
      <c r="F26" s="6">
        <f t="shared" si="8"/>
        <v>11516.3</v>
      </c>
      <c r="G26" s="6">
        <f t="shared" si="8"/>
        <v>313.89999999999998</v>
      </c>
      <c r="H26" s="8">
        <f t="shared" si="8"/>
        <v>11830.2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38F6-D5CC-481E-B666-7610CD6173D0}">
  <dimension ref="A1:Y24"/>
  <sheetViews>
    <sheetView workbookViewId="0">
      <selection activeCell="X26" sqref="X26"/>
    </sheetView>
  </sheetViews>
  <sheetFormatPr defaultRowHeight="14.4" x14ac:dyDescent="0.3"/>
  <cols>
    <col min="1" max="1" width="10.77734375" customWidth="1"/>
    <col min="2" max="2" width="11.33203125" customWidth="1"/>
    <col min="3" max="3" width="13.33203125" customWidth="1"/>
    <col min="5" max="5" width="13" customWidth="1"/>
    <col min="6" max="6" width="9.5546875" customWidth="1"/>
    <col min="8" max="8" width="9.33203125" customWidth="1"/>
    <col min="9" max="9" width="10.88671875" customWidth="1"/>
    <col min="10" max="10" width="13.33203125" customWidth="1"/>
    <col min="11" max="11" width="11.33203125" customWidth="1"/>
    <col min="12" max="12" width="10.109375" customWidth="1"/>
    <col min="13" max="13" width="11.109375" customWidth="1"/>
    <col min="14" max="14" width="9" bestFit="1" customWidth="1"/>
    <col min="15" max="15" width="10.109375" bestFit="1" customWidth="1"/>
    <col min="16" max="18" width="9" bestFit="1" customWidth="1"/>
    <col min="19" max="19" width="13.5546875" customWidth="1"/>
    <col min="20" max="20" width="12.5546875" customWidth="1"/>
    <col min="21" max="21" width="11.109375" customWidth="1"/>
    <col min="22" max="22" width="10.77734375" customWidth="1"/>
    <col min="23" max="23" width="11.6640625" customWidth="1"/>
    <col min="25" max="25" width="13.5546875" customWidth="1"/>
  </cols>
  <sheetData>
    <row r="1" spans="1:25" x14ac:dyDescent="0.3">
      <c r="E1" s="1" t="s">
        <v>48</v>
      </c>
      <c r="J1" s="1" t="s">
        <v>5</v>
      </c>
      <c r="O1" s="1" t="s">
        <v>49</v>
      </c>
      <c r="S1" s="1" t="s">
        <v>46</v>
      </c>
    </row>
    <row r="2" spans="1:25" x14ac:dyDescent="0.3">
      <c r="A2" s="1" t="s">
        <v>47</v>
      </c>
      <c r="B2" s="1" t="s">
        <v>2</v>
      </c>
      <c r="C2" s="1" t="s">
        <v>3</v>
      </c>
      <c r="D2" s="10">
        <v>45292</v>
      </c>
      <c r="E2" s="10">
        <v>45299</v>
      </c>
      <c r="F2" s="10">
        <v>45306</v>
      </c>
      <c r="G2" s="10">
        <v>45313</v>
      </c>
      <c r="H2" s="10">
        <v>45320</v>
      </c>
      <c r="I2" s="10">
        <v>45292</v>
      </c>
      <c r="J2" s="10">
        <v>45299</v>
      </c>
      <c r="K2" s="10">
        <v>45306</v>
      </c>
      <c r="L2" s="10">
        <v>45313</v>
      </c>
      <c r="M2" s="10">
        <v>45320</v>
      </c>
      <c r="N2" s="10">
        <v>45292</v>
      </c>
      <c r="O2" s="10">
        <v>45299</v>
      </c>
      <c r="P2" s="10">
        <v>45306</v>
      </c>
      <c r="Q2" s="10">
        <v>45313</v>
      </c>
      <c r="R2" s="10">
        <v>45320</v>
      </c>
      <c r="S2" s="10">
        <v>45292</v>
      </c>
      <c r="T2" s="10">
        <v>45299</v>
      </c>
      <c r="U2" s="10">
        <v>45306</v>
      </c>
      <c r="V2" s="10">
        <v>45313</v>
      </c>
      <c r="W2" s="10">
        <v>45320</v>
      </c>
      <c r="Y2" s="1" t="s">
        <v>54</v>
      </c>
    </row>
    <row r="3" spans="1:25" x14ac:dyDescent="0.3">
      <c r="A3" s="4" t="s">
        <v>6</v>
      </c>
      <c r="B3" s="4" t="s">
        <v>23</v>
      </c>
      <c r="C3" s="15">
        <v>15.9</v>
      </c>
      <c r="D3" s="11">
        <v>40</v>
      </c>
      <c r="E3" s="11">
        <v>42</v>
      </c>
      <c r="F3" s="12">
        <v>39</v>
      </c>
      <c r="G3" s="11">
        <v>30</v>
      </c>
      <c r="H3" s="11">
        <v>46</v>
      </c>
      <c r="I3" s="13">
        <f>D3*C3</f>
        <v>636</v>
      </c>
      <c r="J3" s="13">
        <f>E3*C3</f>
        <v>667.80000000000007</v>
      </c>
      <c r="K3" s="13">
        <f>F3*C3</f>
        <v>620.1</v>
      </c>
      <c r="L3" s="13">
        <f>G3*C3</f>
        <v>477</v>
      </c>
      <c r="M3" s="13">
        <f>H3*C3</f>
        <v>731.4</v>
      </c>
      <c r="N3" s="14">
        <f>0.5*C3*IF(D3&gt;40,D3-40,0)</f>
        <v>0</v>
      </c>
      <c r="O3" s="14">
        <f>0.5*C3*IF(E3&gt;40,E3-40,0)</f>
        <v>15.9</v>
      </c>
      <c r="P3" s="14">
        <f>0.5*C3*IF(F3&gt;40,F3-40,0)</f>
        <v>0</v>
      </c>
      <c r="Q3" s="14">
        <f>0.5*C3*IF(G3&gt;40,G3-40,0)</f>
        <v>0</v>
      </c>
      <c r="R3" s="14">
        <f>0.5*C3*IF(H3&gt;40,H3-40,0)</f>
        <v>47.7</v>
      </c>
      <c r="S3" s="16">
        <f>I3+N3</f>
        <v>636</v>
      </c>
      <c r="T3" s="16">
        <f t="shared" ref="T3:W18" si="0">J3+O3</f>
        <v>683.7</v>
      </c>
      <c r="U3" s="16">
        <f t="shared" si="0"/>
        <v>620.1</v>
      </c>
      <c r="V3" s="16">
        <f t="shared" si="0"/>
        <v>477</v>
      </c>
      <c r="W3" s="16">
        <f t="shared" si="0"/>
        <v>779.1</v>
      </c>
      <c r="Y3" s="3">
        <f>SUM(S3:W3)</f>
        <v>3195.9</v>
      </c>
    </row>
    <row r="4" spans="1:25" x14ac:dyDescent="0.3">
      <c r="A4" s="4" t="s">
        <v>7</v>
      </c>
      <c r="B4" s="4" t="s">
        <v>24</v>
      </c>
      <c r="C4" s="15">
        <v>10</v>
      </c>
      <c r="D4" s="11">
        <v>42</v>
      </c>
      <c r="E4" s="11">
        <v>41</v>
      </c>
      <c r="F4" s="12">
        <v>40</v>
      </c>
      <c r="G4" s="11">
        <v>38</v>
      </c>
      <c r="H4" s="11">
        <v>44</v>
      </c>
      <c r="I4" s="13">
        <f t="shared" ref="I4:I19" si="1">D4*C4</f>
        <v>420</v>
      </c>
      <c r="J4" s="13">
        <f t="shared" ref="J4:J19" si="2">E4*C4</f>
        <v>410</v>
      </c>
      <c r="K4" s="13">
        <f t="shared" ref="K4:K19" si="3">F4*C4</f>
        <v>400</v>
      </c>
      <c r="L4" s="13">
        <f t="shared" ref="L4:L19" si="4">G4*C4</f>
        <v>380</v>
      </c>
      <c r="M4" s="13">
        <f t="shared" ref="M4:M19" si="5">H4*C4</f>
        <v>440</v>
      </c>
      <c r="N4" s="14">
        <f t="shared" ref="N4:N19" si="6">0.5*C4*IF(D4&gt;40,D4-40,0)</f>
        <v>10</v>
      </c>
      <c r="O4" s="14">
        <f t="shared" ref="O4:O19" si="7">0.5*C4*IF(E4&gt;40,E4-40,0)</f>
        <v>5</v>
      </c>
      <c r="P4" s="14">
        <f t="shared" ref="P4:P19" si="8">0.5*C4*IF(F4&gt;40,F4-40,0)</f>
        <v>0</v>
      </c>
      <c r="Q4" s="14">
        <f t="shared" ref="Q4:Q19" si="9">0.5*C4*IF(G4&gt;40,G4-40,0)</f>
        <v>0</v>
      </c>
      <c r="R4" s="14">
        <f t="shared" ref="R4:R19" si="10">0.5*C4*IF(H4&gt;40,H4-40,0)</f>
        <v>20</v>
      </c>
      <c r="S4" s="16">
        <f t="shared" ref="S4:S19" si="11">I4+N4</f>
        <v>430</v>
      </c>
      <c r="T4" s="16">
        <f t="shared" si="0"/>
        <v>415</v>
      </c>
      <c r="U4" s="16">
        <f t="shared" si="0"/>
        <v>400</v>
      </c>
      <c r="V4" s="16">
        <f t="shared" si="0"/>
        <v>380</v>
      </c>
      <c r="W4" s="16">
        <f t="shared" si="0"/>
        <v>460</v>
      </c>
      <c r="Y4" s="3">
        <f t="shared" ref="Y4:Y18" si="12">SUM(S4:W4)</f>
        <v>2085</v>
      </c>
    </row>
    <row r="5" spans="1:25" x14ac:dyDescent="0.3">
      <c r="A5" s="4" t="s">
        <v>8</v>
      </c>
      <c r="B5" s="4" t="s">
        <v>25</v>
      </c>
      <c r="C5" s="15">
        <v>22.1</v>
      </c>
      <c r="D5" s="11">
        <v>49</v>
      </c>
      <c r="E5" s="11">
        <v>40</v>
      </c>
      <c r="F5" s="12">
        <v>33</v>
      </c>
      <c r="G5" s="11">
        <v>20</v>
      </c>
      <c r="H5" s="11">
        <v>18</v>
      </c>
      <c r="I5" s="13">
        <f t="shared" si="1"/>
        <v>1082.9000000000001</v>
      </c>
      <c r="J5" s="13">
        <f t="shared" si="2"/>
        <v>884</v>
      </c>
      <c r="K5" s="13">
        <f t="shared" si="3"/>
        <v>729.30000000000007</v>
      </c>
      <c r="L5" s="13">
        <f t="shared" si="4"/>
        <v>442</v>
      </c>
      <c r="M5" s="13">
        <f t="shared" si="5"/>
        <v>397.8</v>
      </c>
      <c r="N5" s="14">
        <f t="shared" si="6"/>
        <v>99.45</v>
      </c>
      <c r="O5" s="14">
        <f t="shared" si="7"/>
        <v>0</v>
      </c>
      <c r="P5" s="14">
        <f t="shared" si="8"/>
        <v>0</v>
      </c>
      <c r="Q5" s="14">
        <f t="shared" si="9"/>
        <v>0</v>
      </c>
      <c r="R5" s="14">
        <f t="shared" si="10"/>
        <v>0</v>
      </c>
      <c r="S5" s="16">
        <f t="shared" si="11"/>
        <v>1182.3500000000001</v>
      </c>
      <c r="T5" s="16">
        <f t="shared" si="0"/>
        <v>884</v>
      </c>
      <c r="U5" s="16">
        <f t="shared" si="0"/>
        <v>729.30000000000007</v>
      </c>
      <c r="V5" s="16">
        <f t="shared" si="0"/>
        <v>442</v>
      </c>
      <c r="W5" s="16">
        <f t="shared" si="0"/>
        <v>397.8</v>
      </c>
      <c r="Y5" s="3">
        <f t="shared" si="12"/>
        <v>3635.4500000000007</v>
      </c>
    </row>
    <row r="6" spans="1:25" x14ac:dyDescent="0.3">
      <c r="A6" s="4" t="s">
        <v>9</v>
      </c>
      <c r="B6" s="4" t="s">
        <v>26</v>
      </c>
      <c r="C6" s="15">
        <v>19.100000000000001</v>
      </c>
      <c r="D6" s="11">
        <v>41</v>
      </c>
      <c r="E6" s="11">
        <v>50</v>
      </c>
      <c r="F6" s="12">
        <v>47</v>
      </c>
      <c r="G6" s="11">
        <v>30</v>
      </c>
      <c r="H6" s="11">
        <v>39</v>
      </c>
      <c r="I6" s="13">
        <f t="shared" si="1"/>
        <v>783.1</v>
      </c>
      <c r="J6" s="13">
        <f t="shared" si="2"/>
        <v>955.00000000000011</v>
      </c>
      <c r="K6" s="13">
        <f t="shared" si="3"/>
        <v>897.7</v>
      </c>
      <c r="L6" s="13">
        <f t="shared" si="4"/>
        <v>573</v>
      </c>
      <c r="M6" s="13">
        <f t="shared" si="5"/>
        <v>744.90000000000009</v>
      </c>
      <c r="N6" s="14">
        <f t="shared" si="6"/>
        <v>9.5500000000000007</v>
      </c>
      <c r="O6" s="14">
        <f t="shared" si="7"/>
        <v>95.5</v>
      </c>
      <c r="P6" s="14">
        <f t="shared" si="8"/>
        <v>66.850000000000009</v>
      </c>
      <c r="Q6" s="14">
        <f t="shared" si="9"/>
        <v>0</v>
      </c>
      <c r="R6" s="14">
        <f t="shared" si="10"/>
        <v>0</v>
      </c>
      <c r="S6" s="16">
        <f t="shared" si="11"/>
        <v>792.65</v>
      </c>
      <c r="T6" s="16">
        <f t="shared" si="0"/>
        <v>1050.5</v>
      </c>
      <c r="U6" s="16">
        <f t="shared" si="0"/>
        <v>964.55000000000007</v>
      </c>
      <c r="V6" s="16">
        <f t="shared" si="0"/>
        <v>573</v>
      </c>
      <c r="W6" s="16">
        <f t="shared" si="0"/>
        <v>744.90000000000009</v>
      </c>
      <c r="Y6" s="3">
        <f t="shared" si="12"/>
        <v>4125.6000000000004</v>
      </c>
    </row>
    <row r="7" spans="1:25" x14ac:dyDescent="0.3">
      <c r="A7" s="4" t="s">
        <v>10</v>
      </c>
      <c r="B7" s="4" t="s">
        <v>27</v>
      </c>
      <c r="C7" s="15">
        <v>6.9</v>
      </c>
      <c r="D7" s="11">
        <v>39</v>
      </c>
      <c r="E7" s="11">
        <v>52</v>
      </c>
      <c r="F7" s="12">
        <v>42</v>
      </c>
      <c r="G7" s="11">
        <v>40</v>
      </c>
      <c r="H7" s="11">
        <v>40</v>
      </c>
      <c r="I7" s="13">
        <f t="shared" si="1"/>
        <v>269.10000000000002</v>
      </c>
      <c r="J7" s="13">
        <f t="shared" si="2"/>
        <v>358.8</v>
      </c>
      <c r="K7" s="13">
        <f t="shared" si="3"/>
        <v>289.8</v>
      </c>
      <c r="L7" s="13">
        <f t="shared" si="4"/>
        <v>276</v>
      </c>
      <c r="M7" s="13">
        <f t="shared" si="5"/>
        <v>276</v>
      </c>
      <c r="N7" s="14">
        <f t="shared" si="6"/>
        <v>0</v>
      </c>
      <c r="O7" s="14">
        <f t="shared" si="7"/>
        <v>41.400000000000006</v>
      </c>
      <c r="P7" s="14">
        <f t="shared" si="8"/>
        <v>6.9</v>
      </c>
      <c r="Q7" s="14">
        <f t="shared" si="9"/>
        <v>0</v>
      </c>
      <c r="R7" s="14">
        <f t="shared" si="10"/>
        <v>0</v>
      </c>
      <c r="S7" s="16">
        <f t="shared" si="11"/>
        <v>269.10000000000002</v>
      </c>
      <c r="T7" s="16">
        <f t="shared" si="0"/>
        <v>400.20000000000005</v>
      </c>
      <c r="U7" s="16">
        <f t="shared" si="0"/>
        <v>296.7</v>
      </c>
      <c r="V7" s="16">
        <f t="shared" si="0"/>
        <v>276</v>
      </c>
      <c r="W7" s="16">
        <f t="shared" si="0"/>
        <v>276</v>
      </c>
      <c r="Y7" s="3">
        <f t="shared" si="12"/>
        <v>1518</v>
      </c>
    </row>
    <row r="8" spans="1:25" x14ac:dyDescent="0.3">
      <c r="A8" s="4" t="s">
        <v>11</v>
      </c>
      <c r="B8" s="4" t="s">
        <v>28</v>
      </c>
      <c r="C8" s="15">
        <v>14.2</v>
      </c>
      <c r="D8" s="11">
        <v>44</v>
      </c>
      <c r="E8" s="11">
        <v>51</v>
      </c>
      <c r="F8" s="12">
        <v>42</v>
      </c>
      <c r="G8" s="11">
        <v>40</v>
      </c>
      <c r="H8" s="11">
        <v>20</v>
      </c>
      <c r="I8" s="13">
        <f t="shared" si="1"/>
        <v>624.79999999999995</v>
      </c>
      <c r="J8" s="13">
        <f t="shared" si="2"/>
        <v>724.19999999999993</v>
      </c>
      <c r="K8" s="13">
        <f t="shared" si="3"/>
        <v>596.4</v>
      </c>
      <c r="L8" s="13">
        <f t="shared" si="4"/>
        <v>568</v>
      </c>
      <c r="M8" s="13">
        <f t="shared" si="5"/>
        <v>284</v>
      </c>
      <c r="N8" s="14">
        <f t="shared" si="6"/>
        <v>28.4</v>
      </c>
      <c r="O8" s="14">
        <f t="shared" si="7"/>
        <v>78.099999999999994</v>
      </c>
      <c r="P8" s="14">
        <f t="shared" si="8"/>
        <v>14.2</v>
      </c>
      <c r="Q8" s="14">
        <f t="shared" si="9"/>
        <v>0</v>
      </c>
      <c r="R8" s="14">
        <f t="shared" si="10"/>
        <v>0</v>
      </c>
      <c r="S8" s="16">
        <f t="shared" si="11"/>
        <v>653.19999999999993</v>
      </c>
      <c r="T8" s="16">
        <f t="shared" si="0"/>
        <v>802.3</v>
      </c>
      <c r="U8" s="16">
        <f t="shared" si="0"/>
        <v>610.6</v>
      </c>
      <c r="V8" s="16">
        <f t="shared" si="0"/>
        <v>568</v>
      </c>
      <c r="W8" s="16">
        <f t="shared" si="0"/>
        <v>284</v>
      </c>
      <c r="Y8" s="3">
        <f t="shared" si="12"/>
        <v>2918.1</v>
      </c>
    </row>
    <row r="9" spans="1:25" x14ac:dyDescent="0.3">
      <c r="A9" s="4" t="s">
        <v>12</v>
      </c>
      <c r="B9" s="4" t="s">
        <v>29</v>
      </c>
      <c r="C9" s="15">
        <v>18</v>
      </c>
      <c r="D9" s="11">
        <v>55</v>
      </c>
      <c r="E9" s="11">
        <v>60</v>
      </c>
      <c r="F9" s="12">
        <v>45</v>
      </c>
      <c r="G9" s="11">
        <v>40</v>
      </c>
      <c r="H9" s="11">
        <v>49</v>
      </c>
      <c r="I9" s="13">
        <f t="shared" si="1"/>
        <v>990</v>
      </c>
      <c r="J9" s="13">
        <f t="shared" si="2"/>
        <v>1080</v>
      </c>
      <c r="K9" s="13">
        <f t="shared" si="3"/>
        <v>810</v>
      </c>
      <c r="L9" s="13">
        <f t="shared" si="4"/>
        <v>720</v>
      </c>
      <c r="M9" s="13">
        <f t="shared" si="5"/>
        <v>882</v>
      </c>
      <c r="N9" s="14">
        <f t="shared" si="6"/>
        <v>135</v>
      </c>
      <c r="O9" s="14">
        <f t="shared" si="7"/>
        <v>180</v>
      </c>
      <c r="P9" s="14">
        <f t="shared" si="8"/>
        <v>45</v>
      </c>
      <c r="Q9" s="14">
        <f t="shared" si="9"/>
        <v>0</v>
      </c>
      <c r="R9" s="14">
        <f t="shared" si="10"/>
        <v>81</v>
      </c>
      <c r="S9" s="16">
        <f t="shared" si="11"/>
        <v>1125</v>
      </c>
      <c r="T9" s="16">
        <f t="shared" si="0"/>
        <v>1260</v>
      </c>
      <c r="U9" s="16">
        <f t="shared" si="0"/>
        <v>855</v>
      </c>
      <c r="V9" s="16">
        <f t="shared" si="0"/>
        <v>720</v>
      </c>
      <c r="W9" s="16">
        <f t="shared" si="0"/>
        <v>963</v>
      </c>
      <c r="Y9" s="3">
        <f t="shared" si="12"/>
        <v>4923</v>
      </c>
    </row>
    <row r="10" spans="1:25" x14ac:dyDescent="0.3">
      <c r="A10" s="4" t="s">
        <v>13</v>
      </c>
      <c r="B10" s="4" t="s">
        <v>30</v>
      </c>
      <c r="C10" s="15">
        <v>17.5</v>
      </c>
      <c r="D10" s="11">
        <v>33</v>
      </c>
      <c r="E10" s="11">
        <v>22</v>
      </c>
      <c r="F10" s="12">
        <v>54</v>
      </c>
      <c r="G10" s="11">
        <v>40</v>
      </c>
      <c r="H10" s="11">
        <v>20</v>
      </c>
      <c r="I10" s="13">
        <f t="shared" si="1"/>
        <v>577.5</v>
      </c>
      <c r="J10" s="13">
        <f t="shared" si="2"/>
        <v>385</v>
      </c>
      <c r="K10" s="13">
        <f t="shared" si="3"/>
        <v>945</v>
      </c>
      <c r="L10" s="13">
        <f t="shared" si="4"/>
        <v>700</v>
      </c>
      <c r="M10" s="13">
        <f t="shared" si="5"/>
        <v>350</v>
      </c>
      <c r="N10" s="14">
        <f t="shared" si="6"/>
        <v>0</v>
      </c>
      <c r="O10" s="14">
        <f t="shared" si="7"/>
        <v>0</v>
      </c>
      <c r="P10" s="14">
        <f t="shared" si="8"/>
        <v>122.5</v>
      </c>
      <c r="Q10" s="14">
        <f t="shared" si="9"/>
        <v>0</v>
      </c>
      <c r="R10" s="14">
        <f t="shared" si="10"/>
        <v>0</v>
      </c>
      <c r="S10" s="16">
        <f t="shared" si="11"/>
        <v>577.5</v>
      </c>
      <c r="T10" s="16">
        <f t="shared" si="0"/>
        <v>385</v>
      </c>
      <c r="U10" s="16">
        <f t="shared" si="0"/>
        <v>1067.5</v>
      </c>
      <c r="V10" s="16">
        <f t="shared" si="0"/>
        <v>700</v>
      </c>
      <c r="W10" s="16">
        <f t="shared" si="0"/>
        <v>350</v>
      </c>
      <c r="Y10" s="3">
        <f t="shared" si="12"/>
        <v>3080</v>
      </c>
    </row>
    <row r="11" spans="1:25" x14ac:dyDescent="0.3">
      <c r="A11" s="4" t="s">
        <v>14</v>
      </c>
      <c r="B11" s="4" t="s">
        <v>31</v>
      </c>
      <c r="C11" s="15">
        <v>14.7</v>
      </c>
      <c r="D11" s="11">
        <v>29</v>
      </c>
      <c r="E11" s="11">
        <v>40</v>
      </c>
      <c r="F11" s="12">
        <v>42</v>
      </c>
      <c r="G11" s="11">
        <v>40</v>
      </c>
      <c r="H11" s="11">
        <v>40</v>
      </c>
      <c r="I11" s="13">
        <f t="shared" si="1"/>
        <v>426.29999999999995</v>
      </c>
      <c r="J11" s="13">
        <f t="shared" si="2"/>
        <v>588</v>
      </c>
      <c r="K11" s="13">
        <f t="shared" si="3"/>
        <v>617.4</v>
      </c>
      <c r="L11" s="13">
        <f t="shared" si="4"/>
        <v>588</v>
      </c>
      <c r="M11" s="13">
        <f t="shared" si="5"/>
        <v>588</v>
      </c>
      <c r="N11" s="14">
        <f t="shared" si="6"/>
        <v>0</v>
      </c>
      <c r="O11" s="14">
        <f t="shared" si="7"/>
        <v>0</v>
      </c>
      <c r="P11" s="14">
        <f t="shared" si="8"/>
        <v>14.7</v>
      </c>
      <c r="Q11" s="14">
        <f t="shared" si="9"/>
        <v>0</v>
      </c>
      <c r="R11" s="14">
        <f t="shared" si="10"/>
        <v>0</v>
      </c>
      <c r="S11" s="16">
        <f t="shared" si="11"/>
        <v>426.29999999999995</v>
      </c>
      <c r="T11" s="16">
        <f t="shared" si="0"/>
        <v>588</v>
      </c>
      <c r="U11" s="16">
        <f t="shared" si="0"/>
        <v>632.1</v>
      </c>
      <c r="V11" s="16">
        <f t="shared" si="0"/>
        <v>588</v>
      </c>
      <c r="W11" s="16">
        <f t="shared" si="0"/>
        <v>588</v>
      </c>
      <c r="Y11" s="3">
        <f t="shared" si="12"/>
        <v>2822.4</v>
      </c>
    </row>
    <row r="12" spans="1:25" x14ac:dyDescent="0.3">
      <c r="A12" s="4" t="s">
        <v>15</v>
      </c>
      <c r="B12" s="4" t="s">
        <v>32</v>
      </c>
      <c r="C12" s="15">
        <v>13.9</v>
      </c>
      <c r="D12" s="11">
        <v>40</v>
      </c>
      <c r="E12" s="11">
        <v>40</v>
      </c>
      <c r="F12" s="12">
        <v>42</v>
      </c>
      <c r="G12" s="11">
        <v>40</v>
      </c>
      <c r="H12" s="11">
        <v>40</v>
      </c>
      <c r="I12" s="13">
        <f t="shared" si="1"/>
        <v>556</v>
      </c>
      <c r="J12" s="13">
        <f t="shared" si="2"/>
        <v>556</v>
      </c>
      <c r="K12" s="13">
        <f t="shared" si="3"/>
        <v>583.80000000000007</v>
      </c>
      <c r="L12" s="13">
        <f t="shared" si="4"/>
        <v>556</v>
      </c>
      <c r="M12" s="13">
        <f t="shared" si="5"/>
        <v>556</v>
      </c>
      <c r="N12" s="14">
        <f t="shared" si="6"/>
        <v>0</v>
      </c>
      <c r="O12" s="14">
        <f t="shared" si="7"/>
        <v>0</v>
      </c>
      <c r="P12" s="14">
        <f t="shared" si="8"/>
        <v>13.9</v>
      </c>
      <c r="Q12" s="14">
        <f t="shared" si="9"/>
        <v>0</v>
      </c>
      <c r="R12" s="14">
        <f t="shared" si="10"/>
        <v>0</v>
      </c>
      <c r="S12" s="16">
        <f t="shared" si="11"/>
        <v>556</v>
      </c>
      <c r="T12" s="16">
        <f t="shared" si="0"/>
        <v>556</v>
      </c>
      <c r="U12" s="16">
        <f t="shared" si="0"/>
        <v>597.70000000000005</v>
      </c>
      <c r="V12" s="16">
        <f t="shared" si="0"/>
        <v>556</v>
      </c>
      <c r="W12" s="16">
        <f t="shared" si="0"/>
        <v>556</v>
      </c>
      <c r="Y12" s="3">
        <f t="shared" si="12"/>
        <v>2821.7</v>
      </c>
    </row>
    <row r="13" spans="1:25" x14ac:dyDescent="0.3">
      <c r="A13" s="4" t="s">
        <v>16</v>
      </c>
      <c r="B13" s="4" t="s">
        <v>33</v>
      </c>
      <c r="C13" s="15">
        <v>11.2</v>
      </c>
      <c r="D13" s="11">
        <v>40</v>
      </c>
      <c r="E13" s="11">
        <v>40</v>
      </c>
      <c r="F13" s="12">
        <v>42</v>
      </c>
      <c r="G13" s="11">
        <v>39</v>
      </c>
      <c r="H13" s="11">
        <v>40</v>
      </c>
      <c r="I13" s="13">
        <f t="shared" si="1"/>
        <v>448</v>
      </c>
      <c r="J13" s="13">
        <f t="shared" si="2"/>
        <v>448</v>
      </c>
      <c r="K13" s="13">
        <f t="shared" si="3"/>
        <v>470.4</v>
      </c>
      <c r="L13" s="13">
        <f t="shared" si="4"/>
        <v>436.79999999999995</v>
      </c>
      <c r="M13" s="13">
        <f t="shared" si="5"/>
        <v>448</v>
      </c>
      <c r="N13" s="14">
        <f t="shared" si="6"/>
        <v>0</v>
      </c>
      <c r="O13" s="14">
        <f t="shared" si="7"/>
        <v>0</v>
      </c>
      <c r="P13" s="14">
        <f t="shared" si="8"/>
        <v>11.2</v>
      </c>
      <c r="Q13" s="14">
        <f t="shared" si="9"/>
        <v>0</v>
      </c>
      <c r="R13" s="14">
        <f t="shared" si="10"/>
        <v>0</v>
      </c>
      <c r="S13" s="16">
        <f t="shared" si="11"/>
        <v>448</v>
      </c>
      <c r="T13" s="16">
        <f t="shared" si="0"/>
        <v>448</v>
      </c>
      <c r="U13" s="16">
        <f t="shared" si="0"/>
        <v>481.59999999999997</v>
      </c>
      <c r="V13" s="16">
        <f t="shared" si="0"/>
        <v>436.79999999999995</v>
      </c>
      <c r="W13" s="16">
        <f t="shared" si="0"/>
        <v>448</v>
      </c>
      <c r="Y13" s="3">
        <f t="shared" si="12"/>
        <v>2262.3999999999996</v>
      </c>
    </row>
    <row r="14" spans="1:25" x14ac:dyDescent="0.3">
      <c r="A14" s="4" t="s">
        <v>17</v>
      </c>
      <c r="B14" s="4" t="s">
        <v>34</v>
      </c>
      <c r="C14" s="15">
        <v>10.1</v>
      </c>
      <c r="D14" s="11">
        <v>40</v>
      </c>
      <c r="E14" s="11">
        <v>40</v>
      </c>
      <c r="F14" s="12">
        <v>41</v>
      </c>
      <c r="G14" s="11">
        <v>42</v>
      </c>
      <c r="H14" s="11">
        <v>40</v>
      </c>
      <c r="I14" s="13">
        <f t="shared" si="1"/>
        <v>404</v>
      </c>
      <c r="J14" s="13">
        <f t="shared" si="2"/>
        <v>404</v>
      </c>
      <c r="K14" s="13">
        <f t="shared" si="3"/>
        <v>414.09999999999997</v>
      </c>
      <c r="L14" s="13">
        <f t="shared" si="4"/>
        <v>424.2</v>
      </c>
      <c r="M14" s="13">
        <f t="shared" si="5"/>
        <v>404</v>
      </c>
      <c r="N14" s="14">
        <f t="shared" si="6"/>
        <v>0</v>
      </c>
      <c r="O14" s="14">
        <f t="shared" si="7"/>
        <v>0</v>
      </c>
      <c r="P14" s="14">
        <f t="shared" si="8"/>
        <v>5.05</v>
      </c>
      <c r="Q14" s="14">
        <f t="shared" si="9"/>
        <v>10.1</v>
      </c>
      <c r="R14" s="14">
        <f t="shared" si="10"/>
        <v>0</v>
      </c>
      <c r="S14" s="16">
        <f t="shared" si="11"/>
        <v>404</v>
      </c>
      <c r="T14" s="16">
        <f t="shared" si="0"/>
        <v>404</v>
      </c>
      <c r="U14" s="16">
        <f t="shared" si="0"/>
        <v>419.15</v>
      </c>
      <c r="V14" s="16">
        <f t="shared" si="0"/>
        <v>434.3</v>
      </c>
      <c r="W14" s="16">
        <f t="shared" si="0"/>
        <v>404</v>
      </c>
      <c r="Y14" s="3">
        <f t="shared" si="12"/>
        <v>2065.4499999999998</v>
      </c>
    </row>
    <row r="15" spans="1:25" x14ac:dyDescent="0.3">
      <c r="A15" s="4" t="s">
        <v>18</v>
      </c>
      <c r="B15" s="4" t="s">
        <v>35</v>
      </c>
      <c r="C15" s="15">
        <v>9</v>
      </c>
      <c r="D15" s="11">
        <v>42</v>
      </c>
      <c r="E15" s="11">
        <v>42</v>
      </c>
      <c r="F15" s="12">
        <v>39</v>
      </c>
      <c r="G15" s="11">
        <v>42</v>
      </c>
      <c r="H15" s="11">
        <v>40</v>
      </c>
      <c r="I15" s="13">
        <f t="shared" si="1"/>
        <v>378</v>
      </c>
      <c r="J15" s="13">
        <f t="shared" si="2"/>
        <v>378</v>
      </c>
      <c r="K15" s="13">
        <f t="shared" si="3"/>
        <v>351</v>
      </c>
      <c r="L15" s="13">
        <f t="shared" si="4"/>
        <v>378</v>
      </c>
      <c r="M15" s="13">
        <f t="shared" si="5"/>
        <v>360</v>
      </c>
      <c r="N15" s="14">
        <f t="shared" si="6"/>
        <v>9</v>
      </c>
      <c r="O15" s="14">
        <f t="shared" si="7"/>
        <v>9</v>
      </c>
      <c r="P15" s="14">
        <f t="shared" si="8"/>
        <v>0</v>
      </c>
      <c r="Q15" s="14">
        <f t="shared" si="9"/>
        <v>9</v>
      </c>
      <c r="R15" s="14">
        <f t="shared" si="10"/>
        <v>0</v>
      </c>
      <c r="S15" s="16">
        <f t="shared" si="11"/>
        <v>387</v>
      </c>
      <c r="T15" s="16">
        <f t="shared" si="0"/>
        <v>387</v>
      </c>
      <c r="U15" s="16">
        <f t="shared" si="0"/>
        <v>351</v>
      </c>
      <c r="V15" s="16">
        <f t="shared" si="0"/>
        <v>387</v>
      </c>
      <c r="W15" s="16">
        <f t="shared" si="0"/>
        <v>360</v>
      </c>
      <c r="Y15" s="3">
        <f t="shared" si="12"/>
        <v>1872</v>
      </c>
    </row>
    <row r="16" spans="1:25" x14ac:dyDescent="0.3">
      <c r="A16" s="4" t="s">
        <v>19</v>
      </c>
      <c r="B16" s="4" t="s">
        <v>36</v>
      </c>
      <c r="C16" s="15">
        <v>8.44</v>
      </c>
      <c r="D16" s="11">
        <v>40</v>
      </c>
      <c r="E16" s="11">
        <v>43</v>
      </c>
      <c r="F16" s="12">
        <v>39</v>
      </c>
      <c r="G16" s="11">
        <v>41</v>
      </c>
      <c r="H16" s="11">
        <v>40</v>
      </c>
      <c r="I16" s="13">
        <f t="shared" si="1"/>
        <v>337.59999999999997</v>
      </c>
      <c r="J16" s="13">
        <f t="shared" si="2"/>
        <v>362.91999999999996</v>
      </c>
      <c r="K16" s="13">
        <f t="shared" si="3"/>
        <v>329.15999999999997</v>
      </c>
      <c r="L16" s="13">
        <f t="shared" si="4"/>
        <v>346.03999999999996</v>
      </c>
      <c r="M16" s="13">
        <f t="shared" si="5"/>
        <v>337.59999999999997</v>
      </c>
      <c r="N16" s="14">
        <f t="shared" si="6"/>
        <v>0</v>
      </c>
      <c r="O16" s="14">
        <f t="shared" si="7"/>
        <v>12.66</v>
      </c>
      <c r="P16" s="14">
        <f t="shared" si="8"/>
        <v>0</v>
      </c>
      <c r="Q16" s="14">
        <f t="shared" si="9"/>
        <v>4.22</v>
      </c>
      <c r="R16" s="14">
        <f t="shared" si="10"/>
        <v>0</v>
      </c>
      <c r="S16" s="16">
        <f t="shared" si="11"/>
        <v>337.59999999999997</v>
      </c>
      <c r="T16" s="16">
        <f t="shared" si="0"/>
        <v>375.58</v>
      </c>
      <c r="U16" s="16">
        <f t="shared" si="0"/>
        <v>329.15999999999997</v>
      </c>
      <c r="V16" s="16">
        <f t="shared" si="0"/>
        <v>350.26</v>
      </c>
      <c r="W16" s="16">
        <f t="shared" si="0"/>
        <v>337.59999999999997</v>
      </c>
      <c r="Y16" s="3">
        <f t="shared" si="12"/>
        <v>1730.1999999999998</v>
      </c>
    </row>
    <row r="17" spans="1:25" x14ac:dyDescent="0.3">
      <c r="A17" s="4" t="s">
        <v>20</v>
      </c>
      <c r="B17" s="4" t="s">
        <v>37</v>
      </c>
      <c r="C17" s="15">
        <v>14.2</v>
      </c>
      <c r="D17" s="11">
        <v>40</v>
      </c>
      <c r="E17" s="11">
        <v>42</v>
      </c>
      <c r="F17" s="12">
        <v>39</v>
      </c>
      <c r="G17" s="11">
        <v>40</v>
      </c>
      <c r="H17" s="11">
        <v>40</v>
      </c>
      <c r="I17" s="13">
        <f t="shared" si="1"/>
        <v>568</v>
      </c>
      <c r="J17" s="13">
        <f t="shared" si="2"/>
        <v>596.4</v>
      </c>
      <c r="K17" s="13">
        <f t="shared" si="3"/>
        <v>553.79999999999995</v>
      </c>
      <c r="L17" s="13">
        <f t="shared" si="4"/>
        <v>568</v>
      </c>
      <c r="M17" s="13">
        <f t="shared" si="5"/>
        <v>568</v>
      </c>
      <c r="N17" s="14">
        <f t="shared" si="6"/>
        <v>0</v>
      </c>
      <c r="O17" s="14">
        <f t="shared" si="7"/>
        <v>14.2</v>
      </c>
      <c r="P17" s="14">
        <f t="shared" si="8"/>
        <v>0</v>
      </c>
      <c r="Q17" s="14">
        <f t="shared" si="9"/>
        <v>0</v>
      </c>
      <c r="R17" s="14">
        <f t="shared" si="10"/>
        <v>0</v>
      </c>
      <c r="S17" s="16">
        <f t="shared" si="11"/>
        <v>568</v>
      </c>
      <c r="T17" s="16">
        <f t="shared" si="0"/>
        <v>610.6</v>
      </c>
      <c r="U17" s="16">
        <f t="shared" si="0"/>
        <v>553.79999999999995</v>
      </c>
      <c r="V17" s="16">
        <f t="shared" si="0"/>
        <v>568</v>
      </c>
      <c r="W17" s="16">
        <f t="shared" si="0"/>
        <v>568</v>
      </c>
      <c r="Y17" s="3">
        <f t="shared" si="12"/>
        <v>2868.3999999999996</v>
      </c>
    </row>
    <row r="18" spans="1:25" x14ac:dyDescent="0.3">
      <c r="A18" s="4" t="s">
        <v>21</v>
      </c>
      <c r="B18" s="4" t="s">
        <v>38</v>
      </c>
      <c r="C18" s="15">
        <v>45</v>
      </c>
      <c r="D18" s="11">
        <v>41</v>
      </c>
      <c r="E18" s="11">
        <v>42</v>
      </c>
      <c r="F18" s="12">
        <v>40</v>
      </c>
      <c r="G18" s="11">
        <v>28</v>
      </c>
      <c r="H18" s="11">
        <v>40</v>
      </c>
      <c r="I18" s="13">
        <f t="shared" si="1"/>
        <v>1845</v>
      </c>
      <c r="J18" s="13">
        <f t="shared" si="2"/>
        <v>1890</v>
      </c>
      <c r="K18" s="13">
        <f t="shared" si="3"/>
        <v>1800</v>
      </c>
      <c r="L18" s="13">
        <f t="shared" si="4"/>
        <v>1260</v>
      </c>
      <c r="M18" s="13">
        <f t="shared" si="5"/>
        <v>1800</v>
      </c>
      <c r="N18" s="14">
        <f t="shared" si="6"/>
        <v>22.5</v>
      </c>
      <c r="O18" s="14">
        <f t="shared" si="7"/>
        <v>45</v>
      </c>
      <c r="P18" s="14">
        <f t="shared" si="8"/>
        <v>0</v>
      </c>
      <c r="Q18" s="14">
        <f t="shared" si="9"/>
        <v>0</v>
      </c>
      <c r="R18" s="14">
        <f t="shared" si="10"/>
        <v>0</v>
      </c>
      <c r="S18" s="16">
        <f t="shared" si="11"/>
        <v>1867.5</v>
      </c>
      <c r="T18" s="16">
        <f t="shared" si="0"/>
        <v>1935</v>
      </c>
      <c r="U18" s="16">
        <f t="shared" si="0"/>
        <v>1800</v>
      </c>
      <c r="V18" s="16">
        <f t="shared" si="0"/>
        <v>1260</v>
      </c>
      <c r="W18" s="16">
        <f t="shared" si="0"/>
        <v>1800</v>
      </c>
      <c r="Y18" s="3">
        <f t="shared" si="12"/>
        <v>8662.5</v>
      </c>
    </row>
    <row r="19" spans="1:25" x14ac:dyDescent="0.3">
      <c r="A19" s="4" t="s">
        <v>22</v>
      </c>
      <c r="B19" s="4" t="s">
        <v>39</v>
      </c>
      <c r="C19" s="15">
        <v>30</v>
      </c>
      <c r="D19" s="11">
        <v>39</v>
      </c>
      <c r="E19" s="11">
        <v>80</v>
      </c>
      <c r="F19" s="12">
        <v>40</v>
      </c>
      <c r="G19" s="11">
        <v>20</v>
      </c>
      <c r="H19" s="11">
        <v>40</v>
      </c>
      <c r="I19" s="13">
        <f t="shared" si="1"/>
        <v>1170</v>
      </c>
      <c r="J19" s="13">
        <f t="shared" si="2"/>
        <v>2400</v>
      </c>
      <c r="K19" s="13">
        <f t="shared" si="3"/>
        <v>1200</v>
      </c>
      <c r="L19" s="13">
        <f t="shared" si="4"/>
        <v>600</v>
      </c>
      <c r="M19" s="13">
        <f t="shared" si="5"/>
        <v>1200</v>
      </c>
      <c r="N19" s="14">
        <f t="shared" si="6"/>
        <v>0</v>
      </c>
      <c r="O19" s="14">
        <f t="shared" si="7"/>
        <v>600</v>
      </c>
      <c r="P19" s="14">
        <f t="shared" si="8"/>
        <v>0</v>
      </c>
      <c r="Q19" s="14">
        <f t="shared" si="9"/>
        <v>0</v>
      </c>
      <c r="R19" s="14">
        <f t="shared" si="10"/>
        <v>0</v>
      </c>
      <c r="S19" s="16">
        <f t="shared" si="11"/>
        <v>1170</v>
      </c>
      <c r="T19" s="16">
        <f t="shared" ref="T19" si="13">J19+O19</f>
        <v>3000</v>
      </c>
      <c r="U19" s="16">
        <f t="shared" ref="U19" si="14">K19+P19</f>
        <v>1200</v>
      </c>
      <c r="V19" s="16">
        <f t="shared" ref="V19" si="15">L19+Q19</f>
        <v>600</v>
      </c>
      <c r="W19" s="16">
        <f t="shared" ref="W19" si="16">M19+R19</f>
        <v>1200</v>
      </c>
      <c r="Y19" s="3">
        <f>SUM(S19:W19)</f>
        <v>7170</v>
      </c>
    </row>
    <row r="21" spans="1:25" x14ac:dyDescent="0.3">
      <c r="A21" s="1" t="s">
        <v>50</v>
      </c>
      <c r="D21" s="12">
        <v>55</v>
      </c>
      <c r="E21" s="12">
        <v>80</v>
      </c>
      <c r="F21" s="12">
        <v>54</v>
      </c>
      <c r="G21" s="12">
        <v>42</v>
      </c>
      <c r="H21" s="12">
        <v>49</v>
      </c>
      <c r="I21" s="13">
        <f>MAX(I3:I19)</f>
        <v>1845</v>
      </c>
      <c r="J21" s="13">
        <f t="shared" ref="J21:W21" si="17">MAX(J3:J19)</f>
        <v>2400</v>
      </c>
      <c r="K21" s="13">
        <f t="shared" si="17"/>
        <v>1800</v>
      </c>
      <c r="L21" s="13">
        <f t="shared" si="17"/>
        <v>1260</v>
      </c>
      <c r="M21" s="13">
        <f t="shared" si="17"/>
        <v>1800</v>
      </c>
      <c r="N21" s="14">
        <f t="shared" si="17"/>
        <v>135</v>
      </c>
      <c r="O21" s="14">
        <f t="shared" si="17"/>
        <v>600</v>
      </c>
      <c r="P21" s="14">
        <f t="shared" si="17"/>
        <v>122.5</v>
      </c>
      <c r="Q21" s="14">
        <f t="shared" si="17"/>
        <v>10.1</v>
      </c>
      <c r="R21" s="14">
        <f t="shared" si="17"/>
        <v>81</v>
      </c>
      <c r="S21" s="16">
        <f t="shared" si="17"/>
        <v>1867.5</v>
      </c>
      <c r="T21" s="16">
        <f t="shared" si="17"/>
        <v>3000</v>
      </c>
      <c r="U21" s="16">
        <f t="shared" si="17"/>
        <v>1800</v>
      </c>
      <c r="V21" s="16">
        <f t="shared" si="17"/>
        <v>1260</v>
      </c>
      <c r="W21" s="16">
        <f t="shared" si="17"/>
        <v>1800</v>
      </c>
      <c r="Y21" s="17">
        <f t="shared" ref="Y21" si="18">MAX(Y3:Y19)</f>
        <v>8662.5</v>
      </c>
    </row>
    <row r="22" spans="1:25" x14ac:dyDescent="0.3">
      <c r="A22" s="1" t="s">
        <v>51</v>
      </c>
      <c r="D22" s="12">
        <v>29</v>
      </c>
      <c r="E22" s="12">
        <v>22</v>
      </c>
      <c r="F22" s="12">
        <v>33</v>
      </c>
      <c r="G22" s="12">
        <v>20</v>
      </c>
      <c r="H22" s="12">
        <v>18</v>
      </c>
      <c r="I22" s="13">
        <f>MIN(I3:I19)</f>
        <v>269.10000000000002</v>
      </c>
      <c r="J22" s="13">
        <f t="shared" ref="J22:W22" si="19">MIN(J3:J19)</f>
        <v>358.8</v>
      </c>
      <c r="K22" s="13">
        <f t="shared" si="19"/>
        <v>289.8</v>
      </c>
      <c r="L22" s="13">
        <f t="shared" si="19"/>
        <v>276</v>
      </c>
      <c r="M22" s="13">
        <f t="shared" si="19"/>
        <v>276</v>
      </c>
      <c r="N22" s="14">
        <f t="shared" si="19"/>
        <v>0</v>
      </c>
      <c r="O22" s="14">
        <f t="shared" si="19"/>
        <v>0</v>
      </c>
      <c r="P22" s="14">
        <f t="shared" si="19"/>
        <v>0</v>
      </c>
      <c r="Q22" s="14">
        <f t="shared" si="19"/>
        <v>0</v>
      </c>
      <c r="R22" s="14">
        <f t="shared" si="19"/>
        <v>0</v>
      </c>
      <c r="S22" s="16">
        <f t="shared" si="19"/>
        <v>269.10000000000002</v>
      </c>
      <c r="T22" s="16">
        <f t="shared" si="19"/>
        <v>375.58</v>
      </c>
      <c r="U22" s="16">
        <f t="shared" si="19"/>
        <v>296.7</v>
      </c>
      <c r="V22" s="16">
        <f t="shared" si="19"/>
        <v>276</v>
      </c>
      <c r="W22" s="16">
        <f t="shared" si="19"/>
        <v>276</v>
      </c>
      <c r="Y22" s="17">
        <f t="shared" ref="Y22" si="20">MIN(Y3:Y19)</f>
        <v>1518</v>
      </c>
    </row>
    <row r="23" spans="1:25" x14ac:dyDescent="0.3">
      <c r="A23" s="1" t="s">
        <v>52</v>
      </c>
      <c r="D23" s="12">
        <v>40.823529411764703</v>
      </c>
      <c r="E23" s="12">
        <v>45.117647058823529</v>
      </c>
      <c r="F23" s="12">
        <v>41.529411764705884</v>
      </c>
      <c r="G23" s="12">
        <v>35.882352941176471</v>
      </c>
      <c r="H23" s="12">
        <v>37.411764705882355</v>
      </c>
      <c r="I23" s="13">
        <f>AVERAGE(I3:I19)</f>
        <v>677.42941176470583</v>
      </c>
      <c r="J23" s="13">
        <f t="shared" ref="J23:W23" si="21">AVERAGE(J3:J19)</f>
        <v>769.88941176470587</v>
      </c>
      <c r="K23" s="13">
        <f t="shared" si="21"/>
        <v>682.82117647058828</v>
      </c>
      <c r="L23" s="13">
        <f t="shared" si="21"/>
        <v>546.64941176470597</v>
      </c>
      <c r="M23" s="13">
        <f t="shared" si="21"/>
        <v>609.86470588235295</v>
      </c>
      <c r="N23" s="14">
        <f t="shared" si="21"/>
        <v>18.464705882352941</v>
      </c>
      <c r="O23" s="14">
        <f t="shared" si="21"/>
        <v>64.515294117647059</v>
      </c>
      <c r="P23" s="14">
        <f t="shared" si="21"/>
        <v>17.664705882352941</v>
      </c>
      <c r="Q23" s="14">
        <f t="shared" si="21"/>
        <v>1.371764705882353</v>
      </c>
      <c r="R23" s="14">
        <f t="shared" si="21"/>
        <v>8.7470588235294109</v>
      </c>
      <c r="S23" s="16">
        <f t="shared" si="21"/>
        <v>695.89411764705892</v>
      </c>
      <c r="T23" s="16">
        <f t="shared" si="21"/>
        <v>834.40470588235303</v>
      </c>
      <c r="U23" s="16">
        <f t="shared" si="21"/>
        <v>700.48588235294119</v>
      </c>
      <c r="V23" s="16">
        <f t="shared" si="21"/>
        <v>548.02117647058822</v>
      </c>
      <c r="W23" s="16">
        <f t="shared" si="21"/>
        <v>618.61176470588248</v>
      </c>
      <c r="Y23" s="17">
        <f t="shared" ref="Y23" si="22">AVERAGE(Y3:Y19)</f>
        <v>3397.4176470588236</v>
      </c>
    </row>
    <row r="24" spans="1:25" x14ac:dyDescent="0.3">
      <c r="A24" s="1" t="s">
        <v>53</v>
      </c>
      <c r="D24" s="12">
        <v>694</v>
      </c>
      <c r="E24" s="12">
        <v>767</v>
      </c>
      <c r="F24" s="12">
        <v>706</v>
      </c>
      <c r="G24" s="12">
        <v>610</v>
      </c>
      <c r="H24" s="12">
        <v>636</v>
      </c>
      <c r="I24" s="13">
        <f>SUM(I3:I19)</f>
        <v>11516.3</v>
      </c>
      <c r="J24" s="13">
        <f t="shared" ref="J24:W24" si="23">SUM(J3:J19)</f>
        <v>13088.119999999999</v>
      </c>
      <c r="K24" s="13">
        <f t="shared" si="23"/>
        <v>11607.960000000001</v>
      </c>
      <c r="L24" s="13">
        <f t="shared" si="23"/>
        <v>9293.0400000000009</v>
      </c>
      <c r="M24" s="13">
        <f t="shared" si="23"/>
        <v>10367.700000000001</v>
      </c>
      <c r="N24" s="14">
        <f t="shared" si="23"/>
        <v>313.89999999999998</v>
      </c>
      <c r="O24" s="14">
        <f t="shared" si="23"/>
        <v>1096.76</v>
      </c>
      <c r="P24" s="14">
        <f t="shared" si="23"/>
        <v>300.3</v>
      </c>
      <c r="Q24" s="14">
        <f t="shared" si="23"/>
        <v>23.32</v>
      </c>
      <c r="R24" s="14">
        <f t="shared" si="23"/>
        <v>148.69999999999999</v>
      </c>
      <c r="S24" s="16">
        <f t="shared" si="23"/>
        <v>11830.2</v>
      </c>
      <c r="T24" s="16">
        <f t="shared" si="23"/>
        <v>14184.880000000001</v>
      </c>
      <c r="U24" s="16">
        <f t="shared" si="23"/>
        <v>11908.26</v>
      </c>
      <c r="V24" s="16">
        <f t="shared" si="23"/>
        <v>9316.36</v>
      </c>
      <c r="W24" s="16">
        <f t="shared" si="23"/>
        <v>10516.400000000001</v>
      </c>
      <c r="Y24" s="17">
        <f t="shared" ref="Y24" si="24">SUM(Y3:Y19)</f>
        <v>57756.1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379C-830C-4E38-A8A0-79141D521DC2}">
  <dimension ref="A1:M25"/>
  <sheetViews>
    <sheetView workbookViewId="0">
      <selection activeCell="C45" sqref="C45"/>
    </sheetView>
  </sheetViews>
  <sheetFormatPr defaultRowHeight="14.4" x14ac:dyDescent="0.3"/>
  <cols>
    <col min="1" max="1" width="14" customWidth="1"/>
    <col min="2" max="2" width="15.21875" customWidth="1"/>
    <col min="8" max="8" width="10.5546875" customWidth="1"/>
  </cols>
  <sheetData>
    <row r="1" spans="1:13" ht="118.8" x14ac:dyDescent="0.3">
      <c r="A1" s="23" t="s">
        <v>55</v>
      </c>
      <c r="C1" s="18" t="s">
        <v>56</v>
      </c>
      <c r="D1" s="18" t="s">
        <v>57</v>
      </c>
      <c r="E1" s="18" t="s">
        <v>58</v>
      </c>
      <c r="F1" s="18" t="s">
        <v>59</v>
      </c>
      <c r="H1" s="18" t="s">
        <v>56</v>
      </c>
      <c r="I1" s="18" t="s">
        <v>57</v>
      </c>
      <c r="J1" s="18" t="s">
        <v>58</v>
      </c>
      <c r="K1" s="18" t="s">
        <v>59</v>
      </c>
      <c r="M1" s="18" t="s">
        <v>61</v>
      </c>
    </row>
    <row r="2" spans="1:13" x14ac:dyDescent="0.3">
      <c r="B2" s="20" t="s">
        <v>60</v>
      </c>
      <c r="C2" s="19">
        <v>10</v>
      </c>
      <c r="D2" s="19">
        <v>20</v>
      </c>
      <c r="E2" s="19">
        <v>100</v>
      </c>
      <c r="F2" s="19">
        <v>1</v>
      </c>
    </row>
    <row r="3" spans="1:13" x14ac:dyDescent="0.3">
      <c r="A3" s="1" t="s">
        <v>1</v>
      </c>
      <c r="B3" s="1" t="s">
        <v>2</v>
      </c>
    </row>
    <row r="4" spans="1:13" x14ac:dyDescent="0.3">
      <c r="A4" s="4" t="s">
        <v>6</v>
      </c>
      <c r="B4" s="4" t="s">
        <v>23</v>
      </c>
      <c r="C4">
        <v>10</v>
      </c>
      <c r="D4">
        <v>19</v>
      </c>
      <c r="E4">
        <v>93</v>
      </c>
      <c r="F4">
        <v>1</v>
      </c>
      <c r="H4" s="21">
        <f>C4/$C$2</f>
        <v>1</v>
      </c>
      <c r="I4" s="21">
        <f>D4/$D$2</f>
        <v>0.95</v>
      </c>
      <c r="J4" s="21">
        <f>E4/$E$2</f>
        <v>0.93</v>
      </c>
      <c r="K4" s="21">
        <f>F4/$F$2</f>
        <v>1</v>
      </c>
      <c r="M4" t="b" cm="1">
        <f t="array" ref="M4">OR(H4:K4&lt;50%)</f>
        <v>0</v>
      </c>
    </row>
    <row r="5" spans="1:13" x14ac:dyDescent="0.3">
      <c r="A5" s="4" t="s">
        <v>7</v>
      </c>
      <c r="B5" s="4" t="s">
        <v>24</v>
      </c>
      <c r="C5">
        <v>9</v>
      </c>
      <c r="D5">
        <v>20</v>
      </c>
      <c r="E5">
        <v>100</v>
      </c>
      <c r="F5">
        <v>1</v>
      </c>
      <c r="H5" s="21">
        <f t="shared" ref="H5:H20" si="0">C5/$C$2</f>
        <v>0.9</v>
      </c>
      <c r="I5" s="21">
        <f t="shared" ref="I5:I20" si="1">D5/$D$2</f>
        <v>1</v>
      </c>
      <c r="J5" s="21">
        <f t="shared" ref="J5:J20" si="2">E5/$E$2</f>
        <v>1</v>
      </c>
      <c r="K5" s="21">
        <f t="shared" ref="K5:K20" si="3">F5/$F$2</f>
        <v>1</v>
      </c>
      <c r="M5" t="b" cm="1">
        <f t="array" ref="M5">OR(H5:K5&lt;50%)</f>
        <v>0</v>
      </c>
    </row>
    <row r="6" spans="1:13" x14ac:dyDescent="0.3">
      <c r="A6" s="4" t="s">
        <v>8</v>
      </c>
      <c r="B6" s="4" t="s">
        <v>25</v>
      </c>
      <c r="C6">
        <v>8</v>
      </c>
      <c r="D6">
        <v>17</v>
      </c>
      <c r="E6">
        <v>82</v>
      </c>
      <c r="F6">
        <v>1</v>
      </c>
      <c r="H6" s="21">
        <f t="shared" si="0"/>
        <v>0.8</v>
      </c>
      <c r="I6" s="21">
        <f t="shared" si="1"/>
        <v>0.85</v>
      </c>
      <c r="J6" s="21">
        <f t="shared" si="2"/>
        <v>0.82</v>
      </c>
      <c r="K6" s="21">
        <f t="shared" si="3"/>
        <v>1</v>
      </c>
      <c r="M6" t="b" cm="1">
        <f t="array" ref="M6">OR(H6:K6&lt;50%)</f>
        <v>0</v>
      </c>
    </row>
    <row r="7" spans="1:13" x14ac:dyDescent="0.3">
      <c r="A7" s="4" t="s">
        <v>9</v>
      </c>
      <c r="B7" s="4" t="s">
        <v>26</v>
      </c>
      <c r="C7">
        <v>9</v>
      </c>
      <c r="D7">
        <v>10</v>
      </c>
      <c r="E7">
        <v>73</v>
      </c>
      <c r="F7">
        <v>1</v>
      </c>
      <c r="H7" s="21">
        <f t="shared" si="0"/>
        <v>0.9</v>
      </c>
      <c r="I7" s="21">
        <f t="shared" si="1"/>
        <v>0.5</v>
      </c>
      <c r="J7" s="21">
        <f t="shared" si="2"/>
        <v>0.73</v>
      </c>
      <c r="K7" s="21">
        <f t="shared" si="3"/>
        <v>1</v>
      </c>
      <c r="M7" t="b" cm="1">
        <f t="array" ref="M7">OR(H7:K7&lt;50%)</f>
        <v>0</v>
      </c>
    </row>
    <row r="8" spans="1:13" x14ac:dyDescent="0.3">
      <c r="A8" s="4" t="s">
        <v>10</v>
      </c>
      <c r="B8" s="4" t="s">
        <v>27</v>
      </c>
      <c r="C8">
        <v>10</v>
      </c>
      <c r="D8">
        <v>20</v>
      </c>
      <c r="E8">
        <v>59</v>
      </c>
      <c r="F8">
        <v>1</v>
      </c>
      <c r="H8" s="21">
        <f t="shared" si="0"/>
        <v>1</v>
      </c>
      <c r="I8" s="21">
        <f t="shared" si="1"/>
        <v>1</v>
      </c>
      <c r="J8" s="21">
        <f t="shared" si="2"/>
        <v>0.59</v>
      </c>
      <c r="K8" s="21">
        <f t="shared" si="3"/>
        <v>1</v>
      </c>
      <c r="M8" t="b" cm="1">
        <f t="array" ref="M8">OR(H8:K8&lt;50%)</f>
        <v>0</v>
      </c>
    </row>
    <row r="9" spans="1:13" x14ac:dyDescent="0.3">
      <c r="A9" s="4" t="s">
        <v>11</v>
      </c>
      <c r="B9" s="4" t="s">
        <v>28</v>
      </c>
      <c r="C9">
        <v>9</v>
      </c>
      <c r="D9">
        <v>17</v>
      </c>
      <c r="E9">
        <v>100</v>
      </c>
      <c r="F9">
        <v>1</v>
      </c>
      <c r="H9" s="21">
        <f t="shared" si="0"/>
        <v>0.9</v>
      </c>
      <c r="I9" s="21">
        <f t="shared" si="1"/>
        <v>0.85</v>
      </c>
      <c r="J9" s="21">
        <f t="shared" si="2"/>
        <v>1</v>
      </c>
      <c r="K9" s="21">
        <f t="shared" si="3"/>
        <v>1</v>
      </c>
      <c r="M9" t="b" cm="1">
        <f t="array" ref="M9">OR(H9:K9&lt;50%)</f>
        <v>0</v>
      </c>
    </row>
    <row r="10" spans="1:13" x14ac:dyDescent="0.3">
      <c r="A10" s="4" t="s">
        <v>12</v>
      </c>
      <c r="B10" s="4" t="s">
        <v>29</v>
      </c>
      <c r="C10">
        <v>8</v>
      </c>
      <c r="D10">
        <v>20</v>
      </c>
      <c r="E10">
        <v>100</v>
      </c>
      <c r="F10">
        <v>0</v>
      </c>
      <c r="H10" s="21">
        <f t="shared" si="0"/>
        <v>0.8</v>
      </c>
      <c r="I10" s="21">
        <f t="shared" si="1"/>
        <v>1</v>
      </c>
      <c r="J10" s="21">
        <f t="shared" si="2"/>
        <v>1</v>
      </c>
      <c r="K10" s="21">
        <f t="shared" si="3"/>
        <v>0</v>
      </c>
      <c r="M10" t="b" cm="1">
        <f t="array" ref="M10">OR(H10:K10&lt;50%)</f>
        <v>1</v>
      </c>
    </row>
    <row r="11" spans="1:13" x14ac:dyDescent="0.3">
      <c r="A11" s="4" t="s">
        <v>13</v>
      </c>
      <c r="B11" s="4" t="s">
        <v>30</v>
      </c>
      <c r="C11">
        <v>5</v>
      </c>
      <c r="D11">
        <v>6</v>
      </c>
      <c r="E11">
        <v>100</v>
      </c>
      <c r="F11">
        <v>1</v>
      </c>
      <c r="H11" s="21">
        <f t="shared" si="0"/>
        <v>0.5</v>
      </c>
      <c r="I11" s="21">
        <f t="shared" si="1"/>
        <v>0.3</v>
      </c>
      <c r="J11" s="21">
        <f t="shared" si="2"/>
        <v>1</v>
      </c>
      <c r="K11" s="21">
        <f t="shared" si="3"/>
        <v>1</v>
      </c>
      <c r="M11" t="b" cm="1">
        <f t="array" ref="M11">OR(H11:K11&lt;50%)</f>
        <v>1</v>
      </c>
    </row>
    <row r="12" spans="1:13" x14ac:dyDescent="0.3">
      <c r="A12" s="4" t="s">
        <v>14</v>
      </c>
      <c r="B12" s="4" t="s">
        <v>31</v>
      </c>
      <c r="C12">
        <v>10</v>
      </c>
      <c r="D12">
        <v>20</v>
      </c>
      <c r="E12">
        <v>67</v>
      </c>
      <c r="F12">
        <v>1</v>
      </c>
      <c r="H12" s="21">
        <f t="shared" si="0"/>
        <v>1</v>
      </c>
      <c r="I12" s="21">
        <f t="shared" si="1"/>
        <v>1</v>
      </c>
      <c r="J12" s="21">
        <f t="shared" si="2"/>
        <v>0.67</v>
      </c>
      <c r="K12" s="21">
        <f t="shared" si="3"/>
        <v>1</v>
      </c>
      <c r="M12" t="b" cm="1">
        <f t="array" ref="M12">OR(H12:K12&lt;50%)</f>
        <v>0</v>
      </c>
    </row>
    <row r="13" spans="1:13" x14ac:dyDescent="0.3">
      <c r="A13" s="4" t="s">
        <v>15</v>
      </c>
      <c r="B13" s="4" t="s">
        <v>32</v>
      </c>
      <c r="C13">
        <v>9</v>
      </c>
      <c r="D13">
        <v>20</v>
      </c>
      <c r="E13">
        <v>70</v>
      </c>
      <c r="F13">
        <v>1</v>
      </c>
      <c r="H13" s="21">
        <f t="shared" si="0"/>
        <v>0.9</v>
      </c>
      <c r="I13" s="21">
        <f t="shared" si="1"/>
        <v>1</v>
      </c>
      <c r="J13" s="21">
        <f t="shared" si="2"/>
        <v>0.7</v>
      </c>
      <c r="K13" s="21">
        <f t="shared" si="3"/>
        <v>1</v>
      </c>
      <c r="M13" t="b" cm="1">
        <f t="array" ref="M13">OR(H13:K13&lt;50%)</f>
        <v>0</v>
      </c>
    </row>
    <row r="14" spans="1:13" x14ac:dyDescent="0.3">
      <c r="A14" s="4" t="s">
        <v>16</v>
      </c>
      <c r="B14" s="4" t="s">
        <v>33</v>
      </c>
      <c r="C14">
        <v>10</v>
      </c>
      <c r="D14">
        <v>19</v>
      </c>
      <c r="E14">
        <v>80</v>
      </c>
      <c r="F14">
        <v>1</v>
      </c>
      <c r="H14" s="21">
        <f t="shared" si="0"/>
        <v>1</v>
      </c>
      <c r="I14" s="21">
        <f t="shared" si="1"/>
        <v>0.95</v>
      </c>
      <c r="J14" s="21">
        <f t="shared" si="2"/>
        <v>0.8</v>
      </c>
      <c r="K14" s="21">
        <f t="shared" si="3"/>
        <v>1</v>
      </c>
      <c r="M14" t="b" cm="1">
        <f t="array" ref="M14">OR(H14:K14&lt;50%)</f>
        <v>0</v>
      </c>
    </row>
    <row r="15" spans="1:13" x14ac:dyDescent="0.3">
      <c r="A15" s="4" t="s">
        <v>17</v>
      </c>
      <c r="B15" s="4" t="s">
        <v>34</v>
      </c>
      <c r="C15">
        <v>8</v>
      </c>
      <c r="D15">
        <v>17</v>
      </c>
      <c r="E15">
        <v>90</v>
      </c>
      <c r="F15">
        <v>1</v>
      </c>
      <c r="H15" s="21">
        <f t="shared" si="0"/>
        <v>0.8</v>
      </c>
      <c r="I15" s="21">
        <f t="shared" si="1"/>
        <v>0.85</v>
      </c>
      <c r="J15" s="21">
        <f t="shared" si="2"/>
        <v>0.9</v>
      </c>
      <c r="K15" s="21">
        <f t="shared" si="3"/>
        <v>1</v>
      </c>
      <c r="M15" t="b" cm="1">
        <f t="array" ref="M15">OR(H15:K15&lt;50%)</f>
        <v>0</v>
      </c>
    </row>
    <row r="16" spans="1:13" x14ac:dyDescent="0.3">
      <c r="A16" s="4" t="s">
        <v>18</v>
      </c>
      <c r="B16" s="4" t="s">
        <v>35</v>
      </c>
      <c r="C16">
        <v>9</v>
      </c>
      <c r="D16">
        <v>19</v>
      </c>
      <c r="E16">
        <v>45</v>
      </c>
      <c r="F16">
        <v>0</v>
      </c>
      <c r="H16" s="21">
        <f t="shared" si="0"/>
        <v>0.9</v>
      </c>
      <c r="I16" s="21">
        <f t="shared" si="1"/>
        <v>0.95</v>
      </c>
      <c r="J16" s="21">
        <f t="shared" si="2"/>
        <v>0.45</v>
      </c>
      <c r="K16" s="21">
        <f t="shared" si="3"/>
        <v>0</v>
      </c>
      <c r="M16" t="b" cm="1">
        <f t="array" ref="M16">OR(H16:K16&lt;50%)</f>
        <v>1</v>
      </c>
    </row>
    <row r="17" spans="1:13" x14ac:dyDescent="0.3">
      <c r="A17" s="4" t="s">
        <v>19</v>
      </c>
      <c r="B17" s="4" t="s">
        <v>36</v>
      </c>
      <c r="C17">
        <v>7</v>
      </c>
      <c r="D17">
        <v>20</v>
      </c>
      <c r="E17">
        <v>90</v>
      </c>
      <c r="F17">
        <v>1</v>
      </c>
      <c r="H17" s="21">
        <f t="shared" si="0"/>
        <v>0.7</v>
      </c>
      <c r="I17" s="21">
        <f t="shared" si="1"/>
        <v>1</v>
      </c>
      <c r="J17" s="21">
        <f t="shared" si="2"/>
        <v>0.9</v>
      </c>
      <c r="K17" s="21">
        <f t="shared" si="3"/>
        <v>1</v>
      </c>
      <c r="M17" t="b" cm="1">
        <f t="array" ref="M17">OR(H17:K17&lt;50%)</f>
        <v>0</v>
      </c>
    </row>
    <row r="18" spans="1:13" x14ac:dyDescent="0.3">
      <c r="A18" s="4" t="s">
        <v>20</v>
      </c>
      <c r="B18" s="4" t="s">
        <v>37</v>
      </c>
      <c r="C18">
        <v>10</v>
      </c>
      <c r="D18">
        <v>10</v>
      </c>
      <c r="E18">
        <v>80</v>
      </c>
      <c r="F18">
        <v>1</v>
      </c>
      <c r="H18" s="21">
        <f t="shared" si="0"/>
        <v>1</v>
      </c>
      <c r="I18" s="21">
        <f t="shared" si="1"/>
        <v>0.5</v>
      </c>
      <c r="J18" s="21">
        <f t="shared" si="2"/>
        <v>0.8</v>
      </c>
      <c r="K18" s="21">
        <f t="shared" si="3"/>
        <v>1</v>
      </c>
      <c r="M18" t="b" cm="1">
        <f t="array" ref="M18">OR(H18:K18&lt;50%)</f>
        <v>0</v>
      </c>
    </row>
    <row r="19" spans="1:13" x14ac:dyDescent="0.3">
      <c r="A19" s="4" t="s">
        <v>21</v>
      </c>
      <c r="B19" s="4" t="s">
        <v>38</v>
      </c>
      <c r="C19">
        <v>11</v>
      </c>
      <c r="D19">
        <v>20</v>
      </c>
      <c r="E19">
        <v>69</v>
      </c>
      <c r="F19">
        <v>1</v>
      </c>
      <c r="H19" s="21">
        <f t="shared" si="0"/>
        <v>1.1000000000000001</v>
      </c>
      <c r="I19" s="21">
        <f t="shared" si="1"/>
        <v>1</v>
      </c>
      <c r="J19" s="21">
        <f t="shared" si="2"/>
        <v>0.69</v>
      </c>
      <c r="K19" s="21">
        <f t="shared" si="3"/>
        <v>1</v>
      </c>
      <c r="M19" t="b" cm="1">
        <f t="array" ref="M19">OR(H19:K19&lt;50%)</f>
        <v>0</v>
      </c>
    </row>
    <row r="20" spans="1:13" x14ac:dyDescent="0.3">
      <c r="A20" s="4" t="s">
        <v>22</v>
      </c>
      <c r="B20" s="4" t="s">
        <v>39</v>
      </c>
      <c r="C20">
        <v>10</v>
      </c>
      <c r="D20">
        <v>14</v>
      </c>
      <c r="E20">
        <v>90</v>
      </c>
      <c r="F20">
        <v>1</v>
      </c>
      <c r="H20" s="21">
        <f t="shared" si="0"/>
        <v>1</v>
      </c>
      <c r="I20" s="21">
        <f t="shared" si="1"/>
        <v>0.7</v>
      </c>
      <c r="J20" s="21">
        <f t="shared" si="2"/>
        <v>0.9</v>
      </c>
      <c r="K20" s="21">
        <f t="shared" si="3"/>
        <v>1</v>
      </c>
      <c r="M20" t="b" cm="1">
        <f t="array" ref="M20">OR(H20:K20&lt;50%)</f>
        <v>0</v>
      </c>
    </row>
    <row r="23" spans="1:13" x14ac:dyDescent="0.3">
      <c r="A23" s="4" t="s">
        <v>40</v>
      </c>
      <c r="C23">
        <f>MAX(C4:C20)</f>
        <v>11</v>
      </c>
      <c r="D23">
        <f t="shared" ref="D23:F23" si="4">MAX(D4:D20)</f>
        <v>20</v>
      </c>
      <c r="E23">
        <f t="shared" si="4"/>
        <v>100</v>
      </c>
      <c r="F23">
        <f t="shared" si="4"/>
        <v>1</v>
      </c>
      <c r="H23" s="21">
        <f>MAX(H4:H20)</f>
        <v>1.1000000000000001</v>
      </c>
      <c r="I23" s="21">
        <f t="shared" ref="I23:K23" si="5">MAX(I4:I20)</f>
        <v>1</v>
      </c>
      <c r="J23" s="21">
        <f t="shared" si="5"/>
        <v>1</v>
      </c>
      <c r="K23" s="21">
        <f t="shared" si="5"/>
        <v>1</v>
      </c>
    </row>
    <row r="24" spans="1:13" x14ac:dyDescent="0.3">
      <c r="A24" s="4" t="s">
        <v>41</v>
      </c>
      <c r="C24">
        <f>MIN(C4:C20)</f>
        <v>5</v>
      </c>
      <c r="D24">
        <f t="shared" ref="D24:F24" si="6">MIN(D4:D20)</f>
        <v>6</v>
      </c>
      <c r="E24">
        <f t="shared" si="6"/>
        <v>45</v>
      </c>
      <c r="F24">
        <f t="shared" si="6"/>
        <v>0</v>
      </c>
      <c r="H24" s="21">
        <f>MIN(H4:H20)</f>
        <v>0.5</v>
      </c>
      <c r="I24" s="21">
        <f t="shared" ref="I24:K24" si="7">MIN(I4:I20)</f>
        <v>0.3</v>
      </c>
      <c r="J24" s="21">
        <f t="shared" si="7"/>
        <v>0.45</v>
      </c>
      <c r="K24" s="21">
        <f t="shared" si="7"/>
        <v>0</v>
      </c>
    </row>
    <row r="25" spans="1:13" x14ac:dyDescent="0.3">
      <c r="A25" s="4" t="s">
        <v>42</v>
      </c>
      <c r="C25">
        <f>AVERAGE(C4:C20)</f>
        <v>8.9411764705882355</v>
      </c>
      <c r="D25">
        <f t="shared" ref="D25:F25" si="8">AVERAGE(D4:D20)</f>
        <v>16.941176470588236</v>
      </c>
      <c r="E25">
        <f t="shared" si="8"/>
        <v>81.647058823529406</v>
      </c>
      <c r="F25">
        <f t="shared" si="8"/>
        <v>0.88235294117647056</v>
      </c>
      <c r="H25" s="21">
        <f>AVERAGE(H4:H20)</f>
        <v>0.89411764705882346</v>
      </c>
      <c r="I25" s="21">
        <f t="shared" ref="I25:K25" si="9">AVERAGE(I4:I20)</f>
        <v>0.84705882352941153</v>
      </c>
      <c r="J25" s="21">
        <f t="shared" si="9"/>
        <v>0.81647058823529417</v>
      </c>
      <c r="K25" s="21">
        <f t="shared" si="9"/>
        <v>0.88235294117647056</v>
      </c>
    </row>
  </sheetData>
  <conditionalFormatting sqref="L7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12" priority="2" operator="lessThan">
      <formula>0.5</formula>
    </cfRule>
  </conditionalFormatting>
  <conditionalFormatting sqref="M4:M20">
    <cfRule type="cellIs" dxfId="11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3346-83FE-4ABF-AB6E-4F6404CDC93D}">
  <dimension ref="A1:L9"/>
  <sheetViews>
    <sheetView workbookViewId="0">
      <selection activeCell="P21" sqref="P21"/>
    </sheetView>
  </sheetViews>
  <sheetFormatPr defaultRowHeight="14.4" x14ac:dyDescent="0.3"/>
  <cols>
    <col min="1" max="1" width="19.5546875" customWidth="1"/>
    <col min="4" max="4" width="10.5546875" customWidth="1"/>
    <col min="6" max="6" width="10.33203125" customWidth="1"/>
    <col min="8" max="8" width="9.6640625" customWidth="1"/>
    <col min="10" max="10" width="9.6640625" customWidth="1"/>
  </cols>
  <sheetData>
    <row r="1" spans="1:12" x14ac:dyDescent="0.3">
      <c r="A1" t="s">
        <v>62</v>
      </c>
    </row>
    <row r="4" spans="1:12" x14ac:dyDescent="0.3">
      <c r="A4" t="s">
        <v>63</v>
      </c>
      <c r="B4" s="24" t="s">
        <v>5</v>
      </c>
      <c r="C4" s="24">
        <v>3</v>
      </c>
      <c r="D4" s="12" t="s">
        <v>69</v>
      </c>
      <c r="E4" s="12">
        <v>5</v>
      </c>
      <c r="F4" s="22" t="s">
        <v>70</v>
      </c>
      <c r="G4" s="22">
        <v>4</v>
      </c>
      <c r="H4" s="25" t="s">
        <v>71</v>
      </c>
      <c r="I4" s="25">
        <v>3</v>
      </c>
      <c r="J4" s="26" t="s">
        <v>72</v>
      </c>
      <c r="K4" s="26">
        <v>1</v>
      </c>
      <c r="L4" t="s">
        <v>43</v>
      </c>
    </row>
    <row r="5" spans="1:12" x14ac:dyDescent="0.3">
      <c r="A5" t="s">
        <v>64</v>
      </c>
      <c r="B5" s="24">
        <v>1</v>
      </c>
      <c r="C5" s="24">
        <v>3</v>
      </c>
      <c r="D5" s="12">
        <v>5</v>
      </c>
      <c r="E5" s="12">
        <v>25</v>
      </c>
      <c r="F5" s="22">
        <v>2</v>
      </c>
      <c r="G5" s="22">
        <v>8</v>
      </c>
      <c r="H5" s="25">
        <v>5</v>
      </c>
      <c r="I5" s="25">
        <v>15</v>
      </c>
      <c r="J5" s="26">
        <v>5</v>
      </c>
      <c r="K5" s="26">
        <v>5</v>
      </c>
      <c r="L5">
        <f>C5+E5+G5+I5+K5</f>
        <v>56</v>
      </c>
    </row>
    <row r="6" spans="1:12" x14ac:dyDescent="0.3">
      <c r="A6" t="s">
        <v>65</v>
      </c>
      <c r="B6" s="24">
        <v>4</v>
      </c>
      <c r="C6" s="24">
        <v>12</v>
      </c>
      <c r="D6" s="12">
        <v>4</v>
      </c>
      <c r="E6" s="12">
        <v>20</v>
      </c>
      <c r="F6" s="22">
        <v>4</v>
      </c>
      <c r="G6" s="22">
        <v>16</v>
      </c>
      <c r="H6" s="25">
        <v>3</v>
      </c>
      <c r="I6" s="25">
        <v>9</v>
      </c>
      <c r="J6" s="26">
        <v>1</v>
      </c>
      <c r="K6" s="26">
        <v>1</v>
      </c>
      <c r="L6">
        <f t="shared" ref="L6:L9" si="0">C6+E6+G6+I6+K6</f>
        <v>58</v>
      </c>
    </row>
    <row r="7" spans="1:12" x14ac:dyDescent="0.3">
      <c r="A7" t="s">
        <v>66</v>
      </c>
      <c r="B7" s="24">
        <v>5</v>
      </c>
      <c r="C7" s="24">
        <v>15</v>
      </c>
      <c r="D7" s="12">
        <v>1</v>
      </c>
      <c r="E7" s="12">
        <v>5</v>
      </c>
      <c r="F7" s="22">
        <v>5</v>
      </c>
      <c r="G7" s="22">
        <v>20</v>
      </c>
      <c r="H7" s="25">
        <v>1</v>
      </c>
      <c r="I7" s="25">
        <v>3</v>
      </c>
      <c r="J7" s="26">
        <v>2</v>
      </c>
      <c r="K7" s="26">
        <v>2</v>
      </c>
      <c r="L7">
        <f t="shared" si="0"/>
        <v>45</v>
      </c>
    </row>
    <row r="8" spans="1:12" x14ac:dyDescent="0.3">
      <c r="A8" t="s">
        <v>67</v>
      </c>
      <c r="B8" s="24">
        <v>3</v>
      </c>
      <c r="C8" s="24">
        <v>9</v>
      </c>
      <c r="D8" s="12">
        <v>3</v>
      </c>
      <c r="E8" s="12">
        <v>15</v>
      </c>
      <c r="F8" s="22">
        <v>5</v>
      </c>
      <c r="G8" s="22">
        <v>20</v>
      </c>
      <c r="H8" s="25">
        <v>4</v>
      </c>
      <c r="I8" s="25">
        <v>12</v>
      </c>
      <c r="J8" s="26">
        <v>3</v>
      </c>
      <c r="K8" s="26">
        <v>3</v>
      </c>
      <c r="L8">
        <f t="shared" si="0"/>
        <v>59</v>
      </c>
    </row>
    <row r="9" spans="1:12" x14ac:dyDescent="0.3">
      <c r="A9" t="s">
        <v>68</v>
      </c>
      <c r="B9" s="24">
        <v>2</v>
      </c>
      <c r="C9" s="24">
        <v>6</v>
      </c>
      <c r="D9" s="12">
        <v>5</v>
      </c>
      <c r="E9" s="12">
        <v>25</v>
      </c>
      <c r="F9" s="22">
        <v>1</v>
      </c>
      <c r="G9" s="22">
        <v>4</v>
      </c>
      <c r="H9" s="25">
        <v>3</v>
      </c>
      <c r="I9" s="25">
        <v>9</v>
      </c>
      <c r="J9" s="26">
        <v>5</v>
      </c>
      <c r="K9" s="26">
        <v>5</v>
      </c>
      <c r="L9">
        <f t="shared" si="0"/>
        <v>49</v>
      </c>
    </row>
  </sheetData>
  <conditionalFormatting sqref="L5:L9">
    <cfRule type="top10" dxfId="10" priority="1" percent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0F33-991D-43F5-9D49-47D3B6491D03}">
  <dimension ref="A1:P172"/>
  <sheetViews>
    <sheetView tabSelected="1" workbookViewId="0">
      <selection activeCell="E23" sqref="E23"/>
    </sheetView>
  </sheetViews>
  <sheetFormatPr defaultRowHeight="14.4" x14ac:dyDescent="0.3"/>
  <cols>
    <col min="1" max="1" width="11" customWidth="1"/>
    <col min="2" max="2" width="20.5546875" bestFit="1" customWidth="1"/>
    <col min="3" max="3" width="14.6640625" bestFit="1" customWidth="1"/>
    <col min="4" max="4" width="20" bestFit="1" customWidth="1"/>
    <col min="5" max="5" width="11.77734375" style="3" bestFit="1" customWidth="1"/>
    <col min="6" max="6" width="15.109375" style="3" customWidth="1"/>
    <col min="7" max="7" width="11.77734375" style="3" customWidth="1"/>
    <col min="8" max="8" width="21.77734375" style="3" customWidth="1"/>
    <col min="9" max="9" width="13.88671875" bestFit="1" customWidth="1"/>
    <col min="10" max="10" width="13.88671875" customWidth="1"/>
    <col min="11" max="11" width="14.33203125" bestFit="1" customWidth="1"/>
    <col min="13" max="13" width="12.5546875" bestFit="1" customWidth="1"/>
    <col min="14" max="14" width="15.5546875" bestFit="1" customWidth="1"/>
    <col min="15" max="16" width="6.6640625" bestFit="1" customWidth="1"/>
    <col min="17" max="21" width="7.6640625" bestFit="1" customWidth="1"/>
    <col min="22" max="23" width="8.6640625" bestFit="1" customWidth="1"/>
    <col min="24" max="24" width="11.88671875" bestFit="1" customWidth="1"/>
  </cols>
  <sheetData>
    <row r="1" spans="1:16" ht="57.6" x14ac:dyDescent="0.3">
      <c r="A1" s="29" t="s">
        <v>73</v>
      </c>
      <c r="B1" s="29" t="s">
        <v>74</v>
      </c>
      <c r="C1" s="29" t="s">
        <v>75</v>
      </c>
      <c r="D1" s="29" t="s">
        <v>76</v>
      </c>
      <c r="E1" s="30" t="s">
        <v>77</v>
      </c>
      <c r="F1" s="30" t="s">
        <v>78</v>
      </c>
      <c r="G1" s="30" t="s">
        <v>79</v>
      </c>
      <c r="H1" s="30" t="s">
        <v>116</v>
      </c>
      <c r="I1" s="29" t="s">
        <v>2</v>
      </c>
      <c r="J1" s="29" t="s">
        <v>1</v>
      </c>
      <c r="K1" s="29" t="s">
        <v>80</v>
      </c>
      <c r="L1" s="28"/>
      <c r="M1" s="28"/>
      <c r="N1" s="28"/>
      <c r="O1" s="28"/>
      <c r="P1" s="28"/>
    </row>
    <row r="2" spans="1:16" x14ac:dyDescent="0.3">
      <c r="A2" s="27" t="s">
        <v>81</v>
      </c>
      <c r="B2">
        <v>1004</v>
      </c>
      <c r="C2">
        <v>8722</v>
      </c>
      <c r="D2" s="27" t="s">
        <v>88</v>
      </c>
      <c r="E2" s="3">
        <v>344</v>
      </c>
      <c r="F2" s="3">
        <v>502</v>
      </c>
      <c r="G2" s="3">
        <f>Sheet1[[#This Row],[Sale Price]]-Sheet1[[#This Row],[Store Cost]]</f>
        <v>158</v>
      </c>
      <c r="H2" s="3">
        <f>IF(Sheet1[[#This Row],[Sale Price]]&gt;50,Sheet1[[#This Row],[Profit]]*0.2,Sheet1[[#This Row],[Profit]]*0.1)</f>
        <v>31.6</v>
      </c>
      <c r="I2" s="27" t="s">
        <v>109</v>
      </c>
      <c r="J2" s="27" t="s">
        <v>110</v>
      </c>
      <c r="K2" s="27" t="s">
        <v>87</v>
      </c>
    </row>
    <row r="3" spans="1:16" x14ac:dyDescent="0.3">
      <c r="A3" s="27" t="s">
        <v>93</v>
      </c>
      <c r="B3">
        <v>1028</v>
      </c>
      <c r="C3">
        <v>8722</v>
      </c>
      <c r="D3" s="27" t="s">
        <v>88</v>
      </c>
      <c r="E3" s="3">
        <v>344</v>
      </c>
      <c r="F3" s="3">
        <v>502</v>
      </c>
      <c r="G3" s="3">
        <f>Sheet1[[#This Row],[Sale Price]]-Sheet1[[#This Row],[Store Cost]]</f>
        <v>158</v>
      </c>
      <c r="H3" s="3">
        <f>IF(Sheet1[[#This Row],[Sale Price]]&gt;50,Sheet1[[#This Row],[Profit]]*0.2,Sheet1[[#This Row],[Profit]]*0.1)</f>
        <v>31.6</v>
      </c>
      <c r="I3" s="27" t="s">
        <v>109</v>
      </c>
      <c r="J3" s="27" t="s">
        <v>110</v>
      </c>
      <c r="K3" s="27" t="s">
        <v>87</v>
      </c>
      <c r="M3" t="s">
        <v>117</v>
      </c>
      <c r="N3" s="3">
        <f>SUM(Sheet1[Sale Price])</f>
        <v>17110.599999999991</v>
      </c>
    </row>
    <row r="4" spans="1:16" x14ac:dyDescent="0.3">
      <c r="A4" s="27" t="s">
        <v>93</v>
      </c>
      <c r="B4">
        <v>1032</v>
      </c>
      <c r="C4">
        <v>2877</v>
      </c>
      <c r="D4" s="27" t="s">
        <v>84</v>
      </c>
      <c r="E4" s="3">
        <v>11.4</v>
      </c>
      <c r="F4" s="3">
        <v>16.3</v>
      </c>
      <c r="G4" s="3">
        <f>Sheet1[[#This Row],[Sale Price]]-Sheet1[[#This Row],[Store Cost]]</f>
        <v>4.9000000000000004</v>
      </c>
      <c r="H4" s="3">
        <f>IF(Sheet1[[#This Row],[Sale Price]]&gt;50,Sheet1[[#This Row],[Profit]]*0.2,Sheet1[[#This Row],[Profit]]*0.1)</f>
        <v>0.49000000000000005</v>
      </c>
      <c r="I4" s="27" t="s">
        <v>109</v>
      </c>
      <c r="J4" s="27" t="s">
        <v>110</v>
      </c>
      <c r="K4" s="27" t="s">
        <v>87</v>
      </c>
      <c r="M4" t="s">
        <v>118</v>
      </c>
      <c r="N4" s="3">
        <f>SUMIF(Sheet1[Sale Price],"&gt;50")</f>
        <v>16088.399999999994</v>
      </c>
    </row>
    <row r="5" spans="1:16" x14ac:dyDescent="0.3">
      <c r="A5" s="27" t="s">
        <v>98</v>
      </c>
      <c r="B5">
        <v>1048</v>
      </c>
      <c r="C5">
        <v>8722</v>
      </c>
      <c r="D5" s="27" t="s">
        <v>88</v>
      </c>
      <c r="E5" s="3">
        <v>344</v>
      </c>
      <c r="F5" s="3">
        <v>502</v>
      </c>
      <c r="G5" s="3">
        <f>Sheet1[[#This Row],[Sale Price]]-Sheet1[[#This Row],[Store Cost]]</f>
        <v>158</v>
      </c>
      <c r="H5" s="3">
        <f>IF(Sheet1[[#This Row],[Sale Price]]&gt;50,Sheet1[[#This Row],[Profit]]*0.2,Sheet1[[#This Row],[Profit]]*0.1)</f>
        <v>31.6</v>
      </c>
      <c r="I5" s="27" t="s">
        <v>109</v>
      </c>
      <c r="J5" s="27" t="s">
        <v>110</v>
      </c>
      <c r="K5" s="27" t="s">
        <v>87</v>
      </c>
      <c r="M5" t="s">
        <v>119</v>
      </c>
      <c r="N5" s="31">
        <f>SUMIF(Sheet1[Sale Price],"&lt;=50")</f>
        <v>1022.1999999999998</v>
      </c>
    </row>
    <row r="6" spans="1:16" x14ac:dyDescent="0.3">
      <c r="A6" s="27" t="s">
        <v>100</v>
      </c>
      <c r="B6">
        <v>1050</v>
      </c>
      <c r="C6">
        <v>2877</v>
      </c>
      <c r="D6" s="27" t="s">
        <v>84</v>
      </c>
      <c r="E6" s="3">
        <v>11.4</v>
      </c>
      <c r="F6" s="3">
        <v>16.3</v>
      </c>
      <c r="G6" s="3">
        <f>Sheet1[[#This Row],[Sale Price]]-Sheet1[[#This Row],[Store Cost]]</f>
        <v>4.9000000000000004</v>
      </c>
      <c r="H6" s="3">
        <f>IF(Sheet1[[#This Row],[Sale Price]]&gt;50,Sheet1[[#This Row],[Profit]]*0.2,Sheet1[[#This Row],[Profit]]*0.1)</f>
        <v>0.49000000000000005</v>
      </c>
      <c r="I6" s="27" t="s">
        <v>109</v>
      </c>
      <c r="J6" s="27" t="s">
        <v>110</v>
      </c>
      <c r="K6" s="27" t="s">
        <v>87</v>
      </c>
    </row>
    <row r="7" spans="1:16" x14ac:dyDescent="0.3">
      <c r="A7" s="27" t="s">
        <v>101</v>
      </c>
      <c r="B7">
        <v>1062</v>
      </c>
      <c r="C7">
        <v>2499</v>
      </c>
      <c r="D7" s="27" t="s">
        <v>86</v>
      </c>
      <c r="E7" s="3">
        <v>6.2</v>
      </c>
      <c r="F7" s="3">
        <v>9.1999999999999993</v>
      </c>
      <c r="G7" s="3">
        <f>Sheet1[[#This Row],[Sale Price]]-Sheet1[[#This Row],[Store Cost]]</f>
        <v>2.9999999999999991</v>
      </c>
      <c r="H7" s="3">
        <f>IF(Sheet1[[#This Row],[Sale Price]]&gt;50,Sheet1[[#This Row],[Profit]]*0.2,Sheet1[[#This Row],[Profit]]*0.1)</f>
        <v>0.29999999999999993</v>
      </c>
      <c r="I7" s="27" t="s">
        <v>109</v>
      </c>
      <c r="J7" s="27" t="s">
        <v>110</v>
      </c>
      <c r="K7" s="27" t="s">
        <v>87</v>
      </c>
    </row>
    <row r="8" spans="1:16" x14ac:dyDescent="0.3">
      <c r="A8" s="27" t="s">
        <v>101</v>
      </c>
      <c r="B8">
        <v>1071</v>
      </c>
      <c r="C8">
        <v>1109</v>
      </c>
      <c r="D8" s="27" t="s">
        <v>89</v>
      </c>
      <c r="E8" s="3">
        <v>3</v>
      </c>
      <c r="F8" s="3">
        <v>8</v>
      </c>
      <c r="G8" s="3">
        <f>Sheet1[[#This Row],[Sale Price]]-Sheet1[[#This Row],[Store Cost]]</f>
        <v>5</v>
      </c>
      <c r="H8" s="3">
        <f>IF(Sheet1[[#This Row],[Sale Price]]&gt;50,Sheet1[[#This Row],[Profit]]*0.2,Sheet1[[#This Row],[Profit]]*0.1)</f>
        <v>0.5</v>
      </c>
      <c r="I8" s="27" t="s">
        <v>109</v>
      </c>
      <c r="J8" s="27" t="s">
        <v>110</v>
      </c>
      <c r="K8" s="27" t="s">
        <v>87</v>
      </c>
    </row>
    <row r="9" spans="1:16" x14ac:dyDescent="0.3">
      <c r="A9" s="27" t="s">
        <v>102</v>
      </c>
      <c r="B9">
        <v>1084</v>
      </c>
      <c r="C9">
        <v>6119</v>
      </c>
      <c r="D9" s="27" t="s">
        <v>97</v>
      </c>
      <c r="E9" s="3">
        <v>9</v>
      </c>
      <c r="F9" s="3">
        <v>14</v>
      </c>
      <c r="G9" s="3">
        <f>Sheet1[[#This Row],[Sale Price]]-Sheet1[[#This Row],[Store Cost]]</f>
        <v>5</v>
      </c>
      <c r="H9" s="3">
        <f>IF(Sheet1[[#This Row],[Sale Price]]&gt;50,Sheet1[[#This Row],[Profit]]*0.2,Sheet1[[#This Row],[Profit]]*0.1)</f>
        <v>0.5</v>
      </c>
      <c r="I9" s="27" t="s">
        <v>109</v>
      </c>
      <c r="J9" s="27" t="s">
        <v>110</v>
      </c>
      <c r="K9" s="27" t="s">
        <v>87</v>
      </c>
    </row>
    <row r="10" spans="1:16" x14ac:dyDescent="0.3">
      <c r="A10" s="27" t="s">
        <v>103</v>
      </c>
      <c r="B10">
        <v>1115</v>
      </c>
      <c r="C10">
        <v>8722</v>
      </c>
      <c r="D10" s="27" t="s">
        <v>88</v>
      </c>
      <c r="E10" s="3">
        <v>344</v>
      </c>
      <c r="F10" s="3">
        <v>502</v>
      </c>
      <c r="G10" s="3">
        <f>Sheet1[[#This Row],[Sale Price]]-Sheet1[[#This Row],[Store Cost]]</f>
        <v>158</v>
      </c>
      <c r="H10" s="3">
        <f>IF(Sheet1[[#This Row],[Sale Price]]&gt;50,Sheet1[[#This Row],[Profit]]*0.2,Sheet1[[#This Row],[Profit]]*0.1)</f>
        <v>31.6</v>
      </c>
      <c r="I10" s="27" t="s">
        <v>109</v>
      </c>
      <c r="J10" s="27" t="s">
        <v>110</v>
      </c>
      <c r="K10" s="27" t="s">
        <v>87</v>
      </c>
      <c r="M10" s="32" t="s">
        <v>120</v>
      </c>
      <c r="N10" t="s">
        <v>122</v>
      </c>
    </row>
    <row r="11" spans="1:16" x14ac:dyDescent="0.3">
      <c r="A11" s="27" t="s">
        <v>104</v>
      </c>
      <c r="B11">
        <v>1133</v>
      </c>
      <c r="C11">
        <v>9822</v>
      </c>
      <c r="D11" s="27" t="s">
        <v>82</v>
      </c>
      <c r="E11" s="3">
        <v>58.3</v>
      </c>
      <c r="F11" s="3">
        <v>98.4</v>
      </c>
      <c r="G11" s="3">
        <f>Sheet1[[#This Row],[Sale Price]]-Sheet1[[#This Row],[Store Cost]]</f>
        <v>40.100000000000009</v>
      </c>
      <c r="H11" s="3">
        <f>IF(Sheet1[[#This Row],[Sale Price]]&gt;50,Sheet1[[#This Row],[Profit]]*0.2,Sheet1[[#This Row],[Profit]]*0.1)</f>
        <v>8.0200000000000014</v>
      </c>
      <c r="I11" s="27" t="s">
        <v>109</v>
      </c>
      <c r="J11" s="27" t="s">
        <v>110</v>
      </c>
      <c r="K11" s="27" t="s">
        <v>87</v>
      </c>
      <c r="M11" s="33" t="s">
        <v>110</v>
      </c>
      <c r="N11" s="27">
        <v>6003.5</v>
      </c>
    </row>
    <row r="12" spans="1:16" x14ac:dyDescent="0.3">
      <c r="A12" s="27" t="s">
        <v>105</v>
      </c>
      <c r="B12">
        <v>1149</v>
      </c>
      <c r="C12">
        <v>8722</v>
      </c>
      <c r="D12" s="27" t="s">
        <v>88</v>
      </c>
      <c r="E12" s="3">
        <v>344</v>
      </c>
      <c r="F12" s="3">
        <v>502</v>
      </c>
      <c r="G12" s="3">
        <f>Sheet1[[#This Row],[Sale Price]]-Sheet1[[#This Row],[Store Cost]]</f>
        <v>158</v>
      </c>
      <c r="H12" s="3">
        <f>IF(Sheet1[[#This Row],[Sale Price]]&gt;50,Sheet1[[#This Row],[Profit]]*0.2,Sheet1[[#This Row],[Profit]]*0.1)</f>
        <v>31.6</v>
      </c>
      <c r="I12" s="27" t="s">
        <v>109</v>
      </c>
      <c r="J12" s="27" t="s">
        <v>110</v>
      </c>
      <c r="K12" s="27" t="s">
        <v>87</v>
      </c>
      <c r="M12" s="33" t="s">
        <v>112</v>
      </c>
      <c r="N12" s="27">
        <v>2410.7000000000003</v>
      </c>
    </row>
    <row r="13" spans="1:16" x14ac:dyDescent="0.3">
      <c r="A13" s="27" t="s">
        <v>107</v>
      </c>
      <c r="B13">
        <v>1162</v>
      </c>
      <c r="C13">
        <v>9212</v>
      </c>
      <c r="D13" s="27" t="s">
        <v>92</v>
      </c>
      <c r="E13" s="3">
        <v>4</v>
      </c>
      <c r="F13" s="3">
        <v>7</v>
      </c>
      <c r="G13" s="3">
        <f>Sheet1[[#This Row],[Sale Price]]-Sheet1[[#This Row],[Store Cost]]</f>
        <v>3</v>
      </c>
      <c r="H13" s="3">
        <f>IF(Sheet1[[#This Row],[Sale Price]]&gt;50,Sheet1[[#This Row],[Profit]]*0.2,Sheet1[[#This Row],[Profit]]*0.1)</f>
        <v>0.30000000000000004</v>
      </c>
      <c r="I13" s="27" t="s">
        <v>109</v>
      </c>
      <c r="J13" s="27" t="s">
        <v>110</v>
      </c>
      <c r="K13" s="27" t="s">
        <v>87</v>
      </c>
      <c r="M13" s="33" t="s">
        <v>115</v>
      </c>
      <c r="N13" s="27">
        <v>3035.3</v>
      </c>
    </row>
    <row r="14" spans="1:16" x14ac:dyDescent="0.3">
      <c r="A14" s="27" t="s">
        <v>81</v>
      </c>
      <c r="B14">
        <v>1014</v>
      </c>
      <c r="C14">
        <v>8722</v>
      </c>
      <c r="D14" s="27" t="s">
        <v>88</v>
      </c>
      <c r="E14" s="3">
        <v>344</v>
      </c>
      <c r="F14" s="3">
        <v>502</v>
      </c>
      <c r="G14" s="3">
        <f>Sheet1[[#This Row],[Sale Price]]-Sheet1[[#This Row],[Store Cost]]</f>
        <v>158</v>
      </c>
      <c r="H14" s="3">
        <f>IF(Sheet1[[#This Row],[Sale Price]]&gt;50,Sheet1[[#This Row],[Profit]]*0.2,Sheet1[[#This Row],[Profit]]*0.1)</f>
        <v>31.6</v>
      </c>
      <c r="I14" s="27" t="s">
        <v>109</v>
      </c>
      <c r="J14" s="27" t="s">
        <v>110</v>
      </c>
      <c r="K14" s="27" t="s">
        <v>85</v>
      </c>
      <c r="M14" s="33" t="s">
        <v>10</v>
      </c>
      <c r="N14" s="27">
        <v>5661.1</v>
      </c>
    </row>
    <row r="15" spans="1:16" x14ac:dyDescent="0.3">
      <c r="A15" s="27" t="s">
        <v>100</v>
      </c>
      <c r="B15">
        <v>1053</v>
      </c>
      <c r="C15">
        <v>2242</v>
      </c>
      <c r="D15" s="27" t="s">
        <v>94</v>
      </c>
      <c r="E15" s="3">
        <v>60</v>
      </c>
      <c r="F15" s="3">
        <v>124</v>
      </c>
      <c r="G15" s="3">
        <f>Sheet1[[#This Row],[Sale Price]]-Sheet1[[#This Row],[Store Cost]]</f>
        <v>64</v>
      </c>
      <c r="H15" s="3">
        <f>IF(Sheet1[[#This Row],[Sale Price]]&gt;50,Sheet1[[#This Row],[Profit]]*0.2,Sheet1[[#This Row],[Profit]]*0.1)</f>
        <v>12.8</v>
      </c>
      <c r="I15" s="27" t="s">
        <v>109</v>
      </c>
      <c r="J15" s="27" t="s">
        <v>110</v>
      </c>
      <c r="K15" s="27" t="s">
        <v>85</v>
      </c>
      <c r="M15" s="33" t="s">
        <v>121</v>
      </c>
      <c r="N15" s="27">
        <v>17110.599999999999</v>
      </c>
    </row>
    <row r="16" spans="1:16" x14ac:dyDescent="0.3">
      <c r="A16" s="27" t="s">
        <v>102</v>
      </c>
      <c r="B16">
        <v>1082</v>
      </c>
      <c r="C16">
        <v>1109</v>
      </c>
      <c r="D16" s="27" t="s">
        <v>89</v>
      </c>
      <c r="E16" s="3">
        <v>3</v>
      </c>
      <c r="F16" s="3">
        <v>8</v>
      </c>
      <c r="G16" s="3">
        <f>Sheet1[[#This Row],[Sale Price]]-Sheet1[[#This Row],[Store Cost]]</f>
        <v>5</v>
      </c>
      <c r="H16" s="3">
        <f>IF(Sheet1[[#This Row],[Sale Price]]&gt;50,Sheet1[[#This Row],[Profit]]*0.2,Sheet1[[#This Row],[Profit]]*0.1)</f>
        <v>0.5</v>
      </c>
      <c r="I16" s="27" t="s">
        <v>109</v>
      </c>
      <c r="J16" s="27" t="s">
        <v>110</v>
      </c>
      <c r="K16" s="27" t="s">
        <v>85</v>
      </c>
    </row>
    <row r="17" spans="1:11" x14ac:dyDescent="0.3">
      <c r="A17" s="27" t="s">
        <v>102</v>
      </c>
      <c r="B17">
        <v>1087</v>
      </c>
      <c r="C17">
        <v>2499</v>
      </c>
      <c r="D17" s="27" t="s">
        <v>86</v>
      </c>
      <c r="E17" s="3">
        <v>6.2</v>
      </c>
      <c r="F17" s="3">
        <v>9.1999999999999993</v>
      </c>
      <c r="G17" s="3">
        <f>Sheet1[[#This Row],[Sale Price]]-Sheet1[[#This Row],[Store Cost]]</f>
        <v>2.9999999999999991</v>
      </c>
      <c r="H17" s="3">
        <f>IF(Sheet1[[#This Row],[Sale Price]]&gt;50,Sheet1[[#This Row],[Profit]]*0.2,Sheet1[[#This Row],[Profit]]*0.1)</f>
        <v>0.29999999999999993</v>
      </c>
      <c r="I17" s="27" t="s">
        <v>109</v>
      </c>
      <c r="J17" s="27" t="s">
        <v>110</v>
      </c>
      <c r="K17" s="27" t="s">
        <v>85</v>
      </c>
    </row>
    <row r="18" spans="1:11" x14ac:dyDescent="0.3">
      <c r="A18" s="27" t="s">
        <v>102</v>
      </c>
      <c r="B18">
        <v>1090</v>
      </c>
      <c r="C18">
        <v>2877</v>
      </c>
      <c r="D18" s="27" t="s">
        <v>84</v>
      </c>
      <c r="E18" s="3">
        <v>11.4</v>
      </c>
      <c r="F18" s="3">
        <v>16.3</v>
      </c>
      <c r="G18" s="3">
        <f>Sheet1[[#This Row],[Sale Price]]-Sheet1[[#This Row],[Store Cost]]</f>
        <v>4.9000000000000004</v>
      </c>
      <c r="H18" s="3">
        <f>IF(Sheet1[[#This Row],[Sale Price]]&gt;50,Sheet1[[#This Row],[Profit]]*0.2,Sheet1[[#This Row],[Profit]]*0.1)</f>
        <v>0.49000000000000005</v>
      </c>
      <c r="I18" s="27" t="s">
        <v>109</v>
      </c>
      <c r="J18" s="27" t="s">
        <v>110</v>
      </c>
      <c r="K18" s="27" t="s">
        <v>85</v>
      </c>
    </row>
    <row r="19" spans="1:11" x14ac:dyDescent="0.3">
      <c r="A19" s="27" t="s">
        <v>103</v>
      </c>
      <c r="B19">
        <v>1113</v>
      </c>
      <c r="C19">
        <v>9822</v>
      </c>
      <c r="D19" s="27" t="s">
        <v>82</v>
      </c>
      <c r="E19" s="3">
        <v>58.3</v>
      </c>
      <c r="F19" s="3">
        <v>98.4</v>
      </c>
      <c r="G19" s="3">
        <f>Sheet1[[#This Row],[Sale Price]]-Sheet1[[#This Row],[Store Cost]]</f>
        <v>40.100000000000009</v>
      </c>
      <c r="H19" s="3">
        <f>IF(Sheet1[[#This Row],[Sale Price]]&gt;50,Sheet1[[#This Row],[Profit]]*0.2,Sheet1[[#This Row],[Profit]]*0.1)</f>
        <v>8.0200000000000014</v>
      </c>
      <c r="I19" s="27" t="s">
        <v>109</v>
      </c>
      <c r="J19" s="27" t="s">
        <v>110</v>
      </c>
      <c r="K19" s="27" t="s">
        <v>85</v>
      </c>
    </row>
    <row r="20" spans="1:11" x14ac:dyDescent="0.3">
      <c r="A20" s="27" t="s">
        <v>105</v>
      </c>
      <c r="B20">
        <v>1147</v>
      </c>
      <c r="C20">
        <v>9822</v>
      </c>
      <c r="D20" s="27" t="s">
        <v>82</v>
      </c>
      <c r="E20" s="3">
        <v>58.3</v>
      </c>
      <c r="F20" s="3">
        <v>98.4</v>
      </c>
      <c r="G20" s="3">
        <f>Sheet1[[#This Row],[Sale Price]]-Sheet1[[#This Row],[Store Cost]]</f>
        <v>40.100000000000009</v>
      </c>
      <c r="H20" s="3">
        <f>IF(Sheet1[[#This Row],[Sale Price]]&gt;50,Sheet1[[#This Row],[Profit]]*0.2,Sheet1[[#This Row],[Profit]]*0.1)</f>
        <v>8.0200000000000014</v>
      </c>
      <c r="I20" s="27" t="s">
        <v>109</v>
      </c>
      <c r="J20" s="27" t="s">
        <v>110</v>
      </c>
      <c r="K20" s="27" t="s">
        <v>85</v>
      </c>
    </row>
    <row r="21" spans="1:11" x14ac:dyDescent="0.3">
      <c r="A21" s="27" t="s">
        <v>108</v>
      </c>
      <c r="B21">
        <v>1170</v>
      </c>
      <c r="C21">
        <v>4421</v>
      </c>
      <c r="D21" s="27" t="s">
        <v>91</v>
      </c>
      <c r="E21" s="3">
        <v>45</v>
      </c>
      <c r="F21" s="3">
        <v>87</v>
      </c>
      <c r="G21" s="3">
        <f>Sheet1[[#This Row],[Sale Price]]-Sheet1[[#This Row],[Store Cost]]</f>
        <v>42</v>
      </c>
      <c r="H21" s="3">
        <f>IF(Sheet1[[#This Row],[Sale Price]]&gt;50,Sheet1[[#This Row],[Profit]]*0.2,Sheet1[[#This Row],[Profit]]*0.1)</f>
        <v>8.4</v>
      </c>
      <c r="I21" s="27" t="s">
        <v>109</v>
      </c>
      <c r="J21" s="27" t="s">
        <v>110</v>
      </c>
      <c r="K21" s="27" t="s">
        <v>85</v>
      </c>
    </row>
    <row r="22" spans="1:11" x14ac:dyDescent="0.3">
      <c r="A22" s="27" t="s">
        <v>100</v>
      </c>
      <c r="B22">
        <v>1049</v>
      </c>
      <c r="C22">
        <v>2499</v>
      </c>
      <c r="D22" s="27" t="s">
        <v>86</v>
      </c>
      <c r="E22" s="3">
        <v>6.2</v>
      </c>
      <c r="F22" s="3">
        <v>9.1999999999999993</v>
      </c>
      <c r="G22" s="3">
        <f>Sheet1[[#This Row],[Sale Price]]-Sheet1[[#This Row],[Store Cost]]</f>
        <v>2.9999999999999991</v>
      </c>
      <c r="H22" s="3">
        <f>IF(Sheet1[[#This Row],[Sale Price]]&gt;50,Sheet1[[#This Row],[Profit]]*0.2,Sheet1[[#This Row],[Profit]]*0.1)</f>
        <v>0.29999999999999993</v>
      </c>
      <c r="I22" s="27" t="s">
        <v>109</v>
      </c>
      <c r="J22" s="27" t="s">
        <v>110</v>
      </c>
      <c r="K22" s="27" t="s">
        <v>90</v>
      </c>
    </row>
    <row r="23" spans="1:11" x14ac:dyDescent="0.3">
      <c r="A23" s="27" t="s">
        <v>81</v>
      </c>
      <c r="B23">
        <v>1001</v>
      </c>
      <c r="C23">
        <v>9822</v>
      </c>
      <c r="D23" s="27" t="s">
        <v>82</v>
      </c>
      <c r="E23" s="3">
        <v>58.3</v>
      </c>
      <c r="F23" s="3">
        <v>98.4</v>
      </c>
      <c r="G23" s="3">
        <f>Sheet1[[#This Row],[Sale Price]]-Sheet1[[#This Row],[Store Cost]]</f>
        <v>40.100000000000009</v>
      </c>
      <c r="H23" s="3">
        <f>IF(Sheet1[[#This Row],[Sale Price]]&gt;50,Sheet1[[#This Row],[Profit]]*0.2,Sheet1[[#This Row],[Profit]]*0.1)</f>
        <v>8.0200000000000014</v>
      </c>
      <c r="I23" s="27" t="s">
        <v>109</v>
      </c>
      <c r="J23" s="27" t="s">
        <v>110</v>
      </c>
      <c r="K23" s="27" t="s">
        <v>83</v>
      </c>
    </row>
    <row r="24" spans="1:11" x14ac:dyDescent="0.3">
      <c r="A24" s="27" t="s">
        <v>98</v>
      </c>
      <c r="B24">
        <v>1041</v>
      </c>
      <c r="C24">
        <v>2499</v>
      </c>
      <c r="D24" s="27" t="s">
        <v>86</v>
      </c>
      <c r="E24" s="3">
        <v>6.2</v>
      </c>
      <c r="F24" s="3">
        <v>9.1999999999999993</v>
      </c>
      <c r="G24" s="3">
        <f>Sheet1[[#This Row],[Sale Price]]-Sheet1[[#This Row],[Store Cost]]</f>
        <v>2.9999999999999991</v>
      </c>
      <c r="H24" s="3">
        <f>IF(Sheet1[[#This Row],[Sale Price]]&gt;50,Sheet1[[#This Row],[Profit]]*0.2,Sheet1[[#This Row],[Profit]]*0.1)</f>
        <v>0.29999999999999993</v>
      </c>
      <c r="I24" s="27" t="s">
        <v>109</v>
      </c>
      <c r="J24" s="27" t="s">
        <v>110</v>
      </c>
      <c r="K24" s="27" t="s">
        <v>83</v>
      </c>
    </row>
    <row r="25" spans="1:11" x14ac:dyDescent="0.3">
      <c r="A25" s="27" t="s">
        <v>102</v>
      </c>
      <c r="B25">
        <v>1088</v>
      </c>
      <c r="C25">
        <v>2499</v>
      </c>
      <c r="D25" s="27" t="s">
        <v>86</v>
      </c>
      <c r="E25" s="3">
        <v>6.2</v>
      </c>
      <c r="F25" s="3">
        <v>9.1999999999999993</v>
      </c>
      <c r="G25" s="3">
        <f>Sheet1[[#This Row],[Sale Price]]-Sheet1[[#This Row],[Store Cost]]</f>
        <v>2.9999999999999991</v>
      </c>
      <c r="H25" s="3">
        <f>IF(Sheet1[[#This Row],[Sale Price]]&gt;50,Sheet1[[#This Row],[Profit]]*0.2,Sheet1[[#This Row],[Profit]]*0.1)</f>
        <v>0.29999999999999993</v>
      </c>
      <c r="I25" s="27" t="s">
        <v>109</v>
      </c>
      <c r="J25" s="27" t="s">
        <v>110</v>
      </c>
      <c r="K25" s="27" t="s">
        <v>83</v>
      </c>
    </row>
    <row r="26" spans="1:11" x14ac:dyDescent="0.3">
      <c r="A26" s="27" t="s">
        <v>93</v>
      </c>
      <c r="B26">
        <v>1027</v>
      </c>
      <c r="C26">
        <v>6119</v>
      </c>
      <c r="D26" s="27" t="s">
        <v>97</v>
      </c>
      <c r="E26" s="3">
        <v>9</v>
      </c>
      <c r="F26" s="3">
        <v>14</v>
      </c>
      <c r="G26" s="3">
        <f>Sheet1[[#This Row],[Sale Price]]-Sheet1[[#This Row],[Store Cost]]</f>
        <v>5</v>
      </c>
      <c r="H26" s="3">
        <f>IF(Sheet1[[#This Row],[Sale Price]]&gt;50,Sheet1[[#This Row],[Profit]]*0.2,Sheet1[[#This Row],[Profit]]*0.1)</f>
        <v>0.5</v>
      </c>
      <c r="I26" s="27" t="s">
        <v>109</v>
      </c>
      <c r="J26" s="27" t="s">
        <v>110</v>
      </c>
      <c r="K26" s="27" t="s">
        <v>95</v>
      </c>
    </row>
    <row r="27" spans="1:11" x14ac:dyDescent="0.3">
      <c r="A27" s="27" t="s">
        <v>102</v>
      </c>
      <c r="B27">
        <v>1083</v>
      </c>
      <c r="C27">
        <v>1109</v>
      </c>
      <c r="D27" s="27" t="s">
        <v>89</v>
      </c>
      <c r="E27" s="3">
        <v>3</v>
      </c>
      <c r="F27" s="3">
        <v>8</v>
      </c>
      <c r="G27" s="3">
        <f>Sheet1[[#This Row],[Sale Price]]-Sheet1[[#This Row],[Store Cost]]</f>
        <v>5</v>
      </c>
      <c r="H27" s="3">
        <f>IF(Sheet1[[#This Row],[Sale Price]]&gt;50,Sheet1[[#This Row],[Profit]]*0.2,Sheet1[[#This Row],[Profit]]*0.1)</f>
        <v>0.5</v>
      </c>
      <c r="I27" s="27" t="s">
        <v>109</v>
      </c>
      <c r="J27" s="27" t="s">
        <v>110</v>
      </c>
      <c r="K27" s="27" t="s">
        <v>95</v>
      </c>
    </row>
    <row r="28" spans="1:11" x14ac:dyDescent="0.3">
      <c r="A28" s="27" t="s">
        <v>104</v>
      </c>
      <c r="B28">
        <v>1127</v>
      </c>
      <c r="C28">
        <v>8722</v>
      </c>
      <c r="D28" s="27" t="s">
        <v>88</v>
      </c>
      <c r="E28" s="3">
        <v>344</v>
      </c>
      <c r="F28" s="3">
        <v>502</v>
      </c>
      <c r="G28" s="3">
        <f>Sheet1[[#This Row],[Sale Price]]-Sheet1[[#This Row],[Store Cost]]</f>
        <v>158</v>
      </c>
      <c r="H28" s="3">
        <f>IF(Sheet1[[#This Row],[Sale Price]]&gt;50,Sheet1[[#This Row],[Profit]]*0.2,Sheet1[[#This Row],[Profit]]*0.1)</f>
        <v>31.6</v>
      </c>
      <c r="I28" s="27" t="s">
        <v>109</v>
      </c>
      <c r="J28" s="27" t="s">
        <v>110</v>
      </c>
      <c r="K28" s="27" t="s">
        <v>95</v>
      </c>
    </row>
    <row r="29" spans="1:11" x14ac:dyDescent="0.3">
      <c r="A29" s="27" t="s">
        <v>104</v>
      </c>
      <c r="B29">
        <v>1135</v>
      </c>
      <c r="C29">
        <v>8722</v>
      </c>
      <c r="D29" s="27" t="s">
        <v>88</v>
      </c>
      <c r="E29" s="3">
        <v>344</v>
      </c>
      <c r="F29" s="3">
        <v>502</v>
      </c>
      <c r="G29" s="3">
        <f>Sheet1[[#This Row],[Sale Price]]-Sheet1[[#This Row],[Store Cost]]</f>
        <v>158</v>
      </c>
      <c r="H29" s="3">
        <f>IF(Sheet1[[#This Row],[Sale Price]]&gt;50,Sheet1[[#This Row],[Profit]]*0.2,Sheet1[[#This Row],[Profit]]*0.1)</f>
        <v>31.6</v>
      </c>
      <c r="I29" s="27" t="s">
        <v>109</v>
      </c>
      <c r="J29" s="27" t="s">
        <v>110</v>
      </c>
      <c r="K29" s="27" t="s">
        <v>95</v>
      </c>
    </row>
    <row r="30" spans="1:11" x14ac:dyDescent="0.3">
      <c r="A30" s="27" t="s">
        <v>106</v>
      </c>
      <c r="B30">
        <v>1152</v>
      </c>
      <c r="C30">
        <v>4421</v>
      </c>
      <c r="D30" s="27" t="s">
        <v>91</v>
      </c>
      <c r="E30" s="3">
        <v>45</v>
      </c>
      <c r="F30" s="3">
        <v>87</v>
      </c>
      <c r="G30" s="3">
        <f>Sheet1[[#This Row],[Sale Price]]-Sheet1[[#This Row],[Store Cost]]</f>
        <v>42</v>
      </c>
      <c r="H30" s="3">
        <f>IF(Sheet1[[#This Row],[Sale Price]]&gt;50,Sheet1[[#This Row],[Profit]]*0.2,Sheet1[[#This Row],[Profit]]*0.1)</f>
        <v>8.4</v>
      </c>
      <c r="I30" s="27" t="s">
        <v>109</v>
      </c>
      <c r="J30" s="27" t="s">
        <v>110</v>
      </c>
      <c r="K30" s="27" t="s">
        <v>95</v>
      </c>
    </row>
    <row r="31" spans="1:11" x14ac:dyDescent="0.3">
      <c r="A31" s="27" t="s">
        <v>107</v>
      </c>
      <c r="B31">
        <v>1158</v>
      </c>
      <c r="C31">
        <v>8722</v>
      </c>
      <c r="D31" s="27" t="s">
        <v>88</v>
      </c>
      <c r="E31" s="3">
        <v>344</v>
      </c>
      <c r="F31" s="3">
        <v>502</v>
      </c>
      <c r="G31" s="3">
        <f>Sheet1[[#This Row],[Sale Price]]-Sheet1[[#This Row],[Store Cost]]</f>
        <v>158</v>
      </c>
      <c r="H31" s="3">
        <f>IF(Sheet1[[#This Row],[Sale Price]]&gt;50,Sheet1[[#This Row],[Profit]]*0.2,Sheet1[[#This Row],[Profit]]*0.1)</f>
        <v>31.6</v>
      </c>
      <c r="I31" s="27" t="s">
        <v>109</v>
      </c>
      <c r="J31" s="27" t="s">
        <v>110</v>
      </c>
      <c r="K31" s="27" t="s">
        <v>95</v>
      </c>
    </row>
    <row r="32" spans="1:11" x14ac:dyDescent="0.3">
      <c r="A32" s="27" t="s">
        <v>103</v>
      </c>
      <c r="B32">
        <v>1100</v>
      </c>
      <c r="C32">
        <v>6119</v>
      </c>
      <c r="D32" s="27" t="s">
        <v>97</v>
      </c>
      <c r="E32" s="3">
        <v>9</v>
      </c>
      <c r="F32" s="3">
        <v>14</v>
      </c>
      <c r="G32" s="3">
        <f>Sheet1[[#This Row],[Sale Price]]-Sheet1[[#This Row],[Store Cost]]</f>
        <v>5</v>
      </c>
      <c r="H32" s="3">
        <f>IF(Sheet1[[#This Row],[Sale Price]]&gt;50,Sheet1[[#This Row],[Profit]]*0.2,Sheet1[[#This Row],[Profit]]*0.1)</f>
        <v>0.5</v>
      </c>
      <c r="I32" s="27" t="s">
        <v>109</v>
      </c>
      <c r="J32" s="27" t="s">
        <v>110</v>
      </c>
      <c r="K32" s="27" t="s">
        <v>96</v>
      </c>
    </row>
    <row r="33" spans="1:11" x14ac:dyDescent="0.3">
      <c r="A33" s="27" t="s">
        <v>103</v>
      </c>
      <c r="B33">
        <v>1119</v>
      </c>
      <c r="C33">
        <v>2242</v>
      </c>
      <c r="D33" s="27" t="s">
        <v>94</v>
      </c>
      <c r="E33" s="3">
        <v>60</v>
      </c>
      <c r="F33" s="3">
        <v>124</v>
      </c>
      <c r="G33" s="3">
        <f>Sheet1[[#This Row],[Sale Price]]-Sheet1[[#This Row],[Store Cost]]</f>
        <v>64</v>
      </c>
      <c r="H33" s="3">
        <f>IF(Sheet1[[#This Row],[Sale Price]]&gt;50,Sheet1[[#This Row],[Profit]]*0.2,Sheet1[[#This Row],[Profit]]*0.1)</f>
        <v>12.8</v>
      </c>
      <c r="I33" s="27" t="s">
        <v>109</v>
      </c>
      <c r="J33" s="27" t="s">
        <v>110</v>
      </c>
      <c r="K33" s="27" t="s">
        <v>96</v>
      </c>
    </row>
    <row r="34" spans="1:11" x14ac:dyDescent="0.3">
      <c r="A34" s="27" t="s">
        <v>104</v>
      </c>
      <c r="B34">
        <v>1138</v>
      </c>
      <c r="C34">
        <v>8722</v>
      </c>
      <c r="D34" s="27" t="s">
        <v>88</v>
      </c>
      <c r="E34" s="3">
        <v>344</v>
      </c>
      <c r="F34" s="3">
        <v>502</v>
      </c>
      <c r="G34" s="3">
        <f>Sheet1[[#This Row],[Sale Price]]-Sheet1[[#This Row],[Store Cost]]</f>
        <v>158</v>
      </c>
      <c r="H34" s="3">
        <f>IF(Sheet1[[#This Row],[Sale Price]]&gt;50,Sheet1[[#This Row],[Profit]]*0.2,Sheet1[[#This Row],[Profit]]*0.1)</f>
        <v>31.6</v>
      </c>
      <c r="I34" s="27" t="s">
        <v>109</v>
      </c>
      <c r="J34" s="27" t="s">
        <v>110</v>
      </c>
      <c r="K34" s="27" t="s">
        <v>96</v>
      </c>
    </row>
    <row r="35" spans="1:11" x14ac:dyDescent="0.3">
      <c r="A35" s="27" t="s">
        <v>81</v>
      </c>
      <c r="B35">
        <v>1011</v>
      </c>
      <c r="C35">
        <v>2877</v>
      </c>
      <c r="D35" s="27" t="s">
        <v>84</v>
      </c>
      <c r="E35" s="3">
        <v>11.4</v>
      </c>
      <c r="F35" s="3">
        <v>16.3</v>
      </c>
      <c r="G35" s="3">
        <f>Sheet1[[#This Row],[Sale Price]]-Sheet1[[#This Row],[Store Cost]]</f>
        <v>4.9000000000000004</v>
      </c>
      <c r="H35" s="3">
        <f>IF(Sheet1[[#This Row],[Sale Price]]&gt;50,Sheet1[[#This Row],[Profit]]*0.2,Sheet1[[#This Row],[Profit]]*0.1)</f>
        <v>0.49000000000000005</v>
      </c>
      <c r="I35" s="27" t="s">
        <v>111</v>
      </c>
      <c r="J35" s="27" t="s">
        <v>112</v>
      </c>
      <c r="K35" s="27" t="s">
        <v>87</v>
      </c>
    </row>
    <row r="36" spans="1:11" x14ac:dyDescent="0.3">
      <c r="A36" s="27" t="s">
        <v>93</v>
      </c>
      <c r="B36">
        <v>1029</v>
      </c>
      <c r="C36">
        <v>2499</v>
      </c>
      <c r="D36" s="27" t="s">
        <v>86</v>
      </c>
      <c r="E36" s="3">
        <v>6.2</v>
      </c>
      <c r="F36" s="3">
        <v>9.1999999999999993</v>
      </c>
      <c r="G36" s="3">
        <f>Sheet1[[#This Row],[Sale Price]]-Sheet1[[#This Row],[Store Cost]]</f>
        <v>2.9999999999999991</v>
      </c>
      <c r="H36" s="3">
        <f>IF(Sheet1[[#This Row],[Sale Price]]&gt;50,Sheet1[[#This Row],[Profit]]*0.2,Sheet1[[#This Row],[Profit]]*0.1)</f>
        <v>0.29999999999999993</v>
      </c>
      <c r="I36" s="27" t="s">
        <v>111</v>
      </c>
      <c r="J36" s="27" t="s">
        <v>112</v>
      </c>
      <c r="K36" s="27" t="s">
        <v>87</v>
      </c>
    </row>
    <row r="37" spans="1:11" x14ac:dyDescent="0.3">
      <c r="A37" s="27" t="s">
        <v>98</v>
      </c>
      <c r="B37">
        <v>1040</v>
      </c>
      <c r="C37">
        <v>1109</v>
      </c>
      <c r="D37" s="27" t="s">
        <v>89</v>
      </c>
      <c r="E37" s="3">
        <v>3</v>
      </c>
      <c r="F37" s="3">
        <v>8</v>
      </c>
      <c r="G37" s="3">
        <f>Sheet1[[#This Row],[Sale Price]]-Sheet1[[#This Row],[Store Cost]]</f>
        <v>5</v>
      </c>
      <c r="H37" s="3">
        <f>IF(Sheet1[[#This Row],[Sale Price]]&gt;50,Sheet1[[#This Row],[Profit]]*0.2,Sheet1[[#This Row],[Profit]]*0.1)</f>
        <v>0.5</v>
      </c>
      <c r="I37" s="27" t="s">
        <v>111</v>
      </c>
      <c r="J37" s="27" t="s">
        <v>112</v>
      </c>
      <c r="K37" s="27" t="s">
        <v>87</v>
      </c>
    </row>
    <row r="38" spans="1:11" x14ac:dyDescent="0.3">
      <c r="A38" s="27" t="s">
        <v>101</v>
      </c>
      <c r="B38">
        <v>1076</v>
      </c>
      <c r="C38">
        <v>1109</v>
      </c>
      <c r="D38" s="27" t="s">
        <v>89</v>
      </c>
      <c r="E38" s="3">
        <v>3</v>
      </c>
      <c r="F38" s="3">
        <v>8</v>
      </c>
      <c r="G38" s="3">
        <f>Sheet1[[#This Row],[Sale Price]]-Sheet1[[#This Row],[Store Cost]]</f>
        <v>5</v>
      </c>
      <c r="H38" s="3">
        <f>IF(Sheet1[[#This Row],[Sale Price]]&gt;50,Sheet1[[#This Row],[Profit]]*0.2,Sheet1[[#This Row],[Profit]]*0.1)</f>
        <v>0.5</v>
      </c>
      <c r="I38" s="27" t="s">
        <v>111</v>
      </c>
      <c r="J38" s="27" t="s">
        <v>112</v>
      </c>
      <c r="K38" s="27" t="s">
        <v>87</v>
      </c>
    </row>
    <row r="39" spans="1:11" x14ac:dyDescent="0.3">
      <c r="A39" s="27" t="s">
        <v>102</v>
      </c>
      <c r="B39">
        <v>1093</v>
      </c>
      <c r="C39">
        <v>6119</v>
      </c>
      <c r="D39" s="27" t="s">
        <v>97</v>
      </c>
      <c r="E39" s="3">
        <v>9</v>
      </c>
      <c r="F39" s="3">
        <v>14</v>
      </c>
      <c r="G39" s="3">
        <f>Sheet1[[#This Row],[Sale Price]]-Sheet1[[#This Row],[Store Cost]]</f>
        <v>5</v>
      </c>
      <c r="H39" s="3">
        <f>IF(Sheet1[[#This Row],[Sale Price]]&gt;50,Sheet1[[#This Row],[Profit]]*0.2,Sheet1[[#This Row],[Profit]]*0.1)</f>
        <v>0.5</v>
      </c>
      <c r="I39" s="27" t="s">
        <v>111</v>
      </c>
      <c r="J39" s="27" t="s">
        <v>112</v>
      </c>
      <c r="K39" s="27" t="s">
        <v>87</v>
      </c>
    </row>
    <row r="40" spans="1:11" x14ac:dyDescent="0.3">
      <c r="A40" s="27" t="s">
        <v>103</v>
      </c>
      <c r="B40">
        <v>1103</v>
      </c>
      <c r="C40">
        <v>2877</v>
      </c>
      <c r="D40" s="27" t="s">
        <v>84</v>
      </c>
      <c r="E40" s="3">
        <v>11.4</v>
      </c>
      <c r="F40" s="3">
        <v>16.3</v>
      </c>
      <c r="G40" s="3">
        <f>Sheet1[[#This Row],[Sale Price]]-Sheet1[[#This Row],[Store Cost]]</f>
        <v>4.9000000000000004</v>
      </c>
      <c r="H40" s="3">
        <f>IF(Sheet1[[#This Row],[Sale Price]]&gt;50,Sheet1[[#This Row],[Profit]]*0.2,Sheet1[[#This Row],[Profit]]*0.1)</f>
        <v>0.49000000000000005</v>
      </c>
      <c r="I40" s="27" t="s">
        <v>111</v>
      </c>
      <c r="J40" s="27" t="s">
        <v>112</v>
      </c>
      <c r="K40" s="27" t="s">
        <v>87</v>
      </c>
    </row>
    <row r="41" spans="1:11" x14ac:dyDescent="0.3">
      <c r="A41" s="27" t="s">
        <v>103</v>
      </c>
      <c r="B41">
        <v>1105</v>
      </c>
      <c r="C41">
        <v>2499</v>
      </c>
      <c r="D41" s="27" t="s">
        <v>86</v>
      </c>
      <c r="E41" s="3">
        <v>6.2</v>
      </c>
      <c r="F41" s="3">
        <v>9.1999999999999993</v>
      </c>
      <c r="G41" s="3">
        <f>Sheet1[[#This Row],[Sale Price]]-Sheet1[[#This Row],[Store Cost]]</f>
        <v>2.9999999999999991</v>
      </c>
      <c r="H41" s="3">
        <f>IF(Sheet1[[#This Row],[Sale Price]]&gt;50,Sheet1[[#This Row],[Profit]]*0.2,Sheet1[[#This Row],[Profit]]*0.1)</f>
        <v>0.29999999999999993</v>
      </c>
      <c r="I41" s="27" t="s">
        <v>111</v>
      </c>
      <c r="J41" s="27" t="s">
        <v>112</v>
      </c>
      <c r="K41" s="27" t="s">
        <v>87</v>
      </c>
    </row>
    <row r="42" spans="1:11" x14ac:dyDescent="0.3">
      <c r="A42" s="27" t="s">
        <v>103</v>
      </c>
      <c r="B42">
        <v>1114</v>
      </c>
      <c r="C42">
        <v>2242</v>
      </c>
      <c r="D42" s="27" t="s">
        <v>94</v>
      </c>
      <c r="E42" s="3">
        <v>60</v>
      </c>
      <c r="F42" s="3">
        <v>124</v>
      </c>
      <c r="G42" s="3">
        <f>Sheet1[[#This Row],[Sale Price]]-Sheet1[[#This Row],[Store Cost]]</f>
        <v>64</v>
      </c>
      <c r="H42" s="3">
        <f>IF(Sheet1[[#This Row],[Sale Price]]&gt;50,Sheet1[[#This Row],[Profit]]*0.2,Sheet1[[#This Row],[Profit]]*0.1)</f>
        <v>12.8</v>
      </c>
      <c r="I42" s="27" t="s">
        <v>111</v>
      </c>
      <c r="J42" s="27" t="s">
        <v>112</v>
      </c>
      <c r="K42" s="27" t="s">
        <v>87</v>
      </c>
    </row>
    <row r="43" spans="1:11" x14ac:dyDescent="0.3">
      <c r="A43" s="27" t="s">
        <v>104</v>
      </c>
      <c r="B43">
        <v>1141</v>
      </c>
      <c r="C43">
        <v>9212</v>
      </c>
      <c r="D43" s="27" t="s">
        <v>92</v>
      </c>
      <c r="E43" s="3">
        <v>4</v>
      </c>
      <c r="F43" s="3">
        <v>7</v>
      </c>
      <c r="G43" s="3">
        <f>Sheet1[[#This Row],[Sale Price]]-Sheet1[[#This Row],[Store Cost]]</f>
        <v>3</v>
      </c>
      <c r="H43" s="3">
        <f>IF(Sheet1[[#This Row],[Sale Price]]&gt;50,Sheet1[[#This Row],[Profit]]*0.2,Sheet1[[#This Row],[Profit]]*0.1)</f>
        <v>0.30000000000000004</v>
      </c>
      <c r="I43" s="27" t="s">
        <v>111</v>
      </c>
      <c r="J43" s="27" t="s">
        <v>112</v>
      </c>
      <c r="K43" s="27" t="s">
        <v>87</v>
      </c>
    </row>
    <row r="44" spans="1:11" x14ac:dyDescent="0.3">
      <c r="A44" s="27" t="s">
        <v>81</v>
      </c>
      <c r="B44">
        <v>1002</v>
      </c>
      <c r="C44">
        <v>2877</v>
      </c>
      <c r="D44" s="27" t="s">
        <v>84</v>
      </c>
      <c r="E44" s="3">
        <v>11.4</v>
      </c>
      <c r="F44" s="3">
        <v>16.3</v>
      </c>
      <c r="G44" s="3">
        <f>Sheet1[[#This Row],[Sale Price]]-Sheet1[[#This Row],[Store Cost]]</f>
        <v>4.9000000000000004</v>
      </c>
      <c r="H44" s="3">
        <f>IF(Sheet1[[#This Row],[Sale Price]]&gt;50,Sheet1[[#This Row],[Profit]]*0.2,Sheet1[[#This Row],[Profit]]*0.1)</f>
        <v>0.49000000000000005</v>
      </c>
      <c r="I44" s="27" t="s">
        <v>111</v>
      </c>
      <c r="J44" s="27" t="s">
        <v>112</v>
      </c>
      <c r="K44" s="27" t="s">
        <v>85</v>
      </c>
    </row>
    <row r="45" spans="1:11" x14ac:dyDescent="0.3">
      <c r="A45" s="27" t="s">
        <v>93</v>
      </c>
      <c r="B45">
        <v>1031</v>
      </c>
      <c r="C45">
        <v>1109</v>
      </c>
      <c r="D45" s="27" t="s">
        <v>89</v>
      </c>
      <c r="E45" s="3">
        <v>3</v>
      </c>
      <c r="F45" s="3">
        <v>8</v>
      </c>
      <c r="G45" s="3">
        <f>Sheet1[[#This Row],[Sale Price]]-Sheet1[[#This Row],[Store Cost]]</f>
        <v>5</v>
      </c>
      <c r="H45" s="3">
        <f>IF(Sheet1[[#This Row],[Sale Price]]&gt;50,Sheet1[[#This Row],[Profit]]*0.2,Sheet1[[#This Row],[Profit]]*0.1)</f>
        <v>0.5</v>
      </c>
      <c r="I45" s="27" t="s">
        <v>111</v>
      </c>
      <c r="J45" s="27" t="s">
        <v>112</v>
      </c>
      <c r="K45" s="27" t="s">
        <v>85</v>
      </c>
    </row>
    <row r="46" spans="1:11" x14ac:dyDescent="0.3">
      <c r="A46" s="27" t="s">
        <v>93</v>
      </c>
      <c r="B46">
        <v>1033</v>
      </c>
      <c r="C46">
        <v>9822</v>
      </c>
      <c r="D46" s="27" t="s">
        <v>82</v>
      </c>
      <c r="E46" s="3">
        <v>58.3</v>
      </c>
      <c r="F46" s="3">
        <v>98.4</v>
      </c>
      <c r="G46" s="3">
        <f>Sheet1[[#This Row],[Sale Price]]-Sheet1[[#This Row],[Store Cost]]</f>
        <v>40.100000000000009</v>
      </c>
      <c r="H46" s="3">
        <f>IF(Sheet1[[#This Row],[Sale Price]]&gt;50,Sheet1[[#This Row],[Profit]]*0.2,Sheet1[[#This Row],[Profit]]*0.1)</f>
        <v>8.0200000000000014</v>
      </c>
      <c r="I46" s="27" t="s">
        <v>111</v>
      </c>
      <c r="J46" s="27" t="s">
        <v>112</v>
      </c>
      <c r="K46" s="27" t="s">
        <v>85</v>
      </c>
    </row>
    <row r="47" spans="1:11" x14ac:dyDescent="0.3">
      <c r="A47" s="27" t="s">
        <v>98</v>
      </c>
      <c r="B47">
        <v>1039</v>
      </c>
      <c r="C47">
        <v>2877</v>
      </c>
      <c r="D47" s="27" t="s">
        <v>84</v>
      </c>
      <c r="E47" s="3">
        <v>11.4</v>
      </c>
      <c r="F47" s="3">
        <v>16.3</v>
      </c>
      <c r="G47" s="3">
        <f>Sheet1[[#This Row],[Sale Price]]-Sheet1[[#This Row],[Store Cost]]</f>
        <v>4.9000000000000004</v>
      </c>
      <c r="H47" s="3">
        <f>IF(Sheet1[[#This Row],[Sale Price]]&gt;50,Sheet1[[#This Row],[Profit]]*0.2,Sheet1[[#This Row],[Profit]]*0.1)</f>
        <v>0.49000000000000005</v>
      </c>
      <c r="I47" s="27" t="s">
        <v>111</v>
      </c>
      <c r="J47" s="27" t="s">
        <v>112</v>
      </c>
      <c r="K47" s="27" t="s">
        <v>85</v>
      </c>
    </row>
    <row r="48" spans="1:11" x14ac:dyDescent="0.3">
      <c r="A48" s="27" t="s">
        <v>100</v>
      </c>
      <c r="B48">
        <v>1057</v>
      </c>
      <c r="C48">
        <v>2499</v>
      </c>
      <c r="D48" s="27" t="s">
        <v>86</v>
      </c>
      <c r="E48" s="3">
        <v>6.2</v>
      </c>
      <c r="F48" s="3">
        <v>9.1999999999999993</v>
      </c>
      <c r="G48" s="3">
        <f>Sheet1[[#This Row],[Sale Price]]-Sheet1[[#This Row],[Store Cost]]</f>
        <v>2.9999999999999991</v>
      </c>
      <c r="H48" s="3">
        <f>IF(Sheet1[[#This Row],[Sale Price]]&gt;50,Sheet1[[#This Row],[Profit]]*0.2,Sheet1[[#This Row],[Profit]]*0.1)</f>
        <v>0.29999999999999993</v>
      </c>
      <c r="I48" s="27" t="s">
        <v>111</v>
      </c>
      <c r="J48" s="27" t="s">
        <v>112</v>
      </c>
      <c r="K48" s="27" t="s">
        <v>85</v>
      </c>
    </row>
    <row r="49" spans="1:11" x14ac:dyDescent="0.3">
      <c r="A49" s="27" t="s">
        <v>101</v>
      </c>
      <c r="B49">
        <v>1068</v>
      </c>
      <c r="C49">
        <v>6119</v>
      </c>
      <c r="D49" s="27" t="s">
        <v>97</v>
      </c>
      <c r="E49" s="3">
        <v>9</v>
      </c>
      <c r="F49" s="3">
        <v>14</v>
      </c>
      <c r="G49" s="3">
        <f>Sheet1[[#This Row],[Sale Price]]-Sheet1[[#This Row],[Store Cost]]</f>
        <v>5</v>
      </c>
      <c r="H49" s="3">
        <f>IF(Sheet1[[#This Row],[Sale Price]]&gt;50,Sheet1[[#This Row],[Profit]]*0.2,Sheet1[[#This Row],[Profit]]*0.1)</f>
        <v>0.5</v>
      </c>
      <c r="I49" s="27" t="s">
        <v>111</v>
      </c>
      <c r="J49" s="27" t="s">
        <v>112</v>
      </c>
      <c r="K49" s="27" t="s">
        <v>85</v>
      </c>
    </row>
    <row r="50" spans="1:11" x14ac:dyDescent="0.3">
      <c r="A50" s="27" t="s">
        <v>103</v>
      </c>
      <c r="B50">
        <v>1106</v>
      </c>
      <c r="C50">
        <v>9822</v>
      </c>
      <c r="D50" s="27" t="s">
        <v>82</v>
      </c>
      <c r="E50" s="3">
        <v>58.3</v>
      </c>
      <c r="F50" s="3">
        <v>98.4</v>
      </c>
      <c r="G50" s="3">
        <f>Sheet1[[#This Row],[Sale Price]]-Sheet1[[#This Row],[Store Cost]]</f>
        <v>40.100000000000009</v>
      </c>
      <c r="H50" s="3">
        <f>IF(Sheet1[[#This Row],[Sale Price]]&gt;50,Sheet1[[#This Row],[Profit]]*0.2,Sheet1[[#This Row],[Profit]]*0.1)</f>
        <v>8.0200000000000014</v>
      </c>
      <c r="I50" s="27" t="s">
        <v>111</v>
      </c>
      <c r="J50" s="27" t="s">
        <v>112</v>
      </c>
      <c r="K50" s="27" t="s">
        <v>85</v>
      </c>
    </row>
    <row r="51" spans="1:11" x14ac:dyDescent="0.3">
      <c r="A51" s="27" t="s">
        <v>103</v>
      </c>
      <c r="B51">
        <v>1109</v>
      </c>
      <c r="C51">
        <v>8722</v>
      </c>
      <c r="D51" s="27" t="s">
        <v>88</v>
      </c>
      <c r="E51" s="3">
        <v>344</v>
      </c>
      <c r="F51" s="3">
        <v>502</v>
      </c>
      <c r="G51" s="3">
        <f>Sheet1[[#This Row],[Sale Price]]-Sheet1[[#This Row],[Store Cost]]</f>
        <v>158</v>
      </c>
      <c r="H51" s="3">
        <f>IF(Sheet1[[#This Row],[Sale Price]]&gt;50,Sheet1[[#This Row],[Profit]]*0.2,Sheet1[[#This Row],[Profit]]*0.1)</f>
        <v>31.6</v>
      </c>
      <c r="I51" s="27" t="s">
        <v>111</v>
      </c>
      <c r="J51" s="27" t="s">
        <v>112</v>
      </c>
      <c r="K51" s="27" t="s">
        <v>85</v>
      </c>
    </row>
    <row r="52" spans="1:11" x14ac:dyDescent="0.3">
      <c r="A52" s="27" t="s">
        <v>103</v>
      </c>
      <c r="B52">
        <v>1118</v>
      </c>
      <c r="C52">
        <v>9822</v>
      </c>
      <c r="D52" s="27" t="s">
        <v>82</v>
      </c>
      <c r="E52" s="3">
        <v>58.3</v>
      </c>
      <c r="F52" s="3">
        <v>98.4</v>
      </c>
      <c r="G52" s="3">
        <f>Sheet1[[#This Row],[Sale Price]]-Sheet1[[#This Row],[Store Cost]]</f>
        <v>40.100000000000009</v>
      </c>
      <c r="H52" s="3">
        <f>IF(Sheet1[[#This Row],[Sale Price]]&gt;50,Sheet1[[#This Row],[Profit]]*0.2,Sheet1[[#This Row],[Profit]]*0.1)</f>
        <v>8.0200000000000014</v>
      </c>
      <c r="I52" s="27" t="s">
        <v>111</v>
      </c>
      <c r="J52" s="27" t="s">
        <v>112</v>
      </c>
      <c r="K52" s="27" t="s">
        <v>85</v>
      </c>
    </row>
    <row r="53" spans="1:11" x14ac:dyDescent="0.3">
      <c r="A53" s="27" t="s">
        <v>104</v>
      </c>
      <c r="B53">
        <v>1128</v>
      </c>
      <c r="C53">
        <v>6622</v>
      </c>
      <c r="D53" s="27" t="s">
        <v>99</v>
      </c>
      <c r="E53" s="3">
        <v>42</v>
      </c>
      <c r="F53" s="3">
        <v>77</v>
      </c>
      <c r="G53" s="3">
        <f>Sheet1[[#This Row],[Sale Price]]-Sheet1[[#This Row],[Store Cost]]</f>
        <v>35</v>
      </c>
      <c r="H53" s="3">
        <f>IF(Sheet1[[#This Row],[Sale Price]]&gt;50,Sheet1[[#This Row],[Profit]]*0.2,Sheet1[[#This Row],[Profit]]*0.1)</f>
        <v>7</v>
      </c>
      <c r="I53" s="27" t="s">
        <v>111</v>
      </c>
      <c r="J53" s="27" t="s">
        <v>112</v>
      </c>
      <c r="K53" s="27" t="s">
        <v>85</v>
      </c>
    </row>
    <row r="54" spans="1:11" x14ac:dyDescent="0.3">
      <c r="A54" s="27" t="s">
        <v>104</v>
      </c>
      <c r="B54">
        <v>1137</v>
      </c>
      <c r="C54">
        <v>9822</v>
      </c>
      <c r="D54" s="27" t="s">
        <v>82</v>
      </c>
      <c r="E54" s="3">
        <v>58.3</v>
      </c>
      <c r="F54" s="3">
        <v>98.4</v>
      </c>
      <c r="G54" s="3">
        <f>Sheet1[[#This Row],[Sale Price]]-Sheet1[[#This Row],[Store Cost]]</f>
        <v>40.100000000000009</v>
      </c>
      <c r="H54" s="3">
        <f>IF(Sheet1[[#This Row],[Sale Price]]&gt;50,Sheet1[[#This Row],[Profit]]*0.2,Sheet1[[#This Row],[Profit]]*0.1)</f>
        <v>8.0200000000000014</v>
      </c>
      <c r="I54" s="27" t="s">
        <v>111</v>
      </c>
      <c r="J54" s="27" t="s">
        <v>112</v>
      </c>
      <c r="K54" s="27" t="s">
        <v>85</v>
      </c>
    </row>
    <row r="55" spans="1:11" x14ac:dyDescent="0.3">
      <c r="A55" s="27" t="s">
        <v>106</v>
      </c>
      <c r="B55">
        <v>1151</v>
      </c>
      <c r="C55">
        <v>2242</v>
      </c>
      <c r="D55" s="27" t="s">
        <v>94</v>
      </c>
      <c r="E55" s="3">
        <v>60</v>
      </c>
      <c r="F55" s="3">
        <v>124</v>
      </c>
      <c r="G55" s="3">
        <f>Sheet1[[#This Row],[Sale Price]]-Sheet1[[#This Row],[Store Cost]]</f>
        <v>64</v>
      </c>
      <c r="H55" s="3">
        <f>IF(Sheet1[[#This Row],[Sale Price]]&gt;50,Sheet1[[#This Row],[Profit]]*0.2,Sheet1[[#This Row],[Profit]]*0.1)</f>
        <v>12.8</v>
      </c>
      <c r="I55" s="27" t="s">
        <v>111</v>
      </c>
      <c r="J55" s="27" t="s">
        <v>112</v>
      </c>
      <c r="K55" s="27" t="s">
        <v>85</v>
      </c>
    </row>
    <row r="56" spans="1:11" x14ac:dyDescent="0.3">
      <c r="A56" s="27" t="s">
        <v>107</v>
      </c>
      <c r="B56">
        <v>1161</v>
      </c>
      <c r="C56">
        <v>4421</v>
      </c>
      <c r="D56" s="27" t="s">
        <v>91</v>
      </c>
      <c r="E56" s="3">
        <v>45</v>
      </c>
      <c r="F56" s="3">
        <v>87</v>
      </c>
      <c r="G56" s="3">
        <f>Sheet1[[#This Row],[Sale Price]]-Sheet1[[#This Row],[Store Cost]]</f>
        <v>42</v>
      </c>
      <c r="H56" s="3">
        <f>IF(Sheet1[[#This Row],[Sale Price]]&gt;50,Sheet1[[#This Row],[Profit]]*0.2,Sheet1[[#This Row],[Profit]]*0.1)</f>
        <v>8.4</v>
      </c>
      <c r="I56" s="27" t="s">
        <v>111</v>
      </c>
      <c r="J56" s="27" t="s">
        <v>112</v>
      </c>
      <c r="K56" s="27" t="s">
        <v>85</v>
      </c>
    </row>
    <row r="57" spans="1:11" x14ac:dyDescent="0.3">
      <c r="A57" s="27" t="s">
        <v>81</v>
      </c>
      <c r="B57">
        <v>1010</v>
      </c>
      <c r="C57">
        <v>2877</v>
      </c>
      <c r="D57" s="27" t="s">
        <v>84</v>
      </c>
      <c r="E57" s="3">
        <v>11.4</v>
      </c>
      <c r="F57" s="3">
        <v>16.3</v>
      </c>
      <c r="G57" s="3">
        <f>Sheet1[[#This Row],[Sale Price]]-Sheet1[[#This Row],[Store Cost]]</f>
        <v>4.9000000000000004</v>
      </c>
      <c r="H57" s="3">
        <f>IF(Sheet1[[#This Row],[Sale Price]]&gt;50,Sheet1[[#This Row],[Profit]]*0.2,Sheet1[[#This Row],[Profit]]*0.1)</f>
        <v>0.49000000000000005</v>
      </c>
      <c r="I57" s="27" t="s">
        <v>111</v>
      </c>
      <c r="J57" s="27" t="s">
        <v>112</v>
      </c>
      <c r="K57" s="27" t="s">
        <v>90</v>
      </c>
    </row>
    <row r="58" spans="1:11" x14ac:dyDescent="0.3">
      <c r="A58" s="27" t="s">
        <v>93</v>
      </c>
      <c r="B58">
        <v>1021</v>
      </c>
      <c r="C58">
        <v>1109</v>
      </c>
      <c r="D58" s="27" t="s">
        <v>89</v>
      </c>
      <c r="E58" s="3">
        <v>3</v>
      </c>
      <c r="F58" s="3">
        <v>8</v>
      </c>
      <c r="G58" s="3">
        <f>Sheet1[[#This Row],[Sale Price]]-Sheet1[[#This Row],[Store Cost]]</f>
        <v>5</v>
      </c>
      <c r="H58" s="3">
        <f>IF(Sheet1[[#This Row],[Sale Price]]&gt;50,Sheet1[[#This Row],[Profit]]*0.2,Sheet1[[#This Row],[Profit]]*0.1)</f>
        <v>0.5</v>
      </c>
      <c r="I58" s="27" t="s">
        <v>111</v>
      </c>
      <c r="J58" s="27" t="s">
        <v>112</v>
      </c>
      <c r="K58" s="27" t="s">
        <v>90</v>
      </c>
    </row>
    <row r="59" spans="1:11" x14ac:dyDescent="0.3">
      <c r="A59" s="27" t="s">
        <v>93</v>
      </c>
      <c r="B59">
        <v>1034</v>
      </c>
      <c r="C59">
        <v>2877</v>
      </c>
      <c r="D59" s="27" t="s">
        <v>84</v>
      </c>
      <c r="E59" s="3">
        <v>11.4</v>
      </c>
      <c r="F59" s="3">
        <v>16.3</v>
      </c>
      <c r="G59" s="3">
        <f>Sheet1[[#This Row],[Sale Price]]-Sheet1[[#This Row],[Store Cost]]</f>
        <v>4.9000000000000004</v>
      </c>
      <c r="H59" s="3">
        <f>IF(Sheet1[[#This Row],[Sale Price]]&gt;50,Sheet1[[#This Row],[Profit]]*0.2,Sheet1[[#This Row],[Profit]]*0.1)</f>
        <v>0.49000000000000005</v>
      </c>
      <c r="I59" s="27" t="s">
        <v>111</v>
      </c>
      <c r="J59" s="27" t="s">
        <v>112</v>
      </c>
      <c r="K59" s="27" t="s">
        <v>90</v>
      </c>
    </row>
    <row r="60" spans="1:11" x14ac:dyDescent="0.3">
      <c r="A60" s="27" t="s">
        <v>93</v>
      </c>
      <c r="B60">
        <v>1017</v>
      </c>
      <c r="C60">
        <v>2242</v>
      </c>
      <c r="D60" s="27" t="s">
        <v>94</v>
      </c>
      <c r="E60" s="3">
        <v>60</v>
      </c>
      <c r="F60" s="3">
        <v>124</v>
      </c>
      <c r="G60" s="3">
        <f>Sheet1[[#This Row],[Sale Price]]-Sheet1[[#This Row],[Store Cost]]</f>
        <v>64</v>
      </c>
      <c r="H60" s="3">
        <f>IF(Sheet1[[#This Row],[Sale Price]]&gt;50,Sheet1[[#This Row],[Profit]]*0.2,Sheet1[[#This Row],[Profit]]*0.1)</f>
        <v>12.8</v>
      </c>
      <c r="I60" s="27" t="s">
        <v>111</v>
      </c>
      <c r="J60" s="27" t="s">
        <v>112</v>
      </c>
      <c r="K60" s="27" t="s">
        <v>83</v>
      </c>
    </row>
    <row r="61" spans="1:11" x14ac:dyDescent="0.3">
      <c r="A61" s="27" t="s">
        <v>102</v>
      </c>
      <c r="B61">
        <v>1079</v>
      </c>
      <c r="C61">
        <v>2877</v>
      </c>
      <c r="D61" s="27" t="s">
        <v>84</v>
      </c>
      <c r="E61" s="3">
        <v>11.4</v>
      </c>
      <c r="F61" s="3">
        <v>16.3</v>
      </c>
      <c r="G61" s="3">
        <f>Sheet1[[#This Row],[Sale Price]]-Sheet1[[#This Row],[Store Cost]]</f>
        <v>4.9000000000000004</v>
      </c>
      <c r="H61" s="3">
        <f>IF(Sheet1[[#This Row],[Sale Price]]&gt;50,Sheet1[[#This Row],[Profit]]*0.2,Sheet1[[#This Row],[Profit]]*0.1)</f>
        <v>0.49000000000000005</v>
      </c>
      <c r="I61" s="27" t="s">
        <v>111</v>
      </c>
      <c r="J61" s="27" t="s">
        <v>112</v>
      </c>
      <c r="K61" s="27" t="s">
        <v>83</v>
      </c>
    </row>
    <row r="62" spans="1:11" x14ac:dyDescent="0.3">
      <c r="A62" s="27" t="s">
        <v>102</v>
      </c>
      <c r="B62">
        <v>1098</v>
      </c>
      <c r="C62">
        <v>2877</v>
      </c>
      <c r="D62" s="27" t="s">
        <v>84</v>
      </c>
      <c r="E62" s="3">
        <v>11.4</v>
      </c>
      <c r="F62" s="3">
        <v>16.3</v>
      </c>
      <c r="G62" s="3">
        <f>Sheet1[[#This Row],[Sale Price]]-Sheet1[[#This Row],[Store Cost]]</f>
        <v>4.9000000000000004</v>
      </c>
      <c r="H62" s="3">
        <f>IF(Sheet1[[#This Row],[Sale Price]]&gt;50,Sheet1[[#This Row],[Profit]]*0.2,Sheet1[[#This Row],[Profit]]*0.1)</f>
        <v>0.49000000000000005</v>
      </c>
      <c r="I62" s="27" t="s">
        <v>111</v>
      </c>
      <c r="J62" s="27" t="s">
        <v>112</v>
      </c>
      <c r="K62" s="27" t="s">
        <v>83</v>
      </c>
    </row>
    <row r="63" spans="1:11" x14ac:dyDescent="0.3">
      <c r="A63" s="27" t="s">
        <v>93</v>
      </c>
      <c r="B63">
        <v>1030</v>
      </c>
      <c r="C63">
        <v>4421</v>
      </c>
      <c r="D63" s="27" t="s">
        <v>91</v>
      </c>
      <c r="E63" s="3">
        <v>45</v>
      </c>
      <c r="F63" s="3">
        <v>87</v>
      </c>
      <c r="G63" s="3">
        <f>Sheet1[[#This Row],[Sale Price]]-Sheet1[[#This Row],[Store Cost]]</f>
        <v>42</v>
      </c>
      <c r="H63" s="3">
        <f>IF(Sheet1[[#This Row],[Sale Price]]&gt;50,Sheet1[[#This Row],[Profit]]*0.2,Sheet1[[#This Row],[Profit]]*0.1)</f>
        <v>8.4</v>
      </c>
      <c r="I63" s="27" t="s">
        <v>111</v>
      </c>
      <c r="J63" s="27" t="s">
        <v>112</v>
      </c>
      <c r="K63" s="27" t="s">
        <v>95</v>
      </c>
    </row>
    <row r="64" spans="1:11" x14ac:dyDescent="0.3">
      <c r="A64" s="27" t="s">
        <v>98</v>
      </c>
      <c r="B64">
        <v>1036</v>
      </c>
      <c r="C64">
        <v>2499</v>
      </c>
      <c r="D64" s="27" t="s">
        <v>86</v>
      </c>
      <c r="E64" s="3">
        <v>6.2</v>
      </c>
      <c r="F64" s="3">
        <v>9.1999999999999993</v>
      </c>
      <c r="G64" s="3">
        <f>Sheet1[[#This Row],[Sale Price]]-Sheet1[[#This Row],[Store Cost]]</f>
        <v>2.9999999999999991</v>
      </c>
      <c r="H64" s="3">
        <f>IF(Sheet1[[#This Row],[Sale Price]]&gt;50,Sheet1[[#This Row],[Profit]]*0.2,Sheet1[[#This Row],[Profit]]*0.1)</f>
        <v>0.29999999999999993</v>
      </c>
      <c r="I64" s="27" t="s">
        <v>111</v>
      </c>
      <c r="J64" s="27" t="s">
        <v>112</v>
      </c>
      <c r="K64" s="27" t="s">
        <v>95</v>
      </c>
    </row>
    <row r="65" spans="1:11" x14ac:dyDescent="0.3">
      <c r="A65" s="27" t="s">
        <v>98</v>
      </c>
      <c r="B65">
        <v>1037</v>
      </c>
      <c r="C65">
        <v>6622</v>
      </c>
      <c r="D65" s="27" t="s">
        <v>99</v>
      </c>
      <c r="E65" s="3">
        <v>42</v>
      </c>
      <c r="F65" s="3">
        <v>77</v>
      </c>
      <c r="G65" s="3">
        <f>Sheet1[[#This Row],[Sale Price]]-Sheet1[[#This Row],[Store Cost]]</f>
        <v>35</v>
      </c>
      <c r="H65" s="3">
        <f>IF(Sheet1[[#This Row],[Sale Price]]&gt;50,Sheet1[[#This Row],[Profit]]*0.2,Sheet1[[#This Row],[Profit]]*0.1)</f>
        <v>7</v>
      </c>
      <c r="I65" s="27" t="s">
        <v>111</v>
      </c>
      <c r="J65" s="27" t="s">
        <v>112</v>
      </c>
      <c r="K65" s="27" t="s">
        <v>95</v>
      </c>
    </row>
    <row r="66" spans="1:11" x14ac:dyDescent="0.3">
      <c r="A66" s="27" t="s">
        <v>98</v>
      </c>
      <c r="B66">
        <v>1038</v>
      </c>
      <c r="C66">
        <v>2499</v>
      </c>
      <c r="D66" s="27" t="s">
        <v>86</v>
      </c>
      <c r="E66" s="3">
        <v>6.2</v>
      </c>
      <c r="F66" s="3">
        <v>9.1999999999999993</v>
      </c>
      <c r="G66" s="3">
        <f>Sheet1[[#This Row],[Sale Price]]-Sheet1[[#This Row],[Store Cost]]</f>
        <v>2.9999999999999991</v>
      </c>
      <c r="H66" s="3">
        <f>IF(Sheet1[[#This Row],[Sale Price]]&gt;50,Sheet1[[#This Row],[Profit]]*0.2,Sheet1[[#This Row],[Profit]]*0.1)</f>
        <v>0.29999999999999993</v>
      </c>
      <c r="I66" s="27" t="s">
        <v>111</v>
      </c>
      <c r="J66" s="27" t="s">
        <v>112</v>
      </c>
      <c r="K66" s="27" t="s">
        <v>95</v>
      </c>
    </row>
    <row r="67" spans="1:11" x14ac:dyDescent="0.3">
      <c r="A67" s="27" t="s">
        <v>100</v>
      </c>
      <c r="B67">
        <v>1055</v>
      </c>
      <c r="C67">
        <v>6119</v>
      </c>
      <c r="D67" s="27" t="s">
        <v>97</v>
      </c>
      <c r="E67" s="3">
        <v>9</v>
      </c>
      <c r="F67" s="3">
        <v>14</v>
      </c>
      <c r="G67" s="3">
        <f>Sheet1[[#This Row],[Sale Price]]-Sheet1[[#This Row],[Store Cost]]</f>
        <v>5</v>
      </c>
      <c r="H67" s="3">
        <f>IF(Sheet1[[#This Row],[Sale Price]]&gt;50,Sheet1[[#This Row],[Profit]]*0.2,Sheet1[[#This Row],[Profit]]*0.1)</f>
        <v>0.5</v>
      </c>
      <c r="I67" s="27" t="s">
        <v>111</v>
      </c>
      <c r="J67" s="27" t="s">
        <v>112</v>
      </c>
      <c r="K67" s="27" t="s">
        <v>95</v>
      </c>
    </row>
    <row r="68" spans="1:11" x14ac:dyDescent="0.3">
      <c r="A68" s="27" t="s">
        <v>101</v>
      </c>
      <c r="B68">
        <v>1078</v>
      </c>
      <c r="C68">
        <v>2877</v>
      </c>
      <c r="D68" s="27" t="s">
        <v>84</v>
      </c>
      <c r="E68" s="3">
        <v>11.4</v>
      </c>
      <c r="F68" s="3">
        <v>16.3</v>
      </c>
      <c r="G68" s="3">
        <f>Sheet1[[#This Row],[Sale Price]]-Sheet1[[#This Row],[Store Cost]]</f>
        <v>4.9000000000000004</v>
      </c>
      <c r="H68" s="3">
        <f>IF(Sheet1[[#This Row],[Sale Price]]&gt;50,Sheet1[[#This Row],[Profit]]*0.2,Sheet1[[#This Row],[Profit]]*0.1)</f>
        <v>0.49000000000000005</v>
      </c>
      <c r="I68" s="27" t="s">
        <v>111</v>
      </c>
      <c r="J68" s="27" t="s">
        <v>112</v>
      </c>
      <c r="K68" s="27" t="s">
        <v>95</v>
      </c>
    </row>
    <row r="69" spans="1:11" x14ac:dyDescent="0.3">
      <c r="A69" s="27" t="s">
        <v>103</v>
      </c>
      <c r="B69">
        <v>1102</v>
      </c>
      <c r="C69">
        <v>2242</v>
      </c>
      <c r="D69" s="27" t="s">
        <v>94</v>
      </c>
      <c r="E69" s="3">
        <v>60</v>
      </c>
      <c r="F69" s="3">
        <v>124</v>
      </c>
      <c r="G69" s="3">
        <f>Sheet1[[#This Row],[Sale Price]]-Sheet1[[#This Row],[Store Cost]]</f>
        <v>64</v>
      </c>
      <c r="H69" s="3">
        <f>IF(Sheet1[[#This Row],[Sale Price]]&gt;50,Sheet1[[#This Row],[Profit]]*0.2,Sheet1[[#This Row],[Profit]]*0.1)</f>
        <v>12.8</v>
      </c>
      <c r="I69" s="27" t="s">
        <v>111</v>
      </c>
      <c r="J69" s="27" t="s">
        <v>112</v>
      </c>
      <c r="K69" s="27" t="s">
        <v>95</v>
      </c>
    </row>
    <row r="70" spans="1:11" x14ac:dyDescent="0.3">
      <c r="A70" s="27" t="s">
        <v>104</v>
      </c>
      <c r="B70">
        <v>1140</v>
      </c>
      <c r="C70">
        <v>4421</v>
      </c>
      <c r="D70" s="27" t="s">
        <v>91</v>
      </c>
      <c r="E70" s="3">
        <v>45</v>
      </c>
      <c r="F70" s="3">
        <v>87</v>
      </c>
      <c r="G70" s="3">
        <f>Sheet1[[#This Row],[Sale Price]]-Sheet1[[#This Row],[Store Cost]]</f>
        <v>42</v>
      </c>
      <c r="H70" s="3">
        <f>IF(Sheet1[[#This Row],[Sale Price]]&gt;50,Sheet1[[#This Row],[Profit]]*0.2,Sheet1[[#This Row],[Profit]]*0.1)</f>
        <v>8.4</v>
      </c>
      <c r="I70" s="27" t="s">
        <v>111</v>
      </c>
      <c r="J70" s="27" t="s">
        <v>112</v>
      </c>
      <c r="K70" s="27" t="s">
        <v>95</v>
      </c>
    </row>
    <row r="71" spans="1:11" x14ac:dyDescent="0.3">
      <c r="A71" s="27" t="s">
        <v>105</v>
      </c>
      <c r="B71">
        <v>1142</v>
      </c>
      <c r="C71">
        <v>2242</v>
      </c>
      <c r="D71" s="27" t="s">
        <v>94</v>
      </c>
      <c r="E71" s="3">
        <v>60</v>
      </c>
      <c r="F71" s="3">
        <v>124</v>
      </c>
      <c r="G71" s="3">
        <f>Sheet1[[#This Row],[Sale Price]]-Sheet1[[#This Row],[Store Cost]]</f>
        <v>64</v>
      </c>
      <c r="H71" s="3">
        <f>IF(Sheet1[[#This Row],[Sale Price]]&gt;50,Sheet1[[#This Row],[Profit]]*0.2,Sheet1[[#This Row],[Profit]]*0.1)</f>
        <v>12.8</v>
      </c>
      <c r="I71" s="27" t="s">
        <v>111</v>
      </c>
      <c r="J71" s="27" t="s">
        <v>112</v>
      </c>
      <c r="K71" s="27" t="s">
        <v>95</v>
      </c>
    </row>
    <row r="72" spans="1:11" x14ac:dyDescent="0.3">
      <c r="A72" s="27" t="s">
        <v>106</v>
      </c>
      <c r="B72">
        <v>1154</v>
      </c>
      <c r="C72">
        <v>9822</v>
      </c>
      <c r="D72" s="27" t="s">
        <v>82</v>
      </c>
      <c r="E72" s="3">
        <v>58.3</v>
      </c>
      <c r="F72" s="3">
        <v>98.4</v>
      </c>
      <c r="G72" s="3">
        <f>Sheet1[[#This Row],[Sale Price]]-Sheet1[[#This Row],[Store Cost]]</f>
        <v>40.100000000000009</v>
      </c>
      <c r="H72" s="3">
        <f>IF(Sheet1[[#This Row],[Sale Price]]&gt;50,Sheet1[[#This Row],[Profit]]*0.2,Sheet1[[#This Row],[Profit]]*0.1)</f>
        <v>8.0200000000000014</v>
      </c>
      <c r="I72" s="27" t="s">
        <v>111</v>
      </c>
      <c r="J72" s="27" t="s">
        <v>112</v>
      </c>
      <c r="K72" s="27" t="s">
        <v>95</v>
      </c>
    </row>
    <row r="73" spans="1:11" x14ac:dyDescent="0.3">
      <c r="A73" s="27" t="s">
        <v>108</v>
      </c>
      <c r="B73">
        <v>1171</v>
      </c>
      <c r="C73">
        <v>4421</v>
      </c>
      <c r="D73" s="27" t="s">
        <v>91</v>
      </c>
      <c r="E73" s="3">
        <v>45</v>
      </c>
      <c r="F73" s="3">
        <v>87</v>
      </c>
      <c r="G73" s="3">
        <f>Sheet1[[#This Row],[Sale Price]]-Sheet1[[#This Row],[Store Cost]]</f>
        <v>42</v>
      </c>
      <c r="H73" s="3">
        <f>IF(Sheet1[[#This Row],[Sale Price]]&gt;50,Sheet1[[#This Row],[Profit]]*0.2,Sheet1[[#This Row],[Profit]]*0.1)</f>
        <v>8.4</v>
      </c>
      <c r="I73" s="27" t="s">
        <v>111</v>
      </c>
      <c r="J73" s="27" t="s">
        <v>112</v>
      </c>
      <c r="K73" s="27" t="s">
        <v>95</v>
      </c>
    </row>
    <row r="74" spans="1:11" x14ac:dyDescent="0.3">
      <c r="A74" s="27" t="s">
        <v>93</v>
      </c>
      <c r="B74">
        <v>1024</v>
      </c>
      <c r="C74">
        <v>9212</v>
      </c>
      <c r="D74" s="27" t="s">
        <v>92</v>
      </c>
      <c r="E74" s="3">
        <v>4</v>
      </c>
      <c r="F74" s="3">
        <v>7</v>
      </c>
      <c r="G74" s="3">
        <f>Sheet1[[#This Row],[Sale Price]]-Sheet1[[#This Row],[Store Cost]]</f>
        <v>3</v>
      </c>
      <c r="H74" s="3">
        <f>IF(Sheet1[[#This Row],[Sale Price]]&gt;50,Sheet1[[#This Row],[Profit]]*0.2,Sheet1[[#This Row],[Profit]]*0.1)</f>
        <v>0.30000000000000004</v>
      </c>
      <c r="I74" s="27" t="s">
        <v>111</v>
      </c>
      <c r="J74" s="27" t="s">
        <v>112</v>
      </c>
      <c r="K74" s="27" t="s">
        <v>96</v>
      </c>
    </row>
    <row r="75" spans="1:11" x14ac:dyDescent="0.3">
      <c r="A75" s="27" t="s">
        <v>98</v>
      </c>
      <c r="B75">
        <v>1046</v>
      </c>
      <c r="C75">
        <v>6119</v>
      </c>
      <c r="D75" s="27" t="s">
        <v>97</v>
      </c>
      <c r="E75" s="3">
        <v>9</v>
      </c>
      <c r="F75" s="3">
        <v>14</v>
      </c>
      <c r="G75" s="3">
        <f>Sheet1[[#This Row],[Sale Price]]-Sheet1[[#This Row],[Store Cost]]</f>
        <v>5</v>
      </c>
      <c r="H75" s="3">
        <f>IF(Sheet1[[#This Row],[Sale Price]]&gt;50,Sheet1[[#This Row],[Profit]]*0.2,Sheet1[[#This Row],[Profit]]*0.1)</f>
        <v>0.5</v>
      </c>
      <c r="I75" s="27" t="s">
        <v>111</v>
      </c>
      <c r="J75" s="27" t="s">
        <v>112</v>
      </c>
      <c r="K75" s="27" t="s">
        <v>96</v>
      </c>
    </row>
    <row r="76" spans="1:11" x14ac:dyDescent="0.3">
      <c r="A76" s="27" t="s">
        <v>81</v>
      </c>
      <c r="B76">
        <v>1015</v>
      </c>
      <c r="C76">
        <v>2877</v>
      </c>
      <c r="D76" s="27" t="s">
        <v>84</v>
      </c>
      <c r="E76" s="3">
        <v>11.4</v>
      </c>
      <c r="F76" s="3">
        <v>16.3</v>
      </c>
      <c r="G76" s="3">
        <f>Sheet1[[#This Row],[Sale Price]]-Sheet1[[#This Row],[Store Cost]]</f>
        <v>4.9000000000000004</v>
      </c>
      <c r="H76" s="3">
        <f>IF(Sheet1[[#This Row],[Sale Price]]&gt;50,Sheet1[[#This Row],[Profit]]*0.2,Sheet1[[#This Row],[Profit]]*0.1)</f>
        <v>0.49000000000000005</v>
      </c>
      <c r="I76" s="27" t="s">
        <v>114</v>
      </c>
      <c r="J76" s="27" t="s">
        <v>115</v>
      </c>
      <c r="K76" s="27" t="s">
        <v>87</v>
      </c>
    </row>
    <row r="77" spans="1:11" x14ac:dyDescent="0.3">
      <c r="A77" s="27" t="s">
        <v>98</v>
      </c>
      <c r="B77">
        <v>1045</v>
      </c>
      <c r="C77">
        <v>8722</v>
      </c>
      <c r="D77" s="27" t="s">
        <v>88</v>
      </c>
      <c r="E77" s="3">
        <v>344</v>
      </c>
      <c r="F77" s="3">
        <v>502</v>
      </c>
      <c r="G77" s="3">
        <f>Sheet1[[#This Row],[Sale Price]]-Sheet1[[#This Row],[Store Cost]]</f>
        <v>158</v>
      </c>
      <c r="H77" s="3">
        <f>IF(Sheet1[[#This Row],[Sale Price]]&gt;50,Sheet1[[#This Row],[Profit]]*0.2,Sheet1[[#This Row],[Profit]]*0.1)</f>
        <v>31.6</v>
      </c>
      <c r="I77" s="27" t="s">
        <v>114</v>
      </c>
      <c r="J77" s="27" t="s">
        <v>115</v>
      </c>
      <c r="K77" s="27" t="s">
        <v>87</v>
      </c>
    </row>
    <row r="78" spans="1:11" x14ac:dyDescent="0.3">
      <c r="A78" s="27" t="s">
        <v>98</v>
      </c>
      <c r="B78">
        <v>1047</v>
      </c>
      <c r="C78">
        <v>6622</v>
      </c>
      <c r="D78" s="27" t="s">
        <v>99</v>
      </c>
      <c r="E78" s="3">
        <v>42</v>
      </c>
      <c r="F78" s="3">
        <v>77</v>
      </c>
      <c r="G78" s="3">
        <f>Sheet1[[#This Row],[Sale Price]]-Sheet1[[#This Row],[Store Cost]]</f>
        <v>35</v>
      </c>
      <c r="H78" s="3">
        <f>IF(Sheet1[[#This Row],[Sale Price]]&gt;50,Sheet1[[#This Row],[Profit]]*0.2,Sheet1[[#This Row],[Profit]]*0.1)</f>
        <v>7</v>
      </c>
      <c r="I78" s="27" t="s">
        <v>114</v>
      </c>
      <c r="J78" s="27" t="s">
        <v>115</v>
      </c>
      <c r="K78" s="27" t="s">
        <v>87</v>
      </c>
    </row>
    <row r="79" spans="1:11" x14ac:dyDescent="0.3">
      <c r="A79" s="27" t="s">
        <v>100</v>
      </c>
      <c r="B79">
        <v>1058</v>
      </c>
      <c r="C79">
        <v>6119</v>
      </c>
      <c r="D79" s="27" t="s">
        <v>97</v>
      </c>
      <c r="E79" s="3">
        <v>9</v>
      </c>
      <c r="F79" s="3">
        <v>14</v>
      </c>
      <c r="G79" s="3">
        <f>Sheet1[[#This Row],[Sale Price]]-Sheet1[[#This Row],[Store Cost]]</f>
        <v>5</v>
      </c>
      <c r="H79" s="3">
        <f>IF(Sheet1[[#This Row],[Sale Price]]&gt;50,Sheet1[[#This Row],[Profit]]*0.2,Sheet1[[#This Row],[Profit]]*0.1)</f>
        <v>0.5</v>
      </c>
      <c r="I79" s="27" t="s">
        <v>114</v>
      </c>
      <c r="J79" s="27" t="s">
        <v>115</v>
      </c>
      <c r="K79" s="27" t="s">
        <v>87</v>
      </c>
    </row>
    <row r="80" spans="1:11" x14ac:dyDescent="0.3">
      <c r="A80" s="27" t="s">
        <v>101</v>
      </c>
      <c r="B80">
        <v>1064</v>
      </c>
      <c r="C80">
        <v>2499</v>
      </c>
      <c r="D80" s="27" t="s">
        <v>86</v>
      </c>
      <c r="E80" s="3">
        <v>6.2</v>
      </c>
      <c r="F80" s="3">
        <v>9.1999999999999993</v>
      </c>
      <c r="G80" s="3">
        <f>Sheet1[[#This Row],[Sale Price]]-Sheet1[[#This Row],[Store Cost]]</f>
        <v>2.9999999999999991</v>
      </c>
      <c r="H80" s="3">
        <f>IF(Sheet1[[#This Row],[Sale Price]]&gt;50,Sheet1[[#This Row],[Profit]]*0.2,Sheet1[[#This Row],[Profit]]*0.1)</f>
        <v>0.29999999999999993</v>
      </c>
      <c r="I80" s="27" t="s">
        <v>114</v>
      </c>
      <c r="J80" s="27" t="s">
        <v>115</v>
      </c>
      <c r="K80" s="27" t="s">
        <v>87</v>
      </c>
    </row>
    <row r="81" spans="1:11" x14ac:dyDescent="0.3">
      <c r="A81" s="27" t="s">
        <v>101</v>
      </c>
      <c r="B81">
        <v>1070</v>
      </c>
      <c r="C81">
        <v>2499</v>
      </c>
      <c r="D81" s="27" t="s">
        <v>86</v>
      </c>
      <c r="E81" s="3">
        <v>6.2</v>
      </c>
      <c r="F81" s="3">
        <v>9.1999999999999993</v>
      </c>
      <c r="G81" s="3">
        <f>Sheet1[[#This Row],[Sale Price]]-Sheet1[[#This Row],[Store Cost]]</f>
        <v>2.9999999999999991</v>
      </c>
      <c r="H81" s="3">
        <f>IF(Sheet1[[#This Row],[Sale Price]]&gt;50,Sheet1[[#This Row],[Profit]]*0.2,Sheet1[[#This Row],[Profit]]*0.1)</f>
        <v>0.29999999999999993</v>
      </c>
      <c r="I81" s="27" t="s">
        <v>114</v>
      </c>
      <c r="J81" s="27" t="s">
        <v>115</v>
      </c>
      <c r="K81" s="27" t="s">
        <v>87</v>
      </c>
    </row>
    <row r="82" spans="1:11" x14ac:dyDescent="0.3">
      <c r="A82" s="27" t="s">
        <v>101</v>
      </c>
      <c r="B82">
        <v>1077</v>
      </c>
      <c r="C82">
        <v>9822</v>
      </c>
      <c r="D82" s="27" t="s">
        <v>82</v>
      </c>
      <c r="E82" s="3">
        <v>58.3</v>
      </c>
      <c r="F82" s="3">
        <v>98.4</v>
      </c>
      <c r="G82" s="3">
        <f>Sheet1[[#This Row],[Sale Price]]-Sheet1[[#This Row],[Store Cost]]</f>
        <v>40.100000000000009</v>
      </c>
      <c r="H82" s="3">
        <f>IF(Sheet1[[#This Row],[Sale Price]]&gt;50,Sheet1[[#This Row],[Profit]]*0.2,Sheet1[[#This Row],[Profit]]*0.1)</f>
        <v>8.0200000000000014</v>
      </c>
      <c r="I82" s="27" t="s">
        <v>114</v>
      </c>
      <c r="J82" s="27" t="s">
        <v>115</v>
      </c>
      <c r="K82" s="27" t="s">
        <v>87</v>
      </c>
    </row>
    <row r="83" spans="1:11" x14ac:dyDescent="0.3">
      <c r="A83" s="27" t="s">
        <v>102</v>
      </c>
      <c r="B83">
        <v>1086</v>
      </c>
      <c r="C83">
        <v>1109</v>
      </c>
      <c r="D83" s="27" t="s">
        <v>89</v>
      </c>
      <c r="E83" s="3">
        <v>3</v>
      </c>
      <c r="F83" s="3">
        <v>8</v>
      </c>
      <c r="G83" s="3">
        <f>Sheet1[[#This Row],[Sale Price]]-Sheet1[[#This Row],[Store Cost]]</f>
        <v>5</v>
      </c>
      <c r="H83" s="3">
        <f>IF(Sheet1[[#This Row],[Sale Price]]&gt;50,Sheet1[[#This Row],[Profit]]*0.2,Sheet1[[#This Row],[Profit]]*0.1)</f>
        <v>0.5</v>
      </c>
      <c r="I83" s="27" t="s">
        <v>114</v>
      </c>
      <c r="J83" s="27" t="s">
        <v>115</v>
      </c>
      <c r="K83" s="27" t="s">
        <v>87</v>
      </c>
    </row>
    <row r="84" spans="1:11" x14ac:dyDescent="0.3">
      <c r="A84" s="27" t="s">
        <v>102</v>
      </c>
      <c r="B84">
        <v>1095</v>
      </c>
      <c r="C84">
        <v>2499</v>
      </c>
      <c r="D84" s="27" t="s">
        <v>86</v>
      </c>
      <c r="E84" s="3">
        <v>6.2</v>
      </c>
      <c r="F84" s="3">
        <v>9.1999999999999993</v>
      </c>
      <c r="G84" s="3">
        <f>Sheet1[[#This Row],[Sale Price]]-Sheet1[[#This Row],[Store Cost]]</f>
        <v>2.9999999999999991</v>
      </c>
      <c r="H84" s="3">
        <f>IF(Sheet1[[#This Row],[Sale Price]]&gt;50,Sheet1[[#This Row],[Profit]]*0.2,Sheet1[[#This Row],[Profit]]*0.1)</f>
        <v>0.29999999999999993</v>
      </c>
      <c r="I84" s="27" t="s">
        <v>114</v>
      </c>
      <c r="J84" s="27" t="s">
        <v>115</v>
      </c>
      <c r="K84" s="27" t="s">
        <v>87</v>
      </c>
    </row>
    <row r="85" spans="1:11" x14ac:dyDescent="0.3">
      <c r="A85" s="27" t="s">
        <v>104</v>
      </c>
      <c r="B85">
        <v>1131</v>
      </c>
      <c r="C85">
        <v>9212</v>
      </c>
      <c r="D85" s="27" t="s">
        <v>92</v>
      </c>
      <c r="E85" s="3">
        <v>4</v>
      </c>
      <c r="F85" s="3">
        <v>7</v>
      </c>
      <c r="G85" s="3">
        <f>Sheet1[[#This Row],[Sale Price]]-Sheet1[[#This Row],[Store Cost]]</f>
        <v>3</v>
      </c>
      <c r="H85" s="3">
        <f>IF(Sheet1[[#This Row],[Sale Price]]&gt;50,Sheet1[[#This Row],[Profit]]*0.2,Sheet1[[#This Row],[Profit]]*0.1)</f>
        <v>0.30000000000000004</v>
      </c>
      <c r="I85" s="27" t="s">
        <v>114</v>
      </c>
      <c r="J85" s="27" t="s">
        <v>115</v>
      </c>
      <c r="K85" s="27" t="s">
        <v>87</v>
      </c>
    </row>
    <row r="86" spans="1:11" x14ac:dyDescent="0.3">
      <c r="A86" s="27" t="s">
        <v>105</v>
      </c>
      <c r="B86">
        <v>1143</v>
      </c>
      <c r="C86">
        <v>9822</v>
      </c>
      <c r="D86" s="27" t="s">
        <v>82</v>
      </c>
      <c r="E86" s="3">
        <v>58.3</v>
      </c>
      <c r="F86" s="3">
        <v>98.4</v>
      </c>
      <c r="G86" s="3">
        <f>Sheet1[[#This Row],[Sale Price]]-Sheet1[[#This Row],[Store Cost]]</f>
        <v>40.100000000000009</v>
      </c>
      <c r="H86" s="3">
        <f>IF(Sheet1[[#This Row],[Sale Price]]&gt;50,Sheet1[[#This Row],[Profit]]*0.2,Sheet1[[#This Row],[Profit]]*0.1)</f>
        <v>8.0200000000000014</v>
      </c>
      <c r="I86" s="27" t="s">
        <v>114</v>
      </c>
      <c r="J86" s="27" t="s">
        <v>115</v>
      </c>
      <c r="K86" s="27" t="s">
        <v>87</v>
      </c>
    </row>
    <row r="87" spans="1:11" x14ac:dyDescent="0.3">
      <c r="A87" s="27" t="s">
        <v>98</v>
      </c>
      <c r="B87">
        <v>1035</v>
      </c>
      <c r="C87">
        <v>2499</v>
      </c>
      <c r="D87" s="27" t="s">
        <v>86</v>
      </c>
      <c r="E87" s="3">
        <v>6.2</v>
      </c>
      <c r="F87" s="3">
        <v>9.1999999999999993</v>
      </c>
      <c r="G87" s="3">
        <f>Sheet1[[#This Row],[Sale Price]]-Sheet1[[#This Row],[Store Cost]]</f>
        <v>2.9999999999999991</v>
      </c>
      <c r="H87" s="3">
        <f>IF(Sheet1[[#This Row],[Sale Price]]&gt;50,Sheet1[[#This Row],[Profit]]*0.2,Sheet1[[#This Row],[Profit]]*0.1)</f>
        <v>0.29999999999999993</v>
      </c>
      <c r="I87" s="27" t="s">
        <v>114</v>
      </c>
      <c r="J87" s="27" t="s">
        <v>115</v>
      </c>
      <c r="K87" s="27" t="s">
        <v>85</v>
      </c>
    </row>
    <row r="88" spans="1:11" x14ac:dyDescent="0.3">
      <c r="A88" s="27" t="s">
        <v>101</v>
      </c>
      <c r="B88">
        <v>1075</v>
      </c>
      <c r="C88">
        <v>1109</v>
      </c>
      <c r="D88" s="27" t="s">
        <v>89</v>
      </c>
      <c r="E88" s="3">
        <v>3</v>
      </c>
      <c r="F88" s="3">
        <v>8</v>
      </c>
      <c r="G88" s="3">
        <f>Sheet1[[#This Row],[Sale Price]]-Sheet1[[#This Row],[Store Cost]]</f>
        <v>5</v>
      </c>
      <c r="H88" s="3">
        <f>IF(Sheet1[[#This Row],[Sale Price]]&gt;50,Sheet1[[#This Row],[Profit]]*0.2,Sheet1[[#This Row],[Profit]]*0.1)</f>
        <v>0.5</v>
      </c>
      <c r="I88" s="27" t="s">
        <v>114</v>
      </c>
      <c r="J88" s="27" t="s">
        <v>115</v>
      </c>
      <c r="K88" s="27" t="s">
        <v>85</v>
      </c>
    </row>
    <row r="89" spans="1:11" x14ac:dyDescent="0.3">
      <c r="A89" s="27" t="s">
        <v>103</v>
      </c>
      <c r="B89">
        <v>1111</v>
      </c>
      <c r="C89">
        <v>6622</v>
      </c>
      <c r="D89" s="27" t="s">
        <v>99</v>
      </c>
      <c r="E89" s="3">
        <v>42</v>
      </c>
      <c r="F89" s="3">
        <v>77</v>
      </c>
      <c r="G89" s="3">
        <f>Sheet1[[#This Row],[Sale Price]]-Sheet1[[#This Row],[Store Cost]]</f>
        <v>35</v>
      </c>
      <c r="H89" s="3">
        <f>IF(Sheet1[[#This Row],[Sale Price]]&gt;50,Sheet1[[#This Row],[Profit]]*0.2,Sheet1[[#This Row],[Profit]]*0.1)</f>
        <v>7</v>
      </c>
      <c r="I89" s="27" t="s">
        <v>114</v>
      </c>
      <c r="J89" s="27" t="s">
        <v>115</v>
      </c>
      <c r="K89" s="27" t="s">
        <v>85</v>
      </c>
    </row>
    <row r="90" spans="1:11" x14ac:dyDescent="0.3">
      <c r="A90" s="27" t="s">
        <v>104</v>
      </c>
      <c r="B90">
        <v>1130</v>
      </c>
      <c r="C90">
        <v>4421</v>
      </c>
      <c r="D90" s="27" t="s">
        <v>91</v>
      </c>
      <c r="E90" s="3">
        <v>45</v>
      </c>
      <c r="F90" s="3">
        <v>87</v>
      </c>
      <c r="G90" s="3">
        <f>Sheet1[[#This Row],[Sale Price]]-Sheet1[[#This Row],[Store Cost]]</f>
        <v>42</v>
      </c>
      <c r="H90" s="3">
        <f>IF(Sheet1[[#This Row],[Sale Price]]&gt;50,Sheet1[[#This Row],[Profit]]*0.2,Sheet1[[#This Row],[Profit]]*0.1)</f>
        <v>8.4</v>
      </c>
      <c r="I90" s="27" t="s">
        <v>114</v>
      </c>
      <c r="J90" s="27" t="s">
        <v>115</v>
      </c>
      <c r="K90" s="27" t="s">
        <v>85</v>
      </c>
    </row>
    <row r="91" spans="1:11" x14ac:dyDescent="0.3">
      <c r="A91" s="27" t="s">
        <v>104</v>
      </c>
      <c r="B91">
        <v>1132</v>
      </c>
      <c r="C91">
        <v>9212</v>
      </c>
      <c r="D91" s="27" t="s">
        <v>92</v>
      </c>
      <c r="E91" s="3">
        <v>4</v>
      </c>
      <c r="F91" s="3">
        <v>7</v>
      </c>
      <c r="G91" s="3">
        <f>Sheet1[[#This Row],[Sale Price]]-Sheet1[[#This Row],[Store Cost]]</f>
        <v>3</v>
      </c>
      <c r="H91" s="3">
        <f>IF(Sheet1[[#This Row],[Sale Price]]&gt;50,Sheet1[[#This Row],[Profit]]*0.2,Sheet1[[#This Row],[Profit]]*0.1)</f>
        <v>0.30000000000000004</v>
      </c>
      <c r="I91" s="27" t="s">
        <v>114</v>
      </c>
      <c r="J91" s="27" t="s">
        <v>115</v>
      </c>
      <c r="K91" s="27" t="s">
        <v>85</v>
      </c>
    </row>
    <row r="92" spans="1:11" x14ac:dyDescent="0.3">
      <c r="A92" s="27" t="s">
        <v>105</v>
      </c>
      <c r="B92">
        <v>1144</v>
      </c>
      <c r="C92">
        <v>2242</v>
      </c>
      <c r="D92" s="27" t="s">
        <v>94</v>
      </c>
      <c r="E92" s="3">
        <v>60</v>
      </c>
      <c r="F92" s="3">
        <v>124</v>
      </c>
      <c r="G92" s="3">
        <f>Sheet1[[#This Row],[Sale Price]]-Sheet1[[#This Row],[Store Cost]]</f>
        <v>64</v>
      </c>
      <c r="H92" s="3">
        <f>IF(Sheet1[[#This Row],[Sale Price]]&gt;50,Sheet1[[#This Row],[Profit]]*0.2,Sheet1[[#This Row],[Profit]]*0.1)</f>
        <v>12.8</v>
      </c>
      <c r="I92" s="27" t="s">
        <v>114</v>
      </c>
      <c r="J92" s="27" t="s">
        <v>115</v>
      </c>
      <c r="K92" s="27" t="s">
        <v>85</v>
      </c>
    </row>
    <row r="93" spans="1:11" x14ac:dyDescent="0.3">
      <c r="A93" s="27" t="s">
        <v>81</v>
      </c>
      <c r="B93">
        <v>1013</v>
      </c>
      <c r="C93">
        <v>9212</v>
      </c>
      <c r="D93" s="27" t="s">
        <v>92</v>
      </c>
      <c r="E93" s="3">
        <v>4</v>
      </c>
      <c r="F93" s="3">
        <v>7</v>
      </c>
      <c r="G93" s="3">
        <f>Sheet1[[#This Row],[Sale Price]]-Sheet1[[#This Row],[Store Cost]]</f>
        <v>3</v>
      </c>
      <c r="H93" s="3">
        <f>IF(Sheet1[[#This Row],[Sale Price]]&gt;50,Sheet1[[#This Row],[Profit]]*0.2,Sheet1[[#This Row],[Profit]]*0.1)</f>
        <v>0.30000000000000004</v>
      </c>
      <c r="I93" s="27" t="s">
        <v>114</v>
      </c>
      <c r="J93" s="27" t="s">
        <v>115</v>
      </c>
      <c r="K93" s="27" t="s">
        <v>90</v>
      </c>
    </row>
    <row r="94" spans="1:11" x14ac:dyDescent="0.3">
      <c r="A94" s="27" t="s">
        <v>81</v>
      </c>
      <c r="B94">
        <v>1007</v>
      </c>
      <c r="C94">
        <v>1109</v>
      </c>
      <c r="D94" s="27" t="s">
        <v>89</v>
      </c>
      <c r="E94" s="3">
        <v>3</v>
      </c>
      <c r="F94" s="3">
        <v>8</v>
      </c>
      <c r="G94" s="3">
        <f>Sheet1[[#This Row],[Sale Price]]-Sheet1[[#This Row],[Store Cost]]</f>
        <v>5</v>
      </c>
      <c r="H94" s="3">
        <f>IF(Sheet1[[#This Row],[Sale Price]]&gt;50,Sheet1[[#This Row],[Profit]]*0.2,Sheet1[[#This Row],[Profit]]*0.1)</f>
        <v>0.5</v>
      </c>
      <c r="I94" s="27" t="s">
        <v>114</v>
      </c>
      <c r="J94" s="27" t="s">
        <v>115</v>
      </c>
      <c r="K94" s="27" t="s">
        <v>83</v>
      </c>
    </row>
    <row r="95" spans="1:11" x14ac:dyDescent="0.3">
      <c r="A95" s="27" t="s">
        <v>93</v>
      </c>
      <c r="B95">
        <v>1023</v>
      </c>
      <c r="C95">
        <v>1109</v>
      </c>
      <c r="D95" s="27" t="s">
        <v>89</v>
      </c>
      <c r="E95" s="3">
        <v>3</v>
      </c>
      <c r="F95" s="3">
        <v>8</v>
      </c>
      <c r="G95" s="3">
        <f>Sheet1[[#This Row],[Sale Price]]-Sheet1[[#This Row],[Store Cost]]</f>
        <v>5</v>
      </c>
      <c r="H95" s="3">
        <f>IF(Sheet1[[#This Row],[Sale Price]]&gt;50,Sheet1[[#This Row],[Profit]]*0.2,Sheet1[[#This Row],[Profit]]*0.1)</f>
        <v>0.5</v>
      </c>
      <c r="I95" s="27" t="s">
        <v>114</v>
      </c>
      <c r="J95" s="27" t="s">
        <v>115</v>
      </c>
      <c r="K95" s="27" t="s">
        <v>83</v>
      </c>
    </row>
    <row r="96" spans="1:11" x14ac:dyDescent="0.3">
      <c r="A96" s="27" t="s">
        <v>93</v>
      </c>
      <c r="B96">
        <v>1026</v>
      </c>
      <c r="C96">
        <v>6119</v>
      </c>
      <c r="D96" s="27" t="s">
        <v>97</v>
      </c>
      <c r="E96" s="3">
        <v>9</v>
      </c>
      <c r="F96" s="3">
        <v>14</v>
      </c>
      <c r="G96" s="3">
        <f>Sheet1[[#This Row],[Sale Price]]-Sheet1[[#This Row],[Store Cost]]</f>
        <v>5</v>
      </c>
      <c r="H96" s="3">
        <f>IF(Sheet1[[#This Row],[Sale Price]]&gt;50,Sheet1[[#This Row],[Profit]]*0.2,Sheet1[[#This Row],[Profit]]*0.1)</f>
        <v>0.5</v>
      </c>
      <c r="I96" s="27" t="s">
        <v>114</v>
      </c>
      <c r="J96" s="27" t="s">
        <v>115</v>
      </c>
      <c r="K96" s="27" t="s">
        <v>83</v>
      </c>
    </row>
    <row r="97" spans="1:11" x14ac:dyDescent="0.3">
      <c r="A97" s="27" t="s">
        <v>103</v>
      </c>
      <c r="B97">
        <v>1107</v>
      </c>
      <c r="C97">
        <v>1109</v>
      </c>
      <c r="D97" s="27" t="s">
        <v>89</v>
      </c>
      <c r="E97" s="3">
        <v>3</v>
      </c>
      <c r="F97" s="3">
        <v>8</v>
      </c>
      <c r="G97" s="3">
        <f>Sheet1[[#This Row],[Sale Price]]-Sheet1[[#This Row],[Store Cost]]</f>
        <v>5</v>
      </c>
      <c r="H97" s="3">
        <f>IF(Sheet1[[#This Row],[Sale Price]]&gt;50,Sheet1[[#This Row],[Profit]]*0.2,Sheet1[[#This Row],[Profit]]*0.1)</f>
        <v>0.5</v>
      </c>
      <c r="I97" s="27" t="s">
        <v>114</v>
      </c>
      <c r="J97" s="27" t="s">
        <v>115</v>
      </c>
      <c r="K97" s="27" t="s">
        <v>83</v>
      </c>
    </row>
    <row r="98" spans="1:11" x14ac:dyDescent="0.3">
      <c r="A98" s="27" t="s">
        <v>103</v>
      </c>
      <c r="B98">
        <v>1117</v>
      </c>
      <c r="C98">
        <v>8722</v>
      </c>
      <c r="D98" s="27" t="s">
        <v>88</v>
      </c>
      <c r="E98" s="3">
        <v>344</v>
      </c>
      <c r="F98" s="3">
        <v>502</v>
      </c>
      <c r="G98" s="3">
        <f>Sheet1[[#This Row],[Sale Price]]-Sheet1[[#This Row],[Store Cost]]</f>
        <v>158</v>
      </c>
      <c r="H98" s="3">
        <f>IF(Sheet1[[#This Row],[Sale Price]]&gt;50,Sheet1[[#This Row],[Profit]]*0.2,Sheet1[[#This Row],[Profit]]*0.1)</f>
        <v>31.6</v>
      </c>
      <c r="I98" s="27" t="s">
        <v>114</v>
      </c>
      <c r="J98" s="27" t="s">
        <v>115</v>
      </c>
      <c r="K98" s="27" t="s">
        <v>83</v>
      </c>
    </row>
    <row r="99" spans="1:11" x14ac:dyDescent="0.3">
      <c r="A99" s="27" t="s">
        <v>105</v>
      </c>
      <c r="B99">
        <v>1145</v>
      </c>
      <c r="C99">
        <v>4421</v>
      </c>
      <c r="D99" s="27" t="s">
        <v>91</v>
      </c>
      <c r="E99" s="3">
        <v>45</v>
      </c>
      <c r="F99" s="3">
        <v>87</v>
      </c>
      <c r="G99" s="3">
        <f>Sheet1[[#This Row],[Sale Price]]-Sheet1[[#This Row],[Store Cost]]</f>
        <v>42</v>
      </c>
      <c r="H99" s="3">
        <f>IF(Sheet1[[#This Row],[Sale Price]]&gt;50,Sheet1[[#This Row],[Profit]]*0.2,Sheet1[[#This Row],[Profit]]*0.1)</f>
        <v>8.4</v>
      </c>
      <c r="I99" s="27" t="s">
        <v>114</v>
      </c>
      <c r="J99" s="27" t="s">
        <v>115</v>
      </c>
      <c r="K99" s="27" t="s">
        <v>83</v>
      </c>
    </row>
    <row r="100" spans="1:11" x14ac:dyDescent="0.3">
      <c r="A100" s="27" t="s">
        <v>93</v>
      </c>
      <c r="B100">
        <v>1025</v>
      </c>
      <c r="C100">
        <v>2877</v>
      </c>
      <c r="D100" s="27" t="s">
        <v>84</v>
      </c>
      <c r="E100" s="3">
        <v>11.4</v>
      </c>
      <c r="F100" s="3">
        <v>16.3</v>
      </c>
      <c r="G100" s="3">
        <f>Sheet1[[#This Row],[Sale Price]]-Sheet1[[#This Row],[Store Cost]]</f>
        <v>4.9000000000000004</v>
      </c>
      <c r="H100" s="3">
        <f>IF(Sheet1[[#This Row],[Sale Price]]&gt;50,Sheet1[[#This Row],[Profit]]*0.2,Sheet1[[#This Row],[Profit]]*0.1)</f>
        <v>0.49000000000000005</v>
      </c>
      <c r="I100" s="27" t="s">
        <v>114</v>
      </c>
      <c r="J100" s="27" t="s">
        <v>115</v>
      </c>
      <c r="K100" s="27" t="s">
        <v>95</v>
      </c>
    </row>
    <row r="101" spans="1:11" x14ac:dyDescent="0.3">
      <c r="A101" s="27" t="s">
        <v>102</v>
      </c>
      <c r="B101">
        <v>1091</v>
      </c>
      <c r="C101">
        <v>2877</v>
      </c>
      <c r="D101" s="27" t="s">
        <v>84</v>
      </c>
      <c r="E101" s="3">
        <v>11.4</v>
      </c>
      <c r="F101" s="3">
        <v>16.3</v>
      </c>
      <c r="G101" s="3">
        <f>Sheet1[[#This Row],[Sale Price]]-Sheet1[[#This Row],[Store Cost]]</f>
        <v>4.9000000000000004</v>
      </c>
      <c r="H101" s="3">
        <f>IF(Sheet1[[#This Row],[Sale Price]]&gt;50,Sheet1[[#This Row],[Profit]]*0.2,Sheet1[[#This Row],[Profit]]*0.1)</f>
        <v>0.49000000000000005</v>
      </c>
      <c r="I101" s="27" t="s">
        <v>114</v>
      </c>
      <c r="J101" s="27" t="s">
        <v>115</v>
      </c>
      <c r="K101" s="27" t="s">
        <v>95</v>
      </c>
    </row>
    <row r="102" spans="1:11" x14ac:dyDescent="0.3">
      <c r="A102" s="27" t="s">
        <v>102</v>
      </c>
      <c r="B102">
        <v>1097</v>
      </c>
      <c r="C102">
        <v>9212</v>
      </c>
      <c r="D102" s="27" t="s">
        <v>92</v>
      </c>
      <c r="E102" s="3">
        <v>4</v>
      </c>
      <c r="F102" s="3">
        <v>7</v>
      </c>
      <c r="G102" s="3">
        <f>Sheet1[[#This Row],[Sale Price]]-Sheet1[[#This Row],[Store Cost]]</f>
        <v>3</v>
      </c>
      <c r="H102" s="3">
        <f>IF(Sheet1[[#This Row],[Sale Price]]&gt;50,Sheet1[[#This Row],[Profit]]*0.2,Sheet1[[#This Row],[Profit]]*0.1)</f>
        <v>0.30000000000000004</v>
      </c>
      <c r="I102" s="27" t="s">
        <v>114</v>
      </c>
      <c r="J102" s="27" t="s">
        <v>115</v>
      </c>
      <c r="K102" s="27" t="s">
        <v>95</v>
      </c>
    </row>
    <row r="103" spans="1:11" x14ac:dyDescent="0.3">
      <c r="A103" s="27" t="s">
        <v>103</v>
      </c>
      <c r="B103">
        <v>1110</v>
      </c>
      <c r="C103">
        <v>8722</v>
      </c>
      <c r="D103" s="27" t="s">
        <v>88</v>
      </c>
      <c r="E103" s="3">
        <v>344</v>
      </c>
      <c r="F103" s="3">
        <v>502</v>
      </c>
      <c r="G103" s="3">
        <f>Sheet1[[#This Row],[Sale Price]]-Sheet1[[#This Row],[Store Cost]]</f>
        <v>158</v>
      </c>
      <c r="H103" s="3">
        <f>IF(Sheet1[[#This Row],[Sale Price]]&gt;50,Sheet1[[#This Row],[Profit]]*0.2,Sheet1[[#This Row],[Profit]]*0.1)</f>
        <v>31.6</v>
      </c>
      <c r="I103" s="27" t="s">
        <v>114</v>
      </c>
      <c r="J103" s="27" t="s">
        <v>115</v>
      </c>
      <c r="K103" s="27" t="s">
        <v>95</v>
      </c>
    </row>
    <row r="104" spans="1:11" x14ac:dyDescent="0.3">
      <c r="A104" s="27" t="s">
        <v>104</v>
      </c>
      <c r="B104">
        <v>1129</v>
      </c>
      <c r="C104">
        <v>9822</v>
      </c>
      <c r="D104" s="27" t="s">
        <v>82</v>
      </c>
      <c r="E104" s="3">
        <v>58.3</v>
      </c>
      <c r="F104" s="3">
        <v>98.4</v>
      </c>
      <c r="G104" s="3">
        <f>Sheet1[[#This Row],[Sale Price]]-Sheet1[[#This Row],[Store Cost]]</f>
        <v>40.100000000000009</v>
      </c>
      <c r="H104" s="3">
        <f>IF(Sheet1[[#This Row],[Sale Price]]&gt;50,Sheet1[[#This Row],[Profit]]*0.2,Sheet1[[#This Row],[Profit]]*0.1)</f>
        <v>8.0200000000000014</v>
      </c>
      <c r="I104" s="27" t="s">
        <v>114</v>
      </c>
      <c r="J104" s="27" t="s">
        <v>115</v>
      </c>
      <c r="K104" s="27" t="s">
        <v>95</v>
      </c>
    </row>
    <row r="105" spans="1:11" x14ac:dyDescent="0.3">
      <c r="A105" s="27" t="s">
        <v>105</v>
      </c>
      <c r="B105">
        <v>1146</v>
      </c>
      <c r="C105">
        <v>8722</v>
      </c>
      <c r="D105" s="27" t="s">
        <v>88</v>
      </c>
      <c r="E105" s="3">
        <v>344</v>
      </c>
      <c r="F105" s="3">
        <v>502</v>
      </c>
      <c r="G105" s="3">
        <f>Sheet1[[#This Row],[Sale Price]]-Sheet1[[#This Row],[Store Cost]]</f>
        <v>158</v>
      </c>
      <c r="H105" s="3">
        <f>IF(Sheet1[[#This Row],[Sale Price]]&gt;50,Sheet1[[#This Row],[Profit]]*0.2,Sheet1[[#This Row],[Profit]]*0.1)</f>
        <v>31.6</v>
      </c>
      <c r="I105" s="27" t="s">
        <v>114</v>
      </c>
      <c r="J105" s="27" t="s">
        <v>115</v>
      </c>
      <c r="K105" s="27" t="s">
        <v>95</v>
      </c>
    </row>
    <row r="106" spans="1:11" x14ac:dyDescent="0.3">
      <c r="A106" s="27" t="s">
        <v>107</v>
      </c>
      <c r="B106">
        <v>1160</v>
      </c>
      <c r="C106">
        <v>9822</v>
      </c>
      <c r="D106" s="27" t="s">
        <v>82</v>
      </c>
      <c r="E106" s="3">
        <v>58.3</v>
      </c>
      <c r="F106" s="3">
        <v>98.4</v>
      </c>
      <c r="G106" s="3">
        <f>Sheet1[[#This Row],[Sale Price]]-Sheet1[[#This Row],[Store Cost]]</f>
        <v>40.100000000000009</v>
      </c>
      <c r="H106" s="3">
        <f>IF(Sheet1[[#This Row],[Sale Price]]&gt;50,Sheet1[[#This Row],[Profit]]*0.2,Sheet1[[#This Row],[Profit]]*0.1)</f>
        <v>8.0200000000000014</v>
      </c>
      <c r="I106" s="27" t="s">
        <v>114</v>
      </c>
      <c r="J106" s="27" t="s">
        <v>115</v>
      </c>
      <c r="K106" s="27" t="s">
        <v>95</v>
      </c>
    </row>
    <row r="107" spans="1:11" x14ac:dyDescent="0.3">
      <c r="A107" s="27" t="s">
        <v>81</v>
      </c>
      <c r="B107">
        <v>1003</v>
      </c>
      <c r="C107">
        <v>2499</v>
      </c>
      <c r="D107" s="27" t="s">
        <v>86</v>
      </c>
      <c r="E107" s="3">
        <v>6.2</v>
      </c>
      <c r="F107" s="3">
        <v>9.1999999999999993</v>
      </c>
      <c r="G107" s="3">
        <f>Sheet1[[#This Row],[Sale Price]]-Sheet1[[#This Row],[Store Cost]]</f>
        <v>2.9999999999999991</v>
      </c>
      <c r="H107" s="3">
        <f>IF(Sheet1[[#This Row],[Sale Price]]&gt;50,Sheet1[[#This Row],[Profit]]*0.2,Sheet1[[#This Row],[Profit]]*0.1)</f>
        <v>0.29999999999999993</v>
      </c>
      <c r="I107" s="27" t="s">
        <v>113</v>
      </c>
      <c r="J107" s="27" t="s">
        <v>10</v>
      </c>
      <c r="K107" s="27" t="s">
        <v>87</v>
      </c>
    </row>
    <row r="108" spans="1:11" x14ac:dyDescent="0.3">
      <c r="A108" s="27" t="s">
        <v>81</v>
      </c>
      <c r="B108">
        <v>1005</v>
      </c>
      <c r="C108">
        <v>1109</v>
      </c>
      <c r="D108" s="27" t="s">
        <v>89</v>
      </c>
      <c r="E108" s="3">
        <v>3</v>
      </c>
      <c r="F108" s="3">
        <v>8</v>
      </c>
      <c r="G108" s="3">
        <f>Sheet1[[#This Row],[Sale Price]]-Sheet1[[#This Row],[Store Cost]]</f>
        <v>5</v>
      </c>
      <c r="H108" s="3">
        <f>IF(Sheet1[[#This Row],[Sale Price]]&gt;50,Sheet1[[#This Row],[Profit]]*0.2,Sheet1[[#This Row],[Profit]]*0.1)</f>
        <v>0.5</v>
      </c>
      <c r="I108" s="27" t="s">
        <v>113</v>
      </c>
      <c r="J108" s="27" t="s">
        <v>10</v>
      </c>
      <c r="K108" s="27" t="s">
        <v>87</v>
      </c>
    </row>
    <row r="109" spans="1:11" x14ac:dyDescent="0.3">
      <c r="A109" s="27" t="s">
        <v>81</v>
      </c>
      <c r="B109">
        <v>1006</v>
      </c>
      <c r="C109">
        <v>9822</v>
      </c>
      <c r="D109" s="27" t="s">
        <v>82</v>
      </c>
      <c r="E109" s="3">
        <v>58.3</v>
      </c>
      <c r="F109" s="3">
        <v>98.4</v>
      </c>
      <c r="G109" s="3">
        <f>Sheet1[[#This Row],[Sale Price]]-Sheet1[[#This Row],[Store Cost]]</f>
        <v>40.100000000000009</v>
      </c>
      <c r="H109" s="3" t="str">
        <f>K110</f>
        <v>AZ</v>
      </c>
      <c r="I109" s="27" t="s">
        <v>113</v>
      </c>
      <c r="J109" s="27" t="s">
        <v>10</v>
      </c>
      <c r="K109" s="27" t="s">
        <v>87</v>
      </c>
    </row>
    <row r="110" spans="1:11" x14ac:dyDescent="0.3">
      <c r="A110" s="27" t="s">
        <v>81</v>
      </c>
      <c r="B110">
        <v>1009</v>
      </c>
      <c r="C110">
        <v>1109</v>
      </c>
      <c r="D110" s="27" t="s">
        <v>89</v>
      </c>
      <c r="E110" s="3">
        <v>3</v>
      </c>
      <c r="F110" s="3">
        <v>8</v>
      </c>
      <c r="G110" s="3">
        <f>Sheet1[[#This Row],[Sale Price]]-Sheet1[[#This Row],[Store Cost]]</f>
        <v>5</v>
      </c>
      <c r="H110" s="3">
        <f>IF(Sheet1[[#This Row],[Sale Price]]&gt;50,Sheet1[[#This Row],[Profit]]*0.2,Sheet1[[#This Row],[Profit]]*0.1)</f>
        <v>0.5</v>
      </c>
      <c r="I110" s="27" t="s">
        <v>113</v>
      </c>
      <c r="J110" s="27" t="s">
        <v>10</v>
      </c>
      <c r="K110" s="27" t="s">
        <v>87</v>
      </c>
    </row>
    <row r="111" spans="1:11" x14ac:dyDescent="0.3">
      <c r="A111" s="27" t="s">
        <v>100</v>
      </c>
      <c r="B111">
        <v>1052</v>
      </c>
      <c r="C111">
        <v>6622</v>
      </c>
      <c r="D111" s="27" t="s">
        <v>99</v>
      </c>
      <c r="E111" s="3">
        <v>42</v>
      </c>
      <c r="F111" s="3">
        <v>77</v>
      </c>
      <c r="G111" s="3">
        <f>Sheet1[[#This Row],[Sale Price]]-Sheet1[[#This Row],[Store Cost]]</f>
        <v>35</v>
      </c>
      <c r="H111" s="3">
        <f>IF(Sheet1[[#This Row],[Sale Price]]&gt;50,Sheet1[[#This Row],[Profit]]*0.2,Sheet1[[#This Row],[Profit]]*0.1)</f>
        <v>7</v>
      </c>
      <c r="I111" s="27" t="s">
        <v>113</v>
      </c>
      <c r="J111" s="27" t="s">
        <v>10</v>
      </c>
      <c r="K111" s="27" t="s">
        <v>87</v>
      </c>
    </row>
    <row r="112" spans="1:11" x14ac:dyDescent="0.3">
      <c r="A112" s="27" t="s">
        <v>100</v>
      </c>
      <c r="B112">
        <v>1059</v>
      </c>
      <c r="C112">
        <v>2242</v>
      </c>
      <c r="D112" s="27" t="s">
        <v>94</v>
      </c>
      <c r="E112" s="3">
        <v>60</v>
      </c>
      <c r="F112" s="3">
        <v>124</v>
      </c>
      <c r="G112" s="3">
        <f>Sheet1[[#This Row],[Sale Price]]-Sheet1[[#This Row],[Store Cost]]</f>
        <v>64</v>
      </c>
      <c r="H112" s="3">
        <f>IF(Sheet1[[#This Row],[Sale Price]]&gt;50,Sheet1[[#This Row],[Profit]]*0.2,Sheet1[[#This Row],[Profit]]*0.1)</f>
        <v>12.8</v>
      </c>
      <c r="I112" s="27" t="s">
        <v>113</v>
      </c>
      <c r="J112" s="27" t="s">
        <v>10</v>
      </c>
      <c r="K112" s="27" t="s">
        <v>87</v>
      </c>
    </row>
    <row r="113" spans="1:11" x14ac:dyDescent="0.3">
      <c r="A113" s="27" t="s">
        <v>101</v>
      </c>
      <c r="B113">
        <v>1069</v>
      </c>
      <c r="C113">
        <v>1109</v>
      </c>
      <c r="D113" s="27" t="s">
        <v>89</v>
      </c>
      <c r="E113" s="3">
        <v>3</v>
      </c>
      <c r="F113" s="3">
        <v>8</v>
      </c>
      <c r="G113" s="3">
        <f>Sheet1[[#This Row],[Sale Price]]-Sheet1[[#This Row],[Store Cost]]</f>
        <v>5</v>
      </c>
      <c r="H113" s="3">
        <f>IF(Sheet1[[#This Row],[Sale Price]]&gt;50,Sheet1[[#This Row],[Profit]]*0.2,Sheet1[[#This Row],[Profit]]*0.1)</f>
        <v>0.5</v>
      </c>
      <c r="I113" s="27" t="s">
        <v>113</v>
      </c>
      <c r="J113" s="27" t="s">
        <v>10</v>
      </c>
      <c r="K113" s="27" t="s">
        <v>87</v>
      </c>
    </row>
    <row r="114" spans="1:11" x14ac:dyDescent="0.3">
      <c r="A114" s="27" t="s">
        <v>101</v>
      </c>
      <c r="B114">
        <v>1074</v>
      </c>
      <c r="C114">
        <v>2877</v>
      </c>
      <c r="D114" s="27" t="s">
        <v>84</v>
      </c>
      <c r="E114" s="3">
        <v>11.4</v>
      </c>
      <c r="F114" s="3">
        <v>16.3</v>
      </c>
      <c r="G114" s="3">
        <f>Sheet1[[#This Row],[Sale Price]]-Sheet1[[#This Row],[Store Cost]]</f>
        <v>4.9000000000000004</v>
      </c>
      <c r="H114" s="3">
        <f>IF(Sheet1[[#This Row],[Sale Price]]&gt;50,Sheet1[[#This Row],[Profit]]*0.2,Sheet1[[#This Row],[Profit]]*0.1)</f>
        <v>0.49000000000000005</v>
      </c>
      <c r="I114" s="27" t="s">
        <v>113</v>
      </c>
      <c r="J114" s="27" t="s">
        <v>10</v>
      </c>
      <c r="K114" s="27" t="s">
        <v>87</v>
      </c>
    </row>
    <row r="115" spans="1:11" x14ac:dyDescent="0.3">
      <c r="A115" s="27" t="s">
        <v>102</v>
      </c>
      <c r="B115">
        <v>1096</v>
      </c>
      <c r="C115">
        <v>6119</v>
      </c>
      <c r="D115" s="27" t="s">
        <v>97</v>
      </c>
      <c r="E115" s="3">
        <v>9</v>
      </c>
      <c r="F115" s="3">
        <v>14</v>
      </c>
      <c r="G115" s="3">
        <f>Sheet1[[#This Row],[Sale Price]]-Sheet1[[#This Row],[Store Cost]]</f>
        <v>5</v>
      </c>
      <c r="H115" s="3">
        <f>IF(Sheet1[[#This Row],[Sale Price]]&gt;50,Sheet1[[#This Row],[Profit]]*0.2,Sheet1[[#This Row],[Profit]]*0.1)</f>
        <v>0.5</v>
      </c>
      <c r="I115" s="27" t="s">
        <v>113</v>
      </c>
      <c r="J115" s="27" t="s">
        <v>10</v>
      </c>
      <c r="K115" s="27" t="s">
        <v>87</v>
      </c>
    </row>
    <row r="116" spans="1:11" x14ac:dyDescent="0.3">
      <c r="A116" s="27" t="s">
        <v>103</v>
      </c>
      <c r="B116">
        <v>1112</v>
      </c>
      <c r="C116">
        <v>6622</v>
      </c>
      <c r="D116" s="27" t="s">
        <v>99</v>
      </c>
      <c r="E116" s="3">
        <v>42</v>
      </c>
      <c r="F116" s="3">
        <v>77</v>
      </c>
      <c r="G116" s="3">
        <f>Sheet1[[#This Row],[Sale Price]]-Sheet1[[#This Row],[Store Cost]]</f>
        <v>35</v>
      </c>
      <c r="H116" s="3">
        <f>IF(Sheet1[[#This Row],[Sale Price]]&gt;50,Sheet1[[#This Row],[Profit]]*0.2,Sheet1[[#This Row],[Profit]]*0.1)</f>
        <v>7</v>
      </c>
      <c r="I116" s="27" t="s">
        <v>113</v>
      </c>
      <c r="J116" s="27" t="s">
        <v>10</v>
      </c>
      <c r="K116" s="27" t="s">
        <v>87</v>
      </c>
    </row>
    <row r="117" spans="1:11" x14ac:dyDescent="0.3">
      <c r="A117" s="27" t="s">
        <v>103</v>
      </c>
      <c r="B117">
        <v>1122</v>
      </c>
      <c r="C117">
        <v>8722</v>
      </c>
      <c r="D117" s="27" t="s">
        <v>88</v>
      </c>
      <c r="E117" s="3">
        <v>344</v>
      </c>
      <c r="F117" s="3">
        <v>502</v>
      </c>
      <c r="G117" s="3">
        <f>Sheet1[[#This Row],[Sale Price]]-Sheet1[[#This Row],[Store Cost]]</f>
        <v>158</v>
      </c>
      <c r="H117" s="3">
        <f>IF(Sheet1[[#This Row],[Sale Price]]&gt;50,Sheet1[[#This Row],[Profit]]*0.2,Sheet1[[#This Row],[Profit]]*0.1)</f>
        <v>31.6</v>
      </c>
      <c r="I117" s="27" t="s">
        <v>113</v>
      </c>
      <c r="J117" s="27" t="s">
        <v>10</v>
      </c>
      <c r="K117" s="27" t="s">
        <v>87</v>
      </c>
    </row>
    <row r="118" spans="1:11" x14ac:dyDescent="0.3">
      <c r="A118" s="27" t="s">
        <v>103</v>
      </c>
      <c r="B118">
        <v>1124</v>
      </c>
      <c r="C118">
        <v>4421</v>
      </c>
      <c r="D118" s="27" t="s">
        <v>91</v>
      </c>
      <c r="E118" s="3">
        <v>45</v>
      </c>
      <c r="F118" s="3">
        <v>87</v>
      </c>
      <c r="G118" s="3">
        <f>Sheet1[[#This Row],[Sale Price]]-Sheet1[[#This Row],[Store Cost]]</f>
        <v>42</v>
      </c>
      <c r="H118" s="3">
        <f>IF(Sheet1[[#This Row],[Sale Price]]&gt;50,Sheet1[[#This Row],[Profit]]*0.2,Sheet1[[#This Row],[Profit]]*0.1)</f>
        <v>8.4</v>
      </c>
      <c r="I118" s="27" t="s">
        <v>113</v>
      </c>
      <c r="J118" s="27" t="s">
        <v>10</v>
      </c>
      <c r="K118" s="27" t="s">
        <v>87</v>
      </c>
    </row>
    <row r="119" spans="1:11" x14ac:dyDescent="0.3">
      <c r="A119" s="27" t="s">
        <v>104</v>
      </c>
      <c r="B119">
        <v>1134</v>
      </c>
      <c r="C119">
        <v>9822</v>
      </c>
      <c r="D119" s="27" t="s">
        <v>82</v>
      </c>
      <c r="E119" s="3">
        <v>58.3</v>
      </c>
      <c r="F119" s="3">
        <v>98.4</v>
      </c>
      <c r="G119" s="3">
        <f>Sheet1[[#This Row],[Sale Price]]-Sheet1[[#This Row],[Store Cost]]</f>
        <v>40.100000000000009</v>
      </c>
      <c r="H119" s="3">
        <f>IF(Sheet1[[#This Row],[Sale Price]]&gt;50,Sheet1[[#This Row],[Profit]]*0.2,Sheet1[[#This Row],[Profit]]*0.1)</f>
        <v>8.0200000000000014</v>
      </c>
      <c r="I119" s="27" t="s">
        <v>113</v>
      </c>
      <c r="J119" s="27" t="s">
        <v>10</v>
      </c>
      <c r="K119" s="27" t="s">
        <v>87</v>
      </c>
    </row>
    <row r="120" spans="1:11" x14ac:dyDescent="0.3">
      <c r="A120" s="27" t="s">
        <v>105</v>
      </c>
      <c r="B120">
        <v>1148</v>
      </c>
      <c r="C120">
        <v>9212</v>
      </c>
      <c r="D120" s="27" t="s">
        <v>92</v>
      </c>
      <c r="E120" s="3">
        <v>4</v>
      </c>
      <c r="F120" s="3">
        <v>7</v>
      </c>
      <c r="G120" s="3">
        <f>Sheet1[[#This Row],[Sale Price]]-Sheet1[[#This Row],[Store Cost]]</f>
        <v>3</v>
      </c>
      <c r="H120" s="3">
        <f>IF(Sheet1[[#This Row],[Sale Price]]&gt;50,Sheet1[[#This Row],[Profit]]*0.2,Sheet1[[#This Row],[Profit]]*0.1)</f>
        <v>0.30000000000000004</v>
      </c>
      <c r="I120" s="27" t="s">
        <v>113</v>
      </c>
      <c r="J120" s="27" t="s">
        <v>10</v>
      </c>
      <c r="K120" s="27" t="s">
        <v>87</v>
      </c>
    </row>
    <row r="121" spans="1:11" x14ac:dyDescent="0.3">
      <c r="A121" s="27" t="s">
        <v>106</v>
      </c>
      <c r="B121">
        <v>1153</v>
      </c>
      <c r="C121">
        <v>8722</v>
      </c>
      <c r="D121" s="27" t="s">
        <v>88</v>
      </c>
      <c r="E121" s="3">
        <v>344</v>
      </c>
      <c r="F121" s="3">
        <v>502</v>
      </c>
      <c r="G121" s="3">
        <f>Sheet1[[#This Row],[Sale Price]]-Sheet1[[#This Row],[Store Cost]]</f>
        <v>158</v>
      </c>
      <c r="H121" s="3">
        <f>IF(Sheet1[[#This Row],[Sale Price]]&gt;50,Sheet1[[#This Row],[Profit]]*0.2,Sheet1[[#This Row],[Profit]]*0.1)</f>
        <v>31.6</v>
      </c>
      <c r="I121" s="27" t="s">
        <v>113</v>
      </c>
      <c r="J121" s="27" t="s">
        <v>10</v>
      </c>
      <c r="K121" s="27" t="s">
        <v>87</v>
      </c>
    </row>
    <row r="122" spans="1:11" x14ac:dyDescent="0.3">
      <c r="A122" s="27" t="s">
        <v>106</v>
      </c>
      <c r="B122">
        <v>1155</v>
      </c>
      <c r="C122">
        <v>4421</v>
      </c>
      <c r="D122" s="27" t="s">
        <v>91</v>
      </c>
      <c r="E122" s="3">
        <v>45</v>
      </c>
      <c r="F122" s="3">
        <v>87</v>
      </c>
      <c r="G122" s="3">
        <f>Sheet1[[#This Row],[Sale Price]]-Sheet1[[#This Row],[Store Cost]]</f>
        <v>42</v>
      </c>
      <c r="H122" s="3">
        <f>IF(Sheet1[[#This Row],[Sale Price]]&gt;50,Sheet1[[#This Row],[Profit]]*0.2,Sheet1[[#This Row],[Profit]]*0.1)</f>
        <v>8.4</v>
      </c>
      <c r="I122" s="27" t="s">
        <v>113</v>
      </c>
      <c r="J122" s="27" t="s">
        <v>10</v>
      </c>
      <c r="K122" s="27" t="s">
        <v>87</v>
      </c>
    </row>
    <row r="123" spans="1:11" x14ac:dyDescent="0.3">
      <c r="A123" s="27" t="s">
        <v>107</v>
      </c>
      <c r="B123">
        <v>1164</v>
      </c>
      <c r="C123">
        <v>9822</v>
      </c>
      <c r="D123" s="27" t="s">
        <v>82</v>
      </c>
      <c r="E123" s="3">
        <v>58.3</v>
      </c>
      <c r="F123" s="3">
        <v>98.4</v>
      </c>
      <c r="G123" s="3">
        <f>Sheet1[[#This Row],[Sale Price]]-Sheet1[[#This Row],[Store Cost]]</f>
        <v>40.100000000000009</v>
      </c>
      <c r="H123" s="3">
        <f>IF(Sheet1[[#This Row],[Sale Price]]&gt;50,Sheet1[[#This Row],[Profit]]*0.2,Sheet1[[#This Row],[Profit]]*0.1)</f>
        <v>8.0200000000000014</v>
      </c>
      <c r="I123" s="27" t="s">
        <v>113</v>
      </c>
      <c r="J123" s="27" t="s">
        <v>10</v>
      </c>
      <c r="K123" s="27" t="s">
        <v>87</v>
      </c>
    </row>
    <row r="124" spans="1:11" x14ac:dyDescent="0.3">
      <c r="A124" s="27" t="s">
        <v>107</v>
      </c>
      <c r="B124">
        <v>1165</v>
      </c>
      <c r="C124">
        <v>9822</v>
      </c>
      <c r="D124" s="27" t="s">
        <v>82</v>
      </c>
      <c r="E124" s="3">
        <v>58.3</v>
      </c>
      <c r="F124" s="3">
        <v>98.4</v>
      </c>
      <c r="G124" s="3">
        <f>Sheet1[[#This Row],[Sale Price]]-Sheet1[[#This Row],[Store Cost]]</f>
        <v>40.100000000000009</v>
      </c>
      <c r="H124" s="3">
        <f>IF(Sheet1[[#This Row],[Sale Price]]&gt;50,Sheet1[[#This Row],[Profit]]*0.2,Sheet1[[#This Row],[Profit]]*0.1)</f>
        <v>8.0200000000000014</v>
      </c>
      <c r="I124" s="27" t="s">
        <v>113</v>
      </c>
      <c r="J124" s="27" t="s">
        <v>10</v>
      </c>
      <c r="K124" s="27" t="s">
        <v>87</v>
      </c>
    </row>
    <row r="125" spans="1:11" x14ac:dyDescent="0.3">
      <c r="A125" s="27" t="s">
        <v>81</v>
      </c>
      <c r="B125">
        <v>1016</v>
      </c>
      <c r="C125">
        <v>2499</v>
      </c>
      <c r="D125" s="27" t="s">
        <v>86</v>
      </c>
      <c r="E125" s="3">
        <v>6.2</v>
      </c>
      <c r="F125" s="3">
        <v>9.1999999999999993</v>
      </c>
      <c r="G125" s="3">
        <f>Sheet1[[#This Row],[Sale Price]]-Sheet1[[#This Row],[Store Cost]]</f>
        <v>2.9999999999999991</v>
      </c>
      <c r="H125" s="3">
        <f>IF(Sheet1[[#This Row],[Sale Price]]&gt;50,Sheet1[[#This Row],[Profit]]*0.2,Sheet1[[#This Row],[Profit]]*0.1)</f>
        <v>0.29999999999999993</v>
      </c>
      <c r="I125" s="27" t="s">
        <v>113</v>
      </c>
      <c r="J125" s="27" t="s">
        <v>10</v>
      </c>
      <c r="K125" s="27" t="s">
        <v>85</v>
      </c>
    </row>
    <row r="126" spans="1:11" x14ac:dyDescent="0.3">
      <c r="A126" s="27" t="s">
        <v>93</v>
      </c>
      <c r="B126">
        <v>1018</v>
      </c>
      <c r="C126">
        <v>1109</v>
      </c>
      <c r="D126" s="27" t="s">
        <v>89</v>
      </c>
      <c r="E126" s="3">
        <v>3</v>
      </c>
      <c r="F126" s="3">
        <v>8</v>
      </c>
      <c r="G126" s="3">
        <f>Sheet1[[#This Row],[Sale Price]]-Sheet1[[#This Row],[Store Cost]]</f>
        <v>5</v>
      </c>
      <c r="H126" s="3">
        <f>IF(Sheet1[[#This Row],[Sale Price]]&gt;50,Sheet1[[#This Row],[Profit]]*0.2,Sheet1[[#This Row],[Profit]]*0.1)</f>
        <v>0.5</v>
      </c>
      <c r="I126" s="27" t="s">
        <v>113</v>
      </c>
      <c r="J126" s="27" t="s">
        <v>10</v>
      </c>
      <c r="K126" s="27" t="s">
        <v>85</v>
      </c>
    </row>
    <row r="127" spans="1:11" x14ac:dyDescent="0.3">
      <c r="A127" s="27" t="s">
        <v>98</v>
      </c>
      <c r="B127">
        <v>1043</v>
      </c>
      <c r="C127">
        <v>2242</v>
      </c>
      <c r="D127" s="27" t="s">
        <v>94</v>
      </c>
      <c r="E127" s="3">
        <v>60</v>
      </c>
      <c r="F127" s="3">
        <v>124</v>
      </c>
      <c r="G127" s="3">
        <f>Sheet1[[#This Row],[Sale Price]]-Sheet1[[#This Row],[Store Cost]]</f>
        <v>64</v>
      </c>
      <c r="H127" s="3">
        <f>IF(Sheet1[[#This Row],[Sale Price]]&gt;50,Sheet1[[#This Row],[Profit]]*0.2,Sheet1[[#This Row],[Profit]]*0.1)</f>
        <v>12.8</v>
      </c>
      <c r="I127" s="27" t="s">
        <v>113</v>
      </c>
      <c r="J127" s="27" t="s">
        <v>10</v>
      </c>
      <c r="K127" s="27" t="s">
        <v>85</v>
      </c>
    </row>
    <row r="128" spans="1:11" x14ac:dyDescent="0.3">
      <c r="A128" s="27" t="s">
        <v>98</v>
      </c>
      <c r="B128">
        <v>1044</v>
      </c>
      <c r="C128">
        <v>2877</v>
      </c>
      <c r="D128" s="27" t="s">
        <v>84</v>
      </c>
      <c r="E128" s="3">
        <v>11.4</v>
      </c>
      <c r="F128" s="3">
        <v>16.3</v>
      </c>
      <c r="G128" s="3">
        <f>Sheet1[[#This Row],[Sale Price]]-Sheet1[[#This Row],[Store Cost]]</f>
        <v>4.9000000000000004</v>
      </c>
      <c r="H128" s="3">
        <f>IF(Sheet1[[#This Row],[Sale Price]]&gt;50,Sheet1[[#This Row],[Profit]]*0.2,Sheet1[[#This Row],[Profit]]*0.1)</f>
        <v>0.49000000000000005</v>
      </c>
      <c r="I128" s="27" t="s">
        <v>113</v>
      </c>
      <c r="J128" s="27" t="s">
        <v>10</v>
      </c>
      <c r="K128" s="27" t="s">
        <v>85</v>
      </c>
    </row>
    <row r="129" spans="1:11" x14ac:dyDescent="0.3">
      <c r="A129" s="27" t="s">
        <v>100</v>
      </c>
      <c r="B129">
        <v>1056</v>
      </c>
      <c r="C129">
        <v>1109</v>
      </c>
      <c r="D129" s="27" t="s">
        <v>89</v>
      </c>
      <c r="E129" s="3">
        <v>3</v>
      </c>
      <c r="F129" s="3">
        <v>8</v>
      </c>
      <c r="G129" s="3">
        <f>Sheet1[[#This Row],[Sale Price]]-Sheet1[[#This Row],[Store Cost]]</f>
        <v>5</v>
      </c>
      <c r="H129" s="3">
        <f>IF(Sheet1[[#This Row],[Sale Price]]&gt;50,Sheet1[[#This Row],[Profit]]*0.2,Sheet1[[#This Row],[Profit]]*0.1)</f>
        <v>0.5</v>
      </c>
      <c r="I129" s="27" t="s">
        <v>113</v>
      </c>
      <c r="J129" s="27" t="s">
        <v>10</v>
      </c>
      <c r="K129" s="27" t="s">
        <v>85</v>
      </c>
    </row>
    <row r="130" spans="1:11" x14ac:dyDescent="0.3">
      <c r="A130" s="27" t="s">
        <v>101</v>
      </c>
      <c r="B130">
        <v>1063</v>
      </c>
      <c r="C130">
        <v>1109</v>
      </c>
      <c r="D130" s="27" t="s">
        <v>89</v>
      </c>
      <c r="E130" s="3">
        <v>3</v>
      </c>
      <c r="F130" s="3">
        <v>8</v>
      </c>
      <c r="G130" s="3">
        <f>Sheet1[[#This Row],[Sale Price]]-Sheet1[[#This Row],[Store Cost]]</f>
        <v>5</v>
      </c>
      <c r="H130" s="3">
        <f>IF(Sheet1[[#This Row],[Sale Price]]&gt;50,Sheet1[[#This Row],[Profit]]*0.2,Sheet1[[#This Row],[Profit]]*0.1)</f>
        <v>0.5</v>
      </c>
      <c r="I130" s="27" t="s">
        <v>113</v>
      </c>
      <c r="J130" s="27" t="s">
        <v>10</v>
      </c>
      <c r="K130" s="27" t="s">
        <v>85</v>
      </c>
    </row>
    <row r="131" spans="1:11" x14ac:dyDescent="0.3">
      <c r="A131" s="27" t="s">
        <v>101</v>
      </c>
      <c r="B131">
        <v>1073</v>
      </c>
      <c r="C131">
        <v>6622</v>
      </c>
      <c r="D131" s="27" t="s">
        <v>99</v>
      </c>
      <c r="E131" s="3">
        <v>42</v>
      </c>
      <c r="F131" s="3">
        <v>77</v>
      </c>
      <c r="G131" s="3">
        <f>Sheet1[[#This Row],[Sale Price]]-Sheet1[[#This Row],[Store Cost]]</f>
        <v>35</v>
      </c>
      <c r="H131" s="3">
        <f>IF(Sheet1[[#This Row],[Sale Price]]&gt;50,Sheet1[[#This Row],[Profit]]*0.2,Sheet1[[#This Row],[Profit]]*0.1)</f>
        <v>7</v>
      </c>
      <c r="I131" s="27" t="s">
        <v>113</v>
      </c>
      <c r="J131" s="27" t="s">
        <v>10</v>
      </c>
      <c r="K131" s="27" t="s">
        <v>85</v>
      </c>
    </row>
    <row r="132" spans="1:11" x14ac:dyDescent="0.3">
      <c r="A132" s="27" t="s">
        <v>102</v>
      </c>
      <c r="B132">
        <v>1080</v>
      </c>
      <c r="C132">
        <v>4421</v>
      </c>
      <c r="D132" s="27" t="s">
        <v>91</v>
      </c>
      <c r="E132" s="3">
        <v>45</v>
      </c>
      <c r="F132" s="3">
        <v>87</v>
      </c>
      <c r="G132" s="3">
        <f>Sheet1[[#This Row],[Sale Price]]-Sheet1[[#This Row],[Store Cost]]</f>
        <v>42</v>
      </c>
      <c r="H132" s="3">
        <f>IF(Sheet1[[#This Row],[Sale Price]]&gt;50,Sheet1[[#This Row],[Profit]]*0.2,Sheet1[[#This Row],[Profit]]*0.1)</f>
        <v>8.4</v>
      </c>
      <c r="I132" s="27" t="s">
        <v>113</v>
      </c>
      <c r="J132" s="27" t="s">
        <v>10</v>
      </c>
      <c r="K132" s="27" t="s">
        <v>85</v>
      </c>
    </row>
    <row r="133" spans="1:11" x14ac:dyDescent="0.3">
      <c r="A133" s="27" t="s">
        <v>102</v>
      </c>
      <c r="B133">
        <v>1092</v>
      </c>
      <c r="C133">
        <v>2877</v>
      </c>
      <c r="D133" s="27" t="s">
        <v>84</v>
      </c>
      <c r="E133" s="3">
        <v>11.4</v>
      </c>
      <c r="F133" s="3">
        <v>16.3</v>
      </c>
      <c r="G133" s="3">
        <f>Sheet1[[#This Row],[Sale Price]]-Sheet1[[#This Row],[Store Cost]]</f>
        <v>4.9000000000000004</v>
      </c>
      <c r="H133" s="3">
        <f>IF(Sheet1[[#This Row],[Sale Price]]&gt;50,Sheet1[[#This Row],[Profit]]*0.2,Sheet1[[#This Row],[Profit]]*0.1)</f>
        <v>0.49000000000000005</v>
      </c>
      <c r="I133" s="27" t="s">
        <v>113</v>
      </c>
      <c r="J133" s="27" t="s">
        <v>10</v>
      </c>
      <c r="K133" s="27" t="s">
        <v>85</v>
      </c>
    </row>
    <row r="134" spans="1:11" x14ac:dyDescent="0.3">
      <c r="A134" s="27" t="s">
        <v>102</v>
      </c>
      <c r="B134">
        <v>1094</v>
      </c>
      <c r="C134">
        <v>6119</v>
      </c>
      <c r="D134" s="27" t="s">
        <v>97</v>
      </c>
      <c r="E134" s="3">
        <v>9</v>
      </c>
      <c r="F134" s="3">
        <v>14</v>
      </c>
      <c r="G134" s="3">
        <f>Sheet1[[#This Row],[Sale Price]]-Sheet1[[#This Row],[Store Cost]]</f>
        <v>5</v>
      </c>
      <c r="H134" s="3">
        <f>IF(Sheet1[[#This Row],[Sale Price]]&gt;50,Sheet1[[#This Row],[Profit]]*0.2,Sheet1[[#This Row],[Profit]]*0.1)</f>
        <v>0.5</v>
      </c>
      <c r="I134" s="27" t="s">
        <v>113</v>
      </c>
      <c r="J134" s="27" t="s">
        <v>10</v>
      </c>
      <c r="K134" s="27" t="s">
        <v>85</v>
      </c>
    </row>
    <row r="135" spans="1:11" x14ac:dyDescent="0.3">
      <c r="A135" s="27" t="s">
        <v>103</v>
      </c>
      <c r="B135">
        <v>1099</v>
      </c>
      <c r="C135">
        <v>2877</v>
      </c>
      <c r="D135" s="27" t="s">
        <v>84</v>
      </c>
      <c r="E135" s="3">
        <v>11.4</v>
      </c>
      <c r="F135" s="3">
        <v>16.3</v>
      </c>
      <c r="G135" s="3">
        <f>Sheet1[[#This Row],[Sale Price]]-Sheet1[[#This Row],[Store Cost]]</f>
        <v>4.9000000000000004</v>
      </c>
      <c r="H135" s="3">
        <f>IF(Sheet1[[#This Row],[Sale Price]]&gt;50,Sheet1[[#This Row],[Profit]]*0.2,Sheet1[[#This Row],[Profit]]*0.1)</f>
        <v>0.49000000000000005</v>
      </c>
      <c r="I135" s="27" t="s">
        <v>113</v>
      </c>
      <c r="J135" s="27" t="s">
        <v>10</v>
      </c>
      <c r="K135" s="27" t="s">
        <v>85</v>
      </c>
    </row>
    <row r="136" spans="1:11" x14ac:dyDescent="0.3">
      <c r="A136" s="27" t="s">
        <v>103</v>
      </c>
      <c r="B136">
        <v>1101</v>
      </c>
      <c r="C136">
        <v>2499</v>
      </c>
      <c r="D136" s="27" t="s">
        <v>86</v>
      </c>
      <c r="E136" s="3">
        <v>6.2</v>
      </c>
      <c r="F136" s="3">
        <v>9.1999999999999993</v>
      </c>
      <c r="G136" s="3">
        <f>Sheet1[[#This Row],[Sale Price]]-Sheet1[[#This Row],[Store Cost]]</f>
        <v>2.9999999999999991</v>
      </c>
      <c r="H136" s="3">
        <f>IF(Sheet1[[#This Row],[Sale Price]]&gt;50,Sheet1[[#This Row],[Profit]]*0.2,Sheet1[[#This Row],[Profit]]*0.1)</f>
        <v>0.29999999999999993</v>
      </c>
      <c r="I136" s="27" t="s">
        <v>113</v>
      </c>
      <c r="J136" s="27" t="s">
        <v>10</v>
      </c>
      <c r="K136" s="27" t="s">
        <v>85</v>
      </c>
    </row>
    <row r="137" spans="1:11" x14ac:dyDescent="0.3">
      <c r="A137" s="27" t="s">
        <v>103</v>
      </c>
      <c r="B137">
        <v>1120</v>
      </c>
      <c r="C137">
        <v>2242</v>
      </c>
      <c r="D137" s="27" t="s">
        <v>94</v>
      </c>
      <c r="E137" s="3">
        <v>60</v>
      </c>
      <c r="F137" s="3">
        <v>124</v>
      </c>
      <c r="G137" s="3">
        <f>Sheet1[[#This Row],[Sale Price]]-Sheet1[[#This Row],[Store Cost]]</f>
        <v>64</v>
      </c>
      <c r="H137" s="3">
        <f>IF(Sheet1[[#This Row],[Sale Price]]&gt;50,Sheet1[[#This Row],[Profit]]*0.2,Sheet1[[#This Row],[Profit]]*0.1)</f>
        <v>12.8</v>
      </c>
      <c r="I137" s="27" t="s">
        <v>113</v>
      </c>
      <c r="J137" s="27" t="s">
        <v>10</v>
      </c>
      <c r="K137" s="27" t="s">
        <v>85</v>
      </c>
    </row>
    <row r="138" spans="1:11" x14ac:dyDescent="0.3">
      <c r="A138" s="27" t="s">
        <v>104</v>
      </c>
      <c r="B138">
        <v>1125</v>
      </c>
      <c r="C138">
        <v>2242</v>
      </c>
      <c r="D138" s="27" t="s">
        <v>94</v>
      </c>
      <c r="E138" s="3">
        <v>60</v>
      </c>
      <c r="F138" s="3">
        <v>124</v>
      </c>
      <c r="G138" s="3">
        <f>Sheet1[[#This Row],[Sale Price]]-Sheet1[[#This Row],[Store Cost]]</f>
        <v>64</v>
      </c>
      <c r="H138" s="3">
        <f>IF(Sheet1[[#This Row],[Sale Price]]&gt;50,Sheet1[[#This Row],[Profit]]*0.2,Sheet1[[#This Row],[Profit]]*0.1)</f>
        <v>12.8</v>
      </c>
      <c r="I138" s="27" t="s">
        <v>113</v>
      </c>
      <c r="J138" s="27" t="s">
        <v>10</v>
      </c>
      <c r="K138" s="27" t="s">
        <v>85</v>
      </c>
    </row>
    <row r="139" spans="1:11" x14ac:dyDescent="0.3">
      <c r="A139" s="27" t="s">
        <v>104</v>
      </c>
      <c r="B139">
        <v>1139</v>
      </c>
      <c r="C139">
        <v>4421</v>
      </c>
      <c r="D139" s="27" t="s">
        <v>91</v>
      </c>
      <c r="E139" s="3">
        <v>45</v>
      </c>
      <c r="F139" s="3">
        <v>87</v>
      </c>
      <c r="G139" s="3">
        <f>Sheet1[[#This Row],[Sale Price]]-Sheet1[[#This Row],[Store Cost]]</f>
        <v>42</v>
      </c>
      <c r="H139" s="3">
        <f>IF(Sheet1[[#This Row],[Sale Price]]&gt;50,Sheet1[[#This Row],[Profit]]*0.2,Sheet1[[#This Row],[Profit]]*0.1)</f>
        <v>8.4</v>
      </c>
      <c r="I139" s="27" t="s">
        <v>113</v>
      </c>
      <c r="J139" s="27" t="s">
        <v>10</v>
      </c>
      <c r="K139" s="27" t="s">
        <v>85</v>
      </c>
    </row>
    <row r="140" spans="1:11" x14ac:dyDescent="0.3">
      <c r="A140" s="27" t="s">
        <v>106</v>
      </c>
      <c r="B140">
        <v>1156</v>
      </c>
      <c r="C140">
        <v>2242</v>
      </c>
      <c r="D140" s="27" t="s">
        <v>94</v>
      </c>
      <c r="E140" s="3">
        <v>60</v>
      </c>
      <c r="F140" s="3">
        <v>124</v>
      </c>
      <c r="G140" s="3">
        <f>Sheet1[[#This Row],[Sale Price]]-Sheet1[[#This Row],[Store Cost]]</f>
        <v>64</v>
      </c>
      <c r="H140" s="3">
        <f>IF(Sheet1[[#This Row],[Sale Price]]&gt;50,Sheet1[[#This Row],[Profit]]*0.2,Sheet1[[#This Row],[Profit]]*0.1)</f>
        <v>12.8</v>
      </c>
      <c r="I140" s="27" t="s">
        <v>113</v>
      </c>
      <c r="J140" s="27" t="s">
        <v>10</v>
      </c>
      <c r="K140" s="27" t="s">
        <v>85</v>
      </c>
    </row>
    <row r="141" spans="1:11" x14ac:dyDescent="0.3">
      <c r="A141" s="27" t="s">
        <v>107</v>
      </c>
      <c r="B141">
        <v>1159</v>
      </c>
      <c r="C141">
        <v>6622</v>
      </c>
      <c r="D141" s="27" t="s">
        <v>99</v>
      </c>
      <c r="E141" s="3">
        <v>42</v>
      </c>
      <c r="F141" s="3">
        <v>77</v>
      </c>
      <c r="G141" s="3">
        <f>Sheet1[[#This Row],[Sale Price]]-Sheet1[[#This Row],[Store Cost]]</f>
        <v>35</v>
      </c>
      <c r="H141" s="3">
        <f>IF(Sheet1[[#This Row],[Sale Price]]&gt;50,Sheet1[[#This Row],[Profit]]*0.2,Sheet1[[#This Row],[Profit]]*0.1)</f>
        <v>7</v>
      </c>
      <c r="I141" s="27" t="s">
        <v>113</v>
      </c>
      <c r="J141" s="27" t="s">
        <v>10</v>
      </c>
      <c r="K141" s="27" t="s">
        <v>85</v>
      </c>
    </row>
    <row r="142" spans="1:11" x14ac:dyDescent="0.3">
      <c r="A142" s="27" t="s">
        <v>107</v>
      </c>
      <c r="B142">
        <v>1163</v>
      </c>
      <c r="C142">
        <v>9212</v>
      </c>
      <c r="D142" s="27" t="s">
        <v>92</v>
      </c>
      <c r="E142" s="3">
        <v>4</v>
      </c>
      <c r="F142" s="3">
        <v>7</v>
      </c>
      <c r="G142" s="3">
        <f>Sheet1[[#This Row],[Sale Price]]-Sheet1[[#This Row],[Store Cost]]</f>
        <v>3</v>
      </c>
      <c r="H142" s="3">
        <f>IF(Sheet1[[#This Row],[Sale Price]]&gt;50,Sheet1[[#This Row],[Profit]]*0.2,Sheet1[[#This Row],[Profit]]*0.1)</f>
        <v>0.30000000000000004</v>
      </c>
      <c r="I142" s="27" t="s">
        <v>113</v>
      </c>
      <c r="J142" s="27" t="s">
        <v>10</v>
      </c>
      <c r="K142" s="27" t="s">
        <v>85</v>
      </c>
    </row>
    <row r="143" spans="1:11" x14ac:dyDescent="0.3">
      <c r="A143" s="27" t="s">
        <v>108</v>
      </c>
      <c r="B143">
        <v>1168</v>
      </c>
      <c r="C143">
        <v>9822</v>
      </c>
      <c r="D143" s="27" t="s">
        <v>82</v>
      </c>
      <c r="E143" s="3">
        <v>58.3</v>
      </c>
      <c r="F143" s="3">
        <v>98.4</v>
      </c>
      <c r="G143" s="3">
        <f>Sheet1[[#This Row],[Sale Price]]-Sheet1[[#This Row],[Store Cost]]</f>
        <v>40.100000000000009</v>
      </c>
      <c r="H143" s="3">
        <f>IF(Sheet1[[#This Row],[Sale Price]]&gt;50,Sheet1[[#This Row],[Profit]]*0.2,Sheet1[[#This Row],[Profit]]*0.1)</f>
        <v>8.0200000000000014</v>
      </c>
      <c r="I143" s="27" t="s">
        <v>113</v>
      </c>
      <c r="J143" s="27" t="s">
        <v>10</v>
      </c>
      <c r="K143" s="27" t="s">
        <v>85</v>
      </c>
    </row>
    <row r="144" spans="1:11" x14ac:dyDescent="0.3">
      <c r="A144" s="27" t="s">
        <v>93</v>
      </c>
      <c r="B144">
        <v>1019</v>
      </c>
      <c r="C144">
        <v>2499</v>
      </c>
      <c r="D144" s="27" t="s">
        <v>86</v>
      </c>
      <c r="E144" s="3">
        <v>6.2</v>
      </c>
      <c r="F144" s="3">
        <v>9.1999999999999993</v>
      </c>
      <c r="G144" s="3">
        <f>Sheet1[[#This Row],[Sale Price]]-Sheet1[[#This Row],[Store Cost]]</f>
        <v>2.9999999999999991</v>
      </c>
      <c r="H144" s="3">
        <f>IF(Sheet1[[#This Row],[Sale Price]]&gt;50,Sheet1[[#This Row],[Profit]]*0.2,Sheet1[[#This Row],[Profit]]*0.1)</f>
        <v>0.29999999999999993</v>
      </c>
      <c r="I144" s="27" t="s">
        <v>113</v>
      </c>
      <c r="J144" s="27" t="s">
        <v>10</v>
      </c>
      <c r="K144" s="27" t="s">
        <v>90</v>
      </c>
    </row>
    <row r="145" spans="1:11" x14ac:dyDescent="0.3">
      <c r="A145" s="27" t="s">
        <v>81</v>
      </c>
      <c r="B145">
        <v>1008</v>
      </c>
      <c r="C145">
        <v>2877</v>
      </c>
      <c r="D145" s="27" t="s">
        <v>84</v>
      </c>
      <c r="E145" s="3">
        <v>11.4</v>
      </c>
      <c r="F145" s="3">
        <v>16.3</v>
      </c>
      <c r="G145" s="3">
        <f>Sheet1[[#This Row],[Sale Price]]-Sheet1[[#This Row],[Store Cost]]</f>
        <v>4.9000000000000004</v>
      </c>
      <c r="H145" s="3">
        <f>IF(Sheet1[[#This Row],[Sale Price]]&gt;50,Sheet1[[#This Row],[Profit]]*0.2,Sheet1[[#This Row],[Profit]]*0.1)</f>
        <v>0.49000000000000005</v>
      </c>
      <c r="I145" s="27" t="s">
        <v>113</v>
      </c>
      <c r="J145" s="27" t="s">
        <v>10</v>
      </c>
      <c r="K145" s="27" t="s">
        <v>83</v>
      </c>
    </row>
    <row r="146" spans="1:11" x14ac:dyDescent="0.3">
      <c r="A146" s="27" t="s">
        <v>81</v>
      </c>
      <c r="B146">
        <v>1012</v>
      </c>
      <c r="C146">
        <v>4421</v>
      </c>
      <c r="D146" s="27" t="s">
        <v>91</v>
      </c>
      <c r="E146" s="3">
        <v>45</v>
      </c>
      <c r="F146" s="3">
        <v>87</v>
      </c>
      <c r="G146" s="3">
        <f>Sheet1[[#This Row],[Sale Price]]-Sheet1[[#This Row],[Store Cost]]</f>
        <v>42</v>
      </c>
      <c r="H146" s="3">
        <f>IF(Sheet1[[#This Row],[Sale Price]]&gt;50,Sheet1[[#This Row],[Profit]]*0.2,Sheet1[[#This Row],[Profit]]*0.1)</f>
        <v>8.4</v>
      </c>
      <c r="I146" s="27" t="s">
        <v>113</v>
      </c>
      <c r="J146" s="27" t="s">
        <v>10</v>
      </c>
      <c r="K146" s="27" t="s">
        <v>83</v>
      </c>
    </row>
    <row r="147" spans="1:11" x14ac:dyDescent="0.3">
      <c r="A147" s="27" t="s">
        <v>98</v>
      </c>
      <c r="B147">
        <v>1042</v>
      </c>
      <c r="C147">
        <v>8722</v>
      </c>
      <c r="D147" s="27" t="s">
        <v>88</v>
      </c>
      <c r="E147" s="3">
        <v>344</v>
      </c>
      <c r="F147" s="3">
        <v>502</v>
      </c>
      <c r="G147" s="3">
        <f>Sheet1[[#This Row],[Sale Price]]-Sheet1[[#This Row],[Store Cost]]</f>
        <v>158</v>
      </c>
      <c r="H147" s="3">
        <f>IF(Sheet1[[#This Row],[Sale Price]]&gt;50,Sheet1[[#This Row],[Profit]]*0.2,Sheet1[[#This Row],[Profit]]*0.1)</f>
        <v>31.6</v>
      </c>
      <c r="I147" s="27" t="s">
        <v>113</v>
      </c>
      <c r="J147" s="27" t="s">
        <v>10</v>
      </c>
      <c r="K147" s="27" t="s">
        <v>83</v>
      </c>
    </row>
    <row r="148" spans="1:11" x14ac:dyDescent="0.3">
      <c r="A148" s="27" t="s">
        <v>101</v>
      </c>
      <c r="B148">
        <v>1065</v>
      </c>
      <c r="C148">
        <v>2499</v>
      </c>
      <c r="D148" s="27" t="s">
        <v>86</v>
      </c>
      <c r="E148" s="3">
        <v>6.2</v>
      </c>
      <c r="F148" s="3">
        <v>9.1999999999999993</v>
      </c>
      <c r="G148" s="3">
        <f>Sheet1[[#This Row],[Sale Price]]-Sheet1[[#This Row],[Store Cost]]</f>
        <v>2.9999999999999991</v>
      </c>
      <c r="H148" s="3">
        <f>IF(Sheet1[[#This Row],[Sale Price]]&gt;50,Sheet1[[#This Row],[Profit]]*0.2,Sheet1[[#This Row],[Profit]]*0.1)</f>
        <v>0.29999999999999993</v>
      </c>
      <c r="I148" s="27" t="s">
        <v>113</v>
      </c>
      <c r="J148" s="27" t="s">
        <v>10</v>
      </c>
      <c r="K148" s="27" t="s">
        <v>83</v>
      </c>
    </row>
    <row r="149" spans="1:11" x14ac:dyDescent="0.3">
      <c r="A149" s="27" t="s">
        <v>104</v>
      </c>
      <c r="B149">
        <v>1126</v>
      </c>
      <c r="C149">
        <v>9212</v>
      </c>
      <c r="D149" s="27" t="s">
        <v>92</v>
      </c>
      <c r="E149" s="3">
        <v>4</v>
      </c>
      <c r="F149" s="3">
        <v>7</v>
      </c>
      <c r="G149" s="3">
        <f>Sheet1[[#This Row],[Sale Price]]-Sheet1[[#This Row],[Store Cost]]</f>
        <v>3</v>
      </c>
      <c r="H149" s="3">
        <f>IF(Sheet1[[#This Row],[Sale Price]]&gt;50,Sheet1[[#This Row],[Profit]]*0.2,Sheet1[[#This Row],[Profit]]*0.1)</f>
        <v>0.30000000000000004</v>
      </c>
      <c r="I149" s="27" t="s">
        <v>113</v>
      </c>
      <c r="J149" s="27" t="s">
        <v>10</v>
      </c>
      <c r="K149" s="27" t="s">
        <v>83</v>
      </c>
    </row>
    <row r="150" spans="1:11" x14ac:dyDescent="0.3">
      <c r="A150" s="27" t="s">
        <v>104</v>
      </c>
      <c r="B150">
        <v>1136</v>
      </c>
      <c r="C150">
        <v>2242</v>
      </c>
      <c r="D150" s="27" t="s">
        <v>94</v>
      </c>
      <c r="E150" s="3">
        <v>60</v>
      </c>
      <c r="F150" s="3">
        <v>124</v>
      </c>
      <c r="G150" s="3">
        <f>Sheet1[[#This Row],[Sale Price]]-Sheet1[[#This Row],[Store Cost]]</f>
        <v>64</v>
      </c>
      <c r="H150" s="3">
        <f>IF(Sheet1[[#This Row],[Sale Price]]&gt;50,Sheet1[[#This Row],[Profit]]*0.2,Sheet1[[#This Row],[Profit]]*0.1)</f>
        <v>12.8</v>
      </c>
      <c r="I150" s="27" t="s">
        <v>113</v>
      </c>
      <c r="J150" s="27" t="s">
        <v>10</v>
      </c>
      <c r="K150" s="27" t="s">
        <v>83</v>
      </c>
    </row>
    <row r="151" spans="1:11" x14ac:dyDescent="0.3">
      <c r="A151" s="27" t="s">
        <v>106</v>
      </c>
      <c r="B151">
        <v>1157</v>
      </c>
      <c r="C151">
        <v>9212</v>
      </c>
      <c r="D151" s="27" t="s">
        <v>92</v>
      </c>
      <c r="E151" s="3">
        <v>4</v>
      </c>
      <c r="F151" s="3">
        <v>7</v>
      </c>
      <c r="G151" s="3">
        <f>Sheet1[[#This Row],[Sale Price]]-Sheet1[[#This Row],[Store Cost]]</f>
        <v>3</v>
      </c>
      <c r="H151" s="3">
        <f>IF(Sheet1[[#This Row],[Sale Price]]&gt;50,Sheet1[[#This Row],[Profit]]*0.2,Sheet1[[#This Row],[Profit]]*0.1)</f>
        <v>0.30000000000000004</v>
      </c>
      <c r="I151" s="27" t="s">
        <v>113</v>
      </c>
      <c r="J151" s="27" t="s">
        <v>10</v>
      </c>
      <c r="K151" s="27" t="s">
        <v>83</v>
      </c>
    </row>
    <row r="152" spans="1:11" x14ac:dyDescent="0.3">
      <c r="A152" s="27" t="s">
        <v>108</v>
      </c>
      <c r="B152">
        <v>1167</v>
      </c>
      <c r="C152">
        <v>2242</v>
      </c>
      <c r="D152" s="27" t="s">
        <v>94</v>
      </c>
      <c r="E152" s="3">
        <v>60</v>
      </c>
      <c r="F152" s="3">
        <v>124</v>
      </c>
      <c r="G152" s="3">
        <f>Sheet1[[#This Row],[Sale Price]]-Sheet1[[#This Row],[Store Cost]]</f>
        <v>64</v>
      </c>
      <c r="H152" s="3">
        <f>IF(Sheet1[[#This Row],[Sale Price]]&gt;50,Sheet1[[#This Row],[Profit]]*0.2,Sheet1[[#This Row],[Profit]]*0.1)</f>
        <v>12.8</v>
      </c>
      <c r="I152" s="27" t="s">
        <v>113</v>
      </c>
      <c r="J152" s="27" t="s">
        <v>10</v>
      </c>
      <c r="K152" s="27" t="s">
        <v>83</v>
      </c>
    </row>
    <row r="153" spans="1:11" x14ac:dyDescent="0.3">
      <c r="A153" s="27" t="s">
        <v>93</v>
      </c>
      <c r="B153">
        <v>1020</v>
      </c>
      <c r="C153">
        <v>2499</v>
      </c>
      <c r="D153" s="27" t="s">
        <v>86</v>
      </c>
      <c r="E153" s="3">
        <v>6.2</v>
      </c>
      <c r="F153" s="3">
        <v>9.1999999999999993</v>
      </c>
      <c r="G153" s="3">
        <f>Sheet1[[#This Row],[Sale Price]]-Sheet1[[#This Row],[Store Cost]]</f>
        <v>2.9999999999999991</v>
      </c>
      <c r="H153" s="3">
        <f>IF(Sheet1[[#This Row],[Sale Price]]&gt;50,Sheet1[[#This Row],[Profit]]*0.2,Sheet1[[#This Row],[Profit]]*0.1)</f>
        <v>0.29999999999999993</v>
      </c>
      <c r="I153" s="27" t="s">
        <v>113</v>
      </c>
      <c r="J153" s="27" t="s">
        <v>10</v>
      </c>
      <c r="K153" s="27" t="s">
        <v>95</v>
      </c>
    </row>
    <row r="154" spans="1:11" x14ac:dyDescent="0.3">
      <c r="A154" s="27" t="s">
        <v>100</v>
      </c>
      <c r="B154">
        <v>1054</v>
      </c>
      <c r="C154">
        <v>4421</v>
      </c>
      <c r="D154" s="27" t="s">
        <v>91</v>
      </c>
      <c r="E154" s="3">
        <v>45</v>
      </c>
      <c r="F154" s="3">
        <v>87</v>
      </c>
      <c r="G154" s="3">
        <f>Sheet1[[#This Row],[Sale Price]]-Sheet1[[#This Row],[Store Cost]]</f>
        <v>42</v>
      </c>
      <c r="H154" s="3">
        <f>IF(Sheet1[[#This Row],[Sale Price]]&gt;50,Sheet1[[#This Row],[Profit]]*0.2,Sheet1[[#This Row],[Profit]]*0.1)</f>
        <v>8.4</v>
      </c>
      <c r="I154" s="27" t="s">
        <v>113</v>
      </c>
      <c r="J154" s="27" t="s">
        <v>10</v>
      </c>
      <c r="K154" s="27" t="s">
        <v>95</v>
      </c>
    </row>
    <row r="155" spans="1:11" x14ac:dyDescent="0.3">
      <c r="A155" s="27" t="s">
        <v>100</v>
      </c>
      <c r="B155">
        <v>1060</v>
      </c>
      <c r="C155">
        <v>6119</v>
      </c>
      <c r="D155" s="27" t="s">
        <v>97</v>
      </c>
      <c r="E155" s="3">
        <v>9</v>
      </c>
      <c r="F155" s="3">
        <v>14</v>
      </c>
      <c r="G155" s="3">
        <f>Sheet1[[#This Row],[Sale Price]]-Sheet1[[#This Row],[Store Cost]]</f>
        <v>5</v>
      </c>
      <c r="H155" s="3">
        <f>IF(Sheet1[[#This Row],[Sale Price]]&gt;50,Sheet1[[#This Row],[Profit]]*0.2,Sheet1[[#This Row],[Profit]]*0.1)</f>
        <v>0.5</v>
      </c>
      <c r="I155" s="27" t="s">
        <v>113</v>
      </c>
      <c r="J155" s="27" t="s">
        <v>10</v>
      </c>
      <c r="K155" s="27" t="s">
        <v>95</v>
      </c>
    </row>
    <row r="156" spans="1:11" x14ac:dyDescent="0.3">
      <c r="A156" s="27" t="s">
        <v>101</v>
      </c>
      <c r="B156">
        <v>1061</v>
      </c>
      <c r="C156">
        <v>1109</v>
      </c>
      <c r="D156" s="27" t="s">
        <v>89</v>
      </c>
      <c r="E156" s="3">
        <v>3</v>
      </c>
      <c r="F156" s="3">
        <v>8</v>
      </c>
      <c r="G156" s="3">
        <f>Sheet1[[#This Row],[Sale Price]]-Sheet1[[#This Row],[Store Cost]]</f>
        <v>5</v>
      </c>
      <c r="H156" s="3">
        <f>IF(Sheet1[[#This Row],[Sale Price]]&gt;50,Sheet1[[#This Row],[Profit]]*0.2,Sheet1[[#This Row],[Profit]]*0.1)</f>
        <v>0.5</v>
      </c>
      <c r="I156" s="27" t="s">
        <v>113</v>
      </c>
      <c r="J156" s="27" t="s">
        <v>10</v>
      </c>
      <c r="K156" s="27" t="s">
        <v>95</v>
      </c>
    </row>
    <row r="157" spans="1:11" x14ac:dyDescent="0.3">
      <c r="A157" s="27" t="s">
        <v>101</v>
      </c>
      <c r="B157">
        <v>1066</v>
      </c>
      <c r="C157">
        <v>2877</v>
      </c>
      <c r="D157" s="27" t="s">
        <v>84</v>
      </c>
      <c r="E157" s="3">
        <v>11.4</v>
      </c>
      <c r="F157" s="3">
        <v>16.3</v>
      </c>
      <c r="G157" s="3">
        <f>Sheet1[[#This Row],[Sale Price]]-Sheet1[[#This Row],[Store Cost]]</f>
        <v>4.9000000000000004</v>
      </c>
      <c r="H157" s="3">
        <f>IF(Sheet1[[#This Row],[Sale Price]]&gt;50,Sheet1[[#This Row],[Profit]]*0.2,Sheet1[[#This Row],[Profit]]*0.1)</f>
        <v>0.49000000000000005</v>
      </c>
      <c r="I157" s="27" t="s">
        <v>113</v>
      </c>
      <c r="J157" s="27" t="s">
        <v>10</v>
      </c>
      <c r="K157" s="27" t="s">
        <v>95</v>
      </c>
    </row>
    <row r="158" spans="1:11" x14ac:dyDescent="0.3">
      <c r="A158" s="27" t="s">
        <v>101</v>
      </c>
      <c r="B158">
        <v>1072</v>
      </c>
      <c r="C158">
        <v>1109</v>
      </c>
      <c r="D158" s="27" t="s">
        <v>89</v>
      </c>
      <c r="E158" s="3">
        <v>3</v>
      </c>
      <c r="F158" s="3">
        <v>8</v>
      </c>
      <c r="G158" s="3">
        <f>Sheet1[[#This Row],[Sale Price]]-Sheet1[[#This Row],[Store Cost]]</f>
        <v>5</v>
      </c>
      <c r="H158" s="3">
        <f>IF(Sheet1[[#This Row],[Sale Price]]&gt;50,Sheet1[[#This Row],[Profit]]*0.2,Sheet1[[#This Row],[Profit]]*0.1)</f>
        <v>0.5</v>
      </c>
      <c r="I158" s="27" t="s">
        <v>113</v>
      </c>
      <c r="J158" s="27" t="s">
        <v>10</v>
      </c>
      <c r="K158" s="27" t="s">
        <v>95</v>
      </c>
    </row>
    <row r="159" spans="1:11" x14ac:dyDescent="0.3">
      <c r="A159" s="27" t="s">
        <v>102</v>
      </c>
      <c r="B159">
        <v>1085</v>
      </c>
      <c r="C159">
        <v>9822</v>
      </c>
      <c r="D159" s="27" t="s">
        <v>82</v>
      </c>
      <c r="E159" s="3">
        <v>58.3</v>
      </c>
      <c r="F159" s="3">
        <v>98.4</v>
      </c>
      <c r="G159" s="3">
        <f>Sheet1[[#This Row],[Sale Price]]-Sheet1[[#This Row],[Store Cost]]</f>
        <v>40.100000000000009</v>
      </c>
      <c r="H159" s="3">
        <f>IF(Sheet1[[#This Row],[Sale Price]]&gt;50,Sheet1[[#This Row],[Profit]]*0.2,Sheet1[[#This Row],[Profit]]*0.1)</f>
        <v>8.0200000000000014</v>
      </c>
      <c r="I159" s="27" t="s">
        <v>113</v>
      </c>
      <c r="J159" s="27" t="s">
        <v>10</v>
      </c>
      <c r="K159" s="27" t="s">
        <v>95</v>
      </c>
    </row>
    <row r="160" spans="1:11" x14ac:dyDescent="0.3">
      <c r="A160" s="27" t="s">
        <v>102</v>
      </c>
      <c r="B160">
        <v>1089</v>
      </c>
      <c r="C160">
        <v>6119</v>
      </c>
      <c r="D160" s="27" t="s">
        <v>97</v>
      </c>
      <c r="E160" s="3">
        <v>9</v>
      </c>
      <c r="F160" s="3">
        <v>14</v>
      </c>
      <c r="G160" s="3">
        <f>Sheet1[[#This Row],[Sale Price]]-Sheet1[[#This Row],[Store Cost]]</f>
        <v>5</v>
      </c>
      <c r="H160" s="3">
        <f>IF(Sheet1[[#This Row],[Sale Price]]&gt;50,Sheet1[[#This Row],[Profit]]*0.2,Sheet1[[#This Row],[Profit]]*0.1)</f>
        <v>0.5</v>
      </c>
      <c r="I160" s="27" t="s">
        <v>113</v>
      </c>
      <c r="J160" s="27" t="s">
        <v>10</v>
      </c>
      <c r="K160" s="27" t="s">
        <v>95</v>
      </c>
    </row>
    <row r="161" spans="1:11" x14ac:dyDescent="0.3">
      <c r="A161" s="27" t="s">
        <v>103</v>
      </c>
      <c r="B161">
        <v>1104</v>
      </c>
      <c r="C161">
        <v>2877</v>
      </c>
      <c r="D161" s="27" t="s">
        <v>84</v>
      </c>
      <c r="E161" s="3">
        <v>11.4</v>
      </c>
      <c r="F161" s="3">
        <v>16.3</v>
      </c>
      <c r="G161" s="3">
        <f>Sheet1[[#This Row],[Sale Price]]-Sheet1[[#This Row],[Store Cost]]</f>
        <v>4.9000000000000004</v>
      </c>
      <c r="H161" s="3">
        <f>IF(Sheet1[[#This Row],[Sale Price]]&gt;50,Sheet1[[#This Row],[Profit]]*0.2,Sheet1[[#This Row],[Profit]]*0.1)</f>
        <v>0.49000000000000005</v>
      </c>
      <c r="I161" s="27" t="s">
        <v>113</v>
      </c>
      <c r="J161" s="27" t="s">
        <v>10</v>
      </c>
      <c r="K161" s="27" t="s">
        <v>95</v>
      </c>
    </row>
    <row r="162" spans="1:11" x14ac:dyDescent="0.3">
      <c r="A162" s="27" t="s">
        <v>103</v>
      </c>
      <c r="B162">
        <v>1108</v>
      </c>
      <c r="C162">
        <v>9822</v>
      </c>
      <c r="D162" s="27" t="s">
        <v>82</v>
      </c>
      <c r="E162" s="3">
        <v>58.3</v>
      </c>
      <c r="F162" s="3">
        <v>98.4</v>
      </c>
      <c r="G162" s="3">
        <f>Sheet1[[#This Row],[Sale Price]]-Sheet1[[#This Row],[Store Cost]]</f>
        <v>40.100000000000009</v>
      </c>
      <c r="H162" s="3">
        <f>IF(Sheet1[[#This Row],[Sale Price]]&gt;50,Sheet1[[#This Row],[Profit]]*0.2,Sheet1[[#This Row],[Profit]]*0.1)</f>
        <v>8.0200000000000014</v>
      </c>
      <c r="I162" s="27" t="s">
        <v>113</v>
      </c>
      <c r="J162" s="27" t="s">
        <v>10</v>
      </c>
      <c r="K162" s="27" t="s">
        <v>95</v>
      </c>
    </row>
    <row r="163" spans="1:11" x14ac:dyDescent="0.3">
      <c r="A163" s="27" t="s">
        <v>103</v>
      </c>
      <c r="B163">
        <v>1116</v>
      </c>
      <c r="C163">
        <v>6622</v>
      </c>
      <c r="D163" s="27" t="s">
        <v>99</v>
      </c>
      <c r="E163" s="3">
        <v>42</v>
      </c>
      <c r="F163" s="3">
        <v>77</v>
      </c>
      <c r="G163" s="3">
        <f>Sheet1[[#This Row],[Sale Price]]-Sheet1[[#This Row],[Store Cost]]</f>
        <v>35</v>
      </c>
      <c r="H163" s="3">
        <f>IF(Sheet1[[#This Row],[Sale Price]]&gt;50,Sheet1[[#This Row],[Profit]]*0.2,Sheet1[[#This Row],[Profit]]*0.1)</f>
        <v>7</v>
      </c>
      <c r="I163" s="27" t="s">
        <v>113</v>
      </c>
      <c r="J163" s="27" t="s">
        <v>10</v>
      </c>
      <c r="K163" s="27" t="s">
        <v>95</v>
      </c>
    </row>
    <row r="164" spans="1:11" x14ac:dyDescent="0.3">
      <c r="A164" s="27" t="s">
        <v>103</v>
      </c>
      <c r="B164">
        <v>1121</v>
      </c>
      <c r="C164">
        <v>4421</v>
      </c>
      <c r="D164" s="27" t="s">
        <v>91</v>
      </c>
      <c r="E164" s="3">
        <v>45</v>
      </c>
      <c r="F164" s="3">
        <v>87</v>
      </c>
      <c r="G164" s="3">
        <f>Sheet1[[#This Row],[Sale Price]]-Sheet1[[#This Row],[Store Cost]]</f>
        <v>42</v>
      </c>
      <c r="H164" s="3">
        <f>IF(Sheet1[[#This Row],[Sale Price]]&gt;50,Sheet1[[#This Row],[Profit]]*0.2,Sheet1[[#This Row],[Profit]]*0.1)</f>
        <v>8.4</v>
      </c>
      <c r="I164" s="27" t="s">
        <v>113</v>
      </c>
      <c r="J164" s="27" t="s">
        <v>10</v>
      </c>
      <c r="K164" s="27" t="s">
        <v>95</v>
      </c>
    </row>
    <row r="165" spans="1:11" x14ac:dyDescent="0.3">
      <c r="A165" s="27" t="s">
        <v>103</v>
      </c>
      <c r="B165">
        <v>1123</v>
      </c>
      <c r="C165">
        <v>9822</v>
      </c>
      <c r="D165" s="27" t="s">
        <v>82</v>
      </c>
      <c r="E165" s="3">
        <v>58.3</v>
      </c>
      <c r="F165" s="3">
        <v>98.4</v>
      </c>
      <c r="G165" s="3">
        <f>Sheet1[[#This Row],[Sale Price]]-Sheet1[[#This Row],[Store Cost]]</f>
        <v>40.100000000000009</v>
      </c>
      <c r="H165" s="3">
        <f>IF(Sheet1[[#This Row],[Sale Price]]&gt;50,Sheet1[[#This Row],[Profit]]*0.2,Sheet1[[#This Row],[Profit]]*0.1)</f>
        <v>8.0200000000000014</v>
      </c>
      <c r="I165" s="27" t="s">
        <v>113</v>
      </c>
      <c r="J165" s="27" t="s">
        <v>10</v>
      </c>
      <c r="K165" s="27" t="s">
        <v>95</v>
      </c>
    </row>
    <row r="166" spans="1:11" x14ac:dyDescent="0.3">
      <c r="A166" s="27" t="s">
        <v>107</v>
      </c>
      <c r="B166">
        <v>1166</v>
      </c>
      <c r="C166">
        <v>8722</v>
      </c>
      <c r="D166" s="27" t="s">
        <v>88</v>
      </c>
      <c r="E166" s="3">
        <v>344</v>
      </c>
      <c r="F166" s="3">
        <v>502</v>
      </c>
      <c r="G166" s="3">
        <f>Sheet1[[#This Row],[Sale Price]]-Sheet1[[#This Row],[Store Cost]]</f>
        <v>158</v>
      </c>
      <c r="H166" s="3">
        <f>IF(Sheet1[[#This Row],[Sale Price]]&gt;50,Sheet1[[#This Row],[Profit]]*0.2,Sheet1[[#This Row],[Profit]]*0.1)</f>
        <v>31.6</v>
      </c>
      <c r="I166" s="27" t="s">
        <v>113</v>
      </c>
      <c r="J166" s="27" t="s">
        <v>10</v>
      </c>
      <c r="K166" s="27" t="s">
        <v>95</v>
      </c>
    </row>
    <row r="167" spans="1:11" x14ac:dyDescent="0.3">
      <c r="A167" s="27" t="s">
        <v>93</v>
      </c>
      <c r="B167">
        <v>1022</v>
      </c>
      <c r="C167">
        <v>2877</v>
      </c>
      <c r="D167" s="27" t="s">
        <v>84</v>
      </c>
      <c r="E167" s="3">
        <v>11.4</v>
      </c>
      <c r="F167" s="3">
        <v>16.3</v>
      </c>
      <c r="G167" s="3">
        <f>Sheet1[[#This Row],[Sale Price]]-Sheet1[[#This Row],[Store Cost]]</f>
        <v>4.9000000000000004</v>
      </c>
      <c r="H167" s="3">
        <f>IF(Sheet1[[#This Row],[Sale Price]]&gt;50,Sheet1[[#This Row],[Profit]]*0.2,Sheet1[[#This Row],[Profit]]*0.1)</f>
        <v>0.49000000000000005</v>
      </c>
      <c r="I167" s="27" t="s">
        <v>113</v>
      </c>
      <c r="J167" s="27" t="s">
        <v>10</v>
      </c>
      <c r="K167" s="27" t="s">
        <v>96</v>
      </c>
    </row>
    <row r="168" spans="1:11" x14ac:dyDescent="0.3">
      <c r="A168" s="27" t="s">
        <v>100</v>
      </c>
      <c r="B168">
        <v>1051</v>
      </c>
      <c r="C168">
        <v>6119</v>
      </c>
      <c r="D168" s="27" t="s">
        <v>97</v>
      </c>
      <c r="E168" s="3">
        <v>9</v>
      </c>
      <c r="F168" s="3">
        <v>14</v>
      </c>
      <c r="G168" s="3">
        <f>Sheet1[[#This Row],[Sale Price]]-Sheet1[[#This Row],[Store Cost]]</f>
        <v>5</v>
      </c>
      <c r="H168" s="3">
        <f>IF(Sheet1[[#This Row],[Sale Price]]&gt;50,Sheet1[[#This Row],[Profit]]*0.2,Sheet1[[#This Row],[Profit]]*0.1)</f>
        <v>0.5</v>
      </c>
      <c r="I168" s="27" t="s">
        <v>113</v>
      </c>
      <c r="J168" s="27" t="s">
        <v>10</v>
      </c>
      <c r="K168" s="27" t="s">
        <v>96</v>
      </c>
    </row>
    <row r="169" spans="1:11" x14ac:dyDescent="0.3">
      <c r="A169" s="27" t="s">
        <v>101</v>
      </c>
      <c r="B169">
        <v>1067</v>
      </c>
      <c r="C169">
        <v>2877</v>
      </c>
      <c r="D169" s="27" t="s">
        <v>84</v>
      </c>
      <c r="E169" s="3">
        <v>11.4</v>
      </c>
      <c r="F169" s="3">
        <v>16.3</v>
      </c>
      <c r="G169" s="3">
        <f>Sheet1[[#This Row],[Sale Price]]-Sheet1[[#This Row],[Store Cost]]</f>
        <v>4.9000000000000004</v>
      </c>
      <c r="H169" s="3">
        <f>IF(Sheet1[[#This Row],[Sale Price]]&gt;50,Sheet1[[#This Row],[Profit]]*0.2,Sheet1[[#This Row],[Profit]]*0.1)</f>
        <v>0.49000000000000005</v>
      </c>
      <c r="I169" s="27" t="s">
        <v>113</v>
      </c>
      <c r="J169" s="27" t="s">
        <v>10</v>
      </c>
      <c r="K169" s="27" t="s">
        <v>96</v>
      </c>
    </row>
    <row r="170" spans="1:11" x14ac:dyDescent="0.3">
      <c r="A170" s="27" t="s">
        <v>102</v>
      </c>
      <c r="B170">
        <v>1081</v>
      </c>
      <c r="C170">
        <v>6119</v>
      </c>
      <c r="D170" s="27" t="s">
        <v>97</v>
      </c>
      <c r="E170" s="3">
        <v>9</v>
      </c>
      <c r="F170" s="3">
        <v>14</v>
      </c>
      <c r="G170" s="3">
        <f>Sheet1[[#This Row],[Sale Price]]-Sheet1[[#This Row],[Store Cost]]</f>
        <v>5</v>
      </c>
      <c r="H170" s="3">
        <f>IF(Sheet1[[#This Row],[Sale Price]]&gt;50,Sheet1[[#This Row],[Profit]]*0.2,Sheet1[[#This Row],[Profit]]*0.1)</f>
        <v>0.5</v>
      </c>
      <c r="I170" s="27" t="s">
        <v>113</v>
      </c>
      <c r="J170" s="27" t="s">
        <v>10</v>
      </c>
      <c r="K170" s="27" t="s">
        <v>96</v>
      </c>
    </row>
    <row r="171" spans="1:11" x14ac:dyDescent="0.3">
      <c r="A171" s="27" t="s">
        <v>106</v>
      </c>
      <c r="B171">
        <v>1150</v>
      </c>
      <c r="C171">
        <v>2242</v>
      </c>
      <c r="D171" s="27" t="s">
        <v>94</v>
      </c>
      <c r="E171" s="3">
        <v>60</v>
      </c>
      <c r="F171" s="3">
        <v>124</v>
      </c>
      <c r="G171" s="3">
        <f>Sheet1[[#This Row],[Sale Price]]-Sheet1[[#This Row],[Store Cost]]</f>
        <v>64</v>
      </c>
      <c r="H171" s="3">
        <f>IF(Sheet1[[#This Row],[Sale Price]]&gt;50,Sheet1[[#This Row],[Profit]]*0.2,Sheet1[[#This Row],[Profit]]*0.1)</f>
        <v>12.8</v>
      </c>
      <c r="I171" s="27" t="s">
        <v>113</v>
      </c>
      <c r="J171" s="27" t="s">
        <v>10</v>
      </c>
      <c r="K171" s="27" t="s">
        <v>96</v>
      </c>
    </row>
    <row r="172" spans="1:11" x14ac:dyDescent="0.3">
      <c r="A172" s="27" t="s">
        <v>108</v>
      </c>
      <c r="B172">
        <v>1169</v>
      </c>
      <c r="C172">
        <v>8722</v>
      </c>
      <c r="D172" s="27" t="s">
        <v>88</v>
      </c>
      <c r="E172" s="3">
        <v>344</v>
      </c>
      <c r="F172" s="3">
        <v>502</v>
      </c>
      <c r="G172" s="3">
        <f>Sheet1[[#This Row],[Sale Price]]-Sheet1[[#This Row],[Store Cost]]</f>
        <v>158</v>
      </c>
      <c r="H172" s="3">
        <f>IF(Sheet1[[#This Row],[Sale Price]]&gt;50,Sheet1[[#This Row],[Profit]]*0.2,Sheet1[[#This Row],[Profit]]*0.1)</f>
        <v>31.6</v>
      </c>
      <c r="I172" s="27" t="s">
        <v>113</v>
      </c>
      <c r="J172" s="27" t="s">
        <v>10</v>
      </c>
      <c r="K172" s="27" t="s">
        <v>96</v>
      </c>
    </row>
  </sheetData>
  <phoneticPr fontId="4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EC77-D1C8-4F62-8F05-161F7F6E6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Payroll</vt:lpstr>
      <vt:lpstr>5 Days Payroll</vt:lpstr>
      <vt:lpstr>Gradebook</vt:lpstr>
      <vt:lpstr>Decision Maker</vt:lpstr>
      <vt:lpstr>Sales Dtabase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Yadav</dc:creator>
  <cp:lastModifiedBy>Vikram Kumar Yadav</cp:lastModifiedBy>
  <dcterms:created xsi:type="dcterms:W3CDTF">2024-07-27T12:45:49Z</dcterms:created>
  <dcterms:modified xsi:type="dcterms:W3CDTF">2024-07-28T08:48:55Z</dcterms:modified>
</cp:coreProperties>
</file>