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- IIM Trichy (Updated)\2. BSF\Project\"/>
    </mc:Choice>
  </mc:AlternateContent>
  <xr:revisionPtr revIDLastSave="0" documentId="13_ncr:1_{C3AE6EAE-7F19-44CD-A4AF-43339DFB752E}" xr6:coauthVersionLast="47" xr6:coauthVersionMax="47" xr10:uidLastSave="{00000000-0000-0000-0000-000000000000}"/>
  <bookViews>
    <workbookView xWindow="-108" yWindow="-108" windowWidth="23256" windowHeight="12456" activeTab="3" xr2:uid="{EB0EA90F-5D02-4555-A556-590372CD380C}"/>
  </bookViews>
  <sheets>
    <sheet name="Bin_Mod" sheetId="3" r:id="rId1"/>
    <sheet name="Dictionary" sheetId="1" r:id="rId2"/>
    <sheet name="Variable Summary" sheetId="5" r:id="rId3"/>
    <sheet name="Performance Mesurement" sheetId="6" r:id="rId4"/>
    <sheet name="Correlations" sheetId="7" r:id="rId5"/>
  </sheets>
  <definedNames>
    <definedName name="_xlnm._FilterDatabase" localSheetId="0" hidden="1">Bin_Mod!$K$1:$V$84</definedName>
    <definedName name="_xlnm._FilterDatabase" localSheetId="3" hidden="1">'Performance Mesurement'!$B$20:$I$30</definedName>
    <definedName name="_xlnm._FilterDatabase" localSheetId="2" hidden="1">'Variable Summary'!#REF!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0" i="6" l="1"/>
  <c r="T63" i="6"/>
  <c r="T62" i="6"/>
  <c r="T61" i="6"/>
  <c r="T60" i="6"/>
  <c r="T59" i="6"/>
  <c r="T58" i="6"/>
  <c r="T57" i="6"/>
  <c r="T56" i="6"/>
  <c r="T55" i="6"/>
  <c r="T54" i="6"/>
  <c r="T47" i="6"/>
  <c r="T46" i="6"/>
  <c r="T45" i="6"/>
  <c r="T44" i="6"/>
  <c r="T43" i="6"/>
  <c r="T42" i="6"/>
  <c r="T41" i="6"/>
  <c r="T40" i="6"/>
  <c r="T39" i="6"/>
  <c r="T38" i="6"/>
  <c r="T30" i="6"/>
  <c r="T29" i="6"/>
  <c r="T28" i="6"/>
  <c r="T27" i="6"/>
  <c r="T26" i="6"/>
  <c r="T25" i="6"/>
  <c r="T24" i="6"/>
  <c r="T23" i="6"/>
  <c r="T22" i="6"/>
  <c r="T21" i="6"/>
  <c r="T14" i="6"/>
  <c r="T13" i="6"/>
  <c r="T12" i="6"/>
  <c r="T11" i="6"/>
  <c r="T10" i="6"/>
  <c r="T9" i="6"/>
  <c r="T8" i="6"/>
  <c r="T7" i="6"/>
  <c r="T6" i="6"/>
  <c r="T5" i="6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K21" i="6"/>
  <c r="J21" i="6"/>
  <c r="P14" i="6"/>
  <c r="Q14" i="6" s="1"/>
  <c r="P13" i="6"/>
  <c r="Q13" i="6" s="1"/>
  <c r="P12" i="6"/>
  <c r="Q12" i="6" s="1"/>
  <c r="P11" i="6"/>
  <c r="Q11" i="6" s="1"/>
  <c r="P10" i="6"/>
  <c r="Q10" i="6" s="1"/>
  <c r="P9" i="6"/>
  <c r="Q9" i="6" s="1"/>
  <c r="P8" i="6"/>
  <c r="Q8" i="6" s="1"/>
  <c r="P7" i="6"/>
  <c r="Q7" i="6" s="1"/>
  <c r="P6" i="6"/>
  <c r="Q6" i="6" s="1"/>
  <c r="P5" i="6"/>
  <c r="Q5" i="6" s="1"/>
  <c r="K5" i="6"/>
  <c r="K6" i="6" s="1"/>
  <c r="J5" i="6"/>
  <c r="J6" i="6" s="1"/>
  <c r="P63" i="6"/>
  <c r="Q63" i="6" s="1"/>
  <c r="P62" i="6"/>
  <c r="Q62" i="6" s="1"/>
  <c r="P61" i="6"/>
  <c r="Q61" i="6" s="1"/>
  <c r="P60" i="6"/>
  <c r="Q60" i="6" s="1"/>
  <c r="P59" i="6"/>
  <c r="Q59" i="6" s="1"/>
  <c r="P58" i="6"/>
  <c r="Q58" i="6" s="1"/>
  <c r="P57" i="6"/>
  <c r="Q57" i="6" s="1"/>
  <c r="P56" i="6"/>
  <c r="Q56" i="6" s="1"/>
  <c r="P55" i="6"/>
  <c r="Q55" i="6" s="1"/>
  <c r="P54" i="6"/>
  <c r="Q54" i="6" s="1"/>
  <c r="K54" i="6"/>
  <c r="J54" i="6"/>
  <c r="J55" i="6" s="1"/>
  <c r="P39" i="6"/>
  <c r="Q39" i="6" s="1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38" i="6"/>
  <c r="Q38" i="6" s="1"/>
  <c r="K38" i="6"/>
  <c r="K39" i="6" s="1"/>
  <c r="K40" i="6" s="1"/>
  <c r="K41" i="6" s="1"/>
  <c r="K42" i="6" s="1"/>
  <c r="K43" i="6" s="1"/>
  <c r="K44" i="6" s="1"/>
  <c r="K45" i="6" s="1"/>
  <c r="K46" i="6" s="1"/>
  <c r="K47" i="6" s="1"/>
  <c r="M47" i="6" s="1"/>
  <c r="J38" i="6"/>
  <c r="J39" i="6" s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2" i="3"/>
  <c r="Q31" i="6" l="1"/>
  <c r="J22" i="6"/>
  <c r="K22" i="6"/>
  <c r="K7" i="6"/>
  <c r="J7" i="6"/>
  <c r="Q15" i="6"/>
  <c r="Q48" i="6"/>
  <c r="J56" i="6"/>
  <c r="Q64" i="6"/>
  <c r="K55" i="6"/>
  <c r="J40" i="6"/>
  <c r="M38" i="6"/>
  <c r="M44" i="6"/>
  <c r="M40" i="6"/>
  <c r="M43" i="6"/>
  <c r="M39" i="6"/>
  <c r="M46" i="6"/>
  <c r="M42" i="6"/>
  <c r="M45" i="6"/>
  <c r="M41" i="6"/>
  <c r="K23" i="6" l="1"/>
  <c r="J23" i="6"/>
  <c r="J8" i="6"/>
  <c r="K8" i="6"/>
  <c r="K56" i="6"/>
  <c r="J57" i="6"/>
  <c r="J41" i="6"/>
  <c r="J24" i="6" l="1"/>
  <c r="K24" i="6"/>
  <c r="K9" i="6"/>
  <c r="J9" i="6"/>
  <c r="J58" i="6"/>
  <c r="K57" i="6"/>
  <c r="J42" i="6"/>
  <c r="K25" i="6" l="1"/>
  <c r="J25" i="6"/>
  <c r="J10" i="6"/>
  <c r="K10" i="6"/>
  <c r="K58" i="6"/>
  <c r="J59" i="6"/>
  <c r="J43" i="6"/>
  <c r="J26" i="6" l="1"/>
  <c r="K26" i="6"/>
  <c r="K11" i="6"/>
  <c r="J11" i="6"/>
  <c r="K59" i="6"/>
  <c r="J60" i="6"/>
  <c r="J44" i="6"/>
  <c r="K27" i="6" l="1"/>
  <c r="J27" i="6"/>
  <c r="J12" i="6"/>
  <c r="K12" i="6"/>
  <c r="J61" i="6"/>
  <c r="K60" i="6"/>
  <c r="J45" i="6"/>
  <c r="J28" i="6" l="1"/>
  <c r="K28" i="6"/>
  <c r="K13" i="6"/>
  <c r="J13" i="6"/>
  <c r="K61" i="6"/>
  <c r="J62" i="6"/>
  <c r="J46" i="6"/>
  <c r="K29" i="6" l="1"/>
  <c r="J29" i="6"/>
  <c r="J14" i="6"/>
  <c r="K14" i="6"/>
  <c r="J63" i="6"/>
  <c r="K62" i="6"/>
  <c r="J47" i="6"/>
  <c r="L13" i="6" l="1"/>
  <c r="R13" i="6" s="1"/>
  <c r="S38" i="6"/>
  <c r="S39" i="6" s="1"/>
  <c r="S40" i="6" s="1"/>
  <c r="S41" i="6" s="1"/>
  <c r="S42" i="6" s="1"/>
  <c r="S43" i="6" s="1"/>
  <c r="S44" i="6" s="1"/>
  <c r="S45" i="6" s="1"/>
  <c r="S46" i="6" s="1"/>
  <c r="S47" i="6" s="1"/>
  <c r="S5" i="6"/>
  <c r="S6" i="6" s="1"/>
  <c r="S7" i="6" s="1"/>
  <c r="S8" i="6" s="1"/>
  <c r="S9" i="6" s="1"/>
  <c r="S10" i="6" s="1"/>
  <c r="S11" i="6" s="1"/>
  <c r="S12" i="6" s="1"/>
  <c r="S13" i="6" s="1"/>
  <c r="S14" i="6" s="1"/>
  <c r="M5" i="6"/>
  <c r="M14" i="6"/>
  <c r="M6" i="6"/>
  <c r="M7" i="6"/>
  <c r="M8" i="6"/>
  <c r="M9" i="6"/>
  <c r="M10" i="6"/>
  <c r="M11" i="6"/>
  <c r="M12" i="6"/>
  <c r="L14" i="6"/>
  <c r="R14" i="6" s="1"/>
  <c r="L6" i="6"/>
  <c r="L5" i="6"/>
  <c r="R5" i="6" s="1"/>
  <c r="L7" i="6"/>
  <c r="L8" i="6"/>
  <c r="L9" i="6"/>
  <c r="L10" i="6"/>
  <c r="R10" i="6" s="1"/>
  <c r="L11" i="6"/>
  <c r="R11" i="6" s="1"/>
  <c r="L12" i="6"/>
  <c r="M13" i="6"/>
  <c r="J30" i="6"/>
  <c r="K30" i="6"/>
  <c r="K15" i="6"/>
  <c r="Q16" i="6" s="1"/>
  <c r="L46" i="6"/>
  <c r="R46" i="6" s="1"/>
  <c r="K48" i="6"/>
  <c r="Q49" i="6" s="1"/>
  <c r="L55" i="6"/>
  <c r="R55" i="6" s="1"/>
  <c r="L63" i="6"/>
  <c r="R63" i="6" s="1"/>
  <c r="L54" i="6"/>
  <c r="R54" i="6" s="1"/>
  <c r="L56" i="6"/>
  <c r="R56" i="6" s="1"/>
  <c r="L57" i="6"/>
  <c r="R57" i="6" s="1"/>
  <c r="L58" i="6"/>
  <c r="R58" i="6" s="1"/>
  <c r="L59" i="6"/>
  <c r="R59" i="6" s="1"/>
  <c r="L60" i="6"/>
  <c r="R60" i="6" s="1"/>
  <c r="L61" i="6"/>
  <c r="R61" i="6" s="1"/>
  <c r="L62" i="6"/>
  <c r="R62" i="6" s="1"/>
  <c r="K63" i="6"/>
  <c r="K64" i="6" s="1"/>
  <c r="Q65" i="6" s="1"/>
  <c r="L47" i="6"/>
  <c r="L39" i="6"/>
  <c r="R39" i="6" s="1"/>
  <c r="L38" i="6"/>
  <c r="R38" i="6" s="1"/>
  <c r="L40" i="6"/>
  <c r="R40" i="6" s="1"/>
  <c r="L41" i="6"/>
  <c r="R41" i="6" s="1"/>
  <c r="L42" i="6"/>
  <c r="R42" i="6" s="1"/>
  <c r="L43" i="6"/>
  <c r="R43" i="6" s="1"/>
  <c r="L44" i="6"/>
  <c r="R44" i="6" s="1"/>
  <c r="L45" i="6"/>
  <c r="R45" i="6" s="1"/>
  <c r="S54" i="6" l="1"/>
  <c r="S55" i="6" s="1"/>
  <c r="S56" i="6" s="1"/>
  <c r="S57" i="6" s="1"/>
  <c r="S58" i="6" s="1"/>
  <c r="S59" i="6" s="1"/>
  <c r="S60" i="6" s="1"/>
  <c r="S61" i="6" s="1"/>
  <c r="S62" i="6" s="1"/>
  <c r="S63" i="6" s="1"/>
  <c r="S21" i="6"/>
  <c r="S22" i="6" s="1"/>
  <c r="S23" i="6" s="1"/>
  <c r="S24" i="6" s="1"/>
  <c r="S25" i="6" s="1"/>
  <c r="S26" i="6" s="1"/>
  <c r="S27" i="6" s="1"/>
  <c r="S28" i="6" s="1"/>
  <c r="S29" i="6" s="1"/>
  <c r="S30" i="6" s="1"/>
  <c r="N14" i="6"/>
  <c r="O11" i="6"/>
  <c r="O13" i="6"/>
  <c r="N9" i="6"/>
  <c r="R9" i="6"/>
  <c r="N47" i="6"/>
  <c r="R47" i="6"/>
  <c r="N7" i="6"/>
  <c r="R7" i="6"/>
  <c r="N6" i="6"/>
  <c r="R6" i="6"/>
  <c r="N12" i="6"/>
  <c r="R12" i="6"/>
  <c r="N8" i="6"/>
  <c r="R8" i="6"/>
  <c r="O9" i="6"/>
  <c r="O8" i="6"/>
  <c r="O10" i="6"/>
  <c r="L30" i="6"/>
  <c r="R30" i="6" s="1"/>
  <c r="L21" i="6"/>
  <c r="R21" i="6" s="1"/>
  <c r="L22" i="6"/>
  <c r="L23" i="6"/>
  <c r="L24" i="6"/>
  <c r="L25" i="6"/>
  <c r="R25" i="6" s="1"/>
  <c r="L26" i="6"/>
  <c r="R26" i="6" s="1"/>
  <c r="L27" i="6"/>
  <c r="R27" i="6" s="1"/>
  <c r="L28" i="6"/>
  <c r="R28" i="6" s="1"/>
  <c r="L29" i="6"/>
  <c r="O7" i="6"/>
  <c r="O6" i="6"/>
  <c r="M30" i="6"/>
  <c r="M21" i="6"/>
  <c r="M22" i="6"/>
  <c r="M23" i="6"/>
  <c r="M24" i="6"/>
  <c r="M25" i="6"/>
  <c r="M26" i="6"/>
  <c r="M27" i="6"/>
  <c r="M28" i="6"/>
  <c r="N5" i="6"/>
  <c r="O5" i="6"/>
  <c r="N13" i="6"/>
  <c r="N11" i="6"/>
  <c r="M29" i="6"/>
  <c r="N10" i="6"/>
  <c r="O12" i="6"/>
  <c r="K31" i="6"/>
  <c r="Q32" i="6" s="1"/>
  <c r="O14" i="6"/>
  <c r="N44" i="6"/>
  <c r="O45" i="6"/>
  <c r="N43" i="6"/>
  <c r="O44" i="6"/>
  <c r="M63" i="6"/>
  <c r="M54" i="6"/>
  <c r="O54" i="6" s="1"/>
  <c r="M55" i="6"/>
  <c r="M56" i="6"/>
  <c r="N56" i="6" s="1"/>
  <c r="M57" i="6"/>
  <c r="N57" i="6" s="1"/>
  <c r="M58" i="6"/>
  <c r="M59" i="6"/>
  <c r="M60" i="6"/>
  <c r="M61" i="6"/>
  <c r="N42" i="6"/>
  <c r="O43" i="6"/>
  <c r="N38" i="6"/>
  <c r="O38" i="6"/>
  <c r="O39" i="6"/>
  <c r="N41" i="6"/>
  <c r="O42" i="6"/>
  <c r="N40" i="6"/>
  <c r="O41" i="6"/>
  <c r="M62" i="6"/>
  <c r="N39" i="6"/>
  <c r="O40" i="6"/>
  <c r="N45" i="6"/>
  <c r="O46" i="6"/>
  <c r="N46" i="6"/>
  <c r="O47" i="6"/>
  <c r="O58" i="6" l="1"/>
  <c r="N23" i="6"/>
  <c r="R23" i="6"/>
  <c r="N30" i="6"/>
  <c r="N15" i="6"/>
  <c r="N22" i="6"/>
  <c r="R22" i="6"/>
  <c r="O28" i="6"/>
  <c r="N24" i="6"/>
  <c r="R24" i="6"/>
  <c r="O27" i="6"/>
  <c r="O26" i="6"/>
  <c r="N29" i="6"/>
  <c r="R29" i="6"/>
  <c r="O29" i="6"/>
  <c r="O25" i="6"/>
  <c r="N21" i="6"/>
  <c r="O21" i="6"/>
  <c r="N16" i="6"/>
  <c r="N17" i="6" s="1"/>
  <c r="O24" i="6"/>
  <c r="N28" i="6"/>
  <c r="O23" i="6"/>
  <c r="O22" i="6"/>
  <c r="N26" i="6"/>
  <c r="N27" i="6"/>
  <c r="N25" i="6"/>
  <c r="O30" i="6"/>
  <c r="O61" i="6"/>
  <c r="O60" i="6"/>
  <c r="N48" i="6"/>
  <c r="N58" i="6"/>
  <c r="O55" i="6"/>
  <c r="O63" i="6"/>
  <c r="O59" i="6"/>
  <c r="O57" i="6"/>
  <c r="N54" i="6"/>
  <c r="O62" i="6"/>
  <c r="N60" i="6"/>
  <c r="N49" i="6"/>
  <c r="N50" i="6" s="1"/>
  <c r="N63" i="6"/>
  <c r="N55" i="6"/>
  <c r="N59" i="6"/>
  <c r="N61" i="6"/>
  <c r="N62" i="6"/>
  <c r="O56" i="6"/>
  <c r="N31" i="6" l="1"/>
  <c r="N32" i="6"/>
  <c r="N33" i="6" s="1"/>
  <c r="N65" i="6"/>
  <c r="N66" i="6" s="1"/>
  <c r="N64" i="6"/>
</calcChain>
</file>

<file path=xl/sharedStrings.xml><?xml version="1.0" encoding="utf-8"?>
<sst xmlns="http://schemas.openxmlformats.org/spreadsheetml/2006/main" count="932" uniqueCount="297">
  <si>
    <t>Last Notable Activity</t>
  </si>
  <si>
    <t>a free copy of Mastering The Interview</t>
  </si>
  <si>
    <t>I agree to pay the amount through cheque</t>
  </si>
  <si>
    <t>Asymmetrique Profile Score</t>
  </si>
  <si>
    <t>Asymmetrique Activity Score</t>
  </si>
  <si>
    <t>Asymmetrique Profile Index</t>
  </si>
  <si>
    <t>Asymmetrique Activity Index</t>
  </si>
  <si>
    <t>Lead Profile</t>
  </si>
  <si>
    <t>Update me on Supply Chain Content</t>
  </si>
  <si>
    <t>Lead Quality</t>
  </si>
  <si>
    <t>Tags</t>
  </si>
  <si>
    <t>Receive More Updates About Our Courses</t>
  </si>
  <si>
    <t>Through Recommendations</t>
  </si>
  <si>
    <t>Digital Advertisement</t>
  </si>
  <si>
    <t>Newspaper</t>
  </si>
  <si>
    <t>Newspaper Article</t>
  </si>
  <si>
    <t>Magazine</t>
  </si>
  <si>
    <t>Search</t>
  </si>
  <si>
    <t>What is your current occupation</t>
  </si>
  <si>
    <t>How did you hear about X Education</t>
  </si>
  <si>
    <t>Specialization</t>
  </si>
  <si>
    <t>Country</t>
  </si>
  <si>
    <t>Last Activity</t>
  </si>
  <si>
    <t>Page Views Per Visit</t>
  </si>
  <si>
    <t>Total Time Spent on Website</t>
  </si>
  <si>
    <t>TotalVisits</t>
  </si>
  <si>
    <t>Do Not Call</t>
  </si>
  <si>
    <t>Do Not Email</t>
  </si>
  <si>
    <t>Lead Source</t>
  </si>
  <si>
    <t>Lead Origin</t>
  </si>
  <si>
    <t>Lead Number</t>
  </si>
  <si>
    <t>Prospect ID</t>
  </si>
  <si>
    <t>The source of the lead. Includes Google, Organic Search, Olark Chat, etc.</t>
  </si>
  <si>
    <t>A lead number assigned to each lead procured.</t>
  </si>
  <si>
    <t>Converted</t>
  </si>
  <si>
    <t>Average number of pages on the website viewed during the visits.</t>
  </si>
  <si>
    <t>Indicates whether the customer is a student, umemployed or employed.</t>
  </si>
  <si>
    <t>A unique ID with which the customer is identified.</t>
  </si>
  <si>
    <t>The origin identifier with which the customer was identified to be a lead. Includes API, Landing Page Submission, etc.</t>
  </si>
  <si>
    <t>An indicator variable selected by the customer wherein they select whether of not they want to be emailed about the course or not.</t>
  </si>
  <si>
    <t>An indicator variable selected by the customer wherein they select whether of not they want to be called about the course or not.</t>
  </si>
  <si>
    <t>The total number of visits made by the customer on the website.</t>
  </si>
  <si>
    <t>The total time spent by the customer on the website.</t>
  </si>
  <si>
    <t>Last activity performed by the customer. Includes Email Opened, Olark Chat Conversation, etc.</t>
  </si>
  <si>
    <t>The country of the customer.</t>
  </si>
  <si>
    <t>The industry domain in which the customer worked before. Includes the level 'Select Specialization' which means the customer had not selected this option while filling the form.</t>
  </si>
  <si>
    <t>The source from which the customer heard about X Education.</t>
  </si>
  <si>
    <t>What matters most to you in choosing this course</t>
  </si>
  <si>
    <t>An option selected by the customer indicating what is their main motto behind doing this course.</t>
  </si>
  <si>
    <t>Indicating whether the customer had seen the ad in any of the listed items.</t>
  </si>
  <si>
    <t>Indicates whether the customer came in through recommendations.</t>
  </si>
  <si>
    <t>Indicates whether the customer chose to receive more updates about the courses.</t>
  </si>
  <si>
    <t>Tags assigned to customers indicating the current status of the lead.</t>
  </si>
  <si>
    <t>Indicates the quality of lead based on the data and intuition the the employee who has been assigned to the lead.</t>
  </si>
  <si>
    <t>Indicates whether the customer wants updates on the Supply Chain Content.</t>
  </si>
  <si>
    <t>Indicates whether the customer wants updates on the DM Content.</t>
  </si>
  <si>
    <t>Get updates on DM Content</t>
  </si>
  <si>
    <t>A lead level assigned to each customer based on their profile.</t>
  </si>
  <si>
    <t>The city of the customer.</t>
  </si>
  <si>
    <t>An index and score assigned to each customer based on their activity and their profile</t>
  </si>
  <si>
    <t>Indicates whether the customer has agreed to pay the amount through cheque or not.</t>
  </si>
  <si>
    <t>Indicates whether the customer wants a free copy of 'Mastering the Interview' or not.</t>
  </si>
  <si>
    <t>The last notable acitivity performed by the student.</t>
  </si>
  <si>
    <t>X Education Forums</t>
  </si>
  <si>
    <t>City</t>
  </si>
  <si>
    <t>Variables</t>
  </si>
  <si>
    <t>Description</t>
  </si>
  <si>
    <t>The target variable. Indicates whether a lead has been successfully converted or not.</t>
  </si>
  <si>
    <t>var</t>
  </si>
  <si>
    <t>Lead.Source</t>
  </si>
  <si>
    <t>x has too many levels (&gt; 10)</t>
  </si>
  <si>
    <t>Do.Not.Call</t>
  </si>
  <si>
    <t>Page.Views.Per.Visit</t>
  </si>
  <si>
    <t>Last.Activity</t>
  </si>
  <si>
    <t>How.did.you.hear.about.X.Education</t>
  </si>
  <si>
    <t>Newspaper.Article</t>
  </si>
  <si>
    <t>X.Education.Forums</t>
  </si>
  <si>
    <t>Digital.Advertisement</t>
  </si>
  <si>
    <t>Through.Recommendations</t>
  </si>
  <si>
    <t>Receive.More.Updates.About.Our.Courses</t>
  </si>
  <si>
    <t>Update.me.on.Supply.Chain.Content</t>
  </si>
  <si>
    <t>Get.updates.on.DM.Content</t>
  </si>
  <si>
    <t>I.agree.to.pay.the.amount.through.cheque</t>
  </si>
  <si>
    <t>Last.Notable.Activity</t>
  </si>
  <si>
    <t>Variable</t>
  </si>
  <si>
    <t>How.did.you.hear.about.X.Education.mod</t>
  </si>
  <si>
    <t>count</t>
  </si>
  <si>
    <t>bads</t>
  </si>
  <si>
    <t>goods</t>
  </si>
  <si>
    <t>propn</t>
  </si>
  <si>
    <t>bad_rate</t>
  </si>
  <si>
    <t>iv</t>
  </si>
  <si>
    <t>ent</t>
  </si>
  <si>
    <t>Lead.Origin</t>
  </si>
  <si>
    <t>Lead.Origin %in% c("API","Lead Import")</t>
  </si>
  <si>
    <t>Lead.Origin %in% c("Landing Page Submission")</t>
  </si>
  <si>
    <t>Lead.Origin %in% c("Lead Add Form","Quick Add Form")</t>
  </si>
  <si>
    <t>Total</t>
  </si>
  <si>
    <t>Do.Not.Email</t>
  </si>
  <si>
    <t>Do.Not.Email %in% c("No")</t>
  </si>
  <si>
    <t>Do.Not.Email %in% c("Yes")</t>
  </si>
  <si>
    <t>Converted &lt;= 0</t>
  </si>
  <si>
    <t>Inf</t>
  </si>
  <si>
    <t>Converted &gt; 0</t>
  </si>
  <si>
    <t>TotalVisits &lt;= 7</t>
  </si>
  <si>
    <t>TotalVisits &gt; 7</t>
  </si>
  <si>
    <t>is.na(TotalVisits)</t>
  </si>
  <si>
    <t>Total.Time.Spent.on.Website</t>
  </si>
  <si>
    <t>Total.Time.Spent.on.Website &lt;= 1</t>
  </si>
  <si>
    <t>Total.Time.Spent.on.Website &gt; 1 &amp; Total.Time.Spent.on.Website &lt;= 416</t>
  </si>
  <si>
    <t>Total.Time.Spent.on.Website &gt; 416 &amp; Total.Time.Spent.on.Website &lt;= 623</t>
  </si>
  <si>
    <t>Total.Time.Spent.on.Website &gt; 623</t>
  </si>
  <si>
    <t>What.is.your.current.occupation</t>
  </si>
  <si>
    <t>What.is.your.current.occupation %in% c("")</t>
  </si>
  <si>
    <t>What.is.your.current.occupation %in% c("Unemployed","Businessman","Student","Other")</t>
  </si>
  <si>
    <t>What.is.your.current.occupation %in% c("Working Professional","Housewife")</t>
  </si>
  <si>
    <t>What.matters.most.to.you.in.choosing.a.course</t>
  </si>
  <si>
    <t>What.matters.most.to.you.in.choosing.a.course %in% c("","Other")</t>
  </si>
  <si>
    <t>What.matters.most.to.you.in.choosing.a.course %in% c("Better Career Prospects","Flexibility &amp; Convenience")</t>
  </si>
  <si>
    <t>Lead.Quality</t>
  </si>
  <si>
    <t>Lead.Quality %in% c("","Not Sure")</t>
  </si>
  <si>
    <t>Lead.Quality %in% c("Worst")</t>
  </si>
  <si>
    <t>Lead.Quality %in% c("High in Relevance")</t>
  </si>
  <si>
    <t>Lead.Quality %in% c("Low in Relevance","Might be")</t>
  </si>
  <si>
    <t>Lead.Profile</t>
  </si>
  <si>
    <t>Lead.Profile %in% c("","Student of SomeSchool")</t>
  </si>
  <si>
    <t>Lead.Profile %in% c("Select","Other Leads")</t>
  </si>
  <si>
    <t>Lead.Profile %in% c("Potential Lead","Dual Specialization Student","Lateral Student")</t>
  </si>
  <si>
    <t>City %in% c("")</t>
  </si>
  <si>
    <t>City %in% c("Thane &amp; Outskirts","Other Cities","Other Cities of Maharashtra","Mumbai","Other Metro Cities","Tier II Cities")</t>
  </si>
  <si>
    <t>City %in% c("Select")</t>
  </si>
  <si>
    <t>Asymmetrique.Activity.Index</t>
  </si>
  <si>
    <t>Asymmetrique.Activity.Index %in% c("","02.Medium")</t>
  </si>
  <si>
    <t>Asymmetrique.Activity.Index %in% c("01.High","03.Low")</t>
  </si>
  <si>
    <t>Asymmetrique.Profile.Index</t>
  </si>
  <si>
    <t>Asymmetrique.Profile.Index %in% c("","03.Low")</t>
  </si>
  <si>
    <t>Asymmetrique.Profile.Index %in% c("01.High")</t>
  </si>
  <si>
    <t>Asymmetrique.Profile.Index %in% c("02.Medium")</t>
  </si>
  <si>
    <t>Asymmetrique.Activity.Score</t>
  </si>
  <si>
    <t>Asymmetrique.Activity.Score &lt;= 13</t>
  </si>
  <si>
    <t>Asymmetrique.Activity.Score &gt; 13 &amp; Asymmetrique.Activity.Score &lt;= 14</t>
  </si>
  <si>
    <t>Asymmetrique.Activity.Score &gt; 14 &amp; Asymmetrique.Activity.Score &lt;= 15</t>
  </si>
  <si>
    <t>Asymmetrique.Activity.Score &gt; 15</t>
  </si>
  <si>
    <t>is.na(Asymmetrique.Activity.Score)</t>
  </si>
  <si>
    <t>Asymmetrique.Profile.Score</t>
  </si>
  <si>
    <t>Asymmetrique.Profile.Score &lt;= 15</t>
  </si>
  <si>
    <t>Asymmetrique.Profile.Score &gt; 15 &amp; Asymmetrique.Profile.Score &lt;= 18</t>
  </si>
  <si>
    <t>Asymmetrique.Profile.Score &gt; 18</t>
  </si>
  <si>
    <t>is.na(Asymmetrique.Profile.Score)</t>
  </si>
  <si>
    <t>A.free.copy.of.Mastering.The.Interview</t>
  </si>
  <si>
    <t>A.free.copy.of.Mastering.The.Interview %in% c("No")</t>
  </si>
  <si>
    <t>A.free.copy.of.Mastering.The.Interview %in% c("Yes")</t>
  </si>
  <si>
    <t>Lead.Source.mod</t>
  </si>
  <si>
    <t>Lead.Source.mod %in% c("Olark Chat","Direct Traffic","Referral Sites","Facebook")</t>
  </si>
  <si>
    <t>Lead.Source.mod %in% c("Organic Search","Google","Others")</t>
  </si>
  <si>
    <t>Lead.Source.mod %in% c("Reference","Welingak Website")</t>
  </si>
  <si>
    <t>Last.Activity.mod</t>
  </si>
  <si>
    <t>Last.Activity.mod %in% c("Olark Chat Conversation","Converted to Lead","Email Bounced")</t>
  </si>
  <si>
    <t>Last.Activity.mod %in% c("Page Visited on Website","Form Submitted on Website")</t>
  </si>
  <si>
    <t>Last.Activity.mod %in% c("Email Opened","Unreachable","Email Link Clicked")</t>
  </si>
  <si>
    <t>Last.Activity.mod %in% c("SMS Sent","Others")</t>
  </si>
  <si>
    <t>Country.mod</t>
  </si>
  <si>
    <t>Country.mod %in% c("India")</t>
  </si>
  <si>
    <t>Country.mod %in% c("Others")</t>
  </si>
  <si>
    <t>Specialization.mod</t>
  </si>
  <si>
    <t>Specialization.mod %in% c("Business Administration","Banking, Investment And Insurance","Finance Management","Marketing Management","Human Resource Management","Supply Chain Management","Operations Management")</t>
  </si>
  <si>
    <t>Specialization.mod %in% c("Others","IT Projects Management")</t>
  </si>
  <si>
    <t>Tags.mod</t>
  </si>
  <si>
    <t>Tags.mod %in% c("Interested in other courses","Ringing","Already a student","switched off")</t>
  </si>
  <si>
    <t>Tags.mod %in% c("Others")</t>
  </si>
  <si>
    <t>Tags.mod %in% c("Will revert after reading the email","Closed by Horizzon")</t>
  </si>
  <si>
    <t>Last.Notable.Activity.mod</t>
  </si>
  <si>
    <t>Last.Notable.Activity.mod %in% c("Modified","Email Link Clicked","Olark Chat Conversation")</t>
  </si>
  <si>
    <t>Last.Notable.Activity.mod %in% c("Page Visited on Website","Email Opened","Others")</t>
  </si>
  <si>
    <t>Last.Notable.Activity.mod %in% c("SMS Sent")</t>
  </si>
  <si>
    <t>Bin</t>
  </si>
  <si>
    <t>flipRatio</t>
  </si>
  <si>
    <t>numBins</t>
  </si>
  <si>
    <t>purNode</t>
  </si>
  <si>
    <t>varType</t>
  </si>
  <si>
    <t>I</t>
  </si>
  <si>
    <t>Y</t>
  </si>
  <si>
    <t>N</t>
  </si>
  <si>
    <t>factor</t>
  </si>
  <si>
    <t>D</t>
  </si>
  <si>
    <t>integer</t>
  </si>
  <si>
    <t>bin</t>
  </si>
  <si>
    <t>distribution_of_bad</t>
  </si>
  <si>
    <t>distribution_of_good</t>
  </si>
  <si>
    <t>woe</t>
  </si>
  <si>
    <t>Lead.Origin %in% c("Lead Add Form")</t>
  </si>
  <si>
    <t>Total.Time.Spent.on.Website &gt; 1 &amp; Total.Time.Spent.on.Website &lt;= 434</t>
  </si>
  <si>
    <t>Total.Time.Spent.on.Website &gt; 434 &amp; Total.Time.Spent.on.Website &lt;= 652</t>
  </si>
  <si>
    <t>Total.Time.Spent.on.Website &gt; 652</t>
  </si>
  <si>
    <t>What.is.your.current.occupation %in% c("Unemployed","Student","Other")</t>
  </si>
  <si>
    <t>What.is.your.current.occupation %in% c("Working Professional","Housewife","Businessman")</t>
  </si>
  <si>
    <t>City %in% c("Mumbai","Other Metro Cities","Other Cities","Tier II Cities")</t>
  </si>
  <si>
    <t>City %in% c("Thane &amp; Outskirts","Select","Other Cities of Maharashtra")</t>
  </si>
  <si>
    <t>Asymmetrique.Activity.Index %in% c("")</t>
  </si>
  <si>
    <t>Asymmetrique.Activity.Index %in% c("02.Medium")</t>
  </si>
  <si>
    <t>Lead.Source.mod %in% c("Direct Traffic")</t>
  </si>
  <si>
    <t>Lead.Source.mod %in% c("Olark Chat","Facebook","Referral Sites")</t>
  </si>
  <si>
    <t>Lead.Source.mod %in% c("Google","Others")</t>
  </si>
  <si>
    <t>Lead.Source.mod %in% c("Organic Search")</t>
  </si>
  <si>
    <t>Last.Activity.mod %in% c("Email Bounced","Converted to Lead")</t>
  </si>
  <si>
    <t>Last.Activity.mod %in% c("Olark Chat Conversation")</t>
  </si>
  <si>
    <t>Last.Activity.mod %in% c("Page Visited on Website","Email Link Clicked","Form Submitted on Website")</t>
  </si>
  <si>
    <t>Last.Activity.mod %in% c("Email Opened","Unreachable")</t>
  </si>
  <si>
    <t>Specialization.mod %in% c("Marketing Management","Human Resource Management","Business Administration","Finance Management","Operations Management","Banking, Investment And Insurance","Supply Chain Management")</t>
  </si>
  <si>
    <t>How.did.you.hear.about.X.Education.mod %in% c("Others","Multiple Sources")</t>
  </si>
  <si>
    <t>How.did.you.hear.about.X.Education.mod %in% c("Student of SomeSchool","Online Search","Word Of Mouth")</t>
  </si>
  <si>
    <t>Tags.mod %in% c("Ringing","Already a student","Interested in other courses","switched off")</t>
  </si>
  <si>
    <t>Last.Notable.Activity.mod %in% c("Modified","Olark Chat Conversation","Email Link Clicked")</t>
  </si>
  <si>
    <t>Last.Notable.Activity.mod %in% c("Email Opened","Page Visited on Website","Others")</t>
  </si>
  <si>
    <t>P-value</t>
  </si>
  <si>
    <t>Statistic</t>
  </si>
  <si>
    <t>Entropy</t>
  </si>
  <si>
    <t>Trend</t>
  </si>
  <si>
    <t>Monotonous Trend</t>
  </si>
  <si>
    <t>Type</t>
  </si>
  <si>
    <t>Bins Created</t>
  </si>
  <si>
    <t>OG</t>
  </si>
  <si>
    <t>S No.</t>
  </si>
  <si>
    <t>quartile</t>
  </si>
  <si>
    <t>min_prob</t>
  </si>
  <si>
    <t>max_prob</t>
  </si>
  <si>
    <t>avg_prob</t>
  </si>
  <si>
    <t>Train</t>
  </si>
  <si>
    <t>Conversion</t>
  </si>
  <si>
    <t>Converts</t>
  </si>
  <si>
    <t>Not Converts</t>
  </si>
  <si>
    <t>Test</t>
  </si>
  <si>
    <t>CumB</t>
  </si>
  <si>
    <t>Cum Converts</t>
  </si>
  <si>
    <t>CumG</t>
  </si>
  <si>
    <t>Cum Not converts</t>
  </si>
  <si>
    <t>KS</t>
  </si>
  <si>
    <t>AUC</t>
  </si>
  <si>
    <t>GINI</t>
  </si>
  <si>
    <t>Deviation</t>
  </si>
  <si>
    <t>MAD</t>
  </si>
  <si>
    <t>MAD (N)</t>
  </si>
  <si>
    <t>CumB % (H)</t>
  </si>
  <si>
    <t>CumG % (W)</t>
  </si>
  <si>
    <t>Tags.mod.woe</t>
  </si>
  <si>
    <t>Lead.Quality.woe</t>
  </si>
  <si>
    <t>Total.Time.Spent.on.Website.woe</t>
  </si>
  <si>
    <t>Lead.Origin.woe</t>
  </si>
  <si>
    <t>Do.Not.Email.woe</t>
  </si>
  <si>
    <t>What.is.your.current.occupation.woe</t>
  </si>
  <si>
    <t>What.matters.most.to.you.in.choosing.a.course.woe</t>
  </si>
  <si>
    <t>Lead.Profile.woe</t>
  </si>
  <si>
    <t>City.woe</t>
  </si>
  <si>
    <t>Asymmetrique.Activity.Index.woe</t>
  </si>
  <si>
    <t>Asymmetrique.Profile.Index.woe</t>
  </si>
  <si>
    <t>Asymmetrique.Activity.Score.woe</t>
  </si>
  <si>
    <t>Asymmetrique.Profile.Score.woe</t>
  </si>
  <si>
    <t>A.free.copy.of.Mastering.The.Interview.woe</t>
  </si>
  <si>
    <t>Lead.Source.mod.woe</t>
  </si>
  <si>
    <t>Last.Activity.mod.woe</t>
  </si>
  <si>
    <t>Country.mod.woe</t>
  </si>
  <si>
    <t>Specialization.mod.woe</t>
  </si>
  <si>
    <t>How.did.you.hear.about.X.Education.mod.woe</t>
  </si>
  <si>
    <t>Last.Notable.Activity.mod.woe</t>
  </si>
  <si>
    <t>Information Value</t>
  </si>
  <si>
    <t>x has too many levels (&gt; 10)</t>
  </si>
  <si>
    <t>No significant splits</t>
  </si>
  <si>
    <t>Only 1 distinct value of x</t>
  </si>
  <si>
    <t>x</t>
  </si>
  <si>
    <t>VIF</t>
  </si>
  <si>
    <t>Step2</t>
  </si>
  <si>
    <t>Step1 - Base Model</t>
  </si>
  <si>
    <t>Step3</t>
  </si>
  <si>
    <t>Step 1</t>
  </si>
  <si>
    <t>Step4</t>
  </si>
  <si>
    <t>Step5</t>
  </si>
  <si>
    <t>Step6</t>
  </si>
  <si>
    <t>Step7</t>
  </si>
  <si>
    <t>Step8</t>
  </si>
  <si>
    <t>Step10</t>
  </si>
  <si>
    <t>Step9</t>
  </si>
  <si>
    <t>Step 11</t>
  </si>
  <si>
    <t>Step No.</t>
  </si>
  <si>
    <t>GINI Train</t>
  </si>
  <si>
    <t>GINI Test</t>
  </si>
  <si>
    <t>Drop Reason</t>
  </si>
  <si>
    <t>Final Model</t>
  </si>
  <si>
    <t>MAD (Normalised)</t>
  </si>
  <si>
    <t>Gain</t>
  </si>
  <si>
    <t>Cumulative Lift</t>
  </si>
  <si>
    <t>AUC (Ar. Trz.)</t>
  </si>
  <si>
    <t>RM</t>
  </si>
  <si>
    <t>High VIF, Zero Stars in log_reg</t>
  </si>
  <si>
    <t>Zero Stars in log_reg</t>
  </si>
  <si>
    <t>High VIF, Zero Stars in log_reg, Low IV</t>
  </si>
  <si>
    <t>Low IV, Zero Stars in log_reg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</si>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</sst>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0.0000%"/>
    <numFmt numFmtId="166" formatCode="_ * #,##0.0000_ ;_ * \-#,##0.0000_ ;_ * &quot;-&quot;??_ ;_ @_ "/>
    <numFmt numFmtId="167" formatCode="_ * #,##0.00000_ ;_ * \-#,##0.00000_ ;_ * &quot;-&quot;??_ ;_ @_ "/>
    <numFmt numFmtId="168" formatCode="0.0%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1" xfId="0" applyBorder="1"/>
    <xf numFmtId="0" fontId="4" fillId="2" borderId="1" xfId="0" applyFont="1" applyFill="1" applyBorder="1"/>
    <xf numFmtId="164" fontId="0" fillId="0" borderId="1" xfId="1" applyNumberFormat="1" applyFont="1" applyBorder="1"/>
    <xf numFmtId="10" fontId="0" fillId="0" borderId="1" xfId="2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0" xfId="2" applyFont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9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166" fontId="0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0" fillId="5" borderId="1" xfId="0" applyFill="1" applyBorder="1"/>
    <xf numFmtId="10" fontId="0" fillId="5" borderId="1" xfId="2" applyNumberFormat="1" applyFont="1" applyFill="1" applyBorder="1" applyAlignment="1">
      <alignment horizontal="center"/>
    </xf>
    <xf numFmtId="166" fontId="0" fillId="5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3" fontId="0" fillId="0" borderId="1" xfId="1" applyFont="1" applyBorder="1" applyAlignment="1">
      <alignment horizontal="left"/>
    </xf>
    <xf numFmtId="0" fontId="0" fillId="5" borderId="8" xfId="0" applyFill="1" applyBorder="1" applyAlignment="1">
      <alignment horizontal="right"/>
    </xf>
    <xf numFmtId="164" fontId="0" fillId="0" borderId="1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4" fillId="2" borderId="6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0" fillId="4" borderId="13" xfId="0" applyFill="1" applyBorder="1"/>
    <xf numFmtId="0" fontId="0" fillId="4" borderId="13" xfId="2" applyNumberFormat="1" applyFont="1" applyFill="1" applyBorder="1" applyAlignment="1">
      <alignment horizontal="center"/>
    </xf>
    <xf numFmtId="166" fontId="0" fillId="4" borderId="13" xfId="1" applyNumberFormat="1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67" fontId="0" fillId="0" borderId="0" xfId="1" applyNumberFormat="1" applyFont="1"/>
    <xf numFmtId="167" fontId="4" fillId="2" borderId="12" xfId="1" applyNumberFormat="1" applyFont="1" applyFill="1" applyBorder="1" applyAlignment="1">
      <alignment horizontal="center"/>
    </xf>
    <xf numFmtId="167" fontId="4" fillId="2" borderId="7" xfId="1" applyNumberFormat="1" applyFont="1" applyFill="1" applyBorder="1" applyAlignment="1">
      <alignment horizontal="center"/>
    </xf>
    <xf numFmtId="167" fontId="0" fillId="0" borderId="1" xfId="1" applyNumberFormat="1" applyFont="1" applyBorder="1"/>
    <xf numFmtId="167" fontId="0" fillId="0" borderId="9" xfId="1" applyNumberFormat="1" applyFont="1" applyBorder="1"/>
    <xf numFmtId="167" fontId="0" fillId="0" borderId="13" xfId="1" applyNumberFormat="1" applyFont="1" applyBorder="1"/>
    <xf numFmtId="167" fontId="0" fillId="0" borderId="11" xfId="1" applyNumberFormat="1" applyFont="1" applyBorder="1"/>
    <xf numFmtId="167" fontId="0" fillId="0" borderId="0" xfId="1" applyNumberFormat="1" applyFont="1" applyBorder="1"/>
    <xf numFmtId="10" fontId="3" fillId="0" borderId="1" xfId="2" applyNumberFormat="1" applyFont="1" applyFill="1" applyBorder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2" fontId="0" fillId="0" borderId="0" xfId="0" applyNumberFormat="1"/>
    <xf numFmtId="164" fontId="4" fillId="2" borderId="1" xfId="1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0" fontId="3" fillId="0" borderId="9" xfId="2" applyNumberFormat="1" applyFont="1" applyFill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Gain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Mesurement'!$L$4</c:f>
              <c:strCache>
                <c:ptCount val="1"/>
                <c:pt idx="0">
                  <c:v>CumB % (H)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C6-43A7-988F-F9CE25D3E9B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C6-43A7-988F-F9CE25D3E9B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C6-43A7-988F-F9CE25D3E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'Performance Mesurement'!$L$5:$L$14</c:f>
              <c:numCache>
                <c:formatCode>0.0%</c:formatCode>
                <c:ptCount val="10"/>
                <c:pt idx="0">
                  <c:v>0.26113360323886642</c:v>
                </c:pt>
                <c:pt idx="1">
                  <c:v>0.51821862348178138</c:v>
                </c:pt>
                <c:pt idx="2">
                  <c:v>0.75627530364372475</c:v>
                </c:pt>
                <c:pt idx="3">
                  <c:v>0.90688259109311742</c:v>
                </c:pt>
                <c:pt idx="4">
                  <c:v>0.96680161943319842</c:v>
                </c:pt>
                <c:pt idx="5">
                  <c:v>0.98178137651821862</c:v>
                </c:pt>
                <c:pt idx="6">
                  <c:v>0.99271255060728747</c:v>
                </c:pt>
                <c:pt idx="7">
                  <c:v>0.99635627530364368</c:v>
                </c:pt>
                <c:pt idx="8">
                  <c:v>0.9987854251012146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6-43A7-988F-F9CE25D3E9BC}"/>
            </c:ext>
          </c:extLst>
        </c:ser>
        <c:ser>
          <c:idx val="1"/>
          <c:order val="1"/>
          <c:tx>
            <c:strRef>
              <c:f>'Performance Mesurement'!$S$4</c:f>
              <c:strCache>
                <c:ptCount val="1"/>
                <c:pt idx="0">
                  <c:v>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C6-43A7-988F-F9CE25D3E9B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C6-43A7-988F-F9CE25D3E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'Performance Mesurement'!$S$5:$S$14</c:f>
              <c:numCache>
                <c:formatCode>0%</c:formatCode>
                <c:ptCount val="10"/>
                <c:pt idx="0">
                  <c:v>9.9876314162028454E-2</c:v>
                </c:pt>
                <c:pt idx="1">
                  <c:v>0.19975262832405691</c:v>
                </c:pt>
                <c:pt idx="2">
                  <c:v>0.29978354978354982</c:v>
                </c:pt>
                <c:pt idx="3">
                  <c:v>0.3998144712430427</c:v>
                </c:pt>
                <c:pt idx="4">
                  <c:v>0.49984539270253558</c:v>
                </c:pt>
                <c:pt idx="5">
                  <c:v>0.59987631416202847</c:v>
                </c:pt>
                <c:pt idx="6">
                  <c:v>0.69990723562152135</c:v>
                </c:pt>
                <c:pt idx="7">
                  <c:v>0.79993815708101423</c:v>
                </c:pt>
                <c:pt idx="8">
                  <c:v>0.89996907854050712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6-43A7-988F-F9CE25D3E9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0553567"/>
        <c:axId val="494323199"/>
      </c:lineChart>
      <c:catAx>
        <c:axId val="31055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23199"/>
        <c:crosses val="autoZero"/>
        <c:auto val="1"/>
        <c:lblAlgn val="ctr"/>
        <c:lblOffset val="100"/>
        <c:noMultiLvlLbl val="0"/>
      </c:catAx>
      <c:valAx>
        <c:axId val="49432319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of Converts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Mesurement'!$R$4</c:f>
              <c:strCache>
                <c:ptCount val="1"/>
                <c:pt idx="0">
                  <c:v>Cumulative Lift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9590332458442744E-2"/>
                  <c:y val="-9.487277631962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CA-4A7B-90D0-6F116B87677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CA-4A7B-90D0-6F116B87677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CA-4A7B-90D0-6F116B87677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CA-4A7B-90D0-6F116B87677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CA-4A7B-90D0-6F116B876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'Performance Mesurement'!$R$5:$R$14</c:f>
              <c:numCache>
                <c:formatCode>_ * #,##0.0000_ ;_ * \-#,##0.0000_ ;_ * "-"??_ ;_ @_ </c:formatCode>
                <c:ptCount val="10"/>
                <c:pt idx="0">
                  <c:v>3.829457364341085</c:v>
                </c:pt>
                <c:pt idx="1">
                  <c:v>1.9296875</c:v>
                </c:pt>
                <c:pt idx="2">
                  <c:v>1.3222698072805139</c:v>
                </c:pt>
                <c:pt idx="3">
                  <c:v>1.1026785714285714</c:v>
                </c:pt>
                <c:pt idx="4">
                  <c:v>1.0343383584589614</c:v>
                </c:pt>
                <c:pt idx="5">
                  <c:v>1.0185567010309278</c:v>
                </c:pt>
                <c:pt idx="6">
                  <c:v>1.0073409461663947</c:v>
                </c:pt>
                <c:pt idx="7">
                  <c:v>1.0036570499796831</c:v>
                </c:pt>
                <c:pt idx="8">
                  <c:v>1.0012160518848805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A7B-90D0-6F116B87677F}"/>
            </c:ext>
          </c:extLst>
        </c:ser>
        <c:ser>
          <c:idx val="1"/>
          <c:order val="1"/>
          <c:tx>
            <c:strRef>
              <c:f>'Performance Mesurement'!$T$4</c:f>
              <c:strCache>
                <c:ptCount val="1"/>
                <c:pt idx="0">
                  <c:v> RM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'Performance Mesurement'!$T$5:$T$14</c:f>
              <c:numCache>
                <c:formatCode>_ * #,##0_ ;_ * \-#,##0_ ;_ * "-"??_ ;_ @_ </c:formatCode>
                <c:ptCount val="10"/>
                <c:pt idx="0">
                  <c:v>0.99876314162028457</c:v>
                </c:pt>
                <c:pt idx="1">
                  <c:v>0.99876314162028457</c:v>
                </c:pt>
                <c:pt idx="2">
                  <c:v>0.99927849927849932</c:v>
                </c:pt>
                <c:pt idx="3">
                  <c:v>0.99953617810760675</c:v>
                </c:pt>
                <c:pt idx="4">
                  <c:v>0.99969078540507117</c:v>
                </c:pt>
                <c:pt idx="5">
                  <c:v>0.99979385693671419</c:v>
                </c:pt>
                <c:pt idx="6">
                  <c:v>0.99986747945931631</c:v>
                </c:pt>
                <c:pt idx="7">
                  <c:v>0.99992269635126774</c:v>
                </c:pt>
                <c:pt idx="8">
                  <c:v>0.99996564282278566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A-4A7B-90D0-6F116B8767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602367"/>
        <c:axId val="2122572623"/>
      </c:lineChart>
      <c:catAx>
        <c:axId val="59860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72623"/>
        <c:crosses val="autoZero"/>
        <c:auto val="1"/>
        <c:lblAlgn val="ctr"/>
        <c:lblOffset val="100"/>
        <c:noMultiLvlLbl val="0"/>
      </c:catAx>
      <c:valAx>
        <c:axId val="2122572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  <a:r>
                  <a:rPr lang="en-IN" baseline="0"/>
                  <a:t> of Converts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24</xdr:col>
      <xdr:colOff>891540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EA807-4D66-4089-BEB8-027886AB9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24</xdr:col>
      <xdr:colOff>891540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34F498-B079-4C9E-9F59-379CC3AE8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ECEE-4DFD-418D-A4B4-D77EE1D44694}">
  <dimension ref="A1:X84"/>
  <sheetViews>
    <sheetView topLeftCell="K1" zoomScaleNormal="100" workbookViewId="0">
      <pane ySplit="1" topLeftCell="A44" activePane="bottomLeft" state="frozen"/>
      <selection activeCell="L1" sqref="L1"/>
      <selection pane="bottomLeft" activeCell="R44" sqref="R44"/>
    </sheetView>
  </sheetViews>
  <sheetFormatPr defaultRowHeight="14.4" x14ac:dyDescent="0.3"/>
  <cols>
    <col min="1" max="1" width="41" hidden="1" customWidth="1"/>
    <col min="2" max="2" width="15.44140625" hidden="1" customWidth="1"/>
    <col min="3" max="5" width="8.88671875" hidden="1" customWidth="1"/>
    <col min="6" max="6" width="6.109375" hidden="1" customWidth="1"/>
    <col min="7" max="7" width="8.5546875" hidden="1" customWidth="1"/>
    <col min="8" max="8" width="8.21875" hidden="1" customWidth="1"/>
    <col min="9" max="9" width="7" hidden="1" customWidth="1"/>
    <col min="10" max="10" width="0" hidden="1" customWidth="1"/>
    <col min="11" max="11" width="41" bestFit="1" customWidth="1"/>
    <col min="12" max="12" width="71.33203125" customWidth="1"/>
    <col min="13" max="13" width="5.88671875" customWidth="1"/>
    <col min="14" max="14" width="5" customWidth="1"/>
    <col min="15" max="16" width="6.109375" customWidth="1"/>
    <col min="17" max="17" width="8.5546875" customWidth="1"/>
    <col min="18" max="19" width="7" customWidth="1"/>
    <col min="20" max="20" width="17.88671875" customWidth="1"/>
    <col min="21" max="21" width="19" customWidth="1"/>
    <col min="22" max="22" width="12.6640625" bestFit="1" customWidth="1"/>
  </cols>
  <sheetData>
    <row r="1" spans="1:24" x14ac:dyDescent="0.3">
      <c r="A1" s="14" t="s">
        <v>84</v>
      </c>
      <c r="B1" s="14" t="s">
        <v>175</v>
      </c>
      <c r="C1" s="14" t="s">
        <v>86</v>
      </c>
      <c r="D1" s="14" t="s">
        <v>87</v>
      </c>
      <c r="E1" s="14" t="s">
        <v>88</v>
      </c>
      <c r="F1" s="14" t="s">
        <v>89</v>
      </c>
      <c r="G1" s="14" t="s">
        <v>90</v>
      </c>
      <c r="H1" s="14" t="s">
        <v>91</v>
      </c>
      <c r="I1" s="14" t="s">
        <v>92</v>
      </c>
      <c r="K1" s="14" t="s">
        <v>68</v>
      </c>
      <c r="L1" s="14" t="s">
        <v>186</v>
      </c>
      <c r="M1" s="14" t="s">
        <v>86</v>
      </c>
      <c r="N1" s="14" t="s">
        <v>87</v>
      </c>
      <c r="O1" s="14" t="s">
        <v>88</v>
      </c>
      <c r="P1" s="14" t="s">
        <v>89</v>
      </c>
      <c r="Q1" s="14" t="s">
        <v>90</v>
      </c>
      <c r="R1" s="14" t="s">
        <v>91</v>
      </c>
      <c r="S1" s="14" t="s">
        <v>92</v>
      </c>
      <c r="T1" s="14" t="s">
        <v>187</v>
      </c>
      <c r="U1" s="14" t="s">
        <v>188</v>
      </c>
      <c r="V1" s="14" t="s">
        <v>189</v>
      </c>
    </row>
    <row r="2" spans="1:24" x14ac:dyDescent="0.3">
      <c r="A2" s="13" t="s">
        <v>93</v>
      </c>
      <c r="B2" s="13" t="s">
        <v>94</v>
      </c>
      <c r="C2" s="15">
        <v>2548</v>
      </c>
      <c r="D2" s="15">
        <v>791</v>
      </c>
      <c r="E2" s="15">
        <v>1757</v>
      </c>
      <c r="F2" s="13">
        <v>39.39</v>
      </c>
      <c r="G2" s="13">
        <v>31.04</v>
      </c>
      <c r="H2" s="16">
        <v>4.07E-2</v>
      </c>
      <c r="I2" s="13">
        <v>0.89370000000000005</v>
      </c>
      <c r="K2" s="13" t="s">
        <v>93</v>
      </c>
      <c r="L2" s="13" t="s">
        <v>94</v>
      </c>
      <c r="M2" s="13">
        <v>2533</v>
      </c>
      <c r="N2" s="13">
        <v>766</v>
      </c>
      <c r="O2" s="13">
        <v>1767</v>
      </c>
      <c r="P2" s="13">
        <v>39.159999999999997</v>
      </c>
      <c r="Q2" s="13">
        <v>30.24</v>
      </c>
      <c r="R2" s="13">
        <v>4.6699999999999998E-2</v>
      </c>
      <c r="S2" s="13">
        <v>0.88419999999999999</v>
      </c>
      <c r="T2" s="13">
        <v>0.31012145748987902</v>
      </c>
      <c r="U2" s="13">
        <v>0.44197098549274599</v>
      </c>
      <c r="V2" s="13">
        <v>0.354280217140783</v>
      </c>
      <c r="X2" t="str">
        <f>_xlfn.CONCAT("d$",L2,"~",V2,",")</f>
        <v>d$Lead.Origin %in% c("API","Lead Import")~0.354280217140783,</v>
      </c>
    </row>
    <row r="3" spans="1:24" x14ac:dyDescent="0.3">
      <c r="A3" s="13" t="s">
        <v>93</v>
      </c>
      <c r="B3" s="13" t="s">
        <v>95</v>
      </c>
      <c r="C3" s="15">
        <v>3420</v>
      </c>
      <c r="D3" s="15">
        <v>1237</v>
      </c>
      <c r="E3" s="15">
        <v>2183</v>
      </c>
      <c r="F3" s="13">
        <v>52.88</v>
      </c>
      <c r="G3" s="13">
        <v>36.17</v>
      </c>
      <c r="H3" s="16">
        <v>5.1000000000000004E-3</v>
      </c>
      <c r="I3" s="13">
        <v>0.94410000000000005</v>
      </c>
      <c r="K3" s="13" t="s">
        <v>93</v>
      </c>
      <c r="L3" s="13" t="s">
        <v>95</v>
      </c>
      <c r="M3" s="13">
        <v>3437</v>
      </c>
      <c r="N3" s="13">
        <v>1244</v>
      </c>
      <c r="O3" s="13">
        <v>2193</v>
      </c>
      <c r="P3" s="13">
        <v>53.14</v>
      </c>
      <c r="Q3" s="13">
        <v>36.19</v>
      </c>
      <c r="R3" s="13">
        <v>3.8E-3</v>
      </c>
      <c r="S3" s="13">
        <v>0.94430000000000003</v>
      </c>
      <c r="T3" s="13">
        <v>0.50364372469635599</v>
      </c>
      <c r="U3" s="13">
        <v>0.54852426213106598</v>
      </c>
      <c r="V3" s="13">
        <v>8.5362389680440895E-2</v>
      </c>
      <c r="X3" t="str">
        <f t="shared" ref="X3:X63" si="0">_xlfn.CONCAT("d$",L3,"~",V3,",")</f>
        <v>d$Lead.Origin %in% c("Landing Page Submission")~0.0853623896804409,</v>
      </c>
    </row>
    <row r="4" spans="1:24" x14ac:dyDescent="0.3">
      <c r="A4" s="13" t="s">
        <v>93</v>
      </c>
      <c r="B4" s="13" t="s">
        <v>96</v>
      </c>
      <c r="C4" s="15">
        <v>500</v>
      </c>
      <c r="D4" s="15">
        <v>461</v>
      </c>
      <c r="E4" s="15">
        <v>39</v>
      </c>
      <c r="F4" s="13">
        <v>7.73</v>
      </c>
      <c r="G4" s="13">
        <v>92.2</v>
      </c>
      <c r="H4" s="16">
        <v>0.51549999999999996</v>
      </c>
      <c r="I4" s="13">
        <v>0.39510000000000001</v>
      </c>
      <c r="K4" s="13" t="s">
        <v>93</v>
      </c>
      <c r="L4" s="13" t="s">
        <v>190</v>
      </c>
      <c r="M4" s="13">
        <v>498</v>
      </c>
      <c r="N4" s="13">
        <v>460</v>
      </c>
      <c r="O4" s="13">
        <v>38</v>
      </c>
      <c r="P4" s="13">
        <v>7.7</v>
      </c>
      <c r="Q4" s="13">
        <v>92.37</v>
      </c>
      <c r="R4" s="13">
        <v>0.52580000000000005</v>
      </c>
      <c r="S4" s="13">
        <v>0.38900000000000001</v>
      </c>
      <c r="T4" s="13">
        <v>0.186234817813765</v>
      </c>
      <c r="U4" s="13">
        <v>9.5047523761880894E-3</v>
      </c>
      <c r="V4" s="13">
        <v>-2.9752164151950802</v>
      </c>
      <c r="X4" t="str">
        <f t="shared" si="0"/>
        <v>d$Lead.Origin %in% c("Lead Add Form")~-2.97521641519508,</v>
      </c>
    </row>
    <row r="5" spans="1:24" x14ac:dyDescent="0.3">
      <c r="A5" s="13" t="s">
        <v>93</v>
      </c>
      <c r="B5" s="13" t="s">
        <v>97</v>
      </c>
      <c r="C5" s="15">
        <v>6468</v>
      </c>
      <c r="D5" s="15">
        <v>2489</v>
      </c>
      <c r="E5" s="15">
        <v>3979</v>
      </c>
      <c r="F5" s="13">
        <v>1</v>
      </c>
      <c r="G5" s="13">
        <v>38.479999999999997</v>
      </c>
      <c r="H5" s="16">
        <v>0.56130000000000002</v>
      </c>
      <c r="I5" s="13">
        <v>0.88180000000000003</v>
      </c>
      <c r="K5" s="13" t="s">
        <v>93</v>
      </c>
      <c r="L5" s="13" t="s">
        <v>97</v>
      </c>
      <c r="M5" s="13">
        <v>6468</v>
      </c>
      <c r="N5" s="13">
        <v>2470</v>
      </c>
      <c r="O5" s="13">
        <v>3998</v>
      </c>
      <c r="P5" s="13">
        <v>1</v>
      </c>
      <c r="Q5" s="13">
        <v>38.19</v>
      </c>
      <c r="R5" s="13">
        <v>0.57630000000000003</v>
      </c>
      <c r="S5" s="13">
        <v>0.878</v>
      </c>
      <c r="T5" s="13">
        <v>1</v>
      </c>
      <c r="U5" s="13">
        <v>1</v>
      </c>
      <c r="V5" s="13">
        <v>0</v>
      </c>
      <c r="X5" t="str">
        <f t="shared" si="0"/>
        <v>d$Total~0,</v>
      </c>
    </row>
    <row r="6" spans="1:24" x14ac:dyDescent="0.3">
      <c r="A6" s="13" t="s">
        <v>98</v>
      </c>
      <c r="B6" s="13" t="s">
        <v>99</v>
      </c>
      <c r="C6" s="15">
        <v>5948</v>
      </c>
      <c r="D6" s="15">
        <v>2407</v>
      </c>
      <c r="E6" s="15">
        <v>3541</v>
      </c>
      <c r="F6" s="13">
        <v>91.96</v>
      </c>
      <c r="G6" s="13">
        <v>40.47</v>
      </c>
      <c r="H6" s="16">
        <v>6.4000000000000003E-3</v>
      </c>
      <c r="I6" s="13">
        <v>0.97360000000000002</v>
      </c>
      <c r="K6" s="13" t="s">
        <v>98</v>
      </c>
      <c r="L6" s="13" t="s">
        <v>99</v>
      </c>
      <c r="M6" s="13">
        <v>5954</v>
      </c>
      <c r="N6" s="13">
        <v>2387</v>
      </c>
      <c r="O6" s="13">
        <v>3567</v>
      </c>
      <c r="P6" s="13">
        <v>92.05</v>
      </c>
      <c r="Q6" s="13">
        <v>40.090000000000003</v>
      </c>
      <c r="R6" s="13">
        <v>5.8999999999999999E-3</v>
      </c>
      <c r="S6" s="13">
        <v>0.97150000000000003</v>
      </c>
      <c r="T6" s="13">
        <v>0.96639676113360296</v>
      </c>
      <c r="U6" s="13">
        <v>0.892196098049025</v>
      </c>
      <c r="V6" s="13">
        <v>-7.9888526418261094E-2</v>
      </c>
      <c r="X6" t="str">
        <f t="shared" si="0"/>
        <v>d$Do.Not.Email %in% c("No")~-0.0798885264182611,</v>
      </c>
    </row>
    <row r="7" spans="1:24" x14ac:dyDescent="0.3">
      <c r="A7" s="13" t="s">
        <v>98</v>
      </c>
      <c r="B7" s="13" t="s">
        <v>100</v>
      </c>
      <c r="C7" s="15">
        <v>520</v>
      </c>
      <c r="D7" s="15">
        <v>82</v>
      </c>
      <c r="E7" s="15">
        <v>438</v>
      </c>
      <c r="F7" s="13">
        <v>8.0399999999999991</v>
      </c>
      <c r="G7" s="13">
        <v>15.77</v>
      </c>
      <c r="H7" s="16">
        <v>9.2999999999999999E-2</v>
      </c>
      <c r="I7" s="13">
        <v>0.62880000000000003</v>
      </c>
      <c r="K7" s="13" t="s">
        <v>98</v>
      </c>
      <c r="L7" s="13" t="s">
        <v>100</v>
      </c>
      <c r="M7" s="13">
        <v>514</v>
      </c>
      <c r="N7" s="13">
        <v>83</v>
      </c>
      <c r="O7" s="13">
        <v>431</v>
      </c>
      <c r="P7" s="13">
        <v>7.95</v>
      </c>
      <c r="Q7" s="13">
        <v>16.149999999999999</v>
      </c>
      <c r="R7" s="13">
        <v>8.6499999999999994E-2</v>
      </c>
      <c r="S7" s="13">
        <v>0.63780000000000003</v>
      </c>
      <c r="T7" s="13">
        <v>3.3603238866396802E-2</v>
      </c>
      <c r="U7" s="13">
        <v>0.107803901950975</v>
      </c>
      <c r="V7" s="13">
        <v>1.1656913968688301</v>
      </c>
      <c r="X7" t="str">
        <f t="shared" si="0"/>
        <v>d$Do.Not.Email %in% c("Yes")~1.16569139686883,</v>
      </c>
    </row>
    <row r="8" spans="1:24" x14ac:dyDescent="0.3">
      <c r="A8" s="13" t="s">
        <v>98</v>
      </c>
      <c r="B8" s="13" t="s">
        <v>97</v>
      </c>
      <c r="C8" s="15">
        <v>6468</v>
      </c>
      <c r="D8" s="15">
        <v>2489</v>
      </c>
      <c r="E8" s="15">
        <v>3979</v>
      </c>
      <c r="F8" s="13">
        <v>1</v>
      </c>
      <c r="G8" s="13">
        <v>38.479999999999997</v>
      </c>
      <c r="H8" s="16">
        <v>9.9400000000000002E-2</v>
      </c>
      <c r="I8" s="13">
        <v>0.94589999999999996</v>
      </c>
      <c r="K8" s="13" t="s">
        <v>98</v>
      </c>
      <c r="L8" s="13" t="s">
        <v>97</v>
      </c>
      <c r="M8" s="13">
        <v>6468</v>
      </c>
      <c r="N8" s="13">
        <v>2470</v>
      </c>
      <c r="O8" s="13">
        <v>3998</v>
      </c>
      <c r="P8" s="13">
        <v>1</v>
      </c>
      <c r="Q8" s="13">
        <v>38.19</v>
      </c>
      <c r="R8" s="13">
        <v>9.2399999999999996E-2</v>
      </c>
      <c r="S8" s="13">
        <v>0.94499999999999995</v>
      </c>
      <c r="T8" s="13">
        <v>1</v>
      </c>
      <c r="U8" s="13">
        <v>1</v>
      </c>
      <c r="V8" s="13">
        <v>0</v>
      </c>
      <c r="X8" t="str">
        <f t="shared" si="0"/>
        <v>d$Total~0,</v>
      </c>
    </row>
    <row r="9" spans="1:24" x14ac:dyDescent="0.3">
      <c r="A9" s="13" t="s">
        <v>34</v>
      </c>
      <c r="B9" s="13" t="s">
        <v>101</v>
      </c>
      <c r="C9" s="15">
        <v>3979</v>
      </c>
      <c r="D9" s="15">
        <v>0</v>
      </c>
      <c r="E9" s="15">
        <v>3979</v>
      </c>
      <c r="F9" s="13">
        <v>61.52</v>
      </c>
      <c r="G9" s="13">
        <v>0</v>
      </c>
      <c r="H9" s="16" t="s">
        <v>102</v>
      </c>
      <c r="I9" s="13">
        <v>0</v>
      </c>
      <c r="K9" s="13" t="s">
        <v>107</v>
      </c>
      <c r="L9" s="13" t="s">
        <v>108</v>
      </c>
      <c r="M9" s="13">
        <v>1533</v>
      </c>
      <c r="N9" s="13">
        <v>624</v>
      </c>
      <c r="O9" s="13">
        <v>909</v>
      </c>
      <c r="P9" s="13">
        <v>23.7</v>
      </c>
      <c r="Q9" s="13">
        <v>40.700000000000003</v>
      </c>
      <c r="R9" s="13">
        <v>2.7000000000000001E-3</v>
      </c>
      <c r="S9" s="13">
        <v>0.97489999999999999</v>
      </c>
      <c r="T9" s="13">
        <v>0.25263157894736799</v>
      </c>
      <c r="U9" s="13">
        <v>0.22736368184092001</v>
      </c>
      <c r="V9" s="13">
        <v>-0.105381359630271</v>
      </c>
      <c r="X9" t="str">
        <f t="shared" si="0"/>
        <v>d$Total.Time.Spent.on.Website &lt;= 1~-0.105381359630271,</v>
      </c>
    </row>
    <row r="10" spans="1:24" x14ac:dyDescent="0.3">
      <c r="A10" s="13" t="s">
        <v>34</v>
      </c>
      <c r="B10" s="13" t="s">
        <v>103</v>
      </c>
      <c r="C10" s="15">
        <v>2489</v>
      </c>
      <c r="D10" s="15">
        <v>2489</v>
      </c>
      <c r="E10" s="15">
        <v>0</v>
      </c>
      <c r="F10" s="13">
        <v>38.479999999999997</v>
      </c>
      <c r="G10" s="13">
        <v>100</v>
      </c>
      <c r="H10" s="16" t="s">
        <v>102</v>
      </c>
      <c r="I10" s="13">
        <v>0</v>
      </c>
      <c r="K10" s="13" t="s">
        <v>107</v>
      </c>
      <c r="L10" s="13" t="s">
        <v>191</v>
      </c>
      <c r="M10" s="13">
        <v>2540</v>
      </c>
      <c r="N10" s="13">
        <v>348</v>
      </c>
      <c r="O10" s="13">
        <v>2192</v>
      </c>
      <c r="P10" s="13">
        <v>39.270000000000003</v>
      </c>
      <c r="Q10" s="13">
        <v>13.7</v>
      </c>
      <c r="R10" s="13">
        <v>0.55349999999999999</v>
      </c>
      <c r="S10" s="13">
        <v>0.57630000000000003</v>
      </c>
      <c r="T10" s="13">
        <v>0.140890688259109</v>
      </c>
      <c r="U10" s="13">
        <v>0.54827413706853401</v>
      </c>
      <c r="V10" s="13">
        <v>1.35879108285511</v>
      </c>
      <c r="X10" t="str">
        <f t="shared" si="0"/>
        <v>d$Total.Time.Spent.on.Website &gt; 1 &amp; Total.Time.Spent.on.Website &lt;= 434~1.35879108285511,</v>
      </c>
    </row>
    <row r="11" spans="1:24" x14ac:dyDescent="0.3">
      <c r="A11" s="13" t="s">
        <v>34</v>
      </c>
      <c r="B11" s="13" t="s">
        <v>97</v>
      </c>
      <c r="C11" s="15">
        <v>6468</v>
      </c>
      <c r="D11" s="15">
        <v>2489</v>
      </c>
      <c r="E11" s="15">
        <v>3979</v>
      </c>
      <c r="F11" s="13">
        <v>1</v>
      </c>
      <c r="G11" s="13">
        <v>38.479999999999997</v>
      </c>
      <c r="H11" s="16">
        <v>0</v>
      </c>
      <c r="I11" s="13">
        <v>0</v>
      </c>
      <c r="K11" s="13" t="s">
        <v>107</v>
      </c>
      <c r="L11" s="13" t="s">
        <v>192</v>
      </c>
      <c r="M11" s="13">
        <v>363</v>
      </c>
      <c r="N11" s="13">
        <v>100</v>
      </c>
      <c r="O11" s="13">
        <v>263</v>
      </c>
      <c r="P11" s="13">
        <v>5.61</v>
      </c>
      <c r="Q11" s="13">
        <v>27.55</v>
      </c>
      <c r="R11" s="13">
        <v>1.23E-2</v>
      </c>
      <c r="S11" s="13">
        <v>0.84919999999999995</v>
      </c>
      <c r="T11" s="13">
        <v>4.0485829959514198E-2</v>
      </c>
      <c r="U11" s="13">
        <v>6.5782891445722899E-2</v>
      </c>
      <c r="V11" s="13">
        <v>0.485407760751351</v>
      </c>
      <c r="X11" t="str">
        <f t="shared" si="0"/>
        <v>d$Total.Time.Spent.on.Website &gt; 434 &amp; Total.Time.Spent.on.Website &lt;= 652~0.485407760751351,</v>
      </c>
    </row>
    <row r="12" spans="1:24" x14ac:dyDescent="0.3">
      <c r="A12" s="13" t="s">
        <v>25</v>
      </c>
      <c r="B12" s="13" t="s">
        <v>104</v>
      </c>
      <c r="C12" s="15">
        <v>5766</v>
      </c>
      <c r="D12" s="15">
        <v>2121</v>
      </c>
      <c r="E12" s="15">
        <v>3645</v>
      </c>
      <c r="F12" s="13">
        <v>89.15</v>
      </c>
      <c r="G12" s="13">
        <v>36.78</v>
      </c>
      <c r="H12" s="16">
        <v>4.5999999999999999E-3</v>
      </c>
      <c r="I12" s="13">
        <v>0.94899999999999995</v>
      </c>
      <c r="K12" s="13" t="s">
        <v>107</v>
      </c>
      <c r="L12" s="13" t="s">
        <v>193</v>
      </c>
      <c r="M12" s="13">
        <v>2032</v>
      </c>
      <c r="N12" s="13">
        <v>1398</v>
      </c>
      <c r="O12" s="13">
        <v>634</v>
      </c>
      <c r="P12" s="13">
        <v>31.42</v>
      </c>
      <c r="Q12" s="13">
        <v>68.8</v>
      </c>
      <c r="R12" s="13">
        <v>0.51839999999999997</v>
      </c>
      <c r="S12" s="13">
        <v>0.89549999999999996</v>
      </c>
      <c r="T12" s="13">
        <v>0.56599190283400802</v>
      </c>
      <c r="U12" s="13">
        <v>0.15857928964482201</v>
      </c>
      <c r="V12" s="13">
        <v>-1.2723250537948501</v>
      </c>
      <c r="X12" t="str">
        <f t="shared" si="0"/>
        <v>d$Total.Time.Spent.on.Website &gt; 652~-1.27232505379485,</v>
      </c>
    </row>
    <row r="13" spans="1:24" x14ac:dyDescent="0.3">
      <c r="A13" s="13" t="s">
        <v>25</v>
      </c>
      <c r="B13" s="13" t="s">
        <v>105</v>
      </c>
      <c r="C13" s="15">
        <v>607</v>
      </c>
      <c r="D13" s="15">
        <v>297</v>
      </c>
      <c r="E13" s="15">
        <v>310</v>
      </c>
      <c r="F13" s="13">
        <v>9.3800000000000008</v>
      </c>
      <c r="G13" s="13">
        <v>48.93</v>
      </c>
      <c r="H13" s="16">
        <v>1.77E-2</v>
      </c>
      <c r="I13" s="13">
        <v>0.99970000000000003</v>
      </c>
      <c r="K13" s="13" t="s">
        <v>107</v>
      </c>
      <c r="L13" s="13" t="s">
        <v>97</v>
      </c>
      <c r="M13" s="13">
        <v>6468</v>
      </c>
      <c r="N13" s="13">
        <v>2470</v>
      </c>
      <c r="O13" s="13">
        <v>3998</v>
      </c>
      <c r="P13" s="13">
        <v>1</v>
      </c>
      <c r="Q13" s="13">
        <v>38.19</v>
      </c>
      <c r="R13" s="13">
        <v>1.0869</v>
      </c>
      <c r="S13" s="13">
        <v>0.78639999999999999</v>
      </c>
      <c r="T13" s="13">
        <v>1</v>
      </c>
      <c r="U13" s="13">
        <v>1</v>
      </c>
      <c r="V13" s="13">
        <v>0</v>
      </c>
      <c r="X13" t="str">
        <f t="shared" si="0"/>
        <v>d$Total~0,</v>
      </c>
    </row>
    <row r="14" spans="1:24" x14ac:dyDescent="0.3">
      <c r="A14" s="13" t="s">
        <v>25</v>
      </c>
      <c r="B14" s="13" t="s">
        <v>106</v>
      </c>
      <c r="C14" s="15">
        <v>95</v>
      </c>
      <c r="D14" s="15">
        <v>71</v>
      </c>
      <c r="E14" s="15">
        <v>24</v>
      </c>
      <c r="F14" s="13">
        <v>1.47</v>
      </c>
      <c r="G14" s="13">
        <v>74.739999999999995</v>
      </c>
      <c r="H14" s="16">
        <v>3.5000000000000003E-2</v>
      </c>
      <c r="I14" s="13">
        <v>0.81540000000000001</v>
      </c>
      <c r="K14" s="13" t="s">
        <v>112</v>
      </c>
      <c r="L14" s="13" t="s">
        <v>113</v>
      </c>
      <c r="M14" s="13">
        <v>1851</v>
      </c>
      <c r="N14" s="13">
        <v>262</v>
      </c>
      <c r="O14" s="13">
        <v>1589</v>
      </c>
      <c r="P14" s="13">
        <v>28.62</v>
      </c>
      <c r="Q14" s="13">
        <v>14.15</v>
      </c>
      <c r="R14" s="13">
        <v>0.38490000000000002</v>
      </c>
      <c r="S14" s="13">
        <v>0.58830000000000005</v>
      </c>
      <c r="T14" s="13">
        <v>0.10607287449392699</v>
      </c>
      <c r="U14" s="13">
        <v>0.39744872436218098</v>
      </c>
      <c r="V14" s="13">
        <v>1.3209395773373001</v>
      </c>
      <c r="X14" t="str">
        <f t="shared" si="0"/>
        <v>d$What.is.your.current.occupation %in% c("")~1.3209395773373,</v>
      </c>
    </row>
    <row r="15" spans="1:24" x14ac:dyDescent="0.3">
      <c r="A15" s="13" t="s">
        <v>25</v>
      </c>
      <c r="B15" s="13" t="s">
        <v>97</v>
      </c>
      <c r="C15" s="15">
        <v>6468</v>
      </c>
      <c r="D15" s="15">
        <v>2489</v>
      </c>
      <c r="E15" s="15">
        <v>3979</v>
      </c>
      <c r="F15" s="13">
        <v>1</v>
      </c>
      <c r="G15" s="13">
        <v>38.479999999999997</v>
      </c>
      <c r="H15" s="16">
        <v>5.7299999999999997E-2</v>
      </c>
      <c r="I15" s="13">
        <v>0.95179999999999998</v>
      </c>
      <c r="K15" s="13" t="s">
        <v>112</v>
      </c>
      <c r="L15" s="13" t="s">
        <v>194</v>
      </c>
      <c r="M15" s="13">
        <v>4115</v>
      </c>
      <c r="N15" s="13">
        <v>1747</v>
      </c>
      <c r="O15" s="13">
        <v>2368</v>
      </c>
      <c r="P15" s="13">
        <v>63.62</v>
      </c>
      <c r="Q15" s="13">
        <v>42.45</v>
      </c>
      <c r="R15" s="13">
        <v>2.0400000000000001E-2</v>
      </c>
      <c r="S15" s="13">
        <v>0.98350000000000004</v>
      </c>
      <c r="T15" s="13">
        <v>0.70728744939271304</v>
      </c>
      <c r="U15" s="13">
        <v>0.59229614807403697</v>
      </c>
      <c r="V15" s="13">
        <v>-0.177430399568483</v>
      </c>
      <c r="X15" t="str">
        <f t="shared" si="0"/>
        <v>d$What.is.your.current.occupation %in% c("Unemployed","Student","Other")~-0.177430399568483,</v>
      </c>
    </row>
    <row r="16" spans="1:24" x14ac:dyDescent="0.3">
      <c r="A16" s="13" t="s">
        <v>107</v>
      </c>
      <c r="B16" s="13" t="s">
        <v>108</v>
      </c>
      <c r="C16" s="15">
        <v>1565</v>
      </c>
      <c r="D16" s="15">
        <v>657</v>
      </c>
      <c r="E16" s="15">
        <v>908</v>
      </c>
      <c r="F16" s="13">
        <v>24.2</v>
      </c>
      <c r="G16" s="13">
        <v>41.98</v>
      </c>
      <c r="H16" s="16">
        <v>5.1999999999999998E-3</v>
      </c>
      <c r="I16" s="13">
        <v>0.98140000000000005</v>
      </c>
      <c r="K16" s="13" t="s">
        <v>112</v>
      </c>
      <c r="L16" s="13" t="s">
        <v>195</v>
      </c>
      <c r="M16" s="13">
        <v>502</v>
      </c>
      <c r="N16" s="13">
        <v>461</v>
      </c>
      <c r="O16" s="13">
        <v>41</v>
      </c>
      <c r="P16" s="13">
        <v>7.76</v>
      </c>
      <c r="Q16" s="13">
        <v>91.83</v>
      </c>
      <c r="R16" s="13">
        <v>0.51180000000000003</v>
      </c>
      <c r="S16" s="13">
        <v>0.40799999999999997</v>
      </c>
      <c r="T16" s="13">
        <v>0.18663967611335999</v>
      </c>
      <c r="U16" s="13">
        <v>1.0255127563781901E-2</v>
      </c>
      <c r="V16" s="13">
        <v>-2.9014020617306602</v>
      </c>
      <c r="X16" t="str">
        <f t="shared" si="0"/>
        <v>d$What.is.your.current.occupation %in% c("Working Professional","Housewife","Businessman")~-2.90140206173066,</v>
      </c>
    </row>
    <row r="17" spans="1:24" x14ac:dyDescent="0.3">
      <c r="A17" s="13" t="s">
        <v>107</v>
      </c>
      <c r="B17" s="13" t="s">
        <v>109</v>
      </c>
      <c r="C17" s="15">
        <v>2472</v>
      </c>
      <c r="D17" s="15">
        <v>332</v>
      </c>
      <c r="E17" s="15">
        <v>2140</v>
      </c>
      <c r="F17" s="13">
        <v>38.22</v>
      </c>
      <c r="G17" s="13">
        <v>13.43</v>
      </c>
      <c r="H17" s="16">
        <v>0.56389999999999996</v>
      </c>
      <c r="I17" s="13">
        <v>0.56910000000000005</v>
      </c>
      <c r="K17" s="13" t="s">
        <v>112</v>
      </c>
      <c r="L17" s="13" t="s">
        <v>97</v>
      </c>
      <c r="M17" s="13">
        <v>6468</v>
      </c>
      <c r="N17" s="13">
        <v>2470</v>
      </c>
      <c r="O17" s="13">
        <v>3998</v>
      </c>
      <c r="P17" s="13">
        <v>1</v>
      </c>
      <c r="Q17" s="13">
        <v>38.19</v>
      </c>
      <c r="R17" s="13">
        <v>0.91710000000000003</v>
      </c>
      <c r="S17" s="13">
        <v>0.82569999999999999</v>
      </c>
      <c r="T17" s="13">
        <v>1</v>
      </c>
      <c r="U17" s="13">
        <v>1</v>
      </c>
      <c r="V17" s="13">
        <v>0</v>
      </c>
      <c r="X17" t="str">
        <f t="shared" si="0"/>
        <v>d$Total~0,</v>
      </c>
    </row>
    <row r="18" spans="1:24" x14ac:dyDescent="0.3">
      <c r="A18" s="13" t="s">
        <v>107</v>
      </c>
      <c r="B18" s="13" t="s">
        <v>110</v>
      </c>
      <c r="C18" s="15">
        <v>382</v>
      </c>
      <c r="D18" s="15">
        <v>99</v>
      </c>
      <c r="E18" s="15">
        <v>283</v>
      </c>
      <c r="F18" s="13">
        <v>5.91</v>
      </c>
      <c r="G18" s="13">
        <v>25.92</v>
      </c>
      <c r="H18" s="16">
        <v>1.8200000000000001E-2</v>
      </c>
      <c r="I18" s="13">
        <v>0.82550000000000001</v>
      </c>
      <c r="K18" s="13" t="s">
        <v>116</v>
      </c>
      <c r="L18" s="13" t="s">
        <v>117</v>
      </c>
      <c r="M18" s="13">
        <v>1865</v>
      </c>
      <c r="N18" s="13">
        <v>262</v>
      </c>
      <c r="O18" s="13">
        <v>1603</v>
      </c>
      <c r="P18" s="13">
        <v>28.83</v>
      </c>
      <c r="Q18" s="13">
        <v>14.05</v>
      </c>
      <c r="R18" s="13">
        <v>0.3921</v>
      </c>
      <c r="S18" s="13">
        <v>0.58550000000000002</v>
      </c>
      <c r="T18" s="13">
        <v>0.10607287449392699</v>
      </c>
      <c r="U18" s="13">
        <v>0.40095047523761901</v>
      </c>
      <c r="V18" s="13">
        <v>1.32971156341013</v>
      </c>
      <c r="X18" t="str">
        <f t="shared" si="0"/>
        <v>d$What.matters.most.to.you.in.choosing.a.course %in% c("","Other")~1.32971156341013,</v>
      </c>
    </row>
    <row r="19" spans="1:24" x14ac:dyDescent="0.3">
      <c r="A19" s="13" t="s">
        <v>107</v>
      </c>
      <c r="B19" s="13" t="s">
        <v>111</v>
      </c>
      <c r="C19" s="15">
        <v>2049</v>
      </c>
      <c r="D19" s="15">
        <v>1401</v>
      </c>
      <c r="E19" s="15">
        <v>648</v>
      </c>
      <c r="F19" s="13">
        <v>31.68</v>
      </c>
      <c r="G19" s="13">
        <v>68.37</v>
      </c>
      <c r="H19" s="16">
        <v>0.49609999999999999</v>
      </c>
      <c r="I19" s="13">
        <v>0.90029999999999999</v>
      </c>
      <c r="K19" s="13" t="s">
        <v>116</v>
      </c>
      <c r="L19" s="13" t="s">
        <v>118</v>
      </c>
      <c r="M19" s="13">
        <v>4603</v>
      </c>
      <c r="N19" s="13">
        <v>2208</v>
      </c>
      <c r="O19" s="13">
        <v>2395</v>
      </c>
      <c r="P19" s="13">
        <v>71.17</v>
      </c>
      <c r="Q19" s="13">
        <v>47.97</v>
      </c>
      <c r="R19" s="13">
        <v>0.11799999999999999</v>
      </c>
      <c r="S19" s="13">
        <v>0.99880000000000002</v>
      </c>
      <c r="T19" s="13">
        <v>0.89392712550607301</v>
      </c>
      <c r="U19" s="13">
        <v>0.59904952476238105</v>
      </c>
      <c r="V19" s="13">
        <v>-0.40027998299029299</v>
      </c>
      <c r="X19" t="str">
        <f t="shared" si="0"/>
        <v>d$What.matters.most.to.you.in.choosing.a.course %in% c("Better Career Prospects","Flexibility &amp; Convenience")~-0.400279982990293,</v>
      </c>
    </row>
    <row r="20" spans="1:24" x14ac:dyDescent="0.3">
      <c r="A20" s="13" t="s">
        <v>107</v>
      </c>
      <c r="B20" s="13" t="s">
        <v>97</v>
      </c>
      <c r="C20" s="15">
        <v>6468</v>
      </c>
      <c r="D20" s="15">
        <v>2489</v>
      </c>
      <c r="E20" s="15">
        <v>3979</v>
      </c>
      <c r="F20" s="13">
        <v>1</v>
      </c>
      <c r="G20" s="13">
        <v>38.479999999999997</v>
      </c>
      <c r="H20" s="16">
        <v>1.0833999999999999</v>
      </c>
      <c r="I20" s="13">
        <v>0.78890000000000005</v>
      </c>
      <c r="K20" s="13" t="s">
        <v>116</v>
      </c>
      <c r="L20" s="13" t="s">
        <v>97</v>
      </c>
      <c r="M20" s="13">
        <v>6468</v>
      </c>
      <c r="N20" s="13">
        <v>2470</v>
      </c>
      <c r="O20" s="13">
        <v>3998</v>
      </c>
      <c r="P20" s="13">
        <v>1</v>
      </c>
      <c r="Q20" s="13">
        <v>38.19</v>
      </c>
      <c r="R20" s="13">
        <v>0.5101</v>
      </c>
      <c r="S20" s="13">
        <v>0.87960000000000005</v>
      </c>
      <c r="T20" s="13">
        <v>1</v>
      </c>
      <c r="U20" s="13">
        <v>1</v>
      </c>
      <c r="V20" s="13">
        <v>0</v>
      </c>
      <c r="X20" t="str">
        <f t="shared" si="0"/>
        <v>d$Total~0,</v>
      </c>
    </row>
    <row r="21" spans="1:24" x14ac:dyDescent="0.3">
      <c r="A21" s="13" t="s">
        <v>112</v>
      </c>
      <c r="B21" s="13" t="s">
        <v>113</v>
      </c>
      <c r="C21" s="15">
        <v>1871</v>
      </c>
      <c r="D21" s="15">
        <v>263</v>
      </c>
      <c r="E21" s="15">
        <v>1608</v>
      </c>
      <c r="F21" s="13">
        <v>28.93</v>
      </c>
      <c r="G21" s="13">
        <v>14.06</v>
      </c>
      <c r="H21" s="16">
        <v>0.40039999999999998</v>
      </c>
      <c r="I21" s="13">
        <v>0.5857</v>
      </c>
      <c r="K21" s="13" t="s">
        <v>119</v>
      </c>
      <c r="L21" s="13" t="s">
        <v>120</v>
      </c>
      <c r="M21" s="13">
        <v>4083</v>
      </c>
      <c r="N21" s="13">
        <v>883</v>
      </c>
      <c r="O21" s="13">
        <v>3200</v>
      </c>
      <c r="P21" s="13">
        <v>63.13</v>
      </c>
      <c r="Q21" s="13">
        <v>21.63</v>
      </c>
      <c r="R21" s="13">
        <v>0.35699999999999998</v>
      </c>
      <c r="S21" s="13">
        <v>0.75329999999999997</v>
      </c>
      <c r="T21" s="13">
        <v>0.35748987854251002</v>
      </c>
      <c r="U21" s="13">
        <v>0.80040020010004997</v>
      </c>
      <c r="V21" s="13">
        <v>0.80600480274553499</v>
      </c>
      <c r="X21" t="str">
        <f t="shared" si="0"/>
        <v>d$Lead.Quality %in% c("","Not Sure")~0.806004802745535,</v>
      </c>
    </row>
    <row r="22" spans="1:24" x14ac:dyDescent="0.3">
      <c r="A22" s="13" t="s">
        <v>112</v>
      </c>
      <c r="B22" s="13" t="s">
        <v>114</v>
      </c>
      <c r="C22" s="15">
        <v>4114</v>
      </c>
      <c r="D22" s="15">
        <v>1784</v>
      </c>
      <c r="E22" s="15">
        <v>2330</v>
      </c>
      <c r="F22" s="13">
        <v>63.61</v>
      </c>
      <c r="G22" s="13">
        <v>43.36</v>
      </c>
      <c r="H22" s="16">
        <v>2.6499999999999999E-2</v>
      </c>
      <c r="I22" s="13">
        <v>0.98729999999999996</v>
      </c>
      <c r="K22" s="13" t="s">
        <v>119</v>
      </c>
      <c r="L22" s="13" t="s">
        <v>121</v>
      </c>
      <c r="M22" s="13">
        <v>419</v>
      </c>
      <c r="N22" s="13">
        <v>6</v>
      </c>
      <c r="O22" s="13">
        <v>413</v>
      </c>
      <c r="P22" s="13">
        <v>6.48</v>
      </c>
      <c r="Q22" s="13">
        <v>1.43</v>
      </c>
      <c r="R22" s="13">
        <v>0.37830000000000003</v>
      </c>
      <c r="S22" s="13">
        <v>0.1082</v>
      </c>
      <c r="T22" s="13">
        <v>2.4291497975708499E-3</v>
      </c>
      <c r="U22" s="13">
        <v>0.103301650825413</v>
      </c>
      <c r="V22" s="13">
        <v>3.75011203829466</v>
      </c>
      <c r="X22" t="str">
        <f t="shared" si="0"/>
        <v>d$Lead.Quality %in% c("Worst")~3.75011203829466,</v>
      </c>
    </row>
    <row r="23" spans="1:24" x14ac:dyDescent="0.3">
      <c r="A23" s="13" t="s">
        <v>112</v>
      </c>
      <c r="B23" s="13" t="s">
        <v>115</v>
      </c>
      <c r="C23" s="15">
        <v>483</v>
      </c>
      <c r="D23" s="15">
        <v>442</v>
      </c>
      <c r="E23" s="15">
        <v>41</v>
      </c>
      <c r="F23" s="13">
        <v>7.47</v>
      </c>
      <c r="G23" s="13">
        <v>91.51</v>
      </c>
      <c r="H23" s="16">
        <v>0.47620000000000001</v>
      </c>
      <c r="I23" s="13">
        <v>0.41920000000000002</v>
      </c>
      <c r="K23" s="13" t="s">
        <v>119</v>
      </c>
      <c r="L23" s="13" t="s">
        <v>122</v>
      </c>
      <c r="M23" s="13">
        <v>449</v>
      </c>
      <c r="N23" s="13">
        <v>425</v>
      </c>
      <c r="O23" s="13">
        <v>24</v>
      </c>
      <c r="P23" s="13">
        <v>6.94</v>
      </c>
      <c r="Q23" s="13">
        <v>94.65</v>
      </c>
      <c r="R23" s="13">
        <v>0.55720000000000003</v>
      </c>
      <c r="S23" s="13">
        <v>0.3009</v>
      </c>
      <c r="T23" s="13">
        <v>0.17206477732793499</v>
      </c>
      <c r="U23" s="13">
        <v>6.0030015007503804E-3</v>
      </c>
      <c r="V23" s="13">
        <v>-3.3556114240147901</v>
      </c>
      <c r="X23" t="str">
        <f t="shared" si="0"/>
        <v>d$Lead.Quality %in% c("High in Relevance")~-3.35561142401479,</v>
      </c>
    </row>
    <row r="24" spans="1:24" x14ac:dyDescent="0.3">
      <c r="A24" s="13" t="s">
        <v>112</v>
      </c>
      <c r="B24" s="13" t="s">
        <v>97</v>
      </c>
      <c r="C24" s="15">
        <v>6468</v>
      </c>
      <c r="D24" s="15">
        <v>2489</v>
      </c>
      <c r="E24" s="15">
        <v>3979</v>
      </c>
      <c r="F24" s="13">
        <v>1</v>
      </c>
      <c r="G24" s="13">
        <v>38.479999999999997</v>
      </c>
      <c r="H24" s="16">
        <v>0.90310000000000001</v>
      </c>
      <c r="I24" s="13">
        <v>0.82869999999999999</v>
      </c>
      <c r="K24" s="13" t="s">
        <v>119</v>
      </c>
      <c r="L24" s="13" t="s">
        <v>123</v>
      </c>
      <c r="M24" s="13">
        <v>1517</v>
      </c>
      <c r="N24" s="13">
        <v>1156</v>
      </c>
      <c r="O24" s="13">
        <v>361</v>
      </c>
      <c r="P24" s="13">
        <v>23.45</v>
      </c>
      <c r="Q24" s="13">
        <v>76.2</v>
      </c>
      <c r="R24" s="13">
        <v>0.62150000000000005</v>
      </c>
      <c r="S24" s="13">
        <v>0.79159999999999997</v>
      </c>
      <c r="T24" s="13">
        <v>0.46801619433198399</v>
      </c>
      <c r="U24" s="13">
        <v>9.0295147573786899E-2</v>
      </c>
      <c r="V24" s="13">
        <v>-1.6454191763377599</v>
      </c>
      <c r="X24" t="str">
        <f t="shared" si="0"/>
        <v>d$Lead.Quality %in% c("Low in Relevance","Might be")~-1.64541917633776,</v>
      </c>
    </row>
    <row r="25" spans="1:24" x14ac:dyDescent="0.3">
      <c r="A25" s="13" t="s">
        <v>116</v>
      </c>
      <c r="B25" s="13" t="s">
        <v>117</v>
      </c>
      <c r="C25" s="15">
        <v>1887</v>
      </c>
      <c r="D25" s="15">
        <v>263</v>
      </c>
      <c r="E25" s="15">
        <v>1624</v>
      </c>
      <c r="F25" s="13">
        <v>29.17</v>
      </c>
      <c r="G25" s="13">
        <v>13.94</v>
      </c>
      <c r="H25" s="16">
        <v>0.4088</v>
      </c>
      <c r="I25" s="13">
        <v>0.58260000000000001</v>
      </c>
      <c r="K25" s="13" t="s">
        <v>119</v>
      </c>
      <c r="L25" s="13" t="s">
        <v>97</v>
      </c>
      <c r="M25" s="13">
        <v>6468</v>
      </c>
      <c r="N25" s="13">
        <v>2470</v>
      </c>
      <c r="O25" s="13">
        <v>3998</v>
      </c>
      <c r="P25" s="13">
        <v>1</v>
      </c>
      <c r="Q25" s="13">
        <v>38.19</v>
      </c>
      <c r="R25" s="13">
        <v>1.9139999999999999</v>
      </c>
      <c r="S25" s="13">
        <v>0.68910000000000005</v>
      </c>
      <c r="T25" s="13">
        <v>1</v>
      </c>
      <c r="U25" s="13">
        <v>1</v>
      </c>
      <c r="V25" s="13">
        <v>0</v>
      </c>
      <c r="X25" t="str">
        <f t="shared" si="0"/>
        <v>d$Total~0,</v>
      </c>
    </row>
    <row r="26" spans="1:24" x14ac:dyDescent="0.3">
      <c r="A26" s="13" t="s">
        <v>116</v>
      </c>
      <c r="B26" s="13" t="s">
        <v>118</v>
      </c>
      <c r="C26" s="15">
        <v>4581</v>
      </c>
      <c r="D26" s="15">
        <v>2226</v>
      </c>
      <c r="E26" s="15">
        <v>2355</v>
      </c>
      <c r="F26" s="13">
        <v>70.83</v>
      </c>
      <c r="G26" s="13">
        <v>48.59</v>
      </c>
      <c r="H26" s="16">
        <v>0.1249</v>
      </c>
      <c r="I26" s="13">
        <v>0.99939999999999996</v>
      </c>
      <c r="K26" s="13" t="s">
        <v>124</v>
      </c>
      <c r="L26" s="13" t="s">
        <v>125</v>
      </c>
      <c r="M26" s="13">
        <v>2032</v>
      </c>
      <c r="N26" s="13">
        <v>267</v>
      </c>
      <c r="O26" s="13">
        <v>1765</v>
      </c>
      <c r="P26" s="13">
        <v>31.42</v>
      </c>
      <c r="Q26" s="13">
        <v>13.14</v>
      </c>
      <c r="R26" s="13">
        <v>0.46910000000000002</v>
      </c>
      <c r="S26" s="13">
        <v>0.56130000000000002</v>
      </c>
      <c r="T26" s="13">
        <v>0.108097165991903</v>
      </c>
      <c r="U26" s="13">
        <v>0.441470735367684</v>
      </c>
      <c r="V26" s="13">
        <v>1.4070812255288301</v>
      </c>
      <c r="X26" t="str">
        <f t="shared" si="0"/>
        <v>d$Lead.Profile %in% c("","Student of SomeSchool")~1.40708122552883,</v>
      </c>
    </row>
    <row r="27" spans="1:24" x14ac:dyDescent="0.3">
      <c r="A27" s="13" t="s">
        <v>116</v>
      </c>
      <c r="B27" s="13" t="s">
        <v>97</v>
      </c>
      <c r="C27" s="15">
        <v>6468</v>
      </c>
      <c r="D27" s="15">
        <v>2489</v>
      </c>
      <c r="E27" s="15">
        <v>3979</v>
      </c>
      <c r="F27" s="13">
        <v>1</v>
      </c>
      <c r="G27" s="13">
        <v>38.479999999999997</v>
      </c>
      <c r="H27" s="16">
        <v>0.53369999999999995</v>
      </c>
      <c r="I27" s="13">
        <v>0.87780000000000002</v>
      </c>
      <c r="K27" s="13" t="s">
        <v>124</v>
      </c>
      <c r="L27" s="13" t="s">
        <v>126</v>
      </c>
      <c r="M27" s="13">
        <v>3266</v>
      </c>
      <c r="N27" s="13">
        <v>1285</v>
      </c>
      <c r="O27" s="13">
        <v>1981</v>
      </c>
      <c r="P27" s="13">
        <v>50.49</v>
      </c>
      <c r="Q27" s="13">
        <v>39.340000000000003</v>
      </c>
      <c r="R27" s="13">
        <v>1.1999999999999999E-3</v>
      </c>
      <c r="S27" s="13">
        <v>0.96699999999999997</v>
      </c>
      <c r="T27" s="13">
        <v>0.52024291497975705</v>
      </c>
      <c r="U27" s="13">
        <v>0.49549774887443698</v>
      </c>
      <c r="V27" s="13">
        <v>-4.8733036069091698E-2</v>
      </c>
      <c r="X27" t="str">
        <f t="shared" si="0"/>
        <v>d$Lead.Profile %in% c("Select","Other Leads")~-0.0487330360690917,</v>
      </c>
    </row>
    <row r="28" spans="1:24" x14ac:dyDescent="0.3">
      <c r="A28" s="13" t="s">
        <v>119</v>
      </c>
      <c r="B28" s="13" t="s">
        <v>120</v>
      </c>
      <c r="C28" s="15">
        <v>4071</v>
      </c>
      <c r="D28" s="15">
        <v>899</v>
      </c>
      <c r="E28" s="15">
        <v>3172</v>
      </c>
      <c r="F28" s="13">
        <v>62.94</v>
      </c>
      <c r="G28" s="13">
        <v>22.08</v>
      </c>
      <c r="H28" s="16">
        <v>0.34520000000000001</v>
      </c>
      <c r="I28" s="13">
        <v>0.76170000000000004</v>
      </c>
      <c r="K28" s="13" t="s">
        <v>124</v>
      </c>
      <c r="L28" s="13" t="s">
        <v>127</v>
      </c>
      <c r="M28" s="13">
        <v>1170</v>
      </c>
      <c r="N28" s="13">
        <v>918</v>
      </c>
      <c r="O28" s="13">
        <v>252</v>
      </c>
      <c r="P28" s="13">
        <v>18.09</v>
      </c>
      <c r="Q28" s="13">
        <v>78.459999999999994</v>
      </c>
      <c r="R28" s="13">
        <v>0.54759999999999998</v>
      </c>
      <c r="S28" s="13">
        <v>0.75160000000000005</v>
      </c>
      <c r="T28" s="13">
        <v>0.37165991902834</v>
      </c>
      <c r="U28" s="13">
        <v>6.3031515757878895E-2</v>
      </c>
      <c r="V28" s="13">
        <v>-1.77434438854739</v>
      </c>
      <c r="X28" t="str">
        <f t="shared" si="0"/>
        <v>d$Lead.Profile %in% c("Potential Lead","Dual Specialization Student","Lateral Student")~-1.77434438854739,</v>
      </c>
    </row>
    <row r="29" spans="1:24" x14ac:dyDescent="0.3">
      <c r="A29" s="13" t="s">
        <v>119</v>
      </c>
      <c r="B29" s="13" t="s">
        <v>121</v>
      </c>
      <c r="C29" s="15">
        <v>441</v>
      </c>
      <c r="D29" s="15">
        <v>7</v>
      </c>
      <c r="E29" s="15">
        <v>434</v>
      </c>
      <c r="F29" s="13">
        <v>6.82</v>
      </c>
      <c r="G29" s="13">
        <v>1.59</v>
      </c>
      <c r="H29" s="16">
        <v>0.38869999999999999</v>
      </c>
      <c r="I29" s="13">
        <v>0.1176</v>
      </c>
      <c r="K29" s="13" t="s">
        <v>124</v>
      </c>
      <c r="L29" s="13" t="s">
        <v>97</v>
      </c>
      <c r="M29" s="13">
        <v>6468</v>
      </c>
      <c r="N29" s="13">
        <v>2470</v>
      </c>
      <c r="O29" s="13">
        <v>3998</v>
      </c>
      <c r="P29" s="13">
        <v>1</v>
      </c>
      <c r="Q29" s="13">
        <v>38.19</v>
      </c>
      <c r="R29" s="13">
        <v>1.0179</v>
      </c>
      <c r="S29" s="13">
        <v>0.80059999999999998</v>
      </c>
      <c r="T29" s="13">
        <v>1</v>
      </c>
      <c r="U29" s="13">
        <v>1</v>
      </c>
      <c r="V29" s="13">
        <v>0</v>
      </c>
      <c r="X29" t="str">
        <f t="shared" si="0"/>
        <v>d$Total~0,</v>
      </c>
    </row>
    <row r="30" spans="1:24" x14ac:dyDescent="0.3">
      <c r="A30" s="13" t="s">
        <v>119</v>
      </c>
      <c r="B30" s="13" t="s">
        <v>122</v>
      </c>
      <c r="C30" s="15">
        <v>452</v>
      </c>
      <c r="D30" s="15">
        <v>429</v>
      </c>
      <c r="E30" s="15">
        <v>23</v>
      </c>
      <c r="F30" s="13">
        <v>6.99</v>
      </c>
      <c r="G30" s="13">
        <v>94.91</v>
      </c>
      <c r="H30" s="16">
        <v>0.56559999999999999</v>
      </c>
      <c r="I30" s="13">
        <v>0.29010000000000002</v>
      </c>
      <c r="K30" s="13" t="s">
        <v>64</v>
      </c>
      <c r="L30" s="13" t="s">
        <v>128</v>
      </c>
      <c r="M30" s="13">
        <v>986</v>
      </c>
      <c r="N30" s="13">
        <v>105</v>
      </c>
      <c r="O30" s="13">
        <v>881</v>
      </c>
      <c r="P30" s="13">
        <v>15.24</v>
      </c>
      <c r="Q30" s="13">
        <v>10.65</v>
      </c>
      <c r="R30" s="13">
        <v>0.29270000000000002</v>
      </c>
      <c r="S30" s="13">
        <v>0.48920000000000002</v>
      </c>
      <c r="T30" s="13">
        <v>4.2510121457489898E-2</v>
      </c>
      <c r="U30" s="13">
        <v>0.22036018009004499</v>
      </c>
      <c r="V30" s="13">
        <v>1.64552119034033</v>
      </c>
      <c r="X30" t="str">
        <f t="shared" si="0"/>
        <v>d$City %in% c("")~1.64552119034033,</v>
      </c>
    </row>
    <row r="31" spans="1:24" x14ac:dyDescent="0.3">
      <c r="A31" s="13" t="s">
        <v>119</v>
      </c>
      <c r="B31" s="13" t="s">
        <v>123</v>
      </c>
      <c r="C31" s="15">
        <v>1504</v>
      </c>
      <c r="D31" s="15">
        <v>1154</v>
      </c>
      <c r="E31" s="15">
        <v>350</v>
      </c>
      <c r="F31" s="13">
        <v>23.25</v>
      </c>
      <c r="G31" s="13">
        <v>76.73</v>
      </c>
      <c r="H31" s="16">
        <v>0.62450000000000006</v>
      </c>
      <c r="I31" s="13">
        <v>0.78269999999999995</v>
      </c>
      <c r="K31" s="13" t="s">
        <v>64</v>
      </c>
      <c r="L31" s="13" t="s">
        <v>196</v>
      </c>
      <c r="M31" s="13">
        <v>3026</v>
      </c>
      <c r="N31" s="13">
        <v>1219</v>
      </c>
      <c r="O31" s="13">
        <v>1807</v>
      </c>
      <c r="P31" s="13">
        <v>46.78</v>
      </c>
      <c r="Q31" s="13">
        <v>40.28</v>
      </c>
      <c r="R31" s="13">
        <v>3.7000000000000002E-3</v>
      </c>
      <c r="S31" s="13">
        <v>0.97260000000000002</v>
      </c>
      <c r="T31" s="13">
        <v>0.49352226720647802</v>
      </c>
      <c r="U31" s="13">
        <v>0.45197598799399702</v>
      </c>
      <c r="V31" s="13">
        <v>-8.7938924327365497E-2</v>
      </c>
      <c r="X31" t="str">
        <f t="shared" si="0"/>
        <v>d$City %in% c("Mumbai","Other Metro Cities","Other Cities","Tier II Cities")~-0.0879389243273655,</v>
      </c>
    </row>
    <row r="32" spans="1:24" x14ac:dyDescent="0.3">
      <c r="A32" s="13" t="s">
        <v>119</v>
      </c>
      <c r="B32" s="13" t="s">
        <v>97</v>
      </c>
      <c r="C32" s="15">
        <v>6468</v>
      </c>
      <c r="D32" s="15">
        <v>2489</v>
      </c>
      <c r="E32" s="15">
        <v>3979</v>
      </c>
      <c r="F32" s="13">
        <v>1</v>
      </c>
      <c r="G32" s="13">
        <v>38.479999999999997</v>
      </c>
      <c r="H32" s="16">
        <v>1.9239999999999999</v>
      </c>
      <c r="I32" s="13">
        <v>0.68969999999999998</v>
      </c>
      <c r="K32" s="13" t="s">
        <v>64</v>
      </c>
      <c r="L32" s="13" t="s">
        <v>197</v>
      </c>
      <c r="M32" s="13">
        <v>2456</v>
      </c>
      <c r="N32" s="13">
        <v>1146</v>
      </c>
      <c r="O32" s="13">
        <v>1310</v>
      </c>
      <c r="P32" s="13">
        <v>37.97</v>
      </c>
      <c r="Q32" s="13">
        <v>46.66</v>
      </c>
      <c r="R32" s="13">
        <v>4.7399999999999998E-2</v>
      </c>
      <c r="S32" s="13">
        <v>0.99680000000000002</v>
      </c>
      <c r="T32" s="13">
        <v>0.46396761133603198</v>
      </c>
      <c r="U32" s="13">
        <v>0.32766383191595799</v>
      </c>
      <c r="V32" s="13">
        <v>-0.34782656651781002</v>
      </c>
      <c r="X32" t="str">
        <f t="shared" si="0"/>
        <v>d$City %in% c("Thane &amp; Outskirts","Select","Other Cities of Maharashtra")~-0.34782656651781,</v>
      </c>
    </row>
    <row r="33" spans="1:24" x14ac:dyDescent="0.3">
      <c r="A33" s="13" t="s">
        <v>124</v>
      </c>
      <c r="B33" s="13" t="s">
        <v>125</v>
      </c>
      <c r="C33" s="15">
        <v>2070</v>
      </c>
      <c r="D33" s="15">
        <v>270</v>
      </c>
      <c r="E33" s="15">
        <v>1800</v>
      </c>
      <c r="F33" s="13">
        <v>32</v>
      </c>
      <c r="G33" s="13">
        <v>13.04</v>
      </c>
      <c r="H33" s="16">
        <v>0.49109999999999998</v>
      </c>
      <c r="I33" s="13">
        <v>0.55859999999999999</v>
      </c>
      <c r="K33" s="13" t="s">
        <v>64</v>
      </c>
      <c r="L33" s="13" t="s">
        <v>97</v>
      </c>
      <c r="M33" s="13">
        <v>6468</v>
      </c>
      <c r="N33" s="13">
        <v>2470</v>
      </c>
      <c r="O33" s="13">
        <v>3998</v>
      </c>
      <c r="P33" s="13">
        <v>1</v>
      </c>
      <c r="Q33" s="13">
        <v>38.19</v>
      </c>
      <c r="R33" s="13">
        <v>0.34379999999999999</v>
      </c>
      <c r="S33" s="13">
        <v>0.90810000000000002</v>
      </c>
      <c r="T33" s="13">
        <v>1</v>
      </c>
      <c r="U33" s="13">
        <v>1</v>
      </c>
      <c r="V33" s="13">
        <v>0</v>
      </c>
      <c r="X33" t="str">
        <f t="shared" si="0"/>
        <v>d$Total~0,</v>
      </c>
    </row>
    <row r="34" spans="1:24" x14ac:dyDescent="0.3">
      <c r="A34" s="13" t="s">
        <v>124</v>
      </c>
      <c r="B34" s="13" t="s">
        <v>126</v>
      </c>
      <c r="C34" s="15">
        <v>3233</v>
      </c>
      <c r="D34" s="15">
        <v>1297</v>
      </c>
      <c r="E34" s="15">
        <v>1936</v>
      </c>
      <c r="F34" s="13">
        <v>49.98</v>
      </c>
      <c r="G34" s="13">
        <v>40.119999999999997</v>
      </c>
      <c r="H34" s="16">
        <v>2.3999999999999998E-3</v>
      </c>
      <c r="I34" s="13">
        <v>0.97160000000000002</v>
      </c>
      <c r="K34" s="13" t="s">
        <v>131</v>
      </c>
      <c r="L34" s="13" t="s">
        <v>198</v>
      </c>
      <c r="M34" s="13">
        <v>2966</v>
      </c>
      <c r="N34" s="13">
        <v>1145</v>
      </c>
      <c r="O34" s="13">
        <v>1821</v>
      </c>
      <c r="P34" s="13">
        <v>45.86</v>
      </c>
      <c r="Q34" s="13">
        <v>38.6</v>
      </c>
      <c r="R34" s="13">
        <v>1E-4</v>
      </c>
      <c r="S34" s="13">
        <v>0.96220000000000006</v>
      </c>
      <c r="T34" s="13">
        <v>0.46356275303643701</v>
      </c>
      <c r="U34" s="13">
        <v>0.45547773886943499</v>
      </c>
      <c r="V34" s="13">
        <v>-1.7594921699054598E-2</v>
      </c>
      <c r="X34" t="str">
        <f t="shared" si="0"/>
        <v>d$Asymmetrique.Activity.Index %in% c("")~-0.0175949216990546,</v>
      </c>
    </row>
    <row r="35" spans="1:24" x14ac:dyDescent="0.3">
      <c r="A35" s="13" t="s">
        <v>124</v>
      </c>
      <c r="B35" s="13" t="s">
        <v>127</v>
      </c>
      <c r="C35" s="15">
        <v>1165</v>
      </c>
      <c r="D35" s="15">
        <v>922</v>
      </c>
      <c r="E35" s="15">
        <v>243</v>
      </c>
      <c r="F35" s="13">
        <v>18.010000000000002</v>
      </c>
      <c r="G35" s="13">
        <v>79.14</v>
      </c>
      <c r="H35" s="16">
        <v>0.55769999999999997</v>
      </c>
      <c r="I35" s="13">
        <v>0.73880000000000001</v>
      </c>
      <c r="K35" s="13" t="s">
        <v>131</v>
      </c>
      <c r="L35" s="13" t="s">
        <v>199</v>
      </c>
      <c r="M35" s="13">
        <v>2673</v>
      </c>
      <c r="N35" s="13">
        <v>1130</v>
      </c>
      <c r="O35" s="13">
        <v>1543</v>
      </c>
      <c r="P35" s="13">
        <v>41.33</v>
      </c>
      <c r="Q35" s="13">
        <v>42.27</v>
      </c>
      <c r="R35" s="13">
        <v>1.2200000000000001E-2</v>
      </c>
      <c r="S35" s="13">
        <v>0.98270000000000002</v>
      </c>
      <c r="T35" s="13">
        <v>0.45748987854251</v>
      </c>
      <c r="U35" s="13">
        <v>0.38594297148574302</v>
      </c>
      <c r="V35" s="13">
        <v>-0.17006514478154799</v>
      </c>
      <c r="X35" t="str">
        <f t="shared" si="0"/>
        <v>d$Asymmetrique.Activity.Index %in% c("02.Medium")~-0.170065144781548,</v>
      </c>
    </row>
    <row r="36" spans="1:24" x14ac:dyDescent="0.3">
      <c r="A36" s="13" t="s">
        <v>124</v>
      </c>
      <c r="B36" s="13" t="s">
        <v>97</v>
      </c>
      <c r="C36" s="15">
        <v>6468</v>
      </c>
      <c r="D36" s="15">
        <v>2489</v>
      </c>
      <c r="E36" s="15">
        <v>3979</v>
      </c>
      <c r="F36" s="13">
        <v>1</v>
      </c>
      <c r="G36" s="13">
        <v>38.479999999999997</v>
      </c>
      <c r="H36" s="16">
        <v>1.0511999999999999</v>
      </c>
      <c r="I36" s="13">
        <v>0.79749999999999999</v>
      </c>
      <c r="K36" s="13" t="s">
        <v>131</v>
      </c>
      <c r="L36" s="13" t="s">
        <v>133</v>
      </c>
      <c r="M36" s="13">
        <v>829</v>
      </c>
      <c r="N36" s="13">
        <v>195</v>
      </c>
      <c r="O36" s="13">
        <v>634</v>
      </c>
      <c r="P36" s="13">
        <v>12.82</v>
      </c>
      <c r="Q36" s="13">
        <v>23.52</v>
      </c>
      <c r="R36" s="13">
        <v>5.5500000000000001E-2</v>
      </c>
      <c r="S36" s="13">
        <v>0.78700000000000003</v>
      </c>
      <c r="T36" s="13">
        <v>7.8947368421052599E-2</v>
      </c>
      <c r="U36" s="13">
        <v>0.15857928964482201</v>
      </c>
      <c r="V36" s="13">
        <v>0.69747331043515703</v>
      </c>
      <c r="X36" t="str">
        <f t="shared" si="0"/>
        <v>d$Asymmetrique.Activity.Index %in% c("01.High","03.Low")~0.697473310435157,</v>
      </c>
    </row>
    <row r="37" spans="1:24" x14ac:dyDescent="0.3">
      <c r="A37" s="13" t="s">
        <v>64</v>
      </c>
      <c r="B37" s="13" t="s">
        <v>128</v>
      </c>
      <c r="C37" s="15">
        <v>975</v>
      </c>
      <c r="D37" s="15">
        <v>106</v>
      </c>
      <c r="E37" s="15">
        <v>869</v>
      </c>
      <c r="F37" s="13">
        <v>15.07</v>
      </c>
      <c r="G37" s="13">
        <v>10.87</v>
      </c>
      <c r="H37" s="16">
        <v>0.28739999999999999</v>
      </c>
      <c r="I37" s="13">
        <v>0.496</v>
      </c>
      <c r="K37" s="13" t="s">
        <v>131</v>
      </c>
      <c r="L37" s="13" t="s">
        <v>97</v>
      </c>
      <c r="M37" s="13">
        <v>6468</v>
      </c>
      <c r="N37" s="13">
        <v>2470</v>
      </c>
      <c r="O37" s="13">
        <v>3998</v>
      </c>
      <c r="P37" s="13">
        <v>1</v>
      </c>
      <c r="Q37" s="13">
        <v>38.19</v>
      </c>
      <c r="R37" s="13">
        <v>6.7799999999999999E-2</v>
      </c>
      <c r="S37" s="13">
        <v>0.94820000000000004</v>
      </c>
      <c r="T37" s="13">
        <v>1</v>
      </c>
      <c r="U37" s="13">
        <v>1</v>
      </c>
      <c r="V37" s="13">
        <v>0</v>
      </c>
      <c r="X37" t="str">
        <f t="shared" si="0"/>
        <v>d$Total~0,</v>
      </c>
    </row>
    <row r="38" spans="1:24" x14ac:dyDescent="0.3">
      <c r="A38" s="13" t="s">
        <v>64</v>
      </c>
      <c r="B38" s="13" t="s">
        <v>129</v>
      </c>
      <c r="C38" s="15">
        <v>3913</v>
      </c>
      <c r="D38" s="15">
        <v>1614</v>
      </c>
      <c r="E38" s="15">
        <v>2299</v>
      </c>
      <c r="F38" s="13">
        <v>60.5</v>
      </c>
      <c r="G38" s="13">
        <v>41.25</v>
      </c>
      <c r="H38" s="16">
        <v>8.2000000000000007E-3</v>
      </c>
      <c r="I38" s="13">
        <v>0.9778</v>
      </c>
      <c r="K38" s="13" t="s">
        <v>134</v>
      </c>
      <c r="L38" s="13" t="s">
        <v>135</v>
      </c>
      <c r="M38" s="13">
        <v>2990</v>
      </c>
      <c r="N38" s="13">
        <v>1155</v>
      </c>
      <c r="O38" s="13">
        <v>1835</v>
      </c>
      <c r="P38" s="13">
        <v>46.23</v>
      </c>
      <c r="Q38" s="13">
        <v>38.630000000000003</v>
      </c>
      <c r="R38" s="13">
        <v>2.0000000000000001E-4</v>
      </c>
      <c r="S38" s="13">
        <v>0.96240000000000003</v>
      </c>
      <c r="T38" s="13">
        <v>0.46761133603238902</v>
      </c>
      <c r="U38" s="13">
        <v>0.45897948974487202</v>
      </c>
      <c r="V38" s="13">
        <v>-1.86319479055457E-2</v>
      </c>
      <c r="X38" t="str">
        <f t="shared" si="0"/>
        <v>d$Asymmetrique.Profile.Index %in% c("","03.Low")~-0.0186319479055457,</v>
      </c>
    </row>
    <row r="39" spans="1:24" x14ac:dyDescent="0.3">
      <c r="A39" s="13" t="s">
        <v>64</v>
      </c>
      <c r="B39" s="13" t="s">
        <v>130</v>
      </c>
      <c r="C39" s="15">
        <v>1580</v>
      </c>
      <c r="D39" s="15">
        <v>769</v>
      </c>
      <c r="E39" s="15">
        <v>811</v>
      </c>
      <c r="F39" s="13">
        <v>24.43</v>
      </c>
      <c r="G39" s="13">
        <v>48.67</v>
      </c>
      <c r="H39" s="16">
        <v>4.3700000000000003E-2</v>
      </c>
      <c r="I39" s="13">
        <v>0.99950000000000006</v>
      </c>
      <c r="K39" s="13" t="s">
        <v>134</v>
      </c>
      <c r="L39" s="13" t="s">
        <v>136</v>
      </c>
      <c r="M39" s="13">
        <v>1550</v>
      </c>
      <c r="N39" s="13">
        <v>724</v>
      </c>
      <c r="O39" s="13">
        <v>826</v>
      </c>
      <c r="P39" s="13">
        <v>23.96</v>
      </c>
      <c r="Q39" s="13">
        <v>46.71</v>
      </c>
      <c r="R39" s="13">
        <v>3.0300000000000001E-2</v>
      </c>
      <c r="S39" s="13">
        <v>0.99690000000000001</v>
      </c>
      <c r="T39" s="13">
        <v>0.29311740890688298</v>
      </c>
      <c r="U39" s="13">
        <v>0.20660330165082499</v>
      </c>
      <c r="V39" s="13">
        <v>-0.34977270430306101</v>
      </c>
      <c r="X39" t="str">
        <f t="shared" si="0"/>
        <v>d$Asymmetrique.Profile.Index %in% c("01.High")~-0.349772704303061,</v>
      </c>
    </row>
    <row r="40" spans="1:24" x14ac:dyDescent="0.3">
      <c r="A40" s="13" t="s">
        <v>64</v>
      </c>
      <c r="B40" s="13" t="s">
        <v>97</v>
      </c>
      <c r="C40" s="15">
        <v>6468</v>
      </c>
      <c r="D40" s="15">
        <v>2489</v>
      </c>
      <c r="E40" s="15">
        <v>3979</v>
      </c>
      <c r="F40" s="13">
        <v>1</v>
      </c>
      <c r="G40" s="13">
        <v>38.479999999999997</v>
      </c>
      <c r="H40" s="16">
        <v>0.33929999999999999</v>
      </c>
      <c r="I40" s="13">
        <v>0.91049999999999998</v>
      </c>
      <c r="K40" s="13" t="s">
        <v>134</v>
      </c>
      <c r="L40" s="13" t="s">
        <v>137</v>
      </c>
      <c r="M40" s="13">
        <v>1928</v>
      </c>
      <c r="N40" s="13">
        <v>591</v>
      </c>
      <c r="O40" s="13">
        <v>1337</v>
      </c>
      <c r="P40" s="13">
        <v>29.81</v>
      </c>
      <c r="Q40" s="13">
        <v>30.65</v>
      </c>
      <c r="R40" s="13">
        <v>3.1899999999999998E-2</v>
      </c>
      <c r="S40" s="13">
        <v>0.8891</v>
      </c>
      <c r="T40" s="13">
        <v>0.23927125506072899</v>
      </c>
      <c r="U40" s="13">
        <v>0.33441720860430202</v>
      </c>
      <c r="V40" s="13">
        <v>0.33479147425752198</v>
      </c>
      <c r="X40" t="str">
        <f t="shared" si="0"/>
        <v>d$Asymmetrique.Profile.Index %in% c("02.Medium")~0.334791474257522,</v>
      </c>
    </row>
    <row r="41" spans="1:24" x14ac:dyDescent="0.3">
      <c r="A41" s="13" t="s">
        <v>131</v>
      </c>
      <c r="B41" s="13" t="s">
        <v>132</v>
      </c>
      <c r="C41" s="15">
        <v>5610</v>
      </c>
      <c r="D41" s="15">
        <v>2295</v>
      </c>
      <c r="E41" s="15">
        <v>3315</v>
      </c>
      <c r="F41" s="13">
        <v>86.73</v>
      </c>
      <c r="G41" s="13">
        <v>40.909999999999997</v>
      </c>
      <c r="H41" s="16">
        <v>8.9999999999999993E-3</v>
      </c>
      <c r="I41" s="13">
        <v>0.97599999999999998</v>
      </c>
      <c r="K41" s="13" t="s">
        <v>134</v>
      </c>
      <c r="L41" s="13" t="s">
        <v>97</v>
      </c>
      <c r="M41" s="13">
        <v>6468</v>
      </c>
      <c r="N41" s="13">
        <v>2470</v>
      </c>
      <c r="O41" s="13">
        <v>3998</v>
      </c>
      <c r="P41" s="13">
        <v>1</v>
      </c>
      <c r="Q41" s="13">
        <v>38.19</v>
      </c>
      <c r="R41" s="13">
        <v>6.2399999999999997E-2</v>
      </c>
      <c r="S41" s="13">
        <v>0.94879999999999998</v>
      </c>
      <c r="T41" s="13">
        <v>1</v>
      </c>
      <c r="U41" s="13">
        <v>1</v>
      </c>
      <c r="V41" s="13">
        <v>0</v>
      </c>
      <c r="X41" t="str">
        <f t="shared" si="0"/>
        <v>d$Total~0,</v>
      </c>
    </row>
    <row r="42" spans="1:24" x14ac:dyDescent="0.3">
      <c r="A42" s="13" t="s">
        <v>131</v>
      </c>
      <c r="B42" s="13" t="s">
        <v>133</v>
      </c>
      <c r="C42" s="15">
        <v>858</v>
      </c>
      <c r="D42" s="15">
        <v>194</v>
      </c>
      <c r="E42" s="15">
        <v>664</v>
      </c>
      <c r="F42" s="13">
        <v>13.27</v>
      </c>
      <c r="G42" s="13">
        <v>22.61</v>
      </c>
      <c r="H42" s="16">
        <v>6.7699999999999996E-2</v>
      </c>
      <c r="I42" s="13">
        <v>0.7712</v>
      </c>
      <c r="K42" s="13" t="s">
        <v>138</v>
      </c>
      <c r="L42" s="13" t="s">
        <v>139</v>
      </c>
      <c r="M42" s="13">
        <v>800</v>
      </c>
      <c r="N42" s="13">
        <v>95</v>
      </c>
      <c r="O42" s="13">
        <v>705</v>
      </c>
      <c r="P42" s="13">
        <v>12.37</v>
      </c>
      <c r="Q42" s="13">
        <v>11.88</v>
      </c>
      <c r="R42" s="13">
        <v>0.21</v>
      </c>
      <c r="S42" s="13">
        <v>0.52580000000000005</v>
      </c>
      <c r="T42" s="13">
        <v>3.8461538461538498E-2</v>
      </c>
      <c r="U42" s="13">
        <v>0.176338169084542</v>
      </c>
      <c r="V42" s="13">
        <v>1.52274482577341</v>
      </c>
      <c r="X42" t="str">
        <f t="shared" si="0"/>
        <v>d$Asymmetrique.Activity.Score &lt;= 13~1.52274482577341,</v>
      </c>
    </row>
    <row r="43" spans="1:24" x14ac:dyDescent="0.3">
      <c r="A43" s="13" t="s">
        <v>131</v>
      </c>
      <c r="B43" s="13" t="s">
        <v>97</v>
      </c>
      <c r="C43" s="15">
        <v>6468</v>
      </c>
      <c r="D43" s="15">
        <v>2489</v>
      </c>
      <c r="E43" s="15">
        <v>3979</v>
      </c>
      <c r="F43" s="13">
        <v>1</v>
      </c>
      <c r="G43" s="13">
        <v>38.479999999999997</v>
      </c>
      <c r="H43" s="16">
        <v>7.6700000000000004E-2</v>
      </c>
      <c r="I43" s="13">
        <v>0.94879999999999998</v>
      </c>
      <c r="K43" s="13" t="s">
        <v>138</v>
      </c>
      <c r="L43" s="13" t="s">
        <v>140</v>
      </c>
      <c r="M43" s="13">
        <v>1205</v>
      </c>
      <c r="N43" s="13">
        <v>480</v>
      </c>
      <c r="O43" s="13">
        <v>725</v>
      </c>
      <c r="P43" s="13">
        <v>18.63</v>
      </c>
      <c r="Q43" s="13">
        <v>39.83</v>
      </c>
      <c r="R43" s="13">
        <v>8.9999999999999998E-4</v>
      </c>
      <c r="S43" s="13">
        <v>0.97</v>
      </c>
      <c r="T43" s="13">
        <v>0.19433198380566799</v>
      </c>
      <c r="U43" s="13">
        <v>0.18134067033516801</v>
      </c>
      <c r="V43" s="13">
        <v>-6.9190534485584307E-2</v>
      </c>
      <c r="X43" t="str">
        <f t="shared" si="0"/>
        <v>d$Asymmetrique.Activity.Score &gt; 13 &amp; Asymmetrique.Activity.Score &lt;= 14~-0.0691905344855843,</v>
      </c>
    </row>
    <row r="44" spans="1:24" x14ac:dyDescent="0.3">
      <c r="A44" s="13" t="s">
        <v>134</v>
      </c>
      <c r="B44" s="13" t="s">
        <v>135</v>
      </c>
      <c r="C44" s="15">
        <v>2997</v>
      </c>
      <c r="D44" s="15">
        <v>1191</v>
      </c>
      <c r="E44" s="15">
        <v>1806</v>
      </c>
      <c r="F44" s="13">
        <v>46.34</v>
      </c>
      <c r="G44" s="13">
        <v>39.74</v>
      </c>
      <c r="H44" s="16">
        <v>1.2999999999999999E-3</v>
      </c>
      <c r="I44" s="13">
        <v>0.96940000000000004</v>
      </c>
      <c r="K44" s="13" t="s">
        <v>138</v>
      </c>
      <c r="L44" s="13" t="s">
        <v>141</v>
      </c>
      <c r="M44" s="13">
        <v>915</v>
      </c>
      <c r="N44" s="13">
        <v>576</v>
      </c>
      <c r="O44" s="13">
        <v>339</v>
      </c>
      <c r="P44" s="13">
        <v>14.15</v>
      </c>
      <c r="Q44" s="13">
        <v>62.95</v>
      </c>
      <c r="R44" s="13">
        <v>0.15010000000000001</v>
      </c>
      <c r="S44" s="13">
        <v>0.95099999999999996</v>
      </c>
      <c r="T44" s="13">
        <v>0.233198380566802</v>
      </c>
      <c r="U44" s="13">
        <v>8.4792396198099002E-2</v>
      </c>
      <c r="V44" s="13">
        <v>-1.01168363875376</v>
      </c>
      <c r="X44" t="str">
        <f t="shared" si="0"/>
        <v>d$Asymmetrique.Activity.Score &gt; 14 &amp; Asymmetrique.Activity.Score &lt;= 15~-1.01168363875376,</v>
      </c>
    </row>
    <row r="45" spans="1:24" x14ac:dyDescent="0.3">
      <c r="A45" s="13" t="s">
        <v>134</v>
      </c>
      <c r="B45" s="13" t="s">
        <v>136</v>
      </c>
      <c r="C45" s="15">
        <v>1536</v>
      </c>
      <c r="D45" s="15">
        <v>722</v>
      </c>
      <c r="E45" s="15">
        <v>814</v>
      </c>
      <c r="F45" s="13">
        <v>23.75</v>
      </c>
      <c r="G45" s="13">
        <v>47.01</v>
      </c>
      <c r="H45" s="16">
        <v>2.9899999999999999E-2</v>
      </c>
      <c r="I45" s="13">
        <v>0.99739999999999995</v>
      </c>
      <c r="K45" s="13" t="s">
        <v>138</v>
      </c>
      <c r="L45" s="13" t="s">
        <v>142</v>
      </c>
      <c r="M45" s="13">
        <v>582</v>
      </c>
      <c r="N45" s="13">
        <v>174</v>
      </c>
      <c r="O45" s="13">
        <v>408</v>
      </c>
      <c r="P45" s="13">
        <v>9</v>
      </c>
      <c r="Q45" s="13">
        <v>29.9</v>
      </c>
      <c r="R45" s="13">
        <v>1.17E-2</v>
      </c>
      <c r="S45" s="13">
        <v>0.88</v>
      </c>
      <c r="T45" s="13">
        <v>7.0445344129554693E-2</v>
      </c>
      <c r="U45" s="13">
        <v>0.10205102551275599</v>
      </c>
      <c r="V45" s="13">
        <v>0.37063578975131001</v>
      </c>
      <c r="X45" t="str">
        <f t="shared" si="0"/>
        <v>d$Asymmetrique.Activity.Score &gt; 15~0.37063578975131,</v>
      </c>
    </row>
    <row r="46" spans="1:24" x14ac:dyDescent="0.3">
      <c r="A46" s="13" t="s">
        <v>134</v>
      </c>
      <c r="B46" s="13" t="s">
        <v>137</v>
      </c>
      <c r="C46" s="15">
        <v>1935</v>
      </c>
      <c r="D46" s="15">
        <v>576</v>
      </c>
      <c r="E46" s="15">
        <v>1359</v>
      </c>
      <c r="F46" s="13">
        <v>29.92</v>
      </c>
      <c r="G46" s="13">
        <v>29.77</v>
      </c>
      <c r="H46" s="16">
        <v>4.2900000000000001E-2</v>
      </c>
      <c r="I46" s="13">
        <v>0.87839999999999996</v>
      </c>
      <c r="K46" s="13" t="s">
        <v>138</v>
      </c>
      <c r="L46" s="13" t="s">
        <v>143</v>
      </c>
      <c r="M46" s="13">
        <v>2966</v>
      </c>
      <c r="N46" s="13">
        <v>1145</v>
      </c>
      <c r="O46" s="13">
        <v>1821</v>
      </c>
      <c r="P46" s="13">
        <v>45.86</v>
      </c>
      <c r="Q46" s="13">
        <v>38.6</v>
      </c>
      <c r="R46" s="13">
        <v>1E-4</v>
      </c>
      <c r="S46" s="13">
        <v>0.96220000000000006</v>
      </c>
      <c r="T46" s="13">
        <v>0.46356275303643701</v>
      </c>
      <c r="U46" s="13">
        <v>0.45547773886943499</v>
      </c>
      <c r="V46" s="13">
        <v>-1.7594921699054598E-2</v>
      </c>
      <c r="X46" t="str">
        <f t="shared" si="0"/>
        <v>d$is.na(Asymmetrique.Activity.Score)~-0.0175949216990546,</v>
      </c>
    </row>
    <row r="47" spans="1:24" x14ac:dyDescent="0.3">
      <c r="A47" s="13" t="s">
        <v>134</v>
      </c>
      <c r="B47" s="13" t="s">
        <v>97</v>
      </c>
      <c r="C47" s="15">
        <v>6468</v>
      </c>
      <c r="D47" s="15">
        <v>2489</v>
      </c>
      <c r="E47" s="15">
        <v>3979</v>
      </c>
      <c r="F47" s="13">
        <v>1</v>
      </c>
      <c r="G47" s="13">
        <v>38.479999999999997</v>
      </c>
      <c r="H47" s="16">
        <v>7.4099999999999999E-2</v>
      </c>
      <c r="I47" s="13">
        <v>0.94879999999999998</v>
      </c>
      <c r="K47" s="13" t="s">
        <v>138</v>
      </c>
      <c r="L47" s="13" t="s">
        <v>97</v>
      </c>
      <c r="M47" s="13">
        <v>6468</v>
      </c>
      <c r="N47" s="13">
        <v>2470</v>
      </c>
      <c r="O47" s="13">
        <v>3998</v>
      </c>
      <c r="P47" s="13">
        <v>1</v>
      </c>
      <c r="Q47" s="13">
        <v>38.19</v>
      </c>
      <c r="R47" s="13">
        <v>0.37280000000000002</v>
      </c>
      <c r="S47" s="13">
        <v>0.90069999999999995</v>
      </c>
      <c r="T47" s="13">
        <v>1</v>
      </c>
      <c r="U47" s="13">
        <v>1</v>
      </c>
      <c r="V47" s="13">
        <v>0</v>
      </c>
      <c r="X47" t="str">
        <f t="shared" si="0"/>
        <v>d$Total~0,</v>
      </c>
    </row>
    <row r="48" spans="1:24" x14ac:dyDescent="0.3">
      <c r="A48" s="13" t="s">
        <v>138</v>
      </c>
      <c r="B48" s="13" t="s">
        <v>139</v>
      </c>
      <c r="C48" s="15">
        <v>804</v>
      </c>
      <c r="D48" s="15">
        <v>95</v>
      </c>
      <c r="E48" s="15">
        <v>709</v>
      </c>
      <c r="F48" s="13">
        <v>12.43</v>
      </c>
      <c r="G48" s="13">
        <v>11.82</v>
      </c>
      <c r="H48" s="16">
        <v>0.2157</v>
      </c>
      <c r="I48" s="13">
        <v>0.52400000000000002</v>
      </c>
      <c r="K48" s="13" t="s">
        <v>144</v>
      </c>
      <c r="L48" s="13" t="s">
        <v>145</v>
      </c>
      <c r="M48" s="13">
        <v>1544</v>
      </c>
      <c r="N48" s="13">
        <v>433</v>
      </c>
      <c r="O48" s="13">
        <v>1111</v>
      </c>
      <c r="P48" s="13">
        <v>23.87</v>
      </c>
      <c r="Q48" s="13">
        <v>28.04</v>
      </c>
      <c r="R48" s="13">
        <v>4.7300000000000002E-2</v>
      </c>
      <c r="S48" s="13">
        <v>0.85609999999999997</v>
      </c>
      <c r="T48" s="13">
        <v>0.17530364372469601</v>
      </c>
      <c r="U48" s="13">
        <v>0.277888944472236</v>
      </c>
      <c r="V48" s="13">
        <v>0.46070197619881798</v>
      </c>
      <c r="X48" t="str">
        <f t="shared" si="0"/>
        <v>d$Asymmetrique.Profile.Score &lt;= 15~0.460701976198818,</v>
      </c>
    </row>
    <row r="49" spans="1:24" x14ac:dyDescent="0.3">
      <c r="A49" s="13" t="s">
        <v>138</v>
      </c>
      <c r="B49" s="13" t="s">
        <v>140</v>
      </c>
      <c r="C49" s="15">
        <v>1222</v>
      </c>
      <c r="D49" s="15">
        <v>484</v>
      </c>
      <c r="E49" s="15">
        <v>738</v>
      </c>
      <c r="F49" s="13">
        <v>18.89</v>
      </c>
      <c r="G49" s="13">
        <v>39.61</v>
      </c>
      <c r="H49" s="16">
        <v>4.0000000000000002E-4</v>
      </c>
      <c r="I49" s="13">
        <v>0.96860000000000002</v>
      </c>
      <c r="K49" s="13" t="s">
        <v>144</v>
      </c>
      <c r="L49" s="13" t="s">
        <v>146</v>
      </c>
      <c r="M49" s="13">
        <v>1570</v>
      </c>
      <c r="N49" s="13">
        <v>616</v>
      </c>
      <c r="O49" s="13">
        <v>954</v>
      </c>
      <c r="P49" s="13">
        <v>24.27</v>
      </c>
      <c r="Q49" s="13">
        <v>39.24</v>
      </c>
      <c r="R49" s="13">
        <v>5.0000000000000001E-4</v>
      </c>
      <c r="S49" s="13">
        <v>0.96630000000000005</v>
      </c>
      <c r="T49" s="13">
        <v>0.24939271255060699</v>
      </c>
      <c r="U49" s="13">
        <v>0.238619309654827</v>
      </c>
      <c r="V49" s="13">
        <v>-4.4159377523555803E-2</v>
      </c>
      <c r="X49" t="str">
        <f t="shared" si="0"/>
        <v>d$Asymmetrique.Profile.Score &gt; 15 &amp; Asymmetrique.Profile.Score &lt;= 18~-0.0441593775235558,</v>
      </c>
    </row>
    <row r="50" spans="1:24" x14ac:dyDescent="0.3">
      <c r="A50" s="13" t="s">
        <v>138</v>
      </c>
      <c r="B50" s="13" t="s">
        <v>141</v>
      </c>
      <c r="C50" s="15">
        <v>879</v>
      </c>
      <c r="D50" s="15">
        <v>556</v>
      </c>
      <c r="E50" s="15">
        <v>323</v>
      </c>
      <c r="F50" s="13">
        <v>13.59</v>
      </c>
      <c r="G50" s="13">
        <v>63.25</v>
      </c>
      <c r="H50" s="16">
        <v>0.14399999999999999</v>
      </c>
      <c r="I50" s="13">
        <v>0.94869999999999999</v>
      </c>
      <c r="K50" s="13" t="s">
        <v>144</v>
      </c>
      <c r="L50" s="13" t="s">
        <v>147</v>
      </c>
      <c r="M50" s="13">
        <v>388</v>
      </c>
      <c r="N50" s="13">
        <v>276</v>
      </c>
      <c r="O50" s="13">
        <v>112</v>
      </c>
      <c r="P50" s="13">
        <v>6</v>
      </c>
      <c r="Q50" s="13">
        <v>71.13</v>
      </c>
      <c r="R50" s="13">
        <v>0.1158</v>
      </c>
      <c r="S50" s="13">
        <v>0.86699999999999999</v>
      </c>
      <c r="T50" s="13">
        <v>0.111740890688259</v>
      </c>
      <c r="U50" s="13">
        <v>2.80140070035018E-2</v>
      </c>
      <c r="V50" s="13">
        <v>-1.3834780798603801</v>
      </c>
      <c r="X50" t="str">
        <f t="shared" si="0"/>
        <v>d$Asymmetrique.Profile.Score &gt; 18~-1.38347807986038,</v>
      </c>
    </row>
    <row r="51" spans="1:24" x14ac:dyDescent="0.3">
      <c r="A51" s="13" t="s">
        <v>138</v>
      </c>
      <c r="B51" s="13" t="s">
        <v>142</v>
      </c>
      <c r="C51" s="15">
        <v>590</v>
      </c>
      <c r="D51" s="15">
        <v>173</v>
      </c>
      <c r="E51" s="15">
        <v>417</v>
      </c>
      <c r="F51" s="13">
        <v>9.1199999999999992</v>
      </c>
      <c r="G51" s="13">
        <v>29.32</v>
      </c>
      <c r="H51" s="16">
        <v>1.4500000000000001E-2</v>
      </c>
      <c r="I51" s="13">
        <v>0.87280000000000002</v>
      </c>
      <c r="K51" s="13" t="s">
        <v>144</v>
      </c>
      <c r="L51" s="13" t="s">
        <v>148</v>
      </c>
      <c r="M51" s="13">
        <v>2966</v>
      </c>
      <c r="N51" s="13">
        <v>1145</v>
      </c>
      <c r="O51" s="13">
        <v>1821</v>
      </c>
      <c r="P51" s="13">
        <v>45.86</v>
      </c>
      <c r="Q51" s="13">
        <v>38.6</v>
      </c>
      <c r="R51" s="13">
        <v>1E-4</v>
      </c>
      <c r="S51" s="13">
        <v>0.96220000000000006</v>
      </c>
      <c r="T51" s="13">
        <v>0.46356275303643701</v>
      </c>
      <c r="U51" s="13">
        <v>0.45547773886943499</v>
      </c>
      <c r="V51" s="13">
        <v>-1.7594921699054598E-2</v>
      </c>
      <c r="X51" t="str">
        <f t="shared" si="0"/>
        <v>d$is.na(Asymmetrique.Profile.Score)~-0.0175949216990546,</v>
      </c>
    </row>
    <row r="52" spans="1:24" x14ac:dyDescent="0.3">
      <c r="A52" s="13" t="s">
        <v>138</v>
      </c>
      <c r="B52" s="13" t="s">
        <v>143</v>
      </c>
      <c r="C52" s="15">
        <v>2973</v>
      </c>
      <c r="D52" s="15">
        <v>1181</v>
      </c>
      <c r="E52" s="15">
        <v>1792</v>
      </c>
      <c r="F52" s="13">
        <v>45.96</v>
      </c>
      <c r="G52" s="13">
        <v>39.72</v>
      </c>
      <c r="H52" s="16">
        <v>1.2999999999999999E-3</v>
      </c>
      <c r="I52" s="13">
        <v>0.96930000000000005</v>
      </c>
      <c r="K52" s="13" t="s">
        <v>144</v>
      </c>
      <c r="L52" s="13" t="s">
        <v>97</v>
      </c>
      <c r="M52" s="13">
        <v>6468</v>
      </c>
      <c r="N52" s="13">
        <v>2470</v>
      </c>
      <c r="O52" s="13">
        <v>3998</v>
      </c>
      <c r="P52" s="13">
        <v>1</v>
      </c>
      <c r="Q52" s="13">
        <v>38.19</v>
      </c>
      <c r="R52" s="13">
        <v>0.16370000000000001</v>
      </c>
      <c r="S52" s="13">
        <v>0.93220000000000003</v>
      </c>
      <c r="T52" s="13">
        <v>1</v>
      </c>
      <c r="U52" s="13">
        <v>1</v>
      </c>
      <c r="V52" s="13">
        <v>0</v>
      </c>
      <c r="X52" t="str">
        <f t="shared" si="0"/>
        <v>d$Total~0,</v>
      </c>
    </row>
    <row r="53" spans="1:24" x14ac:dyDescent="0.3">
      <c r="A53" s="13" t="s">
        <v>138</v>
      </c>
      <c r="B53" s="13" t="s">
        <v>97</v>
      </c>
      <c r="C53" s="15">
        <v>6468</v>
      </c>
      <c r="D53" s="15">
        <v>2489</v>
      </c>
      <c r="E53" s="15">
        <v>3979</v>
      </c>
      <c r="F53" s="13">
        <v>1</v>
      </c>
      <c r="G53" s="13">
        <v>38.479999999999997</v>
      </c>
      <c r="H53" s="16">
        <v>0.37590000000000001</v>
      </c>
      <c r="I53" s="13">
        <v>0.9022</v>
      </c>
      <c r="K53" s="13" t="s">
        <v>149</v>
      </c>
      <c r="L53" s="13" t="s">
        <v>150</v>
      </c>
      <c r="M53" s="13">
        <v>4418</v>
      </c>
      <c r="N53" s="13">
        <v>1742</v>
      </c>
      <c r="O53" s="13">
        <v>2676</v>
      </c>
      <c r="P53" s="13">
        <v>68.31</v>
      </c>
      <c r="Q53" s="13">
        <v>39.43</v>
      </c>
      <c r="R53" s="13">
        <v>1.9E-3</v>
      </c>
      <c r="S53" s="13">
        <v>0.96750000000000003</v>
      </c>
      <c r="T53" s="13">
        <v>0.70526315789473704</v>
      </c>
      <c r="U53" s="13">
        <v>0.66933466733366698</v>
      </c>
      <c r="V53" s="13">
        <v>-5.2286821602651502E-2</v>
      </c>
      <c r="X53" t="str">
        <f t="shared" si="0"/>
        <v>d$A.free.copy.of.Mastering.The.Interview %in% c("No")~-0.0522868216026515,</v>
      </c>
    </row>
    <row r="54" spans="1:24" x14ac:dyDescent="0.3">
      <c r="A54" s="13" t="s">
        <v>144</v>
      </c>
      <c r="B54" s="13" t="s">
        <v>145</v>
      </c>
      <c r="C54" s="15">
        <v>1547</v>
      </c>
      <c r="D54" s="15">
        <v>430</v>
      </c>
      <c r="E54" s="15">
        <v>1117</v>
      </c>
      <c r="F54" s="13">
        <v>23.92</v>
      </c>
      <c r="G54" s="13">
        <v>27.8</v>
      </c>
      <c r="H54" s="16">
        <v>5.2400000000000002E-2</v>
      </c>
      <c r="I54" s="13">
        <v>0.85270000000000001</v>
      </c>
      <c r="K54" s="13" t="s">
        <v>149</v>
      </c>
      <c r="L54" s="13" t="s">
        <v>151</v>
      </c>
      <c r="M54" s="13">
        <v>2050</v>
      </c>
      <c r="N54" s="13">
        <v>728</v>
      </c>
      <c r="O54" s="13">
        <v>1322</v>
      </c>
      <c r="P54" s="13">
        <v>31.69</v>
      </c>
      <c r="Q54" s="13">
        <v>35.51</v>
      </c>
      <c r="R54" s="13">
        <v>4.1000000000000003E-3</v>
      </c>
      <c r="S54" s="13">
        <v>0.93859999999999999</v>
      </c>
      <c r="T54" s="13">
        <v>0.29473684210526302</v>
      </c>
      <c r="U54" s="13">
        <v>0.33066533266633302</v>
      </c>
      <c r="V54" s="13">
        <v>0.11502388677662299</v>
      </c>
      <c r="X54" t="str">
        <f t="shared" si="0"/>
        <v>d$A.free.copy.of.Mastering.The.Interview %in% c("Yes")~0.115023886776623,</v>
      </c>
    </row>
    <row r="55" spans="1:24" x14ac:dyDescent="0.3">
      <c r="A55" s="13" t="s">
        <v>144</v>
      </c>
      <c r="B55" s="13" t="s">
        <v>146</v>
      </c>
      <c r="C55" s="15">
        <v>1566</v>
      </c>
      <c r="D55" s="15">
        <v>601</v>
      </c>
      <c r="E55" s="15">
        <v>965</v>
      </c>
      <c r="F55" s="13">
        <v>24.21</v>
      </c>
      <c r="G55" s="13">
        <v>38.380000000000003</v>
      </c>
      <c r="H55" s="16">
        <v>0</v>
      </c>
      <c r="I55" s="13">
        <v>0.9607</v>
      </c>
      <c r="K55" s="13" t="s">
        <v>149</v>
      </c>
      <c r="L55" s="13" t="s">
        <v>97</v>
      </c>
      <c r="M55" s="13">
        <v>6468</v>
      </c>
      <c r="N55" s="13">
        <v>2470</v>
      </c>
      <c r="O55" s="13">
        <v>3998</v>
      </c>
      <c r="P55" s="13">
        <v>1</v>
      </c>
      <c r="Q55" s="13">
        <v>38.19</v>
      </c>
      <c r="R55" s="13">
        <v>6.0000000000000001E-3</v>
      </c>
      <c r="S55" s="13">
        <v>0.95830000000000004</v>
      </c>
      <c r="T55" s="13">
        <v>1</v>
      </c>
      <c r="U55" s="13">
        <v>1</v>
      </c>
      <c r="V55" s="13">
        <v>0</v>
      </c>
      <c r="X55" t="str">
        <f t="shared" si="0"/>
        <v>d$Total~0,</v>
      </c>
    </row>
    <row r="56" spans="1:24" x14ac:dyDescent="0.3">
      <c r="A56" s="13" t="s">
        <v>144</v>
      </c>
      <c r="B56" s="13" t="s">
        <v>147</v>
      </c>
      <c r="C56" s="15">
        <v>382</v>
      </c>
      <c r="D56" s="15">
        <v>277</v>
      </c>
      <c r="E56" s="15">
        <v>105</v>
      </c>
      <c r="F56" s="13">
        <v>5.91</v>
      </c>
      <c r="G56" s="13">
        <v>72.510000000000005</v>
      </c>
      <c r="H56" s="16">
        <v>0.1222</v>
      </c>
      <c r="I56" s="13">
        <v>0.84840000000000004</v>
      </c>
      <c r="K56" s="13" t="s">
        <v>152</v>
      </c>
      <c r="L56" s="13" t="s">
        <v>200</v>
      </c>
      <c r="M56" s="13">
        <v>1781</v>
      </c>
      <c r="N56" s="13">
        <v>562</v>
      </c>
      <c r="O56" s="13">
        <v>1219</v>
      </c>
      <c r="P56" s="13">
        <v>27.54</v>
      </c>
      <c r="Q56" s="13">
        <v>31.56</v>
      </c>
      <c r="R56" s="13">
        <v>2.2599999999999999E-2</v>
      </c>
      <c r="S56" s="13">
        <v>0.89949999999999997</v>
      </c>
      <c r="T56" s="13">
        <v>0.22753036437247001</v>
      </c>
      <c r="U56" s="13">
        <v>0.30490245122561299</v>
      </c>
      <c r="V56" s="13">
        <v>0.29270819414925803</v>
      </c>
      <c r="X56" t="str">
        <f t="shared" si="0"/>
        <v>d$Lead.Source.mod %in% c("Direct Traffic")~0.292708194149258,</v>
      </c>
    </row>
    <row r="57" spans="1:24" x14ac:dyDescent="0.3">
      <c r="A57" s="13" t="s">
        <v>144</v>
      </c>
      <c r="B57" s="13" t="s">
        <v>148</v>
      </c>
      <c r="C57" s="15">
        <v>2973</v>
      </c>
      <c r="D57" s="15">
        <v>1181</v>
      </c>
      <c r="E57" s="15">
        <v>1792</v>
      </c>
      <c r="F57" s="13">
        <v>45.96</v>
      </c>
      <c r="G57" s="13">
        <v>39.72</v>
      </c>
      <c r="H57" s="16">
        <v>1.2999999999999999E-3</v>
      </c>
      <c r="I57" s="13">
        <v>0.96930000000000005</v>
      </c>
      <c r="K57" s="13" t="s">
        <v>152</v>
      </c>
      <c r="L57" s="13" t="s">
        <v>201</v>
      </c>
      <c r="M57" s="13">
        <v>1350</v>
      </c>
      <c r="N57" s="13">
        <v>337</v>
      </c>
      <c r="O57" s="13">
        <v>1013</v>
      </c>
      <c r="P57" s="13">
        <v>20.87</v>
      </c>
      <c r="Q57" s="13">
        <v>24.96</v>
      </c>
      <c r="R57" s="13">
        <v>7.2400000000000006E-2</v>
      </c>
      <c r="S57" s="13">
        <v>0.81069999999999998</v>
      </c>
      <c r="T57" s="13">
        <v>0.13643724696356299</v>
      </c>
      <c r="U57" s="13">
        <v>0.25337668834417199</v>
      </c>
      <c r="V57" s="13">
        <v>0.61901248845799905</v>
      </c>
      <c r="X57" t="str">
        <f t="shared" si="0"/>
        <v>d$Lead.Source.mod %in% c("Olark Chat","Facebook","Referral Sites")~0.619012488457999,</v>
      </c>
    </row>
    <row r="58" spans="1:24" x14ac:dyDescent="0.3">
      <c r="A58" s="13" t="s">
        <v>144</v>
      </c>
      <c r="B58" s="13" t="s">
        <v>97</v>
      </c>
      <c r="C58" s="15">
        <v>6468</v>
      </c>
      <c r="D58" s="15">
        <v>2489</v>
      </c>
      <c r="E58" s="15">
        <v>3979</v>
      </c>
      <c r="F58" s="13">
        <v>1</v>
      </c>
      <c r="G58" s="13">
        <v>38.479999999999997</v>
      </c>
      <c r="H58" s="16">
        <v>0.1759</v>
      </c>
      <c r="I58" s="13">
        <v>0.93220000000000003</v>
      </c>
      <c r="K58" s="13" t="s">
        <v>152</v>
      </c>
      <c r="L58" s="13" t="s">
        <v>202</v>
      </c>
      <c r="M58" s="13">
        <v>2055</v>
      </c>
      <c r="N58" s="13">
        <v>837</v>
      </c>
      <c r="O58" s="13">
        <v>1218</v>
      </c>
      <c r="P58" s="13">
        <v>31.77</v>
      </c>
      <c r="Q58" s="13">
        <v>40.729999999999997</v>
      </c>
      <c r="R58" s="13">
        <v>3.5999999999999999E-3</v>
      </c>
      <c r="S58" s="13">
        <v>0.97509999999999997</v>
      </c>
      <c r="T58" s="13">
        <v>0.338866396761134</v>
      </c>
      <c r="U58" s="13">
        <v>0.30465232616308202</v>
      </c>
      <c r="V58" s="13">
        <v>-0.106434707657956</v>
      </c>
      <c r="X58" t="str">
        <f t="shared" si="0"/>
        <v>d$Lead.Source.mod %in% c("Google","Others")~-0.106434707657956,</v>
      </c>
    </row>
    <row r="59" spans="1:24" x14ac:dyDescent="0.3">
      <c r="A59" s="13" t="s">
        <v>149</v>
      </c>
      <c r="B59" s="13" t="s">
        <v>150</v>
      </c>
      <c r="C59" s="15">
        <v>4447</v>
      </c>
      <c r="D59" s="15">
        <v>1768</v>
      </c>
      <c r="E59" s="15">
        <v>2679</v>
      </c>
      <c r="F59" s="13">
        <v>68.75</v>
      </c>
      <c r="G59" s="13">
        <v>39.76</v>
      </c>
      <c r="H59" s="16">
        <v>2E-3</v>
      </c>
      <c r="I59" s="13">
        <v>0.96950000000000003</v>
      </c>
      <c r="K59" s="13" t="s">
        <v>152</v>
      </c>
      <c r="L59" s="13" t="s">
        <v>203</v>
      </c>
      <c r="M59" s="13">
        <v>815</v>
      </c>
      <c r="N59" s="13">
        <v>299</v>
      </c>
      <c r="O59" s="13">
        <v>516</v>
      </c>
      <c r="P59" s="13">
        <v>12.6</v>
      </c>
      <c r="Q59" s="13">
        <v>36.69</v>
      </c>
      <c r="R59" s="13">
        <v>5.0000000000000001E-4</v>
      </c>
      <c r="S59" s="13">
        <v>0.94820000000000004</v>
      </c>
      <c r="T59" s="13">
        <v>0.121052631578947</v>
      </c>
      <c r="U59" s="13">
        <v>0.12906453226613299</v>
      </c>
      <c r="V59" s="13">
        <v>6.4087106652553905E-2</v>
      </c>
      <c r="X59" t="str">
        <f t="shared" si="0"/>
        <v>d$Lead.Source.mod %in% c("Organic Search")~0.0640871066525539,</v>
      </c>
    </row>
    <row r="60" spans="1:24" x14ac:dyDescent="0.3">
      <c r="A60" s="13" t="s">
        <v>149</v>
      </c>
      <c r="B60" s="13" t="s">
        <v>151</v>
      </c>
      <c r="C60" s="15">
        <v>2021</v>
      </c>
      <c r="D60" s="15">
        <v>721</v>
      </c>
      <c r="E60" s="15">
        <v>1300</v>
      </c>
      <c r="F60" s="13">
        <v>31.25</v>
      </c>
      <c r="G60" s="13">
        <v>35.68</v>
      </c>
      <c r="H60" s="16">
        <v>4.4999999999999997E-3</v>
      </c>
      <c r="I60" s="13">
        <v>0.94</v>
      </c>
      <c r="K60" s="13" t="s">
        <v>152</v>
      </c>
      <c r="L60" s="13" t="s">
        <v>155</v>
      </c>
      <c r="M60" s="13">
        <v>467</v>
      </c>
      <c r="N60" s="13">
        <v>435</v>
      </c>
      <c r="O60" s="13">
        <v>32</v>
      </c>
      <c r="P60" s="13">
        <v>7.22</v>
      </c>
      <c r="Q60" s="13">
        <v>93.15</v>
      </c>
      <c r="R60" s="13">
        <v>0.51970000000000005</v>
      </c>
      <c r="S60" s="13">
        <v>0.3604</v>
      </c>
      <c r="T60" s="13">
        <v>0.176113360323887</v>
      </c>
      <c r="U60" s="13">
        <v>8.0040020010004997E-3</v>
      </c>
      <c r="V60" s="13">
        <v>-3.0911862137272799</v>
      </c>
      <c r="X60" t="str">
        <f t="shared" si="0"/>
        <v>d$Lead.Source.mod %in% c("Reference","Welingak Website")~-3.09118621372728,</v>
      </c>
    </row>
    <row r="61" spans="1:24" x14ac:dyDescent="0.3">
      <c r="A61" s="13" t="s">
        <v>149</v>
      </c>
      <c r="B61" s="13" t="s">
        <v>97</v>
      </c>
      <c r="C61" s="15">
        <v>6468</v>
      </c>
      <c r="D61" s="15">
        <v>2489</v>
      </c>
      <c r="E61" s="15">
        <v>3979</v>
      </c>
      <c r="F61" s="13">
        <v>1</v>
      </c>
      <c r="G61" s="13">
        <v>38.479999999999997</v>
      </c>
      <c r="H61" s="16">
        <v>6.4999999999999997E-3</v>
      </c>
      <c r="I61" s="13">
        <v>0.96030000000000004</v>
      </c>
      <c r="K61" s="13" t="s">
        <v>152</v>
      </c>
      <c r="L61" s="13" t="s">
        <v>97</v>
      </c>
      <c r="M61" s="13">
        <v>6468</v>
      </c>
      <c r="N61" s="13">
        <v>2470</v>
      </c>
      <c r="O61" s="13">
        <v>3998</v>
      </c>
      <c r="P61" s="13">
        <v>1</v>
      </c>
      <c r="Q61" s="13">
        <v>38.19</v>
      </c>
      <c r="R61" s="13">
        <v>0.61880000000000002</v>
      </c>
      <c r="S61" s="13">
        <v>0.87219999999999998</v>
      </c>
      <c r="T61" s="13">
        <v>1</v>
      </c>
      <c r="U61" s="13">
        <v>1</v>
      </c>
      <c r="V61" s="13">
        <v>0</v>
      </c>
      <c r="X61" t="str">
        <f t="shared" si="0"/>
        <v>d$Total~0,</v>
      </c>
    </row>
    <row r="62" spans="1:24" x14ac:dyDescent="0.3">
      <c r="A62" s="13" t="s">
        <v>152</v>
      </c>
      <c r="B62" s="13" t="s">
        <v>153</v>
      </c>
      <c r="C62" s="15">
        <v>3137</v>
      </c>
      <c r="D62" s="15">
        <v>912</v>
      </c>
      <c r="E62" s="15">
        <v>2225</v>
      </c>
      <c r="F62" s="13">
        <v>48.5</v>
      </c>
      <c r="G62" s="13">
        <v>29.07</v>
      </c>
      <c r="H62" s="16">
        <v>8.1500000000000003E-2</v>
      </c>
      <c r="I62" s="13">
        <v>0.86970000000000003</v>
      </c>
      <c r="K62" s="13" t="s">
        <v>156</v>
      </c>
      <c r="L62" s="13" t="s">
        <v>204</v>
      </c>
      <c r="M62" s="13">
        <v>512</v>
      </c>
      <c r="N62" s="13">
        <v>55</v>
      </c>
      <c r="O62" s="13">
        <v>457</v>
      </c>
      <c r="P62" s="13">
        <v>7.92</v>
      </c>
      <c r="Q62" s="13">
        <v>10.74</v>
      </c>
      <c r="R62" s="13">
        <v>0.15060000000000001</v>
      </c>
      <c r="S62" s="13">
        <v>0.49209999999999998</v>
      </c>
      <c r="T62" s="13">
        <v>2.2267206477732799E-2</v>
      </c>
      <c r="U62" s="13">
        <v>0.114307153576788</v>
      </c>
      <c r="V62" s="13">
        <v>1.63577412022341</v>
      </c>
      <c r="X62" t="str">
        <f t="shared" si="0"/>
        <v>d$Last.Activity.mod %in% c("Email Bounced","Converted to Lead")~1.63577412022341,</v>
      </c>
    </row>
    <row r="63" spans="1:24" x14ac:dyDescent="0.3">
      <c r="A63" s="13" t="s">
        <v>152</v>
      </c>
      <c r="B63" s="13" t="s">
        <v>154</v>
      </c>
      <c r="C63" s="15">
        <v>2862</v>
      </c>
      <c r="D63" s="15">
        <v>1139</v>
      </c>
      <c r="E63" s="15">
        <v>1723</v>
      </c>
      <c r="F63" s="13">
        <v>44.25</v>
      </c>
      <c r="G63" s="13">
        <v>39.799999999999997</v>
      </c>
      <c r="H63" s="16">
        <v>1.4E-3</v>
      </c>
      <c r="I63" s="13">
        <v>0.9698</v>
      </c>
      <c r="K63" s="13" t="s">
        <v>156</v>
      </c>
      <c r="L63" s="13" t="s">
        <v>205</v>
      </c>
      <c r="M63" s="13">
        <v>674</v>
      </c>
      <c r="N63" s="13">
        <v>50</v>
      </c>
      <c r="O63" s="13">
        <v>624</v>
      </c>
      <c r="P63" s="13">
        <v>10.42</v>
      </c>
      <c r="Q63" s="13">
        <v>7.42</v>
      </c>
      <c r="R63" s="13">
        <v>0.27750000000000002</v>
      </c>
      <c r="S63" s="13">
        <v>0.38129999999999997</v>
      </c>
      <c r="T63" s="13">
        <v>2.0242914979757099E-2</v>
      </c>
      <c r="U63" s="13">
        <v>0.15607803901951001</v>
      </c>
      <c r="V63" s="13">
        <v>2.0425512775029602</v>
      </c>
      <c r="X63" t="str">
        <f t="shared" si="0"/>
        <v>d$Last.Activity.mod %in% c("Olark Chat Conversation")~2.04255127750296,</v>
      </c>
    </row>
    <row r="64" spans="1:24" x14ac:dyDescent="0.3">
      <c r="A64" s="13" t="s">
        <v>152</v>
      </c>
      <c r="B64" s="13" t="s">
        <v>155</v>
      </c>
      <c r="C64" s="15">
        <v>469</v>
      </c>
      <c r="D64" s="15">
        <v>438</v>
      </c>
      <c r="E64" s="15">
        <v>31</v>
      </c>
      <c r="F64" s="13">
        <v>7.25</v>
      </c>
      <c r="G64" s="13">
        <v>93.39</v>
      </c>
      <c r="H64" s="16">
        <v>0.52429999999999999</v>
      </c>
      <c r="I64" s="13">
        <v>0.35120000000000001</v>
      </c>
      <c r="K64" s="13" t="s">
        <v>156</v>
      </c>
      <c r="L64" s="13" t="s">
        <v>206</v>
      </c>
      <c r="M64" s="13">
        <v>740</v>
      </c>
      <c r="N64" s="13">
        <v>185</v>
      </c>
      <c r="O64" s="13">
        <v>555</v>
      </c>
      <c r="P64" s="13">
        <v>11.44</v>
      </c>
      <c r="Q64" s="13">
        <v>25</v>
      </c>
      <c r="R64" s="13">
        <v>3.9399999999999998E-2</v>
      </c>
      <c r="S64" s="13">
        <v>0.81130000000000002</v>
      </c>
      <c r="T64" s="13">
        <v>7.48987854251012E-2</v>
      </c>
      <c r="U64" s="13">
        <v>0.13881940970485199</v>
      </c>
      <c r="V64" s="13">
        <v>0.61703620322978703</v>
      </c>
      <c r="X64" t="str">
        <f t="shared" ref="X64:X84" si="1">_xlfn.CONCAT("d$",L64,"~",V64,",")</f>
        <v>d$Last.Activity.mod %in% c("Page Visited on Website","Email Link Clicked","Form Submitted on Website")~0.617036203229787,</v>
      </c>
    </row>
    <row r="65" spans="1:24" x14ac:dyDescent="0.3">
      <c r="A65" s="13" t="s">
        <v>152</v>
      </c>
      <c r="B65" s="13" t="s">
        <v>97</v>
      </c>
      <c r="C65" s="15">
        <v>6468</v>
      </c>
      <c r="D65" s="15">
        <v>2489</v>
      </c>
      <c r="E65" s="15">
        <v>3979</v>
      </c>
      <c r="F65" s="13">
        <v>1</v>
      </c>
      <c r="G65" s="13">
        <v>38.479999999999997</v>
      </c>
      <c r="H65" s="16">
        <v>0.60719999999999996</v>
      </c>
      <c r="I65" s="13">
        <v>0.87639999999999996</v>
      </c>
      <c r="K65" s="13" t="s">
        <v>156</v>
      </c>
      <c r="L65" s="13" t="s">
        <v>207</v>
      </c>
      <c r="M65" s="13">
        <v>2492</v>
      </c>
      <c r="N65" s="13">
        <v>912</v>
      </c>
      <c r="O65" s="13">
        <v>1580</v>
      </c>
      <c r="P65" s="13">
        <v>38.53</v>
      </c>
      <c r="Q65" s="13">
        <v>36.6</v>
      </c>
      <c r="R65" s="13">
        <v>1.8E-3</v>
      </c>
      <c r="S65" s="13">
        <v>0.94750000000000001</v>
      </c>
      <c r="T65" s="13">
        <v>0.36923076923076897</v>
      </c>
      <c r="U65" s="13">
        <v>0.39519759879939997</v>
      </c>
      <c r="V65" s="13">
        <v>6.7964050508358603E-2</v>
      </c>
      <c r="X65" t="str">
        <f t="shared" si="1"/>
        <v>d$Last.Activity.mod %in% c("Email Opened","Unreachable")~0.0679640505083586,</v>
      </c>
    </row>
    <row r="66" spans="1:24" x14ac:dyDescent="0.3">
      <c r="A66" s="13" t="s">
        <v>156</v>
      </c>
      <c r="B66" s="13" t="s">
        <v>157</v>
      </c>
      <c r="C66" s="15">
        <v>1226</v>
      </c>
      <c r="D66" s="15">
        <v>110</v>
      </c>
      <c r="E66" s="15">
        <v>1116</v>
      </c>
      <c r="F66" s="13">
        <v>18.95</v>
      </c>
      <c r="G66" s="13">
        <v>8.9700000000000006</v>
      </c>
      <c r="H66" s="16">
        <v>0.43659999999999999</v>
      </c>
      <c r="I66" s="13">
        <v>0.4355</v>
      </c>
      <c r="K66" s="13" t="s">
        <v>156</v>
      </c>
      <c r="L66" s="13" t="s">
        <v>160</v>
      </c>
      <c r="M66" s="13">
        <v>2050</v>
      </c>
      <c r="N66" s="13">
        <v>1268</v>
      </c>
      <c r="O66" s="13">
        <v>782</v>
      </c>
      <c r="P66" s="13">
        <v>31.69</v>
      </c>
      <c r="Q66" s="13">
        <v>61.85</v>
      </c>
      <c r="R66" s="13">
        <v>0.30659999999999998</v>
      </c>
      <c r="S66" s="13">
        <v>0.95909999999999995</v>
      </c>
      <c r="T66" s="13">
        <v>0.51336032388663999</v>
      </c>
      <c r="U66" s="13">
        <v>0.19559779889945</v>
      </c>
      <c r="V66" s="13">
        <v>-0.96491747989018295</v>
      </c>
      <c r="X66" t="str">
        <f t="shared" si="1"/>
        <v>d$Last.Activity.mod %in% c("SMS Sent","Others")~-0.964917479890183,</v>
      </c>
    </row>
    <row r="67" spans="1:24" x14ac:dyDescent="0.3">
      <c r="A67" s="13" t="s">
        <v>156</v>
      </c>
      <c r="B67" s="13" t="s">
        <v>158</v>
      </c>
      <c r="C67" s="15">
        <v>507</v>
      </c>
      <c r="D67" s="15">
        <v>116</v>
      </c>
      <c r="E67" s="15">
        <v>391</v>
      </c>
      <c r="F67" s="13">
        <v>7.84</v>
      </c>
      <c r="G67" s="13">
        <v>22.88</v>
      </c>
      <c r="H67" s="16">
        <v>3.85E-2</v>
      </c>
      <c r="I67" s="13">
        <v>0.77590000000000003</v>
      </c>
      <c r="K67" s="13" t="s">
        <v>156</v>
      </c>
      <c r="L67" s="13" t="s">
        <v>97</v>
      </c>
      <c r="M67" s="13">
        <v>6468</v>
      </c>
      <c r="N67" s="13">
        <v>2470</v>
      </c>
      <c r="O67" s="13">
        <v>3998</v>
      </c>
      <c r="P67" s="13">
        <v>1</v>
      </c>
      <c r="Q67" s="13">
        <v>38.19</v>
      </c>
      <c r="R67" s="13">
        <v>0.77590000000000003</v>
      </c>
      <c r="S67" s="13">
        <v>0.84050000000000002</v>
      </c>
      <c r="T67" s="13">
        <v>1</v>
      </c>
      <c r="U67" s="13">
        <v>1</v>
      </c>
      <c r="V67" s="13">
        <v>0</v>
      </c>
      <c r="X67" t="str">
        <f t="shared" si="1"/>
        <v>d$Total~0,</v>
      </c>
    </row>
    <row r="68" spans="1:24" x14ac:dyDescent="0.3">
      <c r="A68" s="13" t="s">
        <v>156</v>
      </c>
      <c r="B68" s="13" t="s">
        <v>159</v>
      </c>
      <c r="C68" s="15">
        <v>2637</v>
      </c>
      <c r="D68" s="15">
        <v>945</v>
      </c>
      <c r="E68" s="15">
        <v>1692</v>
      </c>
      <c r="F68" s="13">
        <v>40.770000000000003</v>
      </c>
      <c r="G68" s="13">
        <v>35.840000000000003</v>
      </c>
      <c r="H68" s="16">
        <v>5.1999999999999998E-3</v>
      </c>
      <c r="I68" s="13">
        <v>0.94130000000000003</v>
      </c>
      <c r="K68" s="13" t="s">
        <v>161</v>
      </c>
      <c r="L68" s="13" t="s">
        <v>162</v>
      </c>
      <c r="M68" s="13">
        <v>4561</v>
      </c>
      <c r="N68" s="13">
        <v>1674</v>
      </c>
      <c r="O68" s="13">
        <v>2887</v>
      </c>
      <c r="P68" s="13">
        <v>70.52</v>
      </c>
      <c r="Q68" s="13">
        <v>36.700000000000003</v>
      </c>
      <c r="R68" s="13">
        <v>2.8E-3</v>
      </c>
      <c r="S68" s="13">
        <v>0.94840000000000002</v>
      </c>
      <c r="T68" s="13">
        <v>0.67773279352226701</v>
      </c>
      <c r="U68" s="13">
        <v>0.722111055527764</v>
      </c>
      <c r="V68" s="13">
        <v>6.3425843175191995E-2</v>
      </c>
      <c r="X68" t="str">
        <f t="shared" si="1"/>
        <v>d$Country.mod %in% c("India")~0.063425843175192,</v>
      </c>
    </row>
    <row r="69" spans="1:24" x14ac:dyDescent="0.3">
      <c r="A69" s="13" t="s">
        <v>156</v>
      </c>
      <c r="B69" s="13" t="s">
        <v>160</v>
      </c>
      <c r="C69" s="15">
        <v>2098</v>
      </c>
      <c r="D69" s="15">
        <v>1318</v>
      </c>
      <c r="E69" s="15">
        <v>780</v>
      </c>
      <c r="F69" s="13">
        <v>32.44</v>
      </c>
      <c r="G69" s="13">
        <v>62.82</v>
      </c>
      <c r="H69" s="16">
        <v>0.33139999999999997</v>
      </c>
      <c r="I69" s="13">
        <v>0.95199999999999996</v>
      </c>
      <c r="K69" s="13" t="s">
        <v>161</v>
      </c>
      <c r="L69" s="13" t="s">
        <v>163</v>
      </c>
      <c r="M69" s="13">
        <v>1907</v>
      </c>
      <c r="N69" s="13">
        <v>796</v>
      </c>
      <c r="O69" s="13">
        <v>1111</v>
      </c>
      <c r="P69" s="13">
        <v>29.48</v>
      </c>
      <c r="Q69" s="13">
        <v>41.74</v>
      </c>
      <c r="R69" s="13">
        <v>6.6E-3</v>
      </c>
      <c r="S69" s="13">
        <v>0.98019999999999996</v>
      </c>
      <c r="T69" s="13">
        <v>0.32226720647773299</v>
      </c>
      <c r="U69" s="13">
        <v>0.277888944472236</v>
      </c>
      <c r="V69" s="13">
        <v>-0.14815948164307499</v>
      </c>
      <c r="X69" t="str">
        <f t="shared" si="1"/>
        <v>d$Country.mod %in% c("Others")~-0.148159481643075,</v>
      </c>
    </row>
    <row r="70" spans="1:24" x14ac:dyDescent="0.3">
      <c r="A70" s="13" t="s">
        <v>156</v>
      </c>
      <c r="B70" s="13" t="s">
        <v>97</v>
      </c>
      <c r="C70" s="15">
        <v>6468</v>
      </c>
      <c r="D70" s="15">
        <v>2489</v>
      </c>
      <c r="E70" s="15">
        <v>3979</v>
      </c>
      <c r="F70" s="13">
        <v>1</v>
      </c>
      <c r="G70" s="13">
        <v>38.479999999999997</v>
      </c>
      <c r="H70" s="16">
        <v>0.81169999999999998</v>
      </c>
      <c r="I70" s="13">
        <v>0.83589999999999998</v>
      </c>
      <c r="K70" s="13" t="s">
        <v>161</v>
      </c>
      <c r="L70" s="13" t="s">
        <v>97</v>
      </c>
      <c r="M70" s="13">
        <v>6468</v>
      </c>
      <c r="N70" s="13">
        <v>2470</v>
      </c>
      <c r="O70" s="13">
        <v>3998</v>
      </c>
      <c r="P70" s="13">
        <v>1</v>
      </c>
      <c r="Q70" s="13">
        <v>38.19</v>
      </c>
      <c r="R70" s="13">
        <v>9.4000000000000004E-3</v>
      </c>
      <c r="S70" s="13">
        <v>0.95779999999999998</v>
      </c>
      <c r="T70" s="13">
        <v>1</v>
      </c>
      <c r="U70" s="13">
        <v>1</v>
      </c>
      <c r="V70" s="13">
        <v>0</v>
      </c>
      <c r="X70" t="str">
        <f t="shared" si="1"/>
        <v>d$Total~0,</v>
      </c>
    </row>
    <row r="71" spans="1:24" x14ac:dyDescent="0.3">
      <c r="A71" s="13" t="s">
        <v>161</v>
      </c>
      <c r="B71" s="13" t="s">
        <v>162</v>
      </c>
      <c r="C71" s="15">
        <v>4545</v>
      </c>
      <c r="D71" s="15">
        <v>1668</v>
      </c>
      <c r="E71" s="15">
        <v>2877</v>
      </c>
      <c r="F71" s="13">
        <v>70.27</v>
      </c>
      <c r="G71" s="13">
        <v>36.700000000000003</v>
      </c>
      <c r="H71" s="16">
        <v>4.0000000000000001E-3</v>
      </c>
      <c r="I71" s="13">
        <v>0.94830000000000003</v>
      </c>
      <c r="K71" s="13" t="s">
        <v>164</v>
      </c>
      <c r="L71" s="13" t="s">
        <v>208</v>
      </c>
      <c r="M71" s="13">
        <v>3005</v>
      </c>
      <c r="N71" s="13">
        <v>1384</v>
      </c>
      <c r="O71" s="13">
        <v>1621</v>
      </c>
      <c r="P71" s="13">
        <v>46.46</v>
      </c>
      <c r="Q71" s="13">
        <v>46.06</v>
      </c>
      <c r="R71" s="13">
        <v>5.0099999999999999E-2</v>
      </c>
      <c r="S71" s="13">
        <v>0.99550000000000005</v>
      </c>
      <c r="T71" s="13">
        <v>0.56032388663967603</v>
      </c>
      <c r="U71" s="13">
        <v>0.40545272636318203</v>
      </c>
      <c r="V71" s="13">
        <v>-0.32351069988026099</v>
      </c>
      <c r="X71" t="str">
        <f t="shared" si="1"/>
        <v>d$Specialization.mod %in% c("Marketing Management","Human Resource Management","Business Administration","Finance Management","Operations Management","Banking, Investment And Insurance","Supply Chain Management")~-0.323510699880261,</v>
      </c>
    </row>
    <row r="72" spans="1:24" x14ac:dyDescent="0.3">
      <c r="A72" s="13" t="s">
        <v>161</v>
      </c>
      <c r="B72" s="13" t="s">
        <v>163</v>
      </c>
      <c r="C72" s="15">
        <v>1923</v>
      </c>
      <c r="D72" s="15">
        <v>821</v>
      </c>
      <c r="E72" s="15">
        <v>1102</v>
      </c>
      <c r="F72" s="13">
        <v>29.73</v>
      </c>
      <c r="G72" s="13">
        <v>42.69</v>
      </c>
      <c r="H72" s="16">
        <v>9.1999999999999998E-3</v>
      </c>
      <c r="I72" s="13">
        <v>0.98450000000000004</v>
      </c>
      <c r="K72" s="13" t="s">
        <v>164</v>
      </c>
      <c r="L72" s="13" t="s">
        <v>166</v>
      </c>
      <c r="M72" s="13">
        <v>3463</v>
      </c>
      <c r="N72" s="13">
        <v>1086</v>
      </c>
      <c r="O72" s="13">
        <v>2377</v>
      </c>
      <c r="P72" s="13">
        <v>53.54</v>
      </c>
      <c r="Q72" s="13">
        <v>31.36</v>
      </c>
      <c r="R72" s="13">
        <v>4.6699999999999998E-2</v>
      </c>
      <c r="S72" s="13">
        <v>0.89729999999999999</v>
      </c>
      <c r="T72" s="13">
        <v>0.43967611336032397</v>
      </c>
      <c r="U72" s="13">
        <v>0.59454727363681803</v>
      </c>
      <c r="V72" s="13">
        <v>0.30176188142799099</v>
      </c>
      <c r="X72" t="str">
        <f t="shared" si="1"/>
        <v>d$Specialization.mod %in% c("Others","IT Projects Management")~0.301761881427991,</v>
      </c>
    </row>
    <row r="73" spans="1:24" x14ac:dyDescent="0.3">
      <c r="A73" s="13" t="s">
        <v>161</v>
      </c>
      <c r="B73" s="13" t="s">
        <v>97</v>
      </c>
      <c r="C73" s="15">
        <v>6468</v>
      </c>
      <c r="D73" s="15">
        <v>2489</v>
      </c>
      <c r="E73" s="15">
        <v>3979</v>
      </c>
      <c r="F73" s="13">
        <v>1</v>
      </c>
      <c r="G73" s="13">
        <v>38.479999999999997</v>
      </c>
      <c r="H73" s="16">
        <v>1.32E-2</v>
      </c>
      <c r="I73" s="13">
        <v>0.95909999999999995</v>
      </c>
      <c r="K73" s="13" t="s">
        <v>164</v>
      </c>
      <c r="L73" s="13" t="s">
        <v>97</v>
      </c>
      <c r="M73" s="13">
        <v>6468</v>
      </c>
      <c r="N73" s="13">
        <v>2470</v>
      </c>
      <c r="O73" s="13">
        <v>3998</v>
      </c>
      <c r="P73" s="13">
        <v>1</v>
      </c>
      <c r="Q73" s="13">
        <v>38.19</v>
      </c>
      <c r="R73" s="13">
        <v>9.6799999999999997E-2</v>
      </c>
      <c r="S73" s="13">
        <v>0.94289999999999996</v>
      </c>
      <c r="T73" s="13">
        <v>1</v>
      </c>
      <c r="U73" s="13">
        <v>1</v>
      </c>
      <c r="V73" s="13">
        <v>0</v>
      </c>
      <c r="X73" t="str">
        <f t="shared" si="1"/>
        <v>d$Total~0,</v>
      </c>
    </row>
    <row r="74" spans="1:24" x14ac:dyDescent="0.3">
      <c r="A74" s="13" t="s">
        <v>164</v>
      </c>
      <c r="B74" s="13" t="s">
        <v>165</v>
      </c>
      <c r="C74" s="15">
        <v>3000</v>
      </c>
      <c r="D74" s="15">
        <v>1388</v>
      </c>
      <c r="E74" s="15">
        <v>1612</v>
      </c>
      <c r="F74" s="13">
        <v>46.38</v>
      </c>
      <c r="G74" s="13">
        <v>46.27</v>
      </c>
      <c r="H74" s="16">
        <v>4.87E-2</v>
      </c>
      <c r="I74" s="13">
        <v>0.996</v>
      </c>
      <c r="K74" s="13" t="s">
        <v>85</v>
      </c>
      <c r="L74" s="13" t="s">
        <v>209</v>
      </c>
      <c r="M74" s="13">
        <v>5414</v>
      </c>
      <c r="N74" s="13">
        <v>1999</v>
      </c>
      <c r="O74" s="13">
        <v>3415</v>
      </c>
      <c r="P74" s="13">
        <v>83.7</v>
      </c>
      <c r="Q74" s="13">
        <v>36.92</v>
      </c>
      <c r="R74" s="13">
        <v>2.3999999999999998E-3</v>
      </c>
      <c r="S74" s="13">
        <v>0.95009999999999994</v>
      </c>
      <c r="T74" s="13">
        <v>0.80931174089068803</v>
      </c>
      <c r="U74" s="13">
        <v>0.85417708854427199</v>
      </c>
      <c r="V74" s="13">
        <v>5.3954352066167902E-2</v>
      </c>
      <c r="X74" t="str">
        <f t="shared" si="1"/>
        <v>d$How.did.you.hear.about.X.Education.mod %in% c("Others","Multiple Sources")~0.0539543520661679,</v>
      </c>
    </row>
    <row r="75" spans="1:24" x14ac:dyDescent="0.3">
      <c r="A75" s="13" t="s">
        <v>164</v>
      </c>
      <c r="B75" s="13" t="s">
        <v>166</v>
      </c>
      <c r="C75" s="15">
        <v>3468</v>
      </c>
      <c r="D75" s="15">
        <v>1101</v>
      </c>
      <c r="E75" s="15">
        <v>2367</v>
      </c>
      <c r="F75" s="13">
        <v>53.62</v>
      </c>
      <c r="G75" s="13">
        <v>31.75</v>
      </c>
      <c r="H75" s="16">
        <v>4.5199999999999997E-2</v>
      </c>
      <c r="I75" s="13">
        <v>0.90159999999999996</v>
      </c>
      <c r="K75" s="13" t="s">
        <v>85</v>
      </c>
      <c r="L75" s="13" t="s">
        <v>210</v>
      </c>
      <c r="M75" s="13">
        <v>1054</v>
      </c>
      <c r="N75" s="13">
        <v>471</v>
      </c>
      <c r="O75" s="13">
        <v>583</v>
      </c>
      <c r="P75" s="13">
        <v>16.3</v>
      </c>
      <c r="Q75" s="13">
        <v>44.69</v>
      </c>
      <c r="R75" s="13">
        <v>1.2E-2</v>
      </c>
      <c r="S75" s="13">
        <v>0.99180000000000001</v>
      </c>
      <c r="T75" s="13">
        <v>0.190688259109312</v>
      </c>
      <c r="U75" s="13">
        <v>0.14582291145572801</v>
      </c>
      <c r="V75" s="13">
        <v>-0.26824699310424799</v>
      </c>
      <c r="X75" t="str">
        <f t="shared" si="1"/>
        <v>d$How.did.you.hear.about.X.Education.mod %in% c("Student of SomeSchool","Online Search","Word Of Mouth")~-0.268246993104248,</v>
      </c>
    </row>
    <row r="76" spans="1:24" x14ac:dyDescent="0.3">
      <c r="A76" s="13" t="s">
        <v>164</v>
      </c>
      <c r="B76" s="13" t="s">
        <v>97</v>
      </c>
      <c r="C76" s="15">
        <v>6468</v>
      </c>
      <c r="D76" s="15">
        <v>2489</v>
      </c>
      <c r="E76" s="15">
        <v>3979</v>
      </c>
      <c r="F76" s="13">
        <v>1</v>
      </c>
      <c r="G76" s="13">
        <v>38.479999999999997</v>
      </c>
      <c r="H76" s="16">
        <v>9.3899999999999997E-2</v>
      </c>
      <c r="I76" s="13">
        <v>0.94540000000000002</v>
      </c>
      <c r="K76" s="13" t="s">
        <v>85</v>
      </c>
      <c r="L76" s="13" t="s">
        <v>97</v>
      </c>
      <c r="M76" s="13">
        <v>6468</v>
      </c>
      <c r="N76" s="13">
        <v>2470</v>
      </c>
      <c r="O76" s="13">
        <v>3998</v>
      </c>
      <c r="P76" s="13">
        <v>1</v>
      </c>
      <c r="Q76" s="13">
        <v>38.19</v>
      </c>
      <c r="R76" s="13">
        <v>1.44E-2</v>
      </c>
      <c r="S76" s="13">
        <v>0.95689999999999997</v>
      </c>
      <c r="T76" s="13">
        <v>1</v>
      </c>
      <c r="U76" s="13">
        <v>1</v>
      </c>
      <c r="V76" s="13">
        <v>0</v>
      </c>
      <c r="X76" t="str">
        <f t="shared" si="1"/>
        <v>d$Total~0,</v>
      </c>
    </row>
    <row r="77" spans="1:24" x14ac:dyDescent="0.3">
      <c r="A77" s="13" t="s">
        <v>167</v>
      </c>
      <c r="B77" s="13" t="s">
        <v>168</v>
      </c>
      <c r="C77" s="15">
        <v>1704</v>
      </c>
      <c r="D77" s="15">
        <v>40</v>
      </c>
      <c r="E77" s="15">
        <v>1664</v>
      </c>
      <c r="F77" s="13">
        <v>26.35</v>
      </c>
      <c r="G77" s="13">
        <v>2.35</v>
      </c>
      <c r="H77" s="16">
        <v>1.3105</v>
      </c>
      <c r="I77" s="13">
        <v>0.1605</v>
      </c>
      <c r="K77" s="13" t="s">
        <v>167</v>
      </c>
      <c r="L77" s="13" t="s">
        <v>211</v>
      </c>
      <c r="M77" s="13">
        <v>1730</v>
      </c>
      <c r="N77" s="13">
        <v>39</v>
      </c>
      <c r="O77" s="13">
        <v>1691</v>
      </c>
      <c r="P77" s="13">
        <v>26.75</v>
      </c>
      <c r="Q77" s="13">
        <v>2.25</v>
      </c>
      <c r="R77" s="13">
        <v>1.3388</v>
      </c>
      <c r="S77" s="13">
        <v>0.1555</v>
      </c>
      <c r="T77" s="13">
        <v>1.5789473684210499E-2</v>
      </c>
      <c r="U77" s="13">
        <v>0.42296148074036999</v>
      </c>
      <c r="V77" s="13">
        <v>3.2879376173306101</v>
      </c>
      <c r="X77" t="str">
        <f t="shared" si="1"/>
        <v>d$Tags.mod %in% c("Ringing","Already a student","Interested in other courses","switched off")~3.28793761733061,</v>
      </c>
    </row>
    <row r="78" spans="1:24" x14ac:dyDescent="0.3">
      <c r="A78" s="13" t="s">
        <v>167</v>
      </c>
      <c r="B78" s="13" t="s">
        <v>169</v>
      </c>
      <c r="C78" s="15">
        <v>3058</v>
      </c>
      <c r="D78" s="15">
        <v>789</v>
      </c>
      <c r="E78" s="15">
        <v>2269</v>
      </c>
      <c r="F78" s="13">
        <v>47.28</v>
      </c>
      <c r="G78" s="13">
        <v>25.8</v>
      </c>
      <c r="H78" s="16">
        <v>0.1487</v>
      </c>
      <c r="I78" s="13">
        <v>0.82369999999999999</v>
      </c>
      <c r="K78" s="13" t="s">
        <v>167</v>
      </c>
      <c r="L78" s="13" t="s">
        <v>169</v>
      </c>
      <c r="M78" s="13">
        <v>3047</v>
      </c>
      <c r="N78" s="13">
        <v>797</v>
      </c>
      <c r="O78" s="13">
        <v>2250</v>
      </c>
      <c r="P78" s="13">
        <v>47.11</v>
      </c>
      <c r="Q78" s="13">
        <v>26.16</v>
      </c>
      <c r="R78" s="13">
        <v>0.1336</v>
      </c>
      <c r="S78" s="13">
        <v>0.82909999999999995</v>
      </c>
      <c r="T78" s="13">
        <v>0.32267206477732802</v>
      </c>
      <c r="U78" s="13">
        <v>0.56278139069534805</v>
      </c>
      <c r="V78" s="13">
        <v>0.55625473096992795</v>
      </c>
      <c r="X78" t="str">
        <f t="shared" si="1"/>
        <v>d$Tags.mod %in% c("Others")~0.556254730969928,</v>
      </c>
    </row>
    <row r="79" spans="1:24" x14ac:dyDescent="0.3">
      <c r="A79" s="13" t="s">
        <v>167</v>
      </c>
      <c r="B79" s="13" t="s">
        <v>170</v>
      </c>
      <c r="C79" s="15">
        <v>1706</v>
      </c>
      <c r="D79" s="15">
        <v>1660</v>
      </c>
      <c r="E79" s="15">
        <v>46</v>
      </c>
      <c r="F79" s="13">
        <v>26.38</v>
      </c>
      <c r="G79" s="13">
        <v>97.3</v>
      </c>
      <c r="H79" s="16">
        <v>2.6576</v>
      </c>
      <c r="I79" s="13">
        <v>0.1789</v>
      </c>
      <c r="K79" s="13" t="s">
        <v>167</v>
      </c>
      <c r="L79" s="13" t="s">
        <v>170</v>
      </c>
      <c r="M79" s="13">
        <v>1691</v>
      </c>
      <c r="N79" s="13">
        <v>1634</v>
      </c>
      <c r="O79" s="13">
        <v>57</v>
      </c>
      <c r="P79" s="13">
        <v>26.14</v>
      </c>
      <c r="Q79" s="13">
        <v>96.63</v>
      </c>
      <c r="R79" s="13">
        <v>2.4838</v>
      </c>
      <c r="S79" s="13">
        <v>0.2127</v>
      </c>
      <c r="T79" s="13">
        <v>0.66153846153846196</v>
      </c>
      <c r="U79" s="13">
        <v>1.4257128564282099E-2</v>
      </c>
      <c r="V79" s="13">
        <v>-3.83731109302372</v>
      </c>
      <c r="X79" t="str">
        <f t="shared" si="1"/>
        <v>d$Tags.mod %in% c("Will revert after reading the email","Closed by Horizzon")~-3.83731109302372,</v>
      </c>
    </row>
    <row r="80" spans="1:24" x14ac:dyDescent="0.3">
      <c r="A80" s="13" t="s">
        <v>167</v>
      </c>
      <c r="B80" s="13" t="s">
        <v>97</v>
      </c>
      <c r="C80" s="15">
        <v>6468</v>
      </c>
      <c r="D80" s="15">
        <v>2489</v>
      </c>
      <c r="E80" s="15">
        <v>3979</v>
      </c>
      <c r="F80" s="13">
        <v>1</v>
      </c>
      <c r="G80" s="13">
        <v>38.479999999999997</v>
      </c>
      <c r="H80" s="16">
        <v>4.1167999999999996</v>
      </c>
      <c r="I80" s="13">
        <v>0.47889999999999999</v>
      </c>
      <c r="K80" s="13" t="s">
        <v>167</v>
      </c>
      <c r="L80" s="13" t="s">
        <v>97</v>
      </c>
      <c r="M80" s="13">
        <v>6468</v>
      </c>
      <c r="N80" s="13">
        <v>2470</v>
      </c>
      <c r="O80" s="13">
        <v>3998</v>
      </c>
      <c r="P80" s="13">
        <v>1</v>
      </c>
      <c r="Q80" s="13">
        <v>38.19</v>
      </c>
      <c r="R80" s="13">
        <v>3.9561999999999999</v>
      </c>
      <c r="S80" s="13">
        <v>0.48780000000000001</v>
      </c>
      <c r="T80" s="13">
        <v>1</v>
      </c>
      <c r="U80" s="13">
        <v>1</v>
      </c>
      <c r="V80" s="13">
        <v>0</v>
      </c>
      <c r="X80" t="str">
        <f t="shared" si="1"/>
        <v>d$Total~0,</v>
      </c>
    </row>
    <row r="81" spans="1:24" x14ac:dyDescent="0.3">
      <c r="A81" s="13" t="s">
        <v>171</v>
      </c>
      <c r="B81" s="13" t="s">
        <v>172</v>
      </c>
      <c r="C81" s="15">
        <v>2630</v>
      </c>
      <c r="D81" s="15">
        <v>580</v>
      </c>
      <c r="E81" s="15">
        <v>2050</v>
      </c>
      <c r="F81" s="13">
        <v>40.659999999999997</v>
      </c>
      <c r="G81" s="13">
        <v>22.05</v>
      </c>
      <c r="H81" s="16">
        <v>0.22389999999999999</v>
      </c>
      <c r="I81" s="13">
        <v>0.7611</v>
      </c>
      <c r="K81" s="13" t="s">
        <v>171</v>
      </c>
      <c r="L81" s="13" t="s">
        <v>212</v>
      </c>
      <c r="M81" s="13">
        <v>2624</v>
      </c>
      <c r="N81" s="13">
        <v>586</v>
      </c>
      <c r="O81" s="13">
        <v>2038</v>
      </c>
      <c r="P81" s="13">
        <v>40.57</v>
      </c>
      <c r="Q81" s="13">
        <v>22.33</v>
      </c>
      <c r="R81" s="13">
        <v>0.2084</v>
      </c>
      <c r="S81" s="13">
        <v>0.76619999999999999</v>
      </c>
      <c r="T81" s="13">
        <v>0.23724696356275299</v>
      </c>
      <c r="U81" s="13">
        <v>0.50975487743871895</v>
      </c>
      <c r="V81" s="13">
        <v>0.76482833876733503</v>
      </c>
      <c r="X81" t="str">
        <f t="shared" si="1"/>
        <v>d$Last.Notable.Activity.mod %in% c("Modified","Olark Chat Conversation","Email Link Clicked")~0.764828338767335,</v>
      </c>
    </row>
    <row r="82" spans="1:24" x14ac:dyDescent="0.3">
      <c r="A82" s="13" t="s">
        <v>171</v>
      </c>
      <c r="B82" s="13" t="s">
        <v>173</v>
      </c>
      <c r="C82" s="15">
        <v>2287</v>
      </c>
      <c r="D82" s="15">
        <v>836</v>
      </c>
      <c r="E82" s="15">
        <v>1451</v>
      </c>
      <c r="F82" s="13">
        <v>35.36</v>
      </c>
      <c r="G82" s="13">
        <v>36.549999999999997</v>
      </c>
      <c r="H82" s="16">
        <v>2.3999999999999998E-3</v>
      </c>
      <c r="I82" s="13">
        <v>0.94720000000000004</v>
      </c>
      <c r="K82" s="13" t="s">
        <v>171</v>
      </c>
      <c r="L82" s="13" t="s">
        <v>213</v>
      </c>
      <c r="M82" s="13">
        <v>2340</v>
      </c>
      <c r="N82" s="13">
        <v>853</v>
      </c>
      <c r="O82" s="13">
        <v>1487</v>
      </c>
      <c r="P82" s="13">
        <v>36.18</v>
      </c>
      <c r="Q82" s="13">
        <v>36.450000000000003</v>
      </c>
      <c r="R82" s="13">
        <v>2E-3</v>
      </c>
      <c r="S82" s="13">
        <v>0.94640000000000002</v>
      </c>
      <c r="T82" s="13">
        <v>0.34534412955465599</v>
      </c>
      <c r="U82" s="13">
        <v>0.37193596798399198</v>
      </c>
      <c r="V82" s="13">
        <v>7.4180313530153294E-2</v>
      </c>
      <c r="X82" t="str">
        <f t="shared" si="1"/>
        <v>d$Last.Notable.Activity.mod %in% c("Email Opened","Page Visited on Website","Others")~0.0741803135301533,</v>
      </c>
    </row>
    <row r="83" spans="1:24" x14ac:dyDescent="0.3">
      <c r="A83" s="13" t="s">
        <v>171</v>
      </c>
      <c r="B83" s="13" t="s">
        <v>174</v>
      </c>
      <c r="C83" s="15">
        <v>1551</v>
      </c>
      <c r="D83" s="15">
        <v>1073</v>
      </c>
      <c r="E83" s="15">
        <v>478</v>
      </c>
      <c r="F83" s="13">
        <v>23.98</v>
      </c>
      <c r="G83" s="13">
        <v>69.180000000000007</v>
      </c>
      <c r="H83" s="16">
        <v>0.39729999999999999</v>
      </c>
      <c r="I83" s="13">
        <v>0.8911</v>
      </c>
      <c r="K83" s="13" t="s">
        <v>171</v>
      </c>
      <c r="L83" s="13" t="s">
        <v>174</v>
      </c>
      <c r="M83" s="13">
        <v>1504</v>
      </c>
      <c r="N83" s="13">
        <v>1031</v>
      </c>
      <c r="O83" s="13">
        <v>473</v>
      </c>
      <c r="P83" s="13">
        <v>23.25</v>
      </c>
      <c r="Q83" s="13">
        <v>68.55</v>
      </c>
      <c r="R83" s="13">
        <v>0.37709999999999999</v>
      </c>
      <c r="S83" s="13">
        <v>0.89829999999999999</v>
      </c>
      <c r="T83" s="13">
        <v>0.41740890688259102</v>
      </c>
      <c r="U83" s="13">
        <v>0.11830915457728899</v>
      </c>
      <c r="V83" s="13">
        <v>-1.26076518096335</v>
      </c>
      <c r="X83" t="str">
        <f t="shared" si="1"/>
        <v>d$Last.Notable.Activity.mod %in% c("SMS Sent")~-1.26076518096335,</v>
      </c>
    </row>
    <row r="84" spans="1:24" x14ac:dyDescent="0.3">
      <c r="A84" s="13" t="s">
        <v>171</v>
      </c>
      <c r="B84" s="13" t="s">
        <v>97</v>
      </c>
      <c r="C84" s="15">
        <v>6468</v>
      </c>
      <c r="D84" s="15">
        <v>2489</v>
      </c>
      <c r="E84" s="15">
        <v>3979</v>
      </c>
      <c r="F84" s="13">
        <v>1</v>
      </c>
      <c r="G84" s="13">
        <v>38.479999999999997</v>
      </c>
      <c r="H84" s="16">
        <v>0.62360000000000004</v>
      </c>
      <c r="I84" s="13">
        <v>0.85809999999999997</v>
      </c>
      <c r="K84" s="13" t="s">
        <v>171</v>
      </c>
      <c r="L84" s="13" t="s">
        <v>97</v>
      </c>
      <c r="M84" s="13">
        <v>6468</v>
      </c>
      <c r="N84" s="13">
        <v>2470</v>
      </c>
      <c r="O84" s="13">
        <v>3998</v>
      </c>
      <c r="P84" s="13">
        <v>1</v>
      </c>
      <c r="Q84" s="13">
        <v>38.19</v>
      </c>
      <c r="R84" s="13">
        <v>0.58750000000000002</v>
      </c>
      <c r="S84" s="13">
        <v>0.86209999999999998</v>
      </c>
      <c r="T84" s="13">
        <v>1</v>
      </c>
      <c r="U84" s="13">
        <v>1</v>
      </c>
      <c r="V84" s="13">
        <v>0</v>
      </c>
      <c r="X84" t="str">
        <f t="shared" si="1"/>
        <v>d$Total~0,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257A-60F9-4716-BB64-9F7B0F8B9298}">
  <sheetPr>
    <pageSetUpPr fitToPage="1"/>
  </sheetPr>
  <dimension ref="A1:C38"/>
  <sheetViews>
    <sheetView workbookViewId="0">
      <selection activeCell="B10" sqref="B10"/>
    </sheetView>
  </sheetViews>
  <sheetFormatPr defaultRowHeight="13.2" x14ac:dyDescent="0.25"/>
  <cols>
    <col min="1" max="1" width="3" style="1" bestFit="1" customWidth="1"/>
    <col min="2" max="2" width="42.109375" style="5" bestFit="1" customWidth="1"/>
    <col min="3" max="3" width="153.109375" style="6" customWidth="1"/>
    <col min="4" max="16384" width="8.88671875" style="1"/>
  </cols>
  <sheetData>
    <row r="1" spans="1:3" x14ac:dyDescent="0.25">
      <c r="B1" s="7" t="s">
        <v>65</v>
      </c>
      <c r="C1" s="8" t="s">
        <v>66</v>
      </c>
    </row>
    <row r="2" spans="1:3" x14ac:dyDescent="0.25">
      <c r="A2" s="1">
        <v>1</v>
      </c>
      <c r="B2" s="11" t="s">
        <v>31</v>
      </c>
      <c r="C2" s="2" t="s">
        <v>37</v>
      </c>
    </row>
    <row r="3" spans="1:3" x14ac:dyDescent="0.25">
      <c r="A3" s="1">
        <v>2</v>
      </c>
      <c r="B3" s="12" t="s">
        <v>30</v>
      </c>
      <c r="C3" s="4" t="s">
        <v>33</v>
      </c>
    </row>
    <row r="4" spans="1:3" x14ac:dyDescent="0.25">
      <c r="A4" s="1">
        <v>3</v>
      </c>
      <c r="B4" s="10" t="s">
        <v>29</v>
      </c>
      <c r="C4" s="4" t="s">
        <v>38</v>
      </c>
    </row>
    <row r="5" spans="1:3" x14ac:dyDescent="0.25">
      <c r="A5" s="1">
        <v>4</v>
      </c>
      <c r="B5" s="10" t="s">
        <v>28</v>
      </c>
      <c r="C5" s="4" t="s">
        <v>32</v>
      </c>
    </row>
    <row r="6" spans="1:3" x14ac:dyDescent="0.25">
      <c r="A6" s="1">
        <v>5</v>
      </c>
      <c r="B6" s="10" t="s">
        <v>27</v>
      </c>
      <c r="C6" s="4" t="s">
        <v>39</v>
      </c>
    </row>
    <row r="7" spans="1:3" x14ac:dyDescent="0.25">
      <c r="A7" s="1">
        <v>6</v>
      </c>
      <c r="B7" s="10" t="s">
        <v>26</v>
      </c>
      <c r="C7" s="4" t="s">
        <v>40</v>
      </c>
    </row>
    <row r="8" spans="1:3" x14ac:dyDescent="0.25">
      <c r="A8" s="1">
        <v>7</v>
      </c>
      <c r="B8" s="3" t="s">
        <v>34</v>
      </c>
      <c r="C8" s="4" t="s">
        <v>67</v>
      </c>
    </row>
    <row r="9" spans="1:3" x14ac:dyDescent="0.25">
      <c r="A9" s="1">
        <v>8</v>
      </c>
      <c r="B9" s="9" t="s">
        <v>25</v>
      </c>
      <c r="C9" s="4" t="s">
        <v>41</v>
      </c>
    </row>
    <row r="10" spans="1:3" x14ac:dyDescent="0.25">
      <c r="A10" s="1">
        <v>9</v>
      </c>
      <c r="B10" s="9" t="s">
        <v>24</v>
      </c>
      <c r="C10" s="4" t="s">
        <v>42</v>
      </c>
    </row>
    <row r="11" spans="1:3" x14ac:dyDescent="0.25">
      <c r="A11" s="1">
        <v>10</v>
      </c>
      <c r="B11" s="9" t="s">
        <v>23</v>
      </c>
      <c r="C11" s="4" t="s">
        <v>35</v>
      </c>
    </row>
    <row r="12" spans="1:3" x14ac:dyDescent="0.25">
      <c r="A12" s="1">
        <v>11</v>
      </c>
      <c r="B12" s="10" t="s">
        <v>22</v>
      </c>
      <c r="C12" s="4" t="s">
        <v>43</v>
      </c>
    </row>
    <row r="13" spans="1:3" x14ac:dyDescent="0.25">
      <c r="A13" s="1">
        <v>12</v>
      </c>
      <c r="B13" s="10" t="s">
        <v>21</v>
      </c>
      <c r="C13" s="4" t="s">
        <v>44</v>
      </c>
    </row>
    <row r="14" spans="1:3" x14ac:dyDescent="0.25">
      <c r="A14" s="1">
        <v>13</v>
      </c>
      <c r="B14" s="10" t="s">
        <v>20</v>
      </c>
      <c r="C14" s="4" t="s">
        <v>45</v>
      </c>
    </row>
    <row r="15" spans="1:3" x14ac:dyDescent="0.25">
      <c r="A15" s="1">
        <v>14</v>
      </c>
      <c r="B15" s="10" t="s">
        <v>19</v>
      </c>
      <c r="C15" s="4" t="s">
        <v>46</v>
      </c>
    </row>
    <row r="16" spans="1:3" x14ac:dyDescent="0.25">
      <c r="A16" s="1">
        <v>15</v>
      </c>
      <c r="B16" s="10" t="s">
        <v>18</v>
      </c>
      <c r="C16" s="4" t="s">
        <v>36</v>
      </c>
    </row>
    <row r="17" spans="1:3" x14ac:dyDescent="0.25">
      <c r="A17" s="1">
        <v>16</v>
      </c>
      <c r="B17" s="10" t="s">
        <v>47</v>
      </c>
      <c r="C17" s="4" t="s">
        <v>48</v>
      </c>
    </row>
    <row r="18" spans="1:3" x14ac:dyDescent="0.25">
      <c r="A18" s="1">
        <v>17</v>
      </c>
      <c r="B18" s="10" t="s">
        <v>17</v>
      </c>
      <c r="C18" s="77" t="s">
        <v>49</v>
      </c>
    </row>
    <row r="19" spans="1:3" x14ac:dyDescent="0.25">
      <c r="A19" s="1">
        <v>18</v>
      </c>
      <c r="B19" s="10" t="s">
        <v>16</v>
      </c>
      <c r="C19" s="78"/>
    </row>
    <row r="20" spans="1:3" x14ac:dyDescent="0.25">
      <c r="A20" s="1">
        <v>19</v>
      </c>
      <c r="B20" s="10" t="s">
        <v>15</v>
      </c>
      <c r="C20" s="78"/>
    </row>
    <row r="21" spans="1:3" x14ac:dyDescent="0.25">
      <c r="A21" s="1">
        <v>20</v>
      </c>
      <c r="B21" s="10" t="s">
        <v>63</v>
      </c>
      <c r="C21" s="78"/>
    </row>
    <row r="22" spans="1:3" x14ac:dyDescent="0.25">
      <c r="A22" s="1">
        <v>21</v>
      </c>
      <c r="B22" s="10" t="s">
        <v>14</v>
      </c>
      <c r="C22" s="78"/>
    </row>
    <row r="23" spans="1:3" x14ac:dyDescent="0.25">
      <c r="A23" s="1">
        <v>22</v>
      </c>
      <c r="B23" s="10" t="s">
        <v>13</v>
      </c>
      <c r="C23" s="79"/>
    </row>
    <row r="24" spans="1:3" x14ac:dyDescent="0.25">
      <c r="A24" s="1">
        <v>23</v>
      </c>
      <c r="B24" s="10" t="s">
        <v>12</v>
      </c>
      <c r="C24" s="4" t="s">
        <v>50</v>
      </c>
    </row>
    <row r="25" spans="1:3" x14ac:dyDescent="0.25">
      <c r="A25" s="1">
        <v>24</v>
      </c>
      <c r="B25" s="10" t="s">
        <v>11</v>
      </c>
      <c r="C25" s="4" t="s">
        <v>51</v>
      </c>
    </row>
    <row r="26" spans="1:3" x14ac:dyDescent="0.25">
      <c r="A26" s="1">
        <v>25</v>
      </c>
      <c r="B26" s="10" t="s">
        <v>10</v>
      </c>
      <c r="C26" s="4" t="s">
        <v>52</v>
      </c>
    </row>
    <row r="27" spans="1:3" x14ac:dyDescent="0.25">
      <c r="A27" s="1">
        <v>26</v>
      </c>
      <c r="B27" s="10" t="s">
        <v>9</v>
      </c>
      <c r="C27" s="4" t="s">
        <v>53</v>
      </c>
    </row>
    <row r="28" spans="1:3" x14ac:dyDescent="0.25">
      <c r="A28" s="1">
        <v>27</v>
      </c>
      <c r="B28" s="10" t="s">
        <v>8</v>
      </c>
      <c r="C28" s="4" t="s">
        <v>54</v>
      </c>
    </row>
    <row r="29" spans="1:3" x14ac:dyDescent="0.25">
      <c r="A29" s="1">
        <v>28</v>
      </c>
      <c r="B29" s="10" t="s">
        <v>56</v>
      </c>
      <c r="C29" s="4" t="s">
        <v>55</v>
      </c>
    </row>
    <row r="30" spans="1:3" x14ac:dyDescent="0.25">
      <c r="A30" s="1">
        <v>29</v>
      </c>
      <c r="B30" s="10" t="s">
        <v>7</v>
      </c>
      <c r="C30" s="4" t="s">
        <v>57</v>
      </c>
    </row>
    <row r="31" spans="1:3" x14ac:dyDescent="0.25">
      <c r="A31" s="1">
        <v>30</v>
      </c>
      <c r="B31" s="10" t="s">
        <v>64</v>
      </c>
      <c r="C31" s="4" t="s">
        <v>58</v>
      </c>
    </row>
    <row r="32" spans="1:3" x14ac:dyDescent="0.25">
      <c r="A32" s="1">
        <v>31</v>
      </c>
      <c r="B32" s="10" t="s">
        <v>6</v>
      </c>
      <c r="C32" s="77" t="s">
        <v>59</v>
      </c>
    </row>
    <row r="33" spans="1:3" x14ac:dyDescent="0.25">
      <c r="A33" s="1">
        <v>32</v>
      </c>
      <c r="B33" s="10" t="s">
        <v>5</v>
      </c>
      <c r="C33" s="78"/>
    </row>
    <row r="34" spans="1:3" x14ac:dyDescent="0.25">
      <c r="A34" s="1">
        <v>33</v>
      </c>
      <c r="B34" s="9" t="s">
        <v>4</v>
      </c>
      <c r="C34" s="78"/>
    </row>
    <row r="35" spans="1:3" x14ac:dyDescent="0.25">
      <c r="A35" s="1">
        <v>34</v>
      </c>
      <c r="B35" s="9" t="s">
        <v>3</v>
      </c>
      <c r="C35" s="79"/>
    </row>
    <row r="36" spans="1:3" x14ac:dyDescent="0.25">
      <c r="A36" s="1">
        <v>35</v>
      </c>
      <c r="B36" s="10" t="s">
        <v>2</v>
      </c>
      <c r="C36" s="4" t="s">
        <v>60</v>
      </c>
    </row>
    <row r="37" spans="1:3" x14ac:dyDescent="0.25">
      <c r="A37" s="1">
        <v>36</v>
      </c>
      <c r="B37" s="10" t="s">
        <v>1</v>
      </c>
      <c r="C37" s="4" t="s">
        <v>61</v>
      </c>
    </row>
    <row r="38" spans="1:3" x14ac:dyDescent="0.25">
      <c r="A38" s="1">
        <v>37</v>
      </c>
      <c r="B38" s="10" t="s">
        <v>0</v>
      </c>
      <c r="C38" s="4" t="s">
        <v>62</v>
      </c>
    </row>
  </sheetData>
  <mergeCells count="2">
    <mergeCell ref="C18:C23"/>
    <mergeCell ref="C32:C35"/>
  </mergeCells>
  <pageMargins left="0.25" right="0.25" top="0.75" bottom="0.75" header="0.3" footer="0.3"/>
  <pageSetup scale="67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B4F8-0146-4D9E-9926-DECFDE92E9AA}">
  <dimension ref="B1:R47"/>
  <sheetViews>
    <sheetView showGridLines="0" workbookViewId="0">
      <selection activeCell="P17" sqref="P17"/>
    </sheetView>
  </sheetViews>
  <sheetFormatPr defaultRowHeight="14.4" x14ac:dyDescent="0.3"/>
  <cols>
    <col min="1" max="1" width="2.21875" customWidth="1"/>
    <col min="2" max="2" width="5.44140625" bestFit="1" customWidth="1"/>
    <col min="3" max="3" width="11.21875" bestFit="1" customWidth="1"/>
    <col min="4" max="4" width="41" bestFit="1" customWidth="1"/>
    <col min="5" max="5" width="23.6640625" style="18" bestFit="1" customWidth="1"/>
    <col min="6" max="6" width="7.44140625" style="18" bestFit="1" customWidth="1"/>
    <col min="7" max="7" width="10.88671875" style="18" bestFit="1" customWidth="1"/>
    <col min="8" max="8" width="7.6640625" style="18" bestFit="1" customWidth="1"/>
    <col min="9" max="9" width="5.88671875" style="18" bestFit="1" customWidth="1"/>
    <col min="10" max="10" width="17.5546875" style="18" bestFit="1" customWidth="1"/>
    <col min="11" max="11" width="8" style="18" bestFit="1" customWidth="1"/>
    <col min="12" max="12" width="8.33203125" style="18" bestFit="1" customWidth="1"/>
    <col min="13" max="13" width="8.44140625" style="18" bestFit="1" customWidth="1"/>
    <col min="14" max="14" width="7.77734375" style="18" bestFit="1" customWidth="1"/>
    <col min="15" max="15" width="8.21875" bestFit="1" customWidth="1"/>
    <col min="16" max="16" width="31.88671875" bestFit="1" customWidth="1"/>
    <col min="17" max="18" width="9.44140625" style="61" bestFit="1" customWidth="1"/>
  </cols>
  <sheetData>
    <row r="1" spans="2:18" ht="15" thickBot="1" x14ac:dyDescent="0.35"/>
    <row r="2" spans="2:18" x14ac:dyDescent="0.3">
      <c r="B2" s="54" t="s">
        <v>222</v>
      </c>
      <c r="C2" s="55" t="s">
        <v>219</v>
      </c>
      <c r="D2" s="55" t="s">
        <v>84</v>
      </c>
      <c r="E2" s="56" t="s">
        <v>264</v>
      </c>
      <c r="F2" s="56" t="s">
        <v>214</v>
      </c>
      <c r="G2" s="56" t="s">
        <v>215</v>
      </c>
      <c r="H2" s="56" t="s">
        <v>216</v>
      </c>
      <c r="I2" s="56" t="s">
        <v>217</v>
      </c>
      <c r="J2" s="56" t="s">
        <v>218</v>
      </c>
      <c r="K2" s="56" t="s">
        <v>176</v>
      </c>
      <c r="L2" s="56" t="s">
        <v>177</v>
      </c>
      <c r="M2" s="56" t="s">
        <v>178</v>
      </c>
      <c r="N2" s="56" t="s">
        <v>179</v>
      </c>
      <c r="O2" s="56" t="s">
        <v>282</v>
      </c>
      <c r="P2" s="56" t="s">
        <v>285</v>
      </c>
      <c r="Q2" s="62" t="s">
        <v>283</v>
      </c>
      <c r="R2" s="63" t="s">
        <v>284</v>
      </c>
    </row>
    <row r="3" spans="2:18" x14ac:dyDescent="0.3">
      <c r="B3" s="33">
        <v>1</v>
      </c>
      <c r="C3" s="13" t="s">
        <v>220</v>
      </c>
      <c r="D3" s="13" t="s">
        <v>167</v>
      </c>
      <c r="E3" s="70">
        <v>3.9561999999999999</v>
      </c>
      <c r="F3" s="71">
        <v>0</v>
      </c>
      <c r="G3" s="71">
        <v>3580.49305476991</v>
      </c>
      <c r="H3" s="71">
        <v>0.48780000000000001</v>
      </c>
      <c r="I3" s="17" t="s">
        <v>180</v>
      </c>
      <c r="J3" s="17" t="s">
        <v>181</v>
      </c>
      <c r="K3" s="71">
        <v>0</v>
      </c>
      <c r="L3" s="17">
        <v>3</v>
      </c>
      <c r="M3" s="17" t="s">
        <v>182</v>
      </c>
      <c r="N3" s="17" t="s">
        <v>183</v>
      </c>
      <c r="O3" s="13"/>
      <c r="P3" s="13"/>
      <c r="Q3" s="64"/>
      <c r="R3" s="65"/>
    </row>
    <row r="4" spans="2:18" x14ac:dyDescent="0.3">
      <c r="B4" s="33">
        <v>2</v>
      </c>
      <c r="C4" s="43" t="s">
        <v>221</v>
      </c>
      <c r="D4" s="43" t="s">
        <v>119</v>
      </c>
      <c r="E4" s="44">
        <v>1.9139999999999999</v>
      </c>
      <c r="F4" s="45">
        <v>0</v>
      </c>
      <c r="G4" s="45">
        <v>2252.7119762822699</v>
      </c>
      <c r="H4" s="45">
        <v>0.68910000000000005</v>
      </c>
      <c r="I4" s="46" t="s">
        <v>184</v>
      </c>
      <c r="J4" s="46" t="s">
        <v>182</v>
      </c>
      <c r="K4" s="45">
        <v>0.33333333333333298</v>
      </c>
      <c r="L4" s="46">
        <v>4</v>
      </c>
      <c r="M4" s="46" t="s">
        <v>182</v>
      </c>
      <c r="N4" s="46" t="s">
        <v>183</v>
      </c>
      <c r="O4" s="46" t="s">
        <v>279</v>
      </c>
      <c r="P4" s="13" t="s">
        <v>293</v>
      </c>
      <c r="Q4" s="64">
        <v>94.058899999999994</v>
      </c>
      <c r="R4" s="65">
        <v>95.177999999999997</v>
      </c>
    </row>
    <row r="5" spans="2:18" x14ac:dyDescent="0.3">
      <c r="B5" s="33">
        <v>3</v>
      </c>
      <c r="C5" s="13" t="s">
        <v>221</v>
      </c>
      <c r="D5" s="13" t="s">
        <v>107</v>
      </c>
      <c r="E5" s="70">
        <v>1.0869</v>
      </c>
      <c r="F5" s="71">
        <v>5.1281936622525805E-193</v>
      </c>
      <c r="G5" s="71">
        <v>878.29650129411505</v>
      </c>
      <c r="H5" s="71">
        <v>0.78639999999999999</v>
      </c>
      <c r="I5" s="17" t="s">
        <v>180</v>
      </c>
      <c r="J5" s="17" t="s">
        <v>182</v>
      </c>
      <c r="K5" s="71">
        <v>0.33333333333333298</v>
      </c>
      <c r="L5" s="17">
        <v>4</v>
      </c>
      <c r="M5" s="17" t="s">
        <v>182</v>
      </c>
      <c r="N5" s="17" t="s">
        <v>185</v>
      </c>
      <c r="O5" s="13"/>
      <c r="P5" s="13"/>
      <c r="Q5" s="64"/>
      <c r="R5" s="65"/>
    </row>
    <row r="6" spans="2:18" x14ac:dyDescent="0.3">
      <c r="B6" s="33">
        <v>4</v>
      </c>
      <c r="C6" s="13" t="s">
        <v>221</v>
      </c>
      <c r="D6" s="13" t="s">
        <v>124</v>
      </c>
      <c r="E6" s="70">
        <v>1.0179</v>
      </c>
      <c r="F6" s="71">
        <v>9.4392764896586398E-291</v>
      </c>
      <c r="G6" s="71">
        <v>1360.3236751029101</v>
      </c>
      <c r="H6" s="71">
        <v>0.80059999999999998</v>
      </c>
      <c r="I6" s="17" t="s">
        <v>180</v>
      </c>
      <c r="J6" s="17" t="s">
        <v>181</v>
      </c>
      <c r="K6" s="71">
        <v>0</v>
      </c>
      <c r="L6" s="17">
        <v>3</v>
      </c>
      <c r="M6" s="17" t="s">
        <v>182</v>
      </c>
      <c r="N6" s="17" t="s">
        <v>183</v>
      </c>
      <c r="O6" s="13"/>
      <c r="P6" s="13"/>
      <c r="Q6" s="64"/>
      <c r="R6" s="65"/>
    </row>
    <row r="7" spans="2:18" x14ac:dyDescent="0.3">
      <c r="B7" s="33">
        <v>5</v>
      </c>
      <c r="C7" s="43" t="s">
        <v>221</v>
      </c>
      <c r="D7" s="43" t="s">
        <v>112</v>
      </c>
      <c r="E7" s="44">
        <v>0.91710000000000003</v>
      </c>
      <c r="F7" s="45">
        <v>4.4426458945300797E-235</v>
      </c>
      <c r="G7" s="45">
        <v>1103.10439727883</v>
      </c>
      <c r="H7" s="45">
        <v>0.82569999999999999</v>
      </c>
      <c r="I7" s="46" t="s">
        <v>180</v>
      </c>
      <c r="J7" s="46" t="s">
        <v>181</v>
      </c>
      <c r="K7" s="45">
        <v>0</v>
      </c>
      <c r="L7" s="46">
        <v>3</v>
      </c>
      <c r="M7" s="46" t="s">
        <v>182</v>
      </c>
      <c r="N7" s="46" t="s">
        <v>183</v>
      </c>
      <c r="O7" s="46" t="s">
        <v>274</v>
      </c>
      <c r="P7" s="13" t="s">
        <v>292</v>
      </c>
      <c r="Q7" s="64">
        <v>94.077550000000002</v>
      </c>
      <c r="R7" s="65">
        <v>95.177999999999997</v>
      </c>
    </row>
    <row r="8" spans="2:18" x14ac:dyDescent="0.3">
      <c r="B8" s="33">
        <v>6</v>
      </c>
      <c r="C8" s="13" t="s">
        <v>220</v>
      </c>
      <c r="D8" s="13" t="s">
        <v>156</v>
      </c>
      <c r="E8" s="70">
        <v>0.77590000000000003</v>
      </c>
      <c r="F8" s="71">
        <v>2.1607551455185501E-205</v>
      </c>
      <c r="G8" s="71">
        <v>980.993724640594</v>
      </c>
      <c r="H8" s="71">
        <v>0.84050000000000002</v>
      </c>
      <c r="I8" s="17" t="s">
        <v>180</v>
      </c>
      <c r="J8" s="17" t="s">
        <v>182</v>
      </c>
      <c r="K8" s="71">
        <v>0.25</v>
      </c>
      <c r="L8" s="17">
        <v>5</v>
      </c>
      <c r="M8" s="17" t="s">
        <v>182</v>
      </c>
      <c r="N8" s="17" t="s">
        <v>183</v>
      </c>
      <c r="O8" s="13"/>
      <c r="P8" s="13"/>
      <c r="Q8" s="64"/>
      <c r="R8" s="65"/>
    </row>
    <row r="9" spans="2:18" x14ac:dyDescent="0.3">
      <c r="B9" s="33">
        <v>7</v>
      </c>
      <c r="C9" s="13" t="s">
        <v>220</v>
      </c>
      <c r="D9" s="13" t="s">
        <v>152</v>
      </c>
      <c r="E9" s="20">
        <v>0.61880000000000002</v>
      </c>
      <c r="F9" s="41">
        <v>4.84403580816521E-156</v>
      </c>
      <c r="G9" s="41">
        <v>747.22291270529104</v>
      </c>
      <c r="H9" s="41">
        <v>0.87219999999999998</v>
      </c>
      <c r="I9" s="17" t="s">
        <v>180</v>
      </c>
      <c r="J9" s="17" t="s">
        <v>182</v>
      </c>
      <c r="K9" s="41">
        <v>0.5</v>
      </c>
      <c r="L9" s="17">
        <v>5</v>
      </c>
      <c r="M9" s="17" t="s">
        <v>182</v>
      </c>
      <c r="N9" s="17" t="s">
        <v>183</v>
      </c>
      <c r="O9" s="13"/>
      <c r="P9" s="13"/>
      <c r="Q9" s="64"/>
      <c r="R9" s="65"/>
    </row>
    <row r="10" spans="2:18" x14ac:dyDescent="0.3">
      <c r="B10" s="33">
        <v>8</v>
      </c>
      <c r="C10" s="13" t="s">
        <v>220</v>
      </c>
      <c r="D10" s="13" t="s">
        <v>171</v>
      </c>
      <c r="E10" s="20">
        <v>0.58750000000000002</v>
      </c>
      <c r="F10" s="41">
        <v>2.3811777076218801E-187</v>
      </c>
      <c r="G10" s="41">
        <v>882.41245565375505</v>
      </c>
      <c r="H10" s="41">
        <v>0.86209999999999998</v>
      </c>
      <c r="I10" s="17" t="s">
        <v>180</v>
      </c>
      <c r="J10" s="17" t="s">
        <v>181</v>
      </c>
      <c r="K10" s="41">
        <v>0</v>
      </c>
      <c r="L10" s="17">
        <v>3</v>
      </c>
      <c r="M10" s="17" t="s">
        <v>182</v>
      </c>
      <c r="N10" s="17" t="s">
        <v>183</v>
      </c>
      <c r="O10" s="13"/>
      <c r="P10" s="13"/>
      <c r="Q10" s="64"/>
      <c r="R10" s="65"/>
    </row>
    <row r="11" spans="2:18" x14ac:dyDescent="0.3">
      <c r="B11" s="33">
        <v>9</v>
      </c>
      <c r="C11" s="43" t="s">
        <v>221</v>
      </c>
      <c r="D11" s="43" t="s">
        <v>93</v>
      </c>
      <c r="E11" s="44">
        <v>0.57630000000000003</v>
      </c>
      <c r="F11" s="45">
        <v>5.1852093121912903E-150</v>
      </c>
      <c r="G11" s="45">
        <v>693.57706452236096</v>
      </c>
      <c r="H11" s="45">
        <v>0.878</v>
      </c>
      <c r="I11" s="46" t="s">
        <v>180</v>
      </c>
      <c r="J11" s="46" t="s">
        <v>181</v>
      </c>
      <c r="K11" s="45">
        <v>0</v>
      </c>
      <c r="L11" s="46">
        <v>3</v>
      </c>
      <c r="M11" s="46" t="s">
        <v>182</v>
      </c>
      <c r="N11" s="46" t="s">
        <v>183</v>
      </c>
      <c r="O11" s="46" t="s">
        <v>270</v>
      </c>
      <c r="P11" s="13" t="s">
        <v>292</v>
      </c>
      <c r="Q11" s="64">
        <v>94.081329999999994</v>
      </c>
      <c r="R11" s="65">
        <v>95.189019999999999</v>
      </c>
    </row>
    <row r="12" spans="2:18" x14ac:dyDescent="0.3">
      <c r="B12" s="33">
        <v>10</v>
      </c>
      <c r="C12" s="43" t="s">
        <v>221</v>
      </c>
      <c r="D12" s="43" t="s">
        <v>116</v>
      </c>
      <c r="E12" s="44">
        <v>0.5101</v>
      </c>
      <c r="F12" s="45">
        <v>3.7897180293126398E-140</v>
      </c>
      <c r="G12" s="45">
        <v>648.08476049370404</v>
      </c>
      <c r="H12" s="45">
        <v>0.87960000000000005</v>
      </c>
      <c r="I12" s="46" t="s">
        <v>180</v>
      </c>
      <c r="J12" s="46" t="s">
        <v>181</v>
      </c>
      <c r="K12" s="45">
        <v>0</v>
      </c>
      <c r="L12" s="46">
        <v>2</v>
      </c>
      <c r="M12" s="46" t="s">
        <v>182</v>
      </c>
      <c r="N12" s="46" t="s">
        <v>183</v>
      </c>
      <c r="O12" s="46" t="s">
        <v>272</v>
      </c>
      <c r="P12" s="13" t="s">
        <v>292</v>
      </c>
      <c r="Q12" s="64">
        <v>94.080870000000004</v>
      </c>
      <c r="R12" s="65">
        <v>95.19153</v>
      </c>
    </row>
    <row r="13" spans="2:18" x14ac:dyDescent="0.3">
      <c r="B13" s="33">
        <v>11</v>
      </c>
      <c r="C13" s="13" t="s">
        <v>221</v>
      </c>
      <c r="D13" s="13" t="s">
        <v>138</v>
      </c>
      <c r="E13" s="20">
        <v>0.37280000000000002</v>
      </c>
      <c r="F13" s="41">
        <v>2.8414415615522397E-23</v>
      </c>
      <c r="G13" s="41">
        <v>98.766192003500606</v>
      </c>
      <c r="H13" s="41">
        <v>0.90069999999999995</v>
      </c>
      <c r="I13" s="17" t="s">
        <v>180</v>
      </c>
      <c r="J13" s="17" t="s">
        <v>182</v>
      </c>
      <c r="K13" s="41">
        <v>0.25</v>
      </c>
      <c r="L13" s="17">
        <v>5</v>
      </c>
      <c r="M13" s="17" t="s">
        <v>182</v>
      </c>
      <c r="N13" s="17" t="s">
        <v>185</v>
      </c>
      <c r="O13" s="13"/>
      <c r="P13" s="13"/>
      <c r="Q13" s="64"/>
      <c r="R13" s="65"/>
    </row>
    <row r="14" spans="2:18" x14ac:dyDescent="0.3">
      <c r="B14" s="33">
        <v>12</v>
      </c>
      <c r="C14" s="13" t="s">
        <v>221</v>
      </c>
      <c r="D14" s="13" t="s">
        <v>64</v>
      </c>
      <c r="E14" s="20">
        <v>0.34379999999999999</v>
      </c>
      <c r="F14" s="41">
        <v>2.3947995896626299E-82</v>
      </c>
      <c r="G14" s="41">
        <v>399.99192604034801</v>
      </c>
      <c r="H14" s="41">
        <v>0.90810000000000002</v>
      </c>
      <c r="I14" s="17" t="s">
        <v>180</v>
      </c>
      <c r="J14" s="17" t="s">
        <v>181</v>
      </c>
      <c r="K14" s="41">
        <v>0</v>
      </c>
      <c r="L14" s="17">
        <v>3</v>
      </c>
      <c r="M14" s="17" t="s">
        <v>182</v>
      </c>
      <c r="N14" s="17" t="s">
        <v>183</v>
      </c>
      <c r="O14" s="13"/>
      <c r="P14" s="13"/>
      <c r="Q14" s="64"/>
      <c r="R14" s="65"/>
    </row>
    <row r="15" spans="2:18" x14ac:dyDescent="0.3">
      <c r="B15" s="33">
        <v>13</v>
      </c>
      <c r="C15" s="13" t="s">
        <v>221</v>
      </c>
      <c r="D15" s="13" t="s">
        <v>144</v>
      </c>
      <c r="E15" s="20">
        <v>0.16370000000000001</v>
      </c>
      <c r="F15" s="41">
        <v>1.8597936496391101E-35</v>
      </c>
      <c r="G15" s="41">
        <v>154.43591637414599</v>
      </c>
      <c r="H15" s="41">
        <v>0.93220000000000003</v>
      </c>
      <c r="I15" s="17" t="s">
        <v>180</v>
      </c>
      <c r="J15" s="17" t="s">
        <v>181</v>
      </c>
      <c r="K15" s="41">
        <v>0</v>
      </c>
      <c r="L15" s="17">
        <v>4</v>
      </c>
      <c r="M15" s="17" t="s">
        <v>182</v>
      </c>
      <c r="N15" s="17" t="s">
        <v>185</v>
      </c>
      <c r="O15" s="13"/>
      <c r="P15" s="13"/>
      <c r="Q15" s="64"/>
      <c r="R15" s="65"/>
    </row>
    <row r="16" spans="2:18" x14ac:dyDescent="0.3">
      <c r="B16" s="33">
        <v>14</v>
      </c>
      <c r="C16" s="43" t="s">
        <v>220</v>
      </c>
      <c r="D16" s="43" t="s">
        <v>164</v>
      </c>
      <c r="E16" s="44">
        <v>9.6799999999999997E-2</v>
      </c>
      <c r="F16" s="45">
        <v>5.00007999154417E-30</v>
      </c>
      <c r="G16" s="45">
        <v>157.63197111703099</v>
      </c>
      <c r="H16" s="45">
        <v>0.94289999999999996</v>
      </c>
      <c r="I16" s="46" t="s">
        <v>184</v>
      </c>
      <c r="J16" s="46" t="s">
        <v>181</v>
      </c>
      <c r="K16" s="45">
        <v>0</v>
      </c>
      <c r="L16" s="46">
        <v>2</v>
      </c>
      <c r="M16" s="46" t="s">
        <v>182</v>
      </c>
      <c r="N16" s="46" t="s">
        <v>183</v>
      </c>
      <c r="O16" s="46" t="s">
        <v>280</v>
      </c>
      <c r="P16" s="13" t="s">
        <v>293</v>
      </c>
      <c r="Q16" s="64">
        <v>94.063829999999996</v>
      </c>
      <c r="R16" s="65">
        <v>95.177999999999997</v>
      </c>
    </row>
    <row r="17" spans="2:18" x14ac:dyDescent="0.3">
      <c r="B17" s="33">
        <v>15</v>
      </c>
      <c r="C17" s="13" t="s">
        <v>221</v>
      </c>
      <c r="D17" s="13" t="s">
        <v>98</v>
      </c>
      <c r="E17" s="20">
        <v>9.2399999999999996E-2</v>
      </c>
      <c r="F17" s="41">
        <v>8.3141842852548005E-27</v>
      </c>
      <c r="G17" s="41">
        <v>114.89105761729</v>
      </c>
      <c r="H17" s="41">
        <v>0.94499999999999995</v>
      </c>
      <c r="I17" s="17" t="s">
        <v>184</v>
      </c>
      <c r="J17" s="17" t="s">
        <v>181</v>
      </c>
      <c r="K17" s="41">
        <v>0</v>
      </c>
      <c r="L17" s="17">
        <v>2</v>
      </c>
      <c r="M17" s="17" t="s">
        <v>182</v>
      </c>
      <c r="N17" s="17" t="s">
        <v>183</v>
      </c>
      <c r="O17" s="13"/>
      <c r="P17" s="13"/>
      <c r="Q17" s="64"/>
      <c r="R17" s="65"/>
    </row>
    <row r="18" spans="2:18" x14ac:dyDescent="0.3">
      <c r="B18" s="33">
        <v>16</v>
      </c>
      <c r="C18" s="43" t="s">
        <v>221</v>
      </c>
      <c r="D18" s="43" t="s">
        <v>131</v>
      </c>
      <c r="E18" s="44">
        <v>6.7799999999999999E-2</v>
      </c>
      <c r="F18" s="45">
        <v>1.27421531097878E-27</v>
      </c>
      <c r="G18" s="45">
        <v>128.27292483712</v>
      </c>
      <c r="H18" s="45">
        <v>0.94820000000000004</v>
      </c>
      <c r="I18" s="46" t="s">
        <v>180</v>
      </c>
      <c r="J18" s="46" t="s">
        <v>182</v>
      </c>
      <c r="K18" s="45">
        <v>0.5</v>
      </c>
      <c r="L18" s="46">
        <v>3</v>
      </c>
      <c r="M18" s="46" t="s">
        <v>182</v>
      </c>
      <c r="N18" s="46" t="s">
        <v>183</v>
      </c>
      <c r="O18" s="46" t="s">
        <v>275</v>
      </c>
      <c r="P18" s="13" t="s">
        <v>294</v>
      </c>
      <c r="Q18" s="64">
        <v>94.073080000000004</v>
      </c>
      <c r="R18" s="65">
        <v>95.19153</v>
      </c>
    </row>
    <row r="19" spans="2:18" x14ac:dyDescent="0.3">
      <c r="B19" s="33">
        <v>17</v>
      </c>
      <c r="C19" s="13" t="s">
        <v>221</v>
      </c>
      <c r="D19" s="13" t="s">
        <v>134</v>
      </c>
      <c r="E19" s="20">
        <v>6.2399999999999997E-2</v>
      </c>
      <c r="F19" s="41">
        <v>2.5110994406930301E-20</v>
      </c>
      <c r="G19" s="41">
        <v>94.3785578527051</v>
      </c>
      <c r="H19" s="41">
        <v>0.94879999999999998</v>
      </c>
      <c r="I19" s="17" t="s">
        <v>180</v>
      </c>
      <c r="J19" s="17" t="s">
        <v>182</v>
      </c>
      <c r="K19" s="41">
        <v>0.5</v>
      </c>
      <c r="L19" s="17">
        <v>3</v>
      </c>
      <c r="M19" s="17" t="s">
        <v>182</v>
      </c>
      <c r="N19" s="17" t="s">
        <v>183</v>
      </c>
      <c r="O19" s="13"/>
      <c r="P19" s="13"/>
      <c r="Q19" s="64"/>
      <c r="R19" s="65"/>
    </row>
    <row r="20" spans="2:18" x14ac:dyDescent="0.3">
      <c r="B20" s="33">
        <v>18</v>
      </c>
      <c r="C20" s="43" t="s">
        <v>220</v>
      </c>
      <c r="D20" s="43" t="s">
        <v>85</v>
      </c>
      <c r="E20" s="44">
        <v>1.44E-2</v>
      </c>
      <c r="F20" s="45">
        <v>3.74219222549026E-5</v>
      </c>
      <c r="G20" s="45">
        <v>25.638643194771699</v>
      </c>
      <c r="H20" s="45">
        <v>0.95689999999999997</v>
      </c>
      <c r="I20" s="46" t="s">
        <v>180</v>
      </c>
      <c r="J20" s="46" t="s">
        <v>181</v>
      </c>
      <c r="K20" s="45">
        <v>0</v>
      </c>
      <c r="L20" s="46">
        <v>2</v>
      </c>
      <c r="M20" s="46" t="s">
        <v>182</v>
      </c>
      <c r="N20" s="46" t="s">
        <v>183</v>
      </c>
      <c r="O20" s="46" t="s">
        <v>278</v>
      </c>
      <c r="P20" s="13" t="s">
        <v>295</v>
      </c>
      <c r="Q20" s="64">
        <v>94.060969999999998</v>
      </c>
      <c r="R20" s="65">
        <v>95.177999999999997</v>
      </c>
    </row>
    <row r="21" spans="2:18" x14ac:dyDescent="0.3">
      <c r="B21" s="33">
        <v>19</v>
      </c>
      <c r="C21" s="43" t="s">
        <v>221</v>
      </c>
      <c r="D21" s="43" t="s">
        <v>161</v>
      </c>
      <c r="E21" s="44">
        <v>9.4000000000000004E-3</v>
      </c>
      <c r="F21" s="45">
        <v>1.4315726999293099E-4</v>
      </c>
      <c r="G21" s="45">
        <v>14.4601373601779</v>
      </c>
      <c r="H21" s="45">
        <v>0.95779999999999998</v>
      </c>
      <c r="I21" s="46" t="s">
        <v>180</v>
      </c>
      <c r="J21" s="46" t="s">
        <v>181</v>
      </c>
      <c r="K21" s="45">
        <v>0</v>
      </c>
      <c r="L21" s="46">
        <v>2</v>
      </c>
      <c r="M21" s="46" t="s">
        <v>182</v>
      </c>
      <c r="N21" s="46" t="s">
        <v>183</v>
      </c>
      <c r="O21" s="46" t="s">
        <v>277</v>
      </c>
      <c r="P21" s="13" t="s">
        <v>295</v>
      </c>
      <c r="Q21" s="64">
        <v>94.066299999999998</v>
      </c>
      <c r="R21" s="65">
        <v>95.177999999999997</v>
      </c>
    </row>
    <row r="22" spans="2:18" x14ac:dyDescent="0.3">
      <c r="B22" s="33">
        <v>20</v>
      </c>
      <c r="C22" s="43" t="s">
        <v>221</v>
      </c>
      <c r="D22" s="43" t="s">
        <v>149</v>
      </c>
      <c r="E22" s="44">
        <v>6.0000000000000001E-3</v>
      </c>
      <c r="F22" s="45">
        <v>2.5531802786221899E-3</v>
      </c>
      <c r="G22" s="45">
        <v>9.1020868503410792</v>
      </c>
      <c r="H22" s="45">
        <v>0.95830000000000004</v>
      </c>
      <c r="I22" s="46" t="s">
        <v>184</v>
      </c>
      <c r="J22" s="46" t="s">
        <v>181</v>
      </c>
      <c r="K22" s="45">
        <v>0</v>
      </c>
      <c r="L22" s="46">
        <v>2</v>
      </c>
      <c r="M22" s="46" t="s">
        <v>182</v>
      </c>
      <c r="N22" s="46" t="s">
        <v>183</v>
      </c>
      <c r="O22" s="46" t="s">
        <v>276</v>
      </c>
      <c r="P22" s="13" t="s">
        <v>295</v>
      </c>
      <c r="Q22" s="64">
        <v>94.072450000000003</v>
      </c>
      <c r="R22" s="65">
        <v>95.177999999999997</v>
      </c>
    </row>
    <row r="23" spans="2:18" ht="15" thickBot="1" x14ac:dyDescent="0.35">
      <c r="B23" s="34">
        <v>21</v>
      </c>
      <c r="C23" s="57" t="s">
        <v>181</v>
      </c>
      <c r="D23" s="57" t="s">
        <v>34</v>
      </c>
      <c r="E23" s="58">
        <v>0</v>
      </c>
      <c r="F23" s="59">
        <v>0</v>
      </c>
      <c r="G23" s="60">
        <v>6466.9999999994998</v>
      </c>
      <c r="H23" s="60">
        <v>0</v>
      </c>
      <c r="I23" s="60" t="s">
        <v>180</v>
      </c>
      <c r="J23" s="60" t="s">
        <v>181</v>
      </c>
      <c r="K23" s="59">
        <v>0</v>
      </c>
      <c r="L23" s="60">
        <v>2</v>
      </c>
      <c r="M23" s="60" t="s">
        <v>181</v>
      </c>
      <c r="N23" s="60" t="s">
        <v>185</v>
      </c>
      <c r="O23" s="53"/>
      <c r="P23" s="53"/>
      <c r="Q23" s="66"/>
      <c r="R23" s="67"/>
    </row>
    <row r="24" spans="2:18" ht="15" thickBot="1" x14ac:dyDescent="0.35"/>
    <row r="25" spans="2:18" x14ac:dyDescent="0.3">
      <c r="B25" s="32">
        <v>22</v>
      </c>
      <c r="C25" s="52" t="s">
        <v>221</v>
      </c>
      <c r="D25" s="52" t="s">
        <v>71</v>
      </c>
      <c r="E25" s="36" t="s">
        <v>266</v>
      </c>
      <c r="F25"/>
      <c r="G25"/>
      <c r="H25"/>
      <c r="I25"/>
      <c r="J25" s="81" t="s">
        <v>286</v>
      </c>
      <c r="K25" s="56" t="s">
        <v>227</v>
      </c>
      <c r="L25" s="82" t="s">
        <v>231</v>
      </c>
      <c r="M25"/>
      <c r="N25"/>
    </row>
    <row r="26" spans="2:18" x14ac:dyDescent="0.3">
      <c r="B26" s="33">
        <v>23</v>
      </c>
      <c r="C26" s="13" t="s">
        <v>221</v>
      </c>
      <c r="D26" s="13" t="s">
        <v>25</v>
      </c>
      <c r="E26" s="50" t="s">
        <v>266</v>
      </c>
      <c r="F26"/>
      <c r="G26"/>
      <c r="H26"/>
      <c r="I26"/>
      <c r="J26" s="83" t="s">
        <v>237</v>
      </c>
      <c r="K26" s="69">
        <v>0.96602268745708875</v>
      </c>
      <c r="L26" s="84">
        <v>0.97115412402922396</v>
      </c>
      <c r="M26"/>
      <c r="N26"/>
    </row>
    <row r="27" spans="2:18" x14ac:dyDescent="0.3">
      <c r="B27" s="33">
        <v>24</v>
      </c>
      <c r="C27" s="13" t="s">
        <v>220</v>
      </c>
      <c r="D27" s="13" t="s">
        <v>72</v>
      </c>
      <c r="E27" s="50" t="s">
        <v>266</v>
      </c>
      <c r="F27"/>
      <c r="G27"/>
      <c r="H27"/>
      <c r="I27"/>
      <c r="J27" s="83" t="s">
        <v>238</v>
      </c>
      <c r="K27" s="69">
        <v>0.93204537491417749</v>
      </c>
      <c r="L27" s="84">
        <v>0.94230824805844793</v>
      </c>
      <c r="M27"/>
    </row>
    <row r="28" spans="2:18" x14ac:dyDescent="0.3">
      <c r="B28" s="33">
        <v>25</v>
      </c>
      <c r="C28" s="13" t="s">
        <v>221</v>
      </c>
      <c r="D28" s="13" t="s">
        <v>17</v>
      </c>
      <c r="E28" s="50" t="s">
        <v>266</v>
      </c>
      <c r="F28"/>
      <c r="G28"/>
      <c r="H28"/>
      <c r="I28"/>
      <c r="J28" s="83" t="s">
        <v>240</v>
      </c>
      <c r="K28" s="21">
        <v>1.3184614738103149E-2</v>
      </c>
      <c r="L28" s="85">
        <v>1.6052820311575396E-2</v>
      </c>
      <c r="M28"/>
    </row>
    <row r="29" spans="2:18" x14ac:dyDescent="0.3">
      <c r="B29" s="33">
        <v>26</v>
      </c>
      <c r="C29" s="13" t="s">
        <v>221</v>
      </c>
      <c r="D29" s="13" t="s">
        <v>75</v>
      </c>
      <c r="E29" s="50" t="s">
        <v>266</v>
      </c>
      <c r="F29"/>
      <c r="G29"/>
      <c r="H29"/>
      <c r="I29"/>
      <c r="J29" s="83" t="s">
        <v>287</v>
      </c>
      <c r="K29" s="69">
        <v>3.4525541751437717E-2</v>
      </c>
      <c r="L29" s="84">
        <v>4.0786817510253891E-2</v>
      </c>
      <c r="M29"/>
    </row>
    <row r="30" spans="2:18" ht="15" thickBot="1" x14ac:dyDescent="0.35">
      <c r="B30" s="33">
        <v>27</v>
      </c>
      <c r="C30" s="13" t="s">
        <v>221</v>
      </c>
      <c r="D30" s="13" t="s">
        <v>76</v>
      </c>
      <c r="E30" s="50" t="s">
        <v>266</v>
      </c>
      <c r="F30"/>
      <c r="G30"/>
      <c r="H30"/>
      <c r="I30"/>
      <c r="J30" s="86" t="s">
        <v>236</v>
      </c>
      <c r="K30" s="87">
        <v>0.82033931945729954</v>
      </c>
      <c r="L30" s="88">
        <v>0.83873954386410687</v>
      </c>
      <c r="M30"/>
    </row>
    <row r="31" spans="2:18" x14ac:dyDescent="0.3">
      <c r="B31" s="33">
        <v>28</v>
      </c>
      <c r="C31" s="13" t="s">
        <v>221</v>
      </c>
      <c r="D31" s="13" t="s">
        <v>14</v>
      </c>
      <c r="E31" s="50" t="s">
        <v>266</v>
      </c>
      <c r="F31"/>
      <c r="G31"/>
      <c r="H31"/>
      <c r="I31"/>
      <c r="J31"/>
      <c r="L31"/>
      <c r="M31"/>
      <c r="N31"/>
    </row>
    <row r="32" spans="2:18" x14ac:dyDescent="0.3">
      <c r="B32" s="33">
        <v>29</v>
      </c>
      <c r="C32" s="13" t="s">
        <v>221</v>
      </c>
      <c r="D32" s="13" t="s">
        <v>77</v>
      </c>
      <c r="E32" s="50" t="s">
        <v>266</v>
      </c>
      <c r="F32"/>
      <c r="G32"/>
      <c r="H32"/>
      <c r="I32"/>
      <c r="J32"/>
      <c r="K32"/>
      <c r="L32"/>
      <c r="M32"/>
    </row>
    <row r="33" spans="2:18" x14ac:dyDescent="0.3">
      <c r="B33" s="33">
        <v>30</v>
      </c>
      <c r="C33" s="13" t="s">
        <v>221</v>
      </c>
      <c r="D33" s="13" t="s">
        <v>78</v>
      </c>
      <c r="E33" s="50" t="s">
        <v>266</v>
      </c>
      <c r="F33"/>
      <c r="G33"/>
      <c r="H33"/>
      <c r="I33"/>
      <c r="J33"/>
      <c r="K33"/>
      <c r="L33"/>
      <c r="M33"/>
    </row>
    <row r="34" spans="2:18" x14ac:dyDescent="0.3">
      <c r="B34" s="33">
        <v>31</v>
      </c>
      <c r="C34" s="13" t="s">
        <v>221</v>
      </c>
      <c r="D34" s="13" t="s">
        <v>16</v>
      </c>
      <c r="E34" s="50" t="s">
        <v>267</v>
      </c>
      <c r="F34"/>
      <c r="G34"/>
      <c r="H34"/>
      <c r="I34"/>
      <c r="J34"/>
      <c r="K34"/>
      <c r="L34"/>
      <c r="M34"/>
      <c r="N34"/>
    </row>
    <row r="35" spans="2:18" x14ac:dyDescent="0.3">
      <c r="B35" s="33">
        <v>32</v>
      </c>
      <c r="C35" s="13" t="s">
        <v>221</v>
      </c>
      <c r="D35" s="13" t="s">
        <v>79</v>
      </c>
      <c r="E35" s="50" t="s">
        <v>267</v>
      </c>
      <c r="F35"/>
      <c r="G35"/>
      <c r="H35"/>
      <c r="I35"/>
      <c r="J35"/>
      <c r="K35"/>
      <c r="L35"/>
      <c r="M35"/>
    </row>
    <row r="36" spans="2:18" x14ac:dyDescent="0.3">
      <c r="B36" s="33">
        <v>33</v>
      </c>
      <c r="C36" s="13" t="s">
        <v>221</v>
      </c>
      <c r="D36" s="13" t="s">
        <v>80</v>
      </c>
      <c r="E36" s="50" t="s">
        <v>267</v>
      </c>
      <c r="F36"/>
      <c r="G36"/>
      <c r="H36"/>
      <c r="I36"/>
      <c r="J36"/>
      <c r="K36"/>
      <c r="L36"/>
      <c r="M36"/>
    </row>
    <row r="37" spans="2:18" x14ac:dyDescent="0.3">
      <c r="B37" s="33">
        <v>34</v>
      </c>
      <c r="C37" s="13" t="s">
        <v>221</v>
      </c>
      <c r="D37" s="13" t="s">
        <v>81</v>
      </c>
      <c r="E37" s="50" t="s">
        <v>267</v>
      </c>
      <c r="F37"/>
      <c r="G37"/>
      <c r="H37"/>
      <c r="I37"/>
      <c r="J37"/>
      <c r="K37"/>
      <c r="L37"/>
      <c r="M37"/>
      <c r="N37"/>
    </row>
    <row r="38" spans="2:18" ht="15" thickBot="1" x14ac:dyDescent="0.35">
      <c r="B38" s="34">
        <v>35</v>
      </c>
      <c r="C38" s="53" t="s">
        <v>221</v>
      </c>
      <c r="D38" s="53" t="s">
        <v>82</v>
      </c>
      <c r="E38" s="51" t="s">
        <v>267</v>
      </c>
      <c r="F38"/>
      <c r="G38"/>
      <c r="H38"/>
      <c r="I38"/>
      <c r="J38"/>
      <c r="K38"/>
      <c r="L38"/>
      <c r="M38"/>
      <c r="N38"/>
    </row>
    <row r="39" spans="2:18" ht="15" thickBot="1" x14ac:dyDescent="0.35">
      <c r="F39"/>
      <c r="G39"/>
      <c r="H39"/>
      <c r="I39"/>
      <c r="J39"/>
      <c r="K39"/>
      <c r="L39"/>
      <c r="M39"/>
      <c r="N39"/>
    </row>
    <row r="40" spans="2:18" x14ac:dyDescent="0.3">
      <c r="D40" s="32" t="s">
        <v>69</v>
      </c>
      <c r="E40" s="36" t="s">
        <v>265</v>
      </c>
      <c r="F40"/>
      <c r="G40"/>
      <c r="H40"/>
      <c r="I40"/>
      <c r="J40"/>
      <c r="K40"/>
      <c r="L40"/>
      <c r="M40"/>
      <c r="N40"/>
    </row>
    <row r="41" spans="2:18" x14ac:dyDescent="0.3">
      <c r="D41" s="33" t="s">
        <v>73</v>
      </c>
      <c r="E41" s="50" t="s">
        <v>265</v>
      </c>
      <c r="F41"/>
      <c r="G41"/>
      <c r="H41"/>
      <c r="I41"/>
      <c r="J41"/>
      <c r="K41"/>
      <c r="L41"/>
      <c r="M41"/>
      <c r="N41"/>
    </row>
    <row r="42" spans="2:18" x14ac:dyDescent="0.3">
      <c r="D42" s="33" t="s">
        <v>21</v>
      </c>
      <c r="E42" s="50" t="s">
        <v>265</v>
      </c>
      <c r="F42"/>
      <c r="G42"/>
      <c r="H42"/>
      <c r="I42"/>
      <c r="J42"/>
      <c r="K42"/>
      <c r="L42"/>
      <c r="M42"/>
      <c r="N42"/>
    </row>
    <row r="43" spans="2:18" x14ac:dyDescent="0.3">
      <c r="D43" s="33" t="s">
        <v>20</v>
      </c>
      <c r="E43" s="50" t="s">
        <v>265</v>
      </c>
      <c r="F43"/>
      <c r="G43"/>
      <c r="H43"/>
      <c r="I43"/>
      <c r="J43"/>
      <c r="K43"/>
      <c r="L43"/>
      <c r="M43"/>
      <c r="N43"/>
    </row>
    <row r="44" spans="2:18" x14ac:dyDescent="0.3">
      <c r="D44" s="33" t="s">
        <v>74</v>
      </c>
      <c r="E44" s="50" t="s">
        <v>265</v>
      </c>
      <c r="F44"/>
      <c r="G44"/>
      <c r="H44"/>
      <c r="I44"/>
      <c r="J44"/>
      <c r="K44"/>
      <c r="L44"/>
      <c r="M44"/>
      <c r="N44"/>
    </row>
    <row r="45" spans="2:18" x14ac:dyDescent="0.3">
      <c r="D45" s="33" t="s">
        <v>10</v>
      </c>
      <c r="E45" s="50" t="s">
        <v>265</v>
      </c>
      <c r="F45"/>
      <c r="G45"/>
      <c r="H45"/>
      <c r="I45"/>
      <c r="J45"/>
      <c r="K45"/>
      <c r="L45"/>
      <c r="M45"/>
      <c r="N45"/>
    </row>
    <row r="46" spans="2:18" x14ac:dyDescent="0.3">
      <c r="D46" s="33" t="s">
        <v>83</v>
      </c>
      <c r="E46" s="50" t="s">
        <v>265</v>
      </c>
      <c r="F46"/>
      <c r="G46"/>
      <c r="H46"/>
      <c r="I46"/>
      <c r="J46"/>
      <c r="K46"/>
      <c r="L46"/>
      <c r="M46"/>
      <c r="N46"/>
      <c r="Q46" s="68"/>
      <c r="R46" s="68"/>
    </row>
    <row r="47" spans="2:18" ht="15" thickBot="1" x14ac:dyDescent="0.35">
      <c r="D47" s="34" t="s">
        <v>10</v>
      </c>
      <c r="E47" s="51" t="s">
        <v>70</v>
      </c>
      <c r="F47"/>
      <c r="G47"/>
      <c r="H47"/>
      <c r="I47"/>
      <c r="J47"/>
      <c r="K47"/>
      <c r="L47"/>
      <c r="M47"/>
      <c r="N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ABF-B2CA-4C81-A049-E67AEFFF71D7}">
  <dimension ref="B2:AW100"/>
  <sheetViews>
    <sheetView showGridLines="0" tabSelected="1" workbookViewId="0">
      <selection activeCell="Y9" sqref="Y9"/>
    </sheetView>
  </sheetViews>
  <sheetFormatPr defaultRowHeight="14.4" x14ac:dyDescent="0.3"/>
  <cols>
    <col min="1" max="1" width="3" style="18" customWidth="1"/>
    <col min="2" max="2" width="8.88671875" style="18"/>
    <col min="3" max="3" width="12" style="18" bestFit="1" customWidth="1"/>
    <col min="4" max="4" width="8.21875" style="18" bestFit="1" customWidth="1"/>
    <col min="5" max="5" width="11.77734375" style="18" bestFit="1" customWidth="1"/>
    <col min="6" max="9" width="8.88671875" style="18"/>
    <col min="10" max="10" width="12.77734375" style="18" bestFit="1" customWidth="1"/>
    <col min="11" max="11" width="16.21875" style="18" bestFit="1" customWidth="1"/>
    <col min="12" max="12" width="10.88671875" style="18" bestFit="1" customWidth="1"/>
    <col min="13" max="13" width="11.5546875" style="18" bestFit="1" customWidth="1"/>
    <col min="14" max="14" width="8.88671875" style="18"/>
    <col min="15" max="15" width="12.33203125" style="18" bestFit="1" customWidth="1"/>
    <col min="16" max="16" width="10.44140625" style="18" bestFit="1" customWidth="1"/>
    <col min="17" max="17" width="9" style="18" bestFit="1" customWidth="1"/>
    <col min="18" max="18" width="13.77734375" style="18" bestFit="1" customWidth="1"/>
    <col min="19" max="19" width="5.44140625" style="18" bestFit="1" customWidth="1"/>
    <col min="20" max="20" width="4.77734375" style="18" bestFit="1" customWidth="1"/>
    <col min="21" max="21" width="3" style="18" customWidth="1"/>
    <col min="22" max="22" width="45.21875" style="29" bestFit="1" customWidth="1"/>
    <col min="23" max="23" width="5.44140625" style="29" bestFit="1" customWidth="1"/>
    <col min="24" max="24" width="3" style="18" customWidth="1"/>
    <col min="25" max="25" width="45.21875" style="18" bestFit="1" customWidth="1"/>
    <col min="26" max="26" width="5.44140625" style="18" bestFit="1" customWidth="1"/>
    <col min="27" max="27" width="3" style="18" customWidth="1"/>
    <col min="28" max="28" width="40.21875" style="18" bestFit="1" customWidth="1"/>
    <col min="29" max="29" width="5.44140625" style="18" bestFit="1" customWidth="1"/>
    <col min="30" max="30" width="3" style="18" customWidth="1"/>
    <col min="31" max="31" width="40.21875" style="18" bestFit="1" customWidth="1"/>
    <col min="32" max="32" width="5.44140625" style="18" bestFit="1" customWidth="1"/>
    <col min="33" max="33" width="3" style="18" customWidth="1"/>
    <col min="34" max="34" width="40.21875" style="18" bestFit="1" customWidth="1"/>
    <col min="35" max="35" width="5.44140625" style="18" bestFit="1" customWidth="1"/>
    <col min="36" max="16384" width="8.88671875" style="18"/>
  </cols>
  <sheetData>
    <row r="2" spans="2:20" x14ac:dyDescent="0.3">
      <c r="B2" s="80" t="s">
        <v>281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2:20" x14ac:dyDescent="0.3">
      <c r="B3" s="72" t="s">
        <v>227</v>
      </c>
      <c r="C3" s="72" t="s">
        <v>228</v>
      </c>
      <c r="D3" s="72" t="s">
        <v>229</v>
      </c>
      <c r="E3" s="72" t="s">
        <v>230</v>
      </c>
      <c r="F3" s="72" t="s">
        <v>97</v>
      </c>
      <c r="G3"/>
      <c r="H3"/>
      <c r="I3"/>
      <c r="J3" s="72" t="s">
        <v>233</v>
      </c>
      <c r="K3" s="72" t="s">
        <v>235</v>
      </c>
      <c r="L3" s="72" t="s">
        <v>288</v>
      </c>
      <c r="M3"/>
      <c r="N3"/>
      <c r="O3"/>
      <c r="P3"/>
      <c r="Q3"/>
      <c r="R3"/>
      <c r="S3"/>
      <c r="T3"/>
    </row>
    <row r="4" spans="2:20" x14ac:dyDescent="0.3">
      <c r="B4" s="19" t="s">
        <v>223</v>
      </c>
      <c r="C4" s="19" t="s">
        <v>90</v>
      </c>
      <c r="D4" s="19" t="s">
        <v>87</v>
      </c>
      <c r="E4" s="19" t="s">
        <v>88</v>
      </c>
      <c r="F4" s="19" t="s">
        <v>86</v>
      </c>
      <c r="G4" s="19" t="s">
        <v>224</v>
      </c>
      <c r="H4" s="19" t="s">
        <v>225</v>
      </c>
      <c r="I4" s="19" t="s">
        <v>226</v>
      </c>
      <c r="J4" s="19" t="s">
        <v>232</v>
      </c>
      <c r="K4" s="19" t="s">
        <v>234</v>
      </c>
      <c r="L4" s="23" t="s">
        <v>242</v>
      </c>
      <c r="M4" s="19" t="s">
        <v>243</v>
      </c>
      <c r="N4" s="19" t="s">
        <v>236</v>
      </c>
      <c r="O4" s="19" t="s">
        <v>290</v>
      </c>
      <c r="P4" s="19" t="s">
        <v>228</v>
      </c>
      <c r="Q4" s="19" t="s">
        <v>239</v>
      </c>
      <c r="R4" s="19" t="s">
        <v>289</v>
      </c>
      <c r="S4" s="19" t="s">
        <v>291</v>
      </c>
      <c r="T4" s="76" t="s">
        <v>291</v>
      </c>
    </row>
    <row r="5" spans="2:20" x14ac:dyDescent="0.3">
      <c r="B5" s="17">
        <v>10</v>
      </c>
      <c r="C5" s="20">
        <v>0.99845201238390102</v>
      </c>
      <c r="D5" s="17">
        <v>645</v>
      </c>
      <c r="E5" s="17">
        <v>1</v>
      </c>
      <c r="F5" s="17">
        <v>646</v>
      </c>
      <c r="G5" s="20">
        <v>0.99731963831007298</v>
      </c>
      <c r="H5" s="20">
        <v>0.99979649426175099</v>
      </c>
      <c r="I5" s="20">
        <v>0.99868627087512496</v>
      </c>
      <c r="J5" s="49">
        <f>D5</f>
        <v>645</v>
      </c>
      <c r="K5" s="49">
        <f>E5</f>
        <v>1</v>
      </c>
      <c r="L5" s="74">
        <f t="shared" ref="L5:L14" si="0">J5/J$14</f>
        <v>0.26113360323886642</v>
      </c>
      <c r="M5" s="20">
        <f t="shared" ref="M5:M14" si="1">K5/K$14</f>
        <v>2.5012506253126561E-4</v>
      </c>
      <c r="N5" s="21">
        <f>L5-M5</f>
        <v>0.26088347817633517</v>
      </c>
      <c r="O5" s="26">
        <f>L5*M5/2</f>
        <v>3.2658029419568084E-5</v>
      </c>
      <c r="P5" s="20">
        <f>D5/F5</f>
        <v>0.99845201238390091</v>
      </c>
      <c r="Q5" s="21">
        <f>ABS(I5-P5)</f>
        <v>2.3425849122404863E-4</v>
      </c>
      <c r="R5" s="41">
        <f>1/L5</f>
        <v>3.829457364341085</v>
      </c>
      <c r="S5" s="73">
        <f>F5/($J$14+$K$14)</f>
        <v>9.9876314162028454E-2</v>
      </c>
      <c r="T5" s="49">
        <f>S5/B14 *10</f>
        <v>0.99876314162028457</v>
      </c>
    </row>
    <row r="6" spans="2:20" x14ac:dyDescent="0.3">
      <c r="B6" s="17">
        <v>9</v>
      </c>
      <c r="C6" s="20">
        <v>0.98297213622291002</v>
      </c>
      <c r="D6" s="17">
        <v>635</v>
      </c>
      <c r="E6" s="17">
        <v>11</v>
      </c>
      <c r="F6" s="17">
        <v>646</v>
      </c>
      <c r="G6" s="20">
        <v>0.98831757831731304</v>
      </c>
      <c r="H6" s="20">
        <v>0.99731963831007298</v>
      </c>
      <c r="I6" s="20">
        <v>0.99409505587716096</v>
      </c>
      <c r="J6" s="49">
        <f>J5+D6</f>
        <v>1280</v>
      </c>
      <c r="K6" s="49">
        <f>K5+E6</f>
        <v>12</v>
      </c>
      <c r="L6" s="74">
        <f t="shared" si="0"/>
        <v>0.51821862348178138</v>
      </c>
      <c r="M6" s="20">
        <f t="shared" si="1"/>
        <v>3.0015007503751876E-3</v>
      </c>
      <c r="N6" s="21">
        <f t="shared" ref="N6:N14" si="2">L6-M6</f>
        <v>0.51521712273140619</v>
      </c>
      <c r="O6" s="26">
        <f>(M6-M5)*(L5+L6)/2</f>
        <v>1.0721453844331074E-3</v>
      </c>
      <c r="P6" s="20">
        <f t="shared" ref="P6:P14" si="3">D6/F6</f>
        <v>0.98297213622291024</v>
      </c>
      <c r="Q6" s="21">
        <f t="shared" ref="Q6:Q14" si="4">ABS(I6-P6)</f>
        <v>1.1122919654250718E-2</v>
      </c>
      <c r="R6" s="41">
        <f t="shared" ref="R6:R14" si="5">1/L6</f>
        <v>1.9296875</v>
      </c>
      <c r="S6" s="73">
        <f>S5 + F6/($J$14+$K$14)</f>
        <v>0.19975262832405691</v>
      </c>
      <c r="T6" s="49">
        <f>S6/B13 *10</f>
        <v>0.99876314162028457</v>
      </c>
    </row>
    <row r="7" spans="2:20" x14ac:dyDescent="0.3">
      <c r="B7" s="17">
        <v>8</v>
      </c>
      <c r="C7" s="20">
        <v>0.90880989180834604</v>
      </c>
      <c r="D7" s="17">
        <v>588</v>
      </c>
      <c r="E7" s="17">
        <v>59</v>
      </c>
      <c r="F7" s="17">
        <v>647</v>
      </c>
      <c r="G7" s="20">
        <v>0.78806908952737098</v>
      </c>
      <c r="H7" s="20">
        <v>0.98828053675938499</v>
      </c>
      <c r="I7" s="20">
        <v>0.923149687249048</v>
      </c>
      <c r="J7" s="49">
        <f t="shared" ref="J7:J14" si="6">J6+D7</f>
        <v>1868</v>
      </c>
      <c r="K7" s="49">
        <f t="shared" ref="K7:K14" si="7">K6+E7</f>
        <v>71</v>
      </c>
      <c r="L7" s="74">
        <f t="shared" si="0"/>
        <v>0.75627530364372475</v>
      </c>
      <c r="M7" s="20">
        <f t="shared" si="1"/>
        <v>1.7758879439719859E-2</v>
      </c>
      <c r="N7" s="21">
        <f t="shared" si="2"/>
        <v>0.73851642420400487</v>
      </c>
      <c r="O7" s="26">
        <f t="shared" ref="O7:O14" si="8">(M7-M6)*(L6+L7)/2</f>
        <v>9.4040947599305733E-3</v>
      </c>
      <c r="P7" s="20">
        <f t="shared" si="3"/>
        <v>0.90880989180834626</v>
      </c>
      <c r="Q7" s="21">
        <f t="shared" si="4"/>
        <v>1.4339795440701741E-2</v>
      </c>
      <c r="R7" s="41">
        <f t="shared" si="5"/>
        <v>1.3222698072805139</v>
      </c>
      <c r="S7" s="73">
        <f t="shared" ref="S7:S14" si="9">S6 + F7/($J$14+$K$14)</f>
        <v>0.29978354978354982</v>
      </c>
      <c r="T7" s="49">
        <f>S7/B12 *10</f>
        <v>0.99927849927849932</v>
      </c>
    </row>
    <row r="8" spans="2:20" x14ac:dyDescent="0.3">
      <c r="B8" s="17">
        <v>7</v>
      </c>
      <c r="C8" s="20">
        <v>0.57496136012364796</v>
      </c>
      <c r="D8" s="17">
        <v>372</v>
      </c>
      <c r="E8" s="17">
        <v>275</v>
      </c>
      <c r="F8" s="17">
        <v>647</v>
      </c>
      <c r="G8" s="20">
        <v>0.34955745413912198</v>
      </c>
      <c r="H8" s="20">
        <v>0.78674535411120405</v>
      </c>
      <c r="I8" s="20">
        <v>0.535925522141666</v>
      </c>
      <c r="J8" s="49">
        <f t="shared" si="6"/>
        <v>2240</v>
      </c>
      <c r="K8" s="49">
        <f t="shared" si="7"/>
        <v>346</v>
      </c>
      <c r="L8" s="74">
        <f t="shared" si="0"/>
        <v>0.90688259109311742</v>
      </c>
      <c r="M8" s="20">
        <f t="shared" si="1"/>
        <v>8.6543271635817903E-2</v>
      </c>
      <c r="N8" s="22">
        <f t="shared" si="2"/>
        <v>0.82033931945729954</v>
      </c>
      <c r="O8" s="26">
        <f t="shared" si="8"/>
        <v>5.7199652457807844E-2</v>
      </c>
      <c r="P8" s="20">
        <f t="shared" si="3"/>
        <v>0.57496136012364762</v>
      </c>
      <c r="Q8" s="21">
        <f t="shared" si="4"/>
        <v>3.9035837981981625E-2</v>
      </c>
      <c r="R8" s="41">
        <f t="shared" si="5"/>
        <v>1.1026785714285714</v>
      </c>
      <c r="S8" s="73">
        <f t="shared" si="9"/>
        <v>0.3998144712430427</v>
      </c>
      <c r="T8" s="49">
        <f>S8/B11 *10</f>
        <v>0.99953617810760675</v>
      </c>
    </row>
    <row r="9" spans="2:20" x14ac:dyDescent="0.3">
      <c r="B9" s="17">
        <v>6</v>
      </c>
      <c r="C9" s="20">
        <v>0.228748068006182</v>
      </c>
      <c r="D9" s="17">
        <v>148</v>
      </c>
      <c r="E9" s="17">
        <v>499</v>
      </c>
      <c r="F9" s="17">
        <v>647</v>
      </c>
      <c r="G9" s="20">
        <v>0.11690863087510001</v>
      </c>
      <c r="H9" s="20">
        <v>0.34955745413912198</v>
      </c>
      <c r="I9" s="20">
        <v>0.20324634442731901</v>
      </c>
      <c r="J9" s="49">
        <f t="shared" si="6"/>
        <v>2388</v>
      </c>
      <c r="K9" s="49">
        <f t="shared" si="7"/>
        <v>845</v>
      </c>
      <c r="L9" s="74">
        <f t="shared" si="0"/>
        <v>0.96680161943319842</v>
      </c>
      <c r="M9" s="20">
        <f t="shared" si="1"/>
        <v>0.21135567783891945</v>
      </c>
      <c r="N9" s="21">
        <f t="shared" si="2"/>
        <v>0.75544594159427891</v>
      </c>
      <c r="O9" s="26">
        <f t="shared" si="8"/>
        <v>0.11692951739027409</v>
      </c>
      <c r="P9" s="20">
        <f t="shared" si="3"/>
        <v>0.22874806800618239</v>
      </c>
      <c r="Q9" s="21">
        <f t="shared" si="4"/>
        <v>2.5501723578863378E-2</v>
      </c>
      <c r="R9" s="41">
        <f t="shared" si="5"/>
        <v>1.0343383584589614</v>
      </c>
      <c r="S9" s="73">
        <f t="shared" si="9"/>
        <v>0.49984539270253558</v>
      </c>
      <c r="T9" s="49">
        <f>S9/B10 *10</f>
        <v>0.99969078540507117</v>
      </c>
    </row>
    <row r="10" spans="2:20" x14ac:dyDescent="0.3">
      <c r="B10" s="17">
        <v>5</v>
      </c>
      <c r="C10" s="20">
        <v>5.7187017001545597E-2</v>
      </c>
      <c r="D10" s="17">
        <v>37</v>
      </c>
      <c r="E10" s="17">
        <v>610</v>
      </c>
      <c r="F10" s="17">
        <v>647</v>
      </c>
      <c r="G10" s="20">
        <v>5.9029301746153201E-2</v>
      </c>
      <c r="H10" s="20">
        <v>0.11610757472075101</v>
      </c>
      <c r="I10" s="20">
        <v>8.6033687553388596E-2</v>
      </c>
      <c r="J10" s="49">
        <f t="shared" si="6"/>
        <v>2425</v>
      </c>
      <c r="K10" s="49">
        <f t="shared" si="7"/>
        <v>1455</v>
      </c>
      <c r="L10" s="74">
        <f t="shared" si="0"/>
        <v>0.98178137651821862</v>
      </c>
      <c r="M10" s="20">
        <f t="shared" si="1"/>
        <v>0.36393196598299149</v>
      </c>
      <c r="N10" s="21">
        <f t="shared" si="2"/>
        <v>0.61784941053522713</v>
      </c>
      <c r="O10" s="26">
        <f t="shared" si="8"/>
        <v>0.14865378033146126</v>
      </c>
      <c r="P10" s="20">
        <f t="shared" si="3"/>
        <v>5.7187017001545597E-2</v>
      </c>
      <c r="Q10" s="21">
        <f t="shared" si="4"/>
        <v>2.8846670551843E-2</v>
      </c>
      <c r="R10" s="41">
        <f t="shared" si="5"/>
        <v>1.0185567010309278</v>
      </c>
      <c r="S10" s="73">
        <f t="shared" si="9"/>
        <v>0.59987631416202847</v>
      </c>
      <c r="T10" s="49">
        <f>S10/B9 *10</f>
        <v>0.99979385693671419</v>
      </c>
    </row>
    <row r="11" spans="2:20" x14ac:dyDescent="0.3">
      <c r="B11" s="17">
        <v>4</v>
      </c>
      <c r="C11" s="20">
        <v>4.1731066460587302E-2</v>
      </c>
      <c r="D11" s="17">
        <v>27</v>
      </c>
      <c r="E11" s="17">
        <v>620</v>
      </c>
      <c r="F11" s="17">
        <v>647</v>
      </c>
      <c r="G11" s="20">
        <v>3.3568297122809301E-2</v>
      </c>
      <c r="H11" s="20">
        <v>5.8787609797232299E-2</v>
      </c>
      <c r="I11" s="20">
        <v>4.2963405266016497E-2</v>
      </c>
      <c r="J11" s="49">
        <f t="shared" si="6"/>
        <v>2452</v>
      </c>
      <c r="K11" s="49">
        <f t="shared" si="7"/>
        <v>2075</v>
      </c>
      <c r="L11" s="74">
        <f t="shared" si="0"/>
        <v>0.99271255060728747</v>
      </c>
      <c r="M11" s="20">
        <f t="shared" si="1"/>
        <v>0.51900950475237617</v>
      </c>
      <c r="N11" s="21">
        <f t="shared" si="2"/>
        <v>0.4737030458549113</v>
      </c>
      <c r="O11" s="26">
        <f t="shared" si="8"/>
        <v>0.15309982926686014</v>
      </c>
      <c r="P11" s="20">
        <f t="shared" si="3"/>
        <v>4.1731066460587329E-2</v>
      </c>
      <c r="Q11" s="21">
        <f t="shared" si="4"/>
        <v>1.2323388054291673E-3</v>
      </c>
      <c r="R11" s="41">
        <f t="shared" si="5"/>
        <v>1.0073409461663947</v>
      </c>
      <c r="S11" s="73">
        <f t="shared" si="9"/>
        <v>0.69990723562152135</v>
      </c>
      <c r="T11" s="49">
        <f>S11/B8 *10</f>
        <v>0.99986747945931631</v>
      </c>
    </row>
    <row r="12" spans="2:20" x14ac:dyDescent="0.3">
      <c r="B12" s="17">
        <v>3</v>
      </c>
      <c r="C12" s="20">
        <v>1.39103554868624E-2</v>
      </c>
      <c r="D12" s="17">
        <v>9</v>
      </c>
      <c r="E12" s="17">
        <v>638</v>
      </c>
      <c r="F12" s="17">
        <v>647</v>
      </c>
      <c r="G12" s="20">
        <v>1.49332569572155E-2</v>
      </c>
      <c r="H12" s="20">
        <v>3.3568297122809301E-2</v>
      </c>
      <c r="I12" s="20">
        <v>2.31143562086225E-2</v>
      </c>
      <c r="J12" s="49">
        <f t="shared" si="6"/>
        <v>2461</v>
      </c>
      <c r="K12" s="49">
        <f t="shared" si="7"/>
        <v>2713</v>
      </c>
      <c r="L12" s="74">
        <f t="shared" si="0"/>
        <v>0.99635627530364368</v>
      </c>
      <c r="M12" s="20">
        <f t="shared" si="1"/>
        <v>0.67858929464732365</v>
      </c>
      <c r="N12" s="21">
        <f t="shared" si="2"/>
        <v>0.31776698065632003</v>
      </c>
      <c r="O12" s="26">
        <f t="shared" si="8"/>
        <v>0.15870759266272813</v>
      </c>
      <c r="P12" s="20">
        <f t="shared" si="3"/>
        <v>1.3910355486862442E-2</v>
      </c>
      <c r="Q12" s="21">
        <f t="shared" si="4"/>
        <v>9.2040007217600583E-3</v>
      </c>
      <c r="R12" s="41">
        <f t="shared" si="5"/>
        <v>1.0036570499796831</v>
      </c>
      <c r="S12" s="73">
        <f t="shared" si="9"/>
        <v>0.79993815708101423</v>
      </c>
      <c r="T12" s="49">
        <f>S12/B7 *10</f>
        <v>0.99992269635126774</v>
      </c>
    </row>
    <row r="13" spans="2:20" x14ac:dyDescent="0.3">
      <c r="B13" s="17">
        <v>2</v>
      </c>
      <c r="C13" s="20">
        <v>9.2735703245749607E-3</v>
      </c>
      <c r="D13" s="17">
        <v>6</v>
      </c>
      <c r="E13" s="17">
        <v>641</v>
      </c>
      <c r="F13" s="17">
        <v>647</v>
      </c>
      <c r="G13" s="20">
        <v>6.7182558759713599E-3</v>
      </c>
      <c r="H13" s="20">
        <v>1.49025589605579E-2</v>
      </c>
      <c r="I13" s="20">
        <v>1.0225437149036801E-2</v>
      </c>
      <c r="J13" s="49">
        <f t="shared" si="6"/>
        <v>2467</v>
      </c>
      <c r="K13" s="49">
        <f t="shared" si="7"/>
        <v>3354</v>
      </c>
      <c r="L13" s="74">
        <f t="shared" si="0"/>
        <v>0.9987854251012146</v>
      </c>
      <c r="M13" s="20">
        <f t="shared" si="1"/>
        <v>0.83891945972986492</v>
      </c>
      <c r="N13" s="21">
        <f t="shared" si="2"/>
        <v>0.15986596537134967</v>
      </c>
      <c r="O13" s="26">
        <f t="shared" si="8"/>
        <v>0.15994069909448652</v>
      </c>
      <c r="P13" s="20">
        <f t="shared" si="3"/>
        <v>9.2735703245749607E-3</v>
      </c>
      <c r="Q13" s="21">
        <f t="shared" si="4"/>
        <v>9.5186682446183994E-4</v>
      </c>
      <c r="R13" s="41">
        <f t="shared" si="5"/>
        <v>1.0012160518848805</v>
      </c>
      <c r="S13" s="73">
        <f t="shared" si="9"/>
        <v>0.89996907854050712</v>
      </c>
      <c r="T13" s="49">
        <f>S13/B6 *10</f>
        <v>0.99996564282278566</v>
      </c>
    </row>
    <row r="14" spans="2:20" x14ac:dyDescent="0.3">
      <c r="B14" s="17">
        <v>1</v>
      </c>
      <c r="C14" s="20">
        <v>4.6367851622874804E-3</v>
      </c>
      <c r="D14" s="17">
        <v>3</v>
      </c>
      <c r="E14" s="17">
        <v>644</v>
      </c>
      <c r="F14" s="17">
        <v>647</v>
      </c>
      <c r="G14" s="20">
        <v>2.3153681950110799E-4</v>
      </c>
      <c r="H14" s="20">
        <v>6.7182558759713599E-3</v>
      </c>
      <c r="I14" s="20">
        <v>3.2600498317715602E-3</v>
      </c>
      <c r="J14" s="49">
        <f t="shared" si="6"/>
        <v>2470</v>
      </c>
      <c r="K14" s="49">
        <f t="shared" si="7"/>
        <v>3998</v>
      </c>
      <c r="L14" s="74">
        <f t="shared" si="0"/>
        <v>1</v>
      </c>
      <c r="M14" s="20">
        <f t="shared" si="1"/>
        <v>1</v>
      </c>
      <c r="N14" s="21">
        <f t="shared" si="2"/>
        <v>0</v>
      </c>
      <c r="O14" s="26">
        <f t="shared" si="8"/>
        <v>0.16098271807968761</v>
      </c>
      <c r="P14" s="20">
        <f t="shared" si="3"/>
        <v>4.6367851622874804E-3</v>
      </c>
      <c r="Q14" s="21">
        <f t="shared" si="4"/>
        <v>1.3767353305159202E-3</v>
      </c>
      <c r="R14" s="41">
        <f t="shared" si="5"/>
        <v>1</v>
      </c>
      <c r="S14" s="73">
        <f t="shared" si="9"/>
        <v>1</v>
      </c>
      <c r="T14" s="49">
        <f>S14/B5 *10</f>
        <v>1</v>
      </c>
    </row>
    <row r="15" spans="2:20" x14ac:dyDescent="0.3">
      <c r="B15" s="28"/>
      <c r="J15" s="19" t="s">
        <v>228</v>
      </c>
      <c r="K15" s="27">
        <f>J14/(J14+K14)</f>
        <v>0.38188002473716759</v>
      </c>
      <c r="M15" s="19" t="s">
        <v>236</v>
      </c>
      <c r="N15" s="25">
        <f>MAX(N5:N14)</f>
        <v>0.82033931945729954</v>
      </c>
      <c r="O15"/>
      <c r="P15" s="19" t="s">
        <v>240</v>
      </c>
      <c r="Q15" s="25">
        <f>AVERAGE(Q5:Q14)</f>
        <v>1.3184614738103149E-2</v>
      </c>
      <c r="R15"/>
      <c r="S15"/>
      <c r="T15" s="75"/>
    </row>
    <row r="16" spans="2:20" x14ac:dyDescent="0.3">
      <c r="B16" s="28"/>
      <c r="M16" s="19" t="s">
        <v>237</v>
      </c>
      <c r="N16" s="27">
        <f>SUM(O5:O14)</f>
        <v>0.96602268745708875</v>
      </c>
      <c r="O16"/>
      <c r="P16" s="19" t="s">
        <v>241</v>
      </c>
      <c r="Q16" s="27">
        <f>Q15/K15</f>
        <v>3.4525541751437717E-2</v>
      </c>
      <c r="R16"/>
      <c r="S16"/>
      <c r="T16"/>
    </row>
    <row r="17" spans="2:20" x14ac:dyDescent="0.3">
      <c r="B17" s="28"/>
      <c r="M17" s="19" t="s">
        <v>238</v>
      </c>
      <c r="N17" s="27">
        <f>2*N16 - 1</f>
        <v>0.93204537491417749</v>
      </c>
      <c r="O17"/>
      <c r="P17"/>
      <c r="Q17"/>
      <c r="R17"/>
      <c r="S17"/>
      <c r="T17"/>
    </row>
    <row r="18" spans="2:20" x14ac:dyDescent="0.3">
      <c r="B18" s="28"/>
      <c r="R18"/>
      <c r="S18"/>
      <c r="T18"/>
    </row>
    <row r="19" spans="2:20" x14ac:dyDescent="0.3">
      <c r="B19" s="19" t="s">
        <v>231</v>
      </c>
      <c r="C19" s="19" t="s">
        <v>228</v>
      </c>
      <c r="D19" s="19" t="s">
        <v>229</v>
      </c>
      <c r="E19" s="19" t="s">
        <v>230</v>
      </c>
      <c r="F19" s="19" t="s">
        <v>97</v>
      </c>
      <c r="G19"/>
      <c r="H19"/>
      <c r="I19"/>
      <c r="J19" s="19" t="s">
        <v>233</v>
      </c>
      <c r="K19" s="19" t="s">
        <v>235</v>
      </c>
      <c r="L19" s="19" t="s">
        <v>288</v>
      </c>
      <c r="M19"/>
      <c r="N19"/>
      <c r="O19"/>
      <c r="P19"/>
      <c r="Q19"/>
      <c r="R19"/>
      <c r="S19"/>
      <c r="T19"/>
    </row>
    <row r="20" spans="2:20" x14ac:dyDescent="0.3">
      <c r="B20" s="19" t="s">
        <v>223</v>
      </c>
      <c r="C20" s="19" t="s">
        <v>90</v>
      </c>
      <c r="D20" s="19" t="s">
        <v>87</v>
      </c>
      <c r="E20" s="19" t="s">
        <v>88</v>
      </c>
      <c r="F20" s="19" t="s">
        <v>86</v>
      </c>
      <c r="G20" s="19" t="s">
        <v>224</v>
      </c>
      <c r="H20" s="19" t="s">
        <v>225</v>
      </c>
      <c r="I20" s="19" t="s">
        <v>226</v>
      </c>
      <c r="J20" s="19" t="s">
        <v>232</v>
      </c>
      <c r="K20" s="19" t="s">
        <v>234</v>
      </c>
      <c r="L20" s="23" t="s">
        <v>242</v>
      </c>
      <c r="M20" s="19" t="s">
        <v>243</v>
      </c>
      <c r="N20" s="19" t="s">
        <v>236</v>
      </c>
      <c r="O20" s="19" t="s">
        <v>290</v>
      </c>
      <c r="P20" s="19" t="s">
        <v>228</v>
      </c>
      <c r="Q20" s="19" t="s">
        <v>239</v>
      </c>
      <c r="R20" s="19" t="s">
        <v>289</v>
      </c>
      <c r="S20" s="19" t="s">
        <v>291</v>
      </c>
      <c r="T20" s="76" t="s">
        <v>291</v>
      </c>
    </row>
    <row r="21" spans="2:20" x14ac:dyDescent="0.3">
      <c r="B21" s="17">
        <v>10</v>
      </c>
      <c r="C21" s="20">
        <v>0.99638989169675096</v>
      </c>
      <c r="D21" s="17">
        <v>276</v>
      </c>
      <c r="E21" s="17">
        <v>1</v>
      </c>
      <c r="F21" s="17">
        <v>277</v>
      </c>
      <c r="G21" s="20">
        <v>0.99761611495560099</v>
      </c>
      <c r="H21" s="20">
        <v>0.999809430381986</v>
      </c>
      <c r="I21" s="20">
        <v>0.99877278840185701</v>
      </c>
      <c r="J21" s="49">
        <f>D21</f>
        <v>276</v>
      </c>
      <c r="K21" s="49">
        <f>E21</f>
        <v>1</v>
      </c>
      <c r="L21" s="24">
        <f t="shared" ref="L21:L30" si="10">J21/J$30</f>
        <v>0.2529789184234647</v>
      </c>
      <c r="M21" s="20">
        <f t="shared" ref="M21:M30" si="11">K21/K$30</f>
        <v>5.9488399762046404E-4</v>
      </c>
      <c r="N21" s="21">
        <f>L21-M21</f>
        <v>0.25238403442584423</v>
      </c>
      <c r="O21" s="26">
        <f>L21*M21/2</f>
        <v>7.5246555152725972E-5</v>
      </c>
      <c r="P21" s="20">
        <f>D21/F21</f>
        <v>0.99638989169675085</v>
      </c>
      <c r="Q21" s="21">
        <f>ABS(I21-P21)</f>
        <v>2.3828967051061634E-3</v>
      </c>
      <c r="R21" s="41">
        <f>1/L21</f>
        <v>3.9528985507246377</v>
      </c>
      <c r="S21" s="73">
        <f>F21/($J$30+$K$30)</f>
        <v>9.9927849927849921E-2</v>
      </c>
      <c r="T21" s="49">
        <f>S21/B30 *10</f>
        <v>0.99927849927849921</v>
      </c>
    </row>
    <row r="22" spans="2:20" x14ac:dyDescent="0.3">
      <c r="B22" s="17">
        <v>9</v>
      </c>
      <c r="C22" s="20">
        <v>0.989169675090253</v>
      </c>
      <c r="D22" s="17">
        <v>274</v>
      </c>
      <c r="E22" s="17">
        <v>3</v>
      </c>
      <c r="F22" s="17">
        <v>277</v>
      </c>
      <c r="G22" s="20">
        <v>0.98722467080281495</v>
      </c>
      <c r="H22" s="20">
        <v>0.99759384635956205</v>
      </c>
      <c r="I22" s="20">
        <v>0.99373310642365997</v>
      </c>
      <c r="J22" s="49">
        <f>J21+D22</f>
        <v>550</v>
      </c>
      <c r="K22" s="49">
        <f>K21+E22</f>
        <v>4</v>
      </c>
      <c r="L22" s="24">
        <f t="shared" si="10"/>
        <v>0.50412465627864345</v>
      </c>
      <c r="M22" s="20">
        <f t="shared" si="11"/>
        <v>2.3795359904818562E-3</v>
      </c>
      <c r="N22" s="21">
        <f t="shared" ref="N22:N30" si="12">L22-M22</f>
        <v>0.50174512028816154</v>
      </c>
      <c r="O22" s="26">
        <f>(M22-M21)*(L21+L22)/2</f>
        <v>6.7558320169730057E-4</v>
      </c>
      <c r="P22" s="20">
        <f t="shared" ref="P22:P30" si="13">D22/F22</f>
        <v>0.98916967509025266</v>
      </c>
      <c r="Q22" s="21">
        <f t="shared" ref="Q22:Q30" si="14">ABS(I22-P22)</f>
        <v>4.5634313334073084E-3</v>
      </c>
      <c r="R22" s="41">
        <f t="shared" ref="R22:R30" si="15">1/L22</f>
        <v>1.9836363636363636</v>
      </c>
      <c r="S22" s="73">
        <f>S21 + F22/($J$30+$K$30)</f>
        <v>0.19985569985569984</v>
      </c>
      <c r="T22" s="49">
        <f>S22/B29 *10</f>
        <v>0.99927849927849921</v>
      </c>
    </row>
    <row r="23" spans="2:20" x14ac:dyDescent="0.3">
      <c r="B23" s="17">
        <v>8</v>
      </c>
      <c r="C23" s="20">
        <v>0.95306859205776195</v>
      </c>
      <c r="D23" s="17">
        <v>264</v>
      </c>
      <c r="E23" s="17">
        <v>13</v>
      </c>
      <c r="F23" s="17">
        <v>277</v>
      </c>
      <c r="G23" s="20">
        <v>0.83738584551330097</v>
      </c>
      <c r="H23" s="20">
        <v>0.98712112471847802</v>
      </c>
      <c r="I23" s="20">
        <v>0.93530732616567602</v>
      </c>
      <c r="J23" s="49">
        <f t="shared" ref="J23:J30" si="16">J22+D23</f>
        <v>814</v>
      </c>
      <c r="K23" s="49">
        <f t="shared" ref="K23:K30" si="17">K22+E23</f>
        <v>17</v>
      </c>
      <c r="L23" s="24">
        <f t="shared" si="10"/>
        <v>0.74610449129239231</v>
      </c>
      <c r="M23" s="20">
        <f t="shared" si="11"/>
        <v>1.0113027959547887E-2</v>
      </c>
      <c r="N23" s="21">
        <f t="shared" si="12"/>
        <v>0.73599146333284438</v>
      </c>
      <c r="O23" s="26">
        <f t="shared" ref="O23:O30" si="18">(M23-M22)*(L22+L23)/2</f>
        <v>4.8343185361164375E-3</v>
      </c>
      <c r="P23" s="20">
        <f t="shared" si="13"/>
        <v>0.95306859205776173</v>
      </c>
      <c r="Q23" s="21">
        <f t="shared" si="14"/>
        <v>1.7761265892085709E-2</v>
      </c>
      <c r="R23" s="41">
        <f t="shared" si="15"/>
        <v>1.3402948402948403</v>
      </c>
      <c r="S23" s="73">
        <f t="shared" ref="S23:S30" si="19">S22 + F23/($J$30+$K$30)</f>
        <v>0.29978354978354976</v>
      </c>
      <c r="T23" s="49">
        <f>S23/B28 *10</f>
        <v>0.99927849927849921</v>
      </c>
    </row>
    <row r="24" spans="2:20" x14ac:dyDescent="0.3">
      <c r="B24" s="17">
        <v>7</v>
      </c>
      <c r="C24" s="20">
        <v>0.63898916967509001</v>
      </c>
      <c r="D24" s="17">
        <v>177</v>
      </c>
      <c r="E24" s="17">
        <v>100</v>
      </c>
      <c r="F24" s="17">
        <v>277</v>
      </c>
      <c r="G24" s="20">
        <v>0.36774823031721898</v>
      </c>
      <c r="H24" s="20">
        <v>0.83738584551330097</v>
      </c>
      <c r="I24" s="20">
        <v>0.57918253951625198</v>
      </c>
      <c r="J24" s="49">
        <f t="shared" si="16"/>
        <v>991</v>
      </c>
      <c r="K24" s="49">
        <f t="shared" si="17"/>
        <v>117</v>
      </c>
      <c r="L24" s="24">
        <f t="shared" si="10"/>
        <v>0.90834097158570115</v>
      </c>
      <c r="M24" s="20">
        <f t="shared" si="11"/>
        <v>6.9601427721594292E-2</v>
      </c>
      <c r="N24" s="22">
        <f t="shared" si="12"/>
        <v>0.83873954386410687</v>
      </c>
      <c r="O24" s="26">
        <f t="shared" si="18"/>
        <v>4.9210156540097964E-2</v>
      </c>
      <c r="P24" s="20">
        <f t="shared" si="13"/>
        <v>0.63898916967509023</v>
      </c>
      <c r="Q24" s="21">
        <f t="shared" si="14"/>
        <v>5.9806630158838248E-2</v>
      </c>
      <c r="R24" s="41">
        <f t="shared" si="15"/>
        <v>1.1009081735620585</v>
      </c>
      <c r="S24" s="73">
        <f t="shared" si="19"/>
        <v>0.39971139971139968</v>
      </c>
      <c r="T24" s="49">
        <f>S24/B27 *10</f>
        <v>0.99927849927849921</v>
      </c>
    </row>
    <row r="25" spans="2:20" x14ac:dyDescent="0.3">
      <c r="B25" s="17">
        <v>6</v>
      </c>
      <c r="C25" s="20">
        <v>0.24187725631769</v>
      </c>
      <c r="D25" s="17">
        <v>67</v>
      </c>
      <c r="E25" s="17">
        <v>210</v>
      </c>
      <c r="F25" s="17">
        <v>277</v>
      </c>
      <c r="G25" s="20">
        <v>0.119796411030534</v>
      </c>
      <c r="H25" s="20">
        <v>0.36774823031721898</v>
      </c>
      <c r="I25" s="20">
        <v>0.21482900610006</v>
      </c>
      <c r="J25" s="49">
        <f t="shared" si="16"/>
        <v>1058</v>
      </c>
      <c r="K25" s="49">
        <f t="shared" si="17"/>
        <v>327</v>
      </c>
      <c r="L25" s="24">
        <f t="shared" si="10"/>
        <v>0.96975252062328143</v>
      </c>
      <c r="M25" s="20">
        <f t="shared" si="11"/>
        <v>0.19452706722189173</v>
      </c>
      <c r="N25" s="21">
        <f t="shared" si="12"/>
        <v>0.77522545340138971</v>
      </c>
      <c r="O25" s="26">
        <f t="shared" si="18"/>
        <v>0.11731101527777701</v>
      </c>
      <c r="P25" s="20">
        <f t="shared" si="13"/>
        <v>0.24187725631768953</v>
      </c>
      <c r="Q25" s="21">
        <f t="shared" si="14"/>
        <v>2.7048250217629521E-2</v>
      </c>
      <c r="R25" s="41">
        <f t="shared" si="15"/>
        <v>1.0311909262759924</v>
      </c>
      <c r="S25" s="73">
        <f t="shared" si="19"/>
        <v>0.49963924963924961</v>
      </c>
      <c r="T25" s="49">
        <f>S25/B26 *10</f>
        <v>0.99927849927849921</v>
      </c>
    </row>
    <row r="26" spans="2:20" x14ac:dyDescent="0.3">
      <c r="B26" s="17">
        <v>5</v>
      </c>
      <c r="C26" s="20">
        <v>5.4151624548736503E-2</v>
      </c>
      <c r="D26" s="17">
        <v>15</v>
      </c>
      <c r="E26" s="17">
        <v>262</v>
      </c>
      <c r="F26" s="17">
        <v>277</v>
      </c>
      <c r="G26" s="20">
        <v>5.5394798608793802E-2</v>
      </c>
      <c r="H26" s="20">
        <v>0.11975326588759801</v>
      </c>
      <c r="I26" s="20">
        <v>8.4306803235691993E-2</v>
      </c>
      <c r="J26" s="49">
        <f t="shared" si="16"/>
        <v>1073</v>
      </c>
      <c r="K26" s="49">
        <f t="shared" si="17"/>
        <v>589</v>
      </c>
      <c r="L26" s="24">
        <f t="shared" si="10"/>
        <v>0.98350137488542622</v>
      </c>
      <c r="M26" s="20">
        <f t="shared" si="11"/>
        <v>0.3503866745984533</v>
      </c>
      <c r="N26" s="21">
        <f t="shared" si="12"/>
        <v>0.63311470028697292</v>
      </c>
      <c r="O26" s="26">
        <f t="shared" si="18"/>
        <v>0.1522166926303633</v>
      </c>
      <c r="P26" s="20">
        <f t="shared" si="13"/>
        <v>5.4151624548736461E-2</v>
      </c>
      <c r="Q26" s="21">
        <f t="shared" si="14"/>
        <v>3.0155178686955532E-2</v>
      </c>
      <c r="R26" s="41">
        <f t="shared" si="15"/>
        <v>1.0167753960857409</v>
      </c>
      <c r="S26" s="73">
        <f t="shared" si="19"/>
        <v>0.59956709956709953</v>
      </c>
      <c r="T26" s="49">
        <f>S26/B25 *10</f>
        <v>0.99927849927849921</v>
      </c>
    </row>
    <row r="27" spans="2:20" x14ac:dyDescent="0.3">
      <c r="B27" s="17">
        <v>4</v>
      </c>
      <c r="C27" s="20">
        <v>3.6101083032491002E-2</v>
      </c>
      <c r="D27" s="17">
        <v>10</v>
      </c>
      <c r="E27" s="17">
        <v>267</v>
      </c>
      <c r="F27" s="17">
        <v>277</v>
      </c>
      <c r="G27" s="20">
        <v>3.4334689147954303E-2</v>
      </c>
      <c r="H27" s="20">
        <v>5.5320045843148501E-2</v>
      </c>
      <c r="I27" s="20">
        <v>4.2606379647657101E-2</v>
      </c>
      <c r="J27" s="49">
        <f t="shared" si="16"/>
        <v>1083</v>
      </c>
      <c r="K27" s="49">
        <f t="shared" si="17"/>
        <v>856</v>
      </c>
      <c r="L27" s="24">
        <f t="shared" si="10"/>
        <v>0.99266727772685615</v>
      </c>
      <c r="M27" s="20">
        <f t="shared" si="11"/>
        <v>0.50922070196311719</v>
      </c>
      <c r="N27" s="21">
        <f t="shared" si="12"/>
        <v>0.48344657576373895</v>
      </c>
      <c r="O27" s="26">
        <f t="shared" si="18"/>
        <v>0.15694141292310512</v>
      </c>
      <c r="P27" s="20">
        <f t="shared" si="13"/>
        <v>3.6101083032490974E-2</v>
      </c>
      <c r="Q27" s="21">
        <f t="shared" si="14"/>
        <v>6.5052966151661271E-3</v>
      </c>
      <c r="R27" s="41">
        <f t="shared" si="15"/>
        <v>1.0073868882733148</v>
      </c>
      <c r="S27" s="73">
        <f t="shared" si="19"/>
        <v>0.69949494949494939</v>
      </c>
      <c r="T27" s="49">
        <f>S27/B24 *10</f>
        <v>0.9992784992784991</v>
      </c>
    </row>
    <row r="28" spans="2:20" x14ac:dyDescent="0.3">
      <c r="B28" s="17">
        <v>3</v>
      </c>
      <c r="C28" s="20">
        <v>2.5270758122743701E-2</v>
      </c>
      <c r="D28" s="17">
        <v>7</v>
      </c>
      <c r="E28" s="17">
        <v>270</v>
      </c>
      <c r="F28" s="17">
        <v>277</v>
      </c>
      <c r="G28" s="20">
        <v>1.5428506622923501E-2</v>
      </c>
      <c r="H28" s="20">
        <v>3.4334689147954303E-2</v>
      </c>
      <c r="I28" s="20">
        <v>2.3678970354551201E-2</v>
      </c>
      <c r="J28" s="49">
        <f t="shared" si="16"/>
        <v>1090</v>
      </c>
      <c r="K28" s="49">
        <f t="shared" si="17"/>
        <v>1126</v>
      </c>
      <c r="L28" s="24">
        <f t="shared" si="10"/>
        <v>0.99908340971585696</v>
      </c>
      <c r="M28" s="20">
        <f t="shared" si="11"/>
        <v>0.66983938132064247</v>
      </c>
      <c r="N28" s="21">
        <f t="shared" si="12"/>
        <v>0.32924402839521449</v>
      </c>
      <c r="O28" s="26">
        <f t="shared" si="18"/>
        <v>0.15995618251324584</v>
      </c>
      <c r="P28" s="20">
        <f t="shared" si="13"/>
        <v>2.5270758122743681E-2</v>
      </c>
      <c r="Q28" s="21">
        <f t="shared" si="14"/>
        <v>1.5917877681924791E-3</v>
      </c>
      <c r="R28" s="41">
        <f t="shared" si="15"/>
        <v>1.0009174311926605</v>
      </c>
      <c r="S28" s="73">
        <f t="shared" si="19"/>
        <v>0.79942279942279937</v>
      </c>
      <c r="T28" s="49">
        <f>S28/B23 *10</f>
        <v>0.99927849927849921</v>
      </c>
    </row>
    <row r="29" spans="2:20" x14ac:dyDescent="0.3">
      <c r="B29" s="17">
        <v>2</v>
      </c>
      <c r="C29" s="20">
        <v>0</v>
      </c>
      <c r="D29" s="17">
        <v>0</v>
      </c>
      <c r="E29" s="17">
        <v>278</v>
      </c>
      <c r="F29" s="17">
        <v>278</v>
      </c>
      <c r="G29" s="20">
        <v>6.5435682602070101E-3</v>
      </c>
      <c r="H29" s="20">
        <v>1.5340932827972E-2</v>
      </c>
      <c r="I29" s="20">
        <v>1.02695795105135E-2</v>
      </c>
      <c r="J29" s="49">
        <f t="shared" si="16"/>
        <v>1090</v>
      </c>
      <c r="K29" s="49">
        <f t="shared" si="17"/>
        <v>1404</v>
      </c>
      <c r="L29" s="24">
        <f t="shared" si="10"/>
        <v>0.99908340971585696</v>
      </c>
      <c r="M29" s="20">
        <f t="shared" si="11"/>
        <v>0.83521713265913144</v>
      </c>
      <c r="N29" s="21">
        <f t="shared" si="12"/>
        <v>0.16386627705672552</v>
      </c>
      <c r="O29" s="26">
        <f t="shared" si="18"/>
        <v>0.16522616769839871</v>
      </c>
      <c r="P29" s="20">
        <f t="shared" si="13"/>
        <v>0</v>
      </c>
      <c r="Q29" s="21">
        <f t="shared" si="14"/>
        <v>1.02695795105135E-2</v>
      </c>
      <c r="R29" s="41">
        <f t="shared" si="15"/>
        <v>1.0009174311926605</v>
      </c>
      <c r="S29" s="73">
        <f t="shared" si="19"/>
        <v>0.89971139971139968</v>
      </c>
      <c r="T29" s="49">
        <f>S29/B22 *10</f>
        <v>0.99967933301266632</v>
      </c>
    </row>
    <row r="30" spans="2:20" x14ac:dyDescent="0.3">
      <c r="B30" s="17">
        <v>1</v>
      </c>
      <c r="C30" s="20">
        <v>3.5971223021582701E-3</v>
      </c>
      <c r="D30" s="17">
        <v>1</v>
      </c>
      <c r="E30" s="17">
        <v>277</v>
      </c>
      <c r="F30" s="17">
        <v>278</v>
      </c>
      <c r="G30" s="20">
        <v>1.4300239434153901E-4</v>
      </c>
      <c r="H30" s="20">
        <v>6.5360141135622002E-3</v>
      </c>
      <c r="I30" s="20">
        <v>3.1532360742988902E-3</v>
      </c>
      <c r="J30" s="49">
        <f t="shared" si="16"/>
        <v>1091</v>
      </c>
      <c r="K30" s="49">
        <f t="shared" si="17"/>
        <v>1681</v>
      </c>
      <c r="L30" s="24">
        <f t="shared" si="10"/>
        <v>1</v>
      </c>
      <c r="M30" s="20">
        <f t="shared" si="11"/>
        <v>1</v>
      </c>
      <c r="N30" s="21">
        <f t="shared" si="12"/>
        <v>0</v>
      </c>
      <c r="O30" s="26">
        <f t="shared" si="18"/>
        <v>0.16470734815326962</v>
      </c>
      <c r="P30" s="20">
        <f t="shared" si="13"/>
        <v>3.5971223021582736E-3</v>
      </c>
      <c r="Q30" s="21">
        <f t="shared" si="14"/>
        <v>4.4388622785938338E-4</v>
      </c>
      <c r="R30" s="41">
        <f t="shared" si="15"/>
        <v>1</v>
      </c>
      <c r="S30" s="73">
        <f t="shared" si="19"/>
        <v>1</v>
      </c>
      <c r="T30" s="49">
        <f>S30/B21 *10</f>
        <v>1</v>
      </c>
    </row>
    <row r="31" spans="2:20" x14ac:dyDescent="0.3">
      <c r="J31" s="19" t="s">
        <v>228</v>
      </c>
      <c r="K31" s="27">
        <f>J30/(J30+K30)</f>
        <v>0.39357864357864358</v>
      </c>
      <c r="M31" s="19" t="s">
        <v>236</v>
      </c>
      <c r="N31" s="25">
        <f>MAX(N21:N30)</f>
        <v>0.83873954386410687</v>
      </c>
      <c r="O31"/>
      <c r="P31" s="19" t="s">
        <v>240</v>
      </c>
      <c r="Q31" s="25">
        <f>AVERAGE(Q21:Q30)</f>
        <v>1.6052820311575396E-2</v>
      </c>
      <c r="R31"/>
      <c r="S31"/>
      <c r="T31"/>
    </row>
    <row r="32" spans="2:20" x14ac:dyDescent="0.3">
      <c r="M32" s="19" t="s">
        <v>237</v>
      </c>
      <c r="N32" s="27">
        <f>SUM(O21:O30)</f>
        <v>0.97115412402922396</v>
      </c>
      <c r="O32"/>
      <c r="P32" s="19" t="s">
        <v>241</v>
      </c>
      <c r="Q32" s="27">
        <f>Q31/K31</f>
        <v>4.0786817510253891E-2</v>
      </c>
      <c r="R32"/>
      <c r="S32"/>
      <c r="T32"/>
    </row>
    <row r="33" spans="2:49" x14ac:dyDescent="0.3">
      <c r="M33" s="19" t="s">
        <v>238</v>
      </c>
      <c r="N33" s="27">
        <f>2*N32 - 1</f>
        <v>0.94230824805844793</v>
      </c>
      <c r="O33"/>
      <c r="P33"/>
      <c r="Q33"/>
      <c r="R33"/>
      <c r="S33"/>
      <c r="T33"/>
    </row>
    <row r="35" spans="2:49" x14ac:dyDescent="0.3">
      <c r="B35" s="80" t="s">
        <v>273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AH35" s="42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42"/>
      <c r="AW35" s="29"/>
    </row>
    <row r="36" spans="2:49" x14ac:dyDescent="0.3">
      <c r="B36" s="72" t="s">
        <v>227</v>
      </c>
      <c r="C36" s="72" t="s">
        <v>228</v>
      </c>
      <c r="D36" s="72" t="s">
        <v>229</v>
      </c>
      <c r="E36" s="72" t="s">
        <v>230</v>
      </c>
      <c r="F36" s="72" t="s">
        <v>97</v>
      </c>
      <c r="G36"/>
      <c r="H36"/>
      <c r="I36"/>
      <c r="J36" s="72" t="s">
        <v>233</v>
      </c>
      <c r="K36" s="72" t="s">
        <v>235</v>
      </c>
      <c r="L36" s="72" t="s">
        <v>288</v>
      </c>
      <c r="M36"/>
      <c r="N36"/>
      <c r="O36"/>
      <c r="P36"/>
      <c r="Q36"/>
      <c r="R36"/>
      <c r="S36"/>
      <c r="T36"/>
      <c r="V36" s="29" t="s">
        <v>271</v>
      </c>
      <c r="Y36" s="18" t="s">
        <v>270</v>
      </c>
      <c r="AB36" s="18" t="s">
        <v>272</v>
      </c>
      <c r="AE36" s="18" t="s">
        <v>274</v>
      </c>
      <c r="AF36"/>
      <c r="AH36" s="18" t="s">
        <v>275</v>
      </c>
      <c r="AI36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2:49" x14ac:dyDescent="0.3">
      <c r="B37" s="19" t="s">
        <v>223</v>
      </c>
      <c r="C37" s="19" t="s">
        <v>90</v>
      </c>
      <c r="D37" s="19" t="s">
        <v>87</v>
      </c>
      <c r="E37" s="19" t="s">
        <v>88</v>
      </c>
      <c r="F37" s="19" t="s">
        <v>86</v>
      </c>
      <c r="G37" s="19" t="s">
        <v>224</v>
      </c>
      <c r="H37" s="19" t="s">
        <v>225</v>
      </c>
      <c r="I37" s="19" t="s">
        <v>226</v>
      </c>
      <c r="J37" s="19" t="s">
        <v>232</v>
      </c>
      <c r="K37" s="19" t="s">
        <v>234</v>
      </c>
      <c r="L37" s="23" t="s">
        <v>242</v>
      </c>
      <c r="M37" s="19" t="s">
        <v>243</v>
      </c>
      <c r="N37" s="19" t="s">
        <v>236</v>
      </c>
      <c r="O37" s="19" t="s">
        <v>290</v>
      </c>
      <c r="P37" s="19" t="s">
        <v>228</v>
      </c>
      <c r="Q37" s="19" t="s">
        <v>239</v>
      </c>
      <c r="R37" s="19" t="s">
        <v>289</v>
      </c>
      <c r="S37" s="19" t="s">
        <v>291</v>
      </c>
      <c r="T37" s="76" t="s">
        <v>291</v>
      </c>
      <c r="V37" s="19" t="s">
        <v>268</v>
      </c>
      <c r="W37" s="19" t="s">
        <v>269</v>
      </c>
      <c r="Y37" s="19" t="s">
        <v>268</v>
      </c>
      <c r="Z37" s="19" t="s">
        <v>269</v>
      </c>
      <c r="AB37" s="19" t="s">
        <v>268</v>
      </c>
      <c r="AC37" s="19" t="s">
        <v>269</v>
      </c>
      <c r="AE37" s="19" t="s">
        <v>268</v>
      </c>
      <c r="AF37" s="19" t="s">
        <v>269</v>
      </c>
      <c r="AH37" s="19" t="s">
        <v>268</v>
      </c>
      <c r="AI37" s="19" t="s">
        <v>269</v>
      </c>
      <c r="AM37"/>
      <c r="AN37"/>
      <c r="AO37"/>
      <c r="AP37"/>
      <c r="AQ37"/>
      <c r="AR37"/>
    </row>
    <row r="38" spans="2:49" x14ac:dyDescent="0.3">
      <c r="B38" s="17">
        <v>10</v>
      </c>
      <c r="C38" s="20">
        <v>0.99845201238390102</v>
      </c>
      <c r="D38" s="17">
        <v>645</v>
      </c>
      <c r="E38" s="17">
        <v>1</v>
      </c>
      <c r="F38" s="17">
        <v>646</v>
      </c>
      <c r="G38" s="20">
        <v>0.99753970117963597</v>
      </c>
      <c r="H38" s="20">
        <v>0.99980857572911797</v>
      </c>
      <c r="I38" s="20">
        <v>0.99877308034106804</v>
      </c>
      <c r="J38" s="49">
        <f>D38</f>
        <v>645</v>
      </c>
      <c r="K38" s="49">
        <f>E38</f>
        <v>1</v>
      </c>
      <c r="L38" s="24">
        <f>J38/J$47</f>
        <v>0.26113360323886642</v>
      </c>
      <c r="M38" s="20">
        <f>K38/K$47</f>
        <v>2.5012506253126561E-4</v>
      </c>
      <c r="N38" s="21">
        <f>L38-M38</f>
        <v>0.26088347817633517</v>
      </c>
      <c r="O38" s="26">
        <f>L38*M38/2</f>
        <v>3.2658029419568084E-5</v>
      </c>
      <c r="P38" s="20">
        <f>D38/F38</f>
        <v>0.99845201238390091</v>
      </c>
      <c r="Q38" s="21">
        <f>ABS(I38-P38)</f>
        <v>3.2106795716713155E-4</v>
      </c>
      <c r="R38" s="41">
        <f>1/L38</f>
        <v>3.829457364341085</v>
      </c>
      <c r="S38" s="73">
        <f>F38/($J$14+$K$14)</f>
        <v>9.9876314162028454E-2</v>
      </c>
      <c r="T38" s="49">
        <f>S38/B47 *10</f>
        <v>0.99876314162028457</v>
      </c>
      <c r="V38" s="30" t="s">
        <v>244</v>
      </c>
      <c r="W38" s="47">
        <v>1.3304910000000001</v>
      </c>
      <c r="Y38" s="30" t="s">
        <v>244</v>
      </c>
      <c r="Z38" s="47">
        <v>1.3302309999999999</v>
      </c>
      <c r="AB38" s="30" t="s">
        <v>244</v>
      </c>
      <c r="AC38" s="47">
        <v>1.303042</v>
      </c>
      <c r="AE38" s="30" t="s">
        <v>244</v>
      </c>
      <c r="AF38" s="47">
        <v>1.2987420000000001</v>
      </c>
      <c r="AH38" s="30" t="s">
        <v>244</v>
      </c>
      <c r="AI38" s="47">
        <v>1.2949809999999999</v>
      </c>
    </row>
    <row r="39" spans="2:49" x14ac:dyDescent="0.3">
      <c r="B39" s="17">
        <v>9</v>
      </c>
      <c r="C39" s="20">
        <v>0.98297213622291002</v>
      </c>
      <c r="D39" s="17">
        <v>635</v>
      </c>
      <c r="E39" s="17">
        <v>11</v>
      </c>
      <c r="F39" s="17">
        <v>646</v>
      </c>
      <c r="G39" s="20">
        <v>0.98868363706739104</v>
      </c>
      <c r="H39" s="20">
        <v>0.99753970117963597</v>
      </c>
      <c r="I39" s="20">
        <v>0.99438610416381601</v>
      </c>
      <c r="J39" s="49">
        <f>J38+D39</f>
        <v>1280</v>
      </c>
      <c r="K39" s="49">
        <f>K38+E39</f>
        <v>12</v>
      </c>
      <c r="L39" s="24">
        <f t="shared" ref="L39:L47" si="20">J39/J$47</f>
        <v>0.51821862348178138</v>
      </c>
      <c r="M39" s="20">
        <f t="shared" ref="M39:M47" si="21">K39/K$47</f>
        <v>3.0015007503751876E-3</v>
      </c>
      <c r="N39" s="21">
        <f t="shared" ref="N39:N47" si="22">L39-M39</f>
        <v>0.51521712273140619</v>
      </c>
      <c r="O39" s="26">
        <f>(M39-M38)*(L38+L39)/2</f>
        <v>1.0721453844331074E-3</v>
      </c>
      <c r="P39" s="20">
        <f t="shared" ref="P39:P47" si="23">D39/F39</f>
        <v>0.98297213622291024</v>
      </c>
      <c r="Q39" s="21">
        <f t="shared" ref="Q39:Q47" si="24">ABS(I39-P39)</f>
        <v>1.1413967940905767E-2</v>
      </c>
      <c r="R39" s="41">
        <f t="shared" ref="R39:R47" si="25">1/L39</f>
        <v>1.9296875</v>
      </c>
      <c r="S39" s="73">
        <f>S38 + F39/($J$14+$K$14)</f>
        <v>0.19975262832405691</v>
      </c>
      <c r="T39" s="49">
        <f>S39/B46 *10</f>
        <v>0.99876314162028457</v>
      </c>
      <c r="V39" s="30" t="s">
        <v>245</v>
      </c>
      <c r="W39" s="47">
        <v>1.321788</v>
      </c>
      <c r="Y39" s="30" t="s">
        <v>245</v>
      </c>
      <c r="Z39" s="47">
        <v>1.321404</v>
      </c>
      <c r="AB39" s="30" t="s">
        <v>245</v>
      </c>
      <c r="AC39" s="47">
        <v>1.291787</v>
      </c>
      <c r="AE39" s="30" t="s">
        <v>245</v>
      </c>
      <c r="AF39" s="47">
        <v>1.2916510000000001</v>
      </c>
      <c r="AH39" s="30" t="s">
        <v>245</v>
      </c>
      <c r="AI39" s="47">
        <v>1.291261</v>
      </c>
    </row>
    <row r="40" spans="2:49" x14ac:dyDescent="0.3">
      <c r="B40" s="17">
        <v>8</v>
      </c>
      <c r="C40" s="20">
        <v>0.91653786707882501</v>
      </c>
      <c r="D40" s="17">
        <v>593</v>
      </c>
      <c r="E40" s="17">
        <v>54</v>
      </c>
      <c r="F40" s="17">
        <v>647</v>
      </c>
      <c r="G40" s="20">
        <v>0.78364903235183903</v>
      </c>
      <c r="H40" s="20">
        <v>0.98868363706739104</v>
      </c>
      <c r="I40" s="20">
        <v>0.92265794861591999</v>
      </c>
      <c r="J40" s="49">
        <f t="shared" ref="J40:K47" si="26">J39+D40</f>
        <v>1873</v>
      </c>
      <c r="K40" s="49">
        <f t="shared" si="26"/>
        <v>66</v>
      </c>
      <c r="L40" s="24">
        <f t="shared" si="20"/>
        <v>0.75829959514170042</v>
      </c>
      <c r="M40" s="20">
        <f t="shared" si="21"/>
        <v>1.6508254127063533E-2</v>
      </c>
      <c r="N40" s="21">
        <f t="shared" si="22"/>
        <v>0.74179134101463684</v>
      </c>
      <c r="O40" s="26">
        <f t="shared" ref="O40:O47" si="27">(M40-M39)*(L39+L40)/2</f>
        <v>8.6208083798984519E-3</v>
      </c>
      <c r="P40" s="20">
        <f t="shared" si="23"/>
        <v>0.91653786707882534</v>
      </c>
      <c r="Q40" s="21">
        <f t="shared" si="24"/>
        <v>6.120081537094646E-3</v>
      </c>
      <c r="R40" s="41">
        <f t="shared" si="25"/>
        <v>1.3187399893219434</v>
      </c>
      <c r="S40" s="73">
        <f t="shared" ref="S40:S47" si="28">S39 + F40/($J$14+$K$14)</f>
        <v>0.29978354978354982</v>
      </c>
      <c r="T40" s="49">
        <f>S40/B45 *10</f>
        <v>0.99927849927849932</v>
      </c>
      <c r="V40" s="30" t="s">
        <v>246</v>
      </c>
      <c r="W40" s="47">
        <v>1.081183</v>
      </c>
      <c r="Y40" s="30" t="s">
        <v>246</v>
      </c>
      <c r="Z40" s="47">
        <v>1.08114</v>
      </c>
      <c r="AB40" s="30" t="s">
        <v>246</v>
      </c>
      <c r="AC40" s="47">
        <v>1.080856</v>
      </c>
      <c r="AE40" s="30" t="s">
        <v>246</v>
      </c>
      <c r="AF40" s="47">
        <v>1.080657</v>
      </c>
      <c r="AH40" s="30" t="s">
        <v>246</v>
      </c>
      <c r="AI40" s="47">
        <v>1.080573</v>
      </c>
    </row>
    <row r="41" spans="2:49" x14ac:dyDescent="0.3">
      <c r="B41" s="17">
        <v>7</v>
      </c>
      <c r="C41" s="20">
        <v>0.56723338485316799</v>
      </c>
      <c r="D41" s="17">
        <v>367</v>
      </c>
      <c r="E41" s="17">
        <v>280</v>
      </c>
      <c r="F41" s="17">
        <v>647</v>
      </c>
      <c r="G41" s="20">
        <v>0.34786434018772799</v>
      </c>
      <c r="H41" s="20">
        <v>0.78297126689770002</v>
      </c>
      <c r="I41" s="20">
        <v>0.53542947217048198</v>
      </c>
      <c r="J41" s="49">
        <f t="shared" si="26"/>
        <v>2240</v>
      </c>
      <c r="K41" s="49">
        <f t="shared" si="26"/>
        <v>346</v>
      </c>
      <c r="L41" s="24">
        <f t="shared" si="20"/>
        <v>0.90688259109311742</v>
      </c>
      <c r="M41" s="20">
        <f t="shared" si="21"/>
        <v>8.6543271635817903E-2</v>
      </c>
      <c r="N41" s="22">
        <f t="shared" si="22"/>
        <v>0.82033931945729954</v>
      </c>
      <c r="O41" s="26">
        <f t="shared" si="27"/>
        <v>5.8310531784110685E-2</v>
      </c>
      <c r="P41" s="20">
        <f t="shared" si="23"/>
        <v>0.56723338485316843</v>
      </c>
      <c r="Q41" s="21">
        <f t="shared" si="24"/>
        <v>3.1803912682686453E-2</v>
      </c>
      <c r="R41" s="41">
        <f t="shared" si="25"/>
        <v>1.1026785714285714</v>
      </c>
      <c r="S41" s="73">
        <f t="shared" si="28"/>
        <v>0.3998144712430427</v>
      </c>
      <c r="T41" s="49">
        <f>S41/B44 *10</f>
        <v>0.99953617810760675</v>
      </c>
      <c r="V41" s="30" t="s">
        <v>247</v>
      </c>
      <c r="W41" s="47">
        <v>7.4977530000000003</v>
      </c>
      <c r="Y41" s="30" t="s">
        <v>248</v>
      </c>
      <c r="Z41" s="47">
        <v>1.017075</v>
      </c>
      <c r="AB41" s="30" t="s">
        <v>248</v>
      </c>
      <c r="AC41" s="47">
        <v>1.0168699999999999</v>
      </c>
      <c r="AE41" s="30" t="s">
        <v>248</v>
      </c>
      <c r="AF41" s="47">
        <v>1.0165660000000001</v>
      </c>
      <c r="AH41" s="30" t="s">
        <v>248</v>
      </c>
      <c r="AI41" s="47">
        <v>1.0160720000000001</v>
      </c>
    </row>
    <row r="42" spans="2:49" x14ac:dyDescent="0.3">
      <c r="B42" s="17">
        <v>6</v>
      </c>
      <c r="C42" s="20">
        <v>0.231839258114374</v>
      </c>
      <c r="D42" s="17">
        <v>150</v>
      </c>
      <c r="E42" s="17">
        <v>497</v>
      </c>
      <c r="F42" s="17">
        <v>647</v>
      </c>
      <c r="G42" s="20">
        <v>0.115577190220139</v>
      </c>
      <c r="H42" s="20">
        <v>0.34654931843047199</v>
      </c>
      <c r="I42" s="20">
        <v>0.20490791883386</v>
      </c>
      <c r="J42" s="49">
        <f t="shared" si="26"/>
        <v>2390</v>
      </c>
      <c r="K42" s="49">
        <f t="shared" si="26"/>
        <v>843</v>
      </c>
      <c r="L42" s="24">
        <f t="shared" si="20"/>
        <v>0.96761133603238869</v>
      </c>
      <c r="M42" s="20">
        <f t="shared" si="21"/>
        <v>0.21085542771385693</v>
      </c>
      <c r="N42" s="21">
        <f t="shared" si="22"/>
        <v>0.75675590831853179</v>
      </c>
      <c r="O42" s="26">
        <f t="shared" si="27"/>
        <v>0.11651119081808112</v>
      </c>
      <c r="P42" s="20">
        <f t="shared" si="23"/>
        <v>0.23183925811437403</v>
      </c>
      <c r="Q42" s="21">
        <f t="shared" si="24"/>
        <v>2.6931339280514027E-2</v>
      </c>
      <c r="R42" s="41">
        <f t="shared" si="25"/>
        <v>1.0334728033472802</v>
      </c>
      <c r="S42" s="73">
        <f t="shared" si="28"/>
        <v>0.49984539270253558</v>
      </c>
      <c r="T42" s="49">
        <f>S42/B43 *10</f>
        <v>0.99969078540507117</v>
      </c>
      <c r="V42" s="30" t="s">
        <v>248</v>
      </c>
      <c r="W42" s="47">
        <v>1.021871</v>
      </c>
      <c r="Y42" s="30" t="s">
        <v>249</v>
      </c>
      <c r="Z42" s="47">
        <v>4.4445189999999997</v>
      </c>
      <c r="AB42" s="30" t="s">
        <v>249</v>
      </c>
      <c r="AC42" s="47">
        <v>3.01057</v>
      </c>
      <c r="AE42" s="30" t="s">
        <v>251</v>
      </c>
      <c r="AF42" s="47">
        <v>1.9776069999999999</v>
      </c>
      <c r="AH42" s="30" t="s">
        <v>251</v>
      </c>
      <c r="AI42" s="47">
        <v>1.858676</v>
      </c>
    </row>
    <row r="43" spans="2:49" x14ac:dyDescent="0.3">
      <c r="B43" s="17">
        <v>5</v>
      </c>
      <c r="C43" s="20">
        <v>5.7187017001545604E-2</v>
      </c>
      <c r="D43" s="17">
        <v>37</v>
      </c>
      <c r="E43" s="17">
        <v>610</v>
      </c>
      <c r="F43" s="17">
        <v>647</v>
      </c>
      <c r="G43" s="20">
        <v>5.7390713424717799E-2</v>
      </c>
      <c r="H43" s="20">
        <v>0.114617698727114</v>
      </c>
      <c r="I43" s="20">
        <v>8.57670607978228E-2</v>
      </c>
      <c r="J43" s="49">
        <f t="shared" si="26"/>
        <v>2427</v>
      </c>
      <c r="K43" s="49">
        <f t="shared" si="26"/>
        <v>1453</v>
      </c>
      <c r="L43" s="24">
        <f t="shared" si="20"/>
        <v>0.98259109311740889</v>
      </c>
      <c r="M43" s="20">
        <f t="shared" si="21"/>
        <v>0.36343171585792894</v>
      </c>
      <c r="N43" s="21">
        <f t="shared" si="22"/>
        <v>0.61915937725947989</v>
      </c>
      <c r="O43" s="26">
        <f t="shared" si="27"/>
        <v>0.14877732388461434</v>
      </c>
      <c r="P43" s="20">
        <f t="shared" si="23"/>
        <v>5.7187017001545597E-2</v>
      </c>
      <c r="Q43" s="21">
        <f t="shared" si="24"/>
        <v>2.8580043796277203E-2</v>
      </c>
      <c r="R43" s="41">
        <f t="shared" si="25"/>
        <v>1.0177173465183353</v>
      </c>
      <c r="S43" s="73">
        <f t="shared" si="28"/>
        <v>0.59987631416202847</v>
      </c>
      <c r="T43" s="49">
        <f>S43/B42 *10</f>
        <v>0.99979385693671419</v>
      </c>
      <c r="V43" s="30" t="s">
        <v>249</v>
      </c>
      <c r="W43" s="47">
        <v>4.4460680000000004</v>
      </c>
      <c r="Y43" s="30" t="s">
        <v>250</v>
      </c>
      <c r="Z43" s="47">
        <v>8.3471240000000009</v>
      </c>
      <c r="AB43" s="30" t="s">
        <v>251</v>
      </c>
      <c r="AC43" s="47">
        <v>3.6833290000000001</v>
      </c>
      <c r="AE43" s="30" t="s">
        <v>252</v>
      </c>
      <c r="AF43" s="47">
        <v>1.8037829999999999</v>
      </c>
      <c r="AH43" s="30" t="s">
        <v>252</v>
      </c>
      <c r="AI43" s="47">
        <v>1.7757019999999999</v>
      </c>
    </row>
    <row r="44" spans="2:49" x14ac:dyDescent="0.3">
      <c r="B44" s="17">
        <v>4</v>
      </c>
      <c r="C44" s="20">
        <v>3.7094281298299801E-2</v>
      </c>
      <c r="D44" s="17">
        <v>24</v>
      </c>
      <c r="E44" s="17">
        <v>623</v>
      </c>
      <c r="F44" s="17">
        <v>647</v>
      </c>
      <c r="G44" s="20">
        <v>3.2531221908225598E-2</v>
      </c>
      <c r="H44" s="20">
        <v>5.7325445944960703E-2</v>
      </c>
      <c r="I44" s="20">
        <v>4.2348118868986297E-2</v>
      </c>
      <c r="J44" s="49">
        <f t="shared" si="26"/>
        <v>2451</v>
      </c>
      <c r="K44" s="49">
        <f t="shared" si="26"/>
        <v>2076</v>
      </c>
      <c r="L44" s="24">
        <f t="shared" si="20"/>
        <v>0.99230769230769234</v>
      </c>
      <c r="M44" s="20">
        <f t="shared" si="21"/>
        <v>0.51925962981490748</v>
      </c>
      <c r="N44" s="21">
        <f t="shared" si="22"/>
        <v>0.47304806249278486</v>
      </c>
      <c r="O44" s="26">
        <f t="shared" si="27"/>
        <v>0.15387217900448205</v>
      </c>
      <c r="P44" s="20">
        <f t="shared" si="23"/>
        <v>3.7094281298299843E-2</v>
      </c>
      <c r="Q44" s="21">
        <f t="shared" si="24"/>
        <v>5.2538375706864537E-3</v>
      </c>
      <c r="R44" s="41">
        <f t="shared" si="25"/>
        <v>1.0077519379844961</v>
      </c>
      <c r="S44" s="73">
        <f t="shared" si="28"/>
        <v>0.69990723562152135</v>
      </c>
      <c r="T44" s="49">
        <f>S44/B41 *10</f>
        <v>0.99986747945931631</v>
      </c>
      <c r="V44" s="30" t="s">
        <v>250</v>
      </c>
      <c r="W44" s="47">
        <v>8.3477890000000006</v>
      </c>
      <c r="Y44" s="30" t="s">
        <v>251</v>
      </c>
      <c r="Z44" s="47">
        <v>5.9388439999999996</v>
      </c>
      <c r="AB44" s="30" t="s">
        <v>252</v>
      </c>
      <c r="AC44" s="47">
        <v>1.8906289999999999</v>
      </c>
      <c r="AE44" s="30" t="s">
        <v>253</v>
      </c>
      <c r="AF44" s="47">
        <v>1.421875</v>
      </c>
      <c r="AH44" s="30" t="s">
        <v>253</v>
      </c>
      <c r="AI44" s="47">
        <v>1.4160360000000001</v>
      </c>
    </row>
    <row r="45" spans="2:49" x14ac:dyDescent="0.3">
      <c r="B45" s="17">
        <v>3</v>
      </c>
      <c r="C45" s="20">
        <v>1.70015455950541E-2</v>
      </c>
      <c r="D45" s="17">
        <v>11</v>
      </c>
      <c r="E45" s="17">
        <v>636</v>
      </c>
      <c r="F45" s="17">
        <v>647</v>
      </c>
      <c r="G45" s="20">
        <v>1.4481935988032799E-2</v>
      </c>
      <c r="H45" s="20">
        <v>3.2444404138059102E-2</v>
      </c>
      <c r="I45" s="20">
        <v>2.3035542580913799E-2</v>
      </c>
      <c r="J45" s="49">
        <f t="shared" si="26"/>
        <v>2462</v>
      </c>
      <c r="K45" s="49">
        <f t="shared" si="26"/>
        <v>2712</v>
      </c>
      <c r="L45" s="24">
        <f t="shared" si="20"/>
        <v>0.99676113360323881</v>
      </c>
      <c r="M45" s="20">
        <f t="shared" si="21"/>
        <v>0.67833916958479235</v>
      </c>
      <c r="N45" s="21">
        <f t="shared" si="22"/>
        <v>0.31842196401844647</v>
      </c>
      <c r="O45" s="26">
        <f t="shared" si="27"/>
        <v>0.15821007669826809</v>
      </c>
      <c r="P45" s="20">
        <f t="shared" si="23"/>
        <v>1.7001545595054096E-2</v>
      </c>
      <c r="Q45" s="21">
        <f t="shared" si="24"/>
        <v>6.0339969858597027E-3</v>
      </c>
      <c r="R45" s="41">
        <f t="shared" si="25"/>
        <v>1.0032493907392364</v>
      </c>
      <c r="S45" s="73">
        <f t="shared" si="28"/>
        <v>0.79993815708101423</v>
      </c>
      <c r="T45" s="49">
        <f>S45/B40 *10</f>
        <v>0.99992269635126774</v>
      </c>
      <c r="V45" s="30" t="s">
        <v>251</v>
      </c>
      <c r="W45" s="47">
        <v>5.955489</v>
      </c>
      <c r="Y45" s="30" t="s">
        <v>252</v>
      </c>
      <c r="Z45" s="47">
        <v>2.0854249999999999</v>
      </c>
      <c r="AB45" s="30" t="s">
        <v>253</v>
      </c>
      <c r="AC45" s="47">
        <v>1.422857</v>
      </c>
      <c r="AE45" s="30" t="s">
        <v>254</v>
      </c>
      <c r="AF45" s="47">
        <v>2.1822360000000001</v>
      </c>
      <c r="AH45" s="30" t="s">
        <v>255</v>
      </c>
      <c r="AI45" s="47">
        <v>1.317421</v>
      </c>
    </row>
    <row r="46" spans="2:49" x14ac:dyDescent="0.3">
      <c r="B46" s="17">
        <v>2</v>
      </c>
      <c r="C46" s="20">
        <v>9.2735703245749607E-3</v>
      </c>
      <c r="D46" s="17">
        <v>6</v>
      </c>
      <c r="E46" s="17">
        <v>641</v>
      </c>
      <c r="F46" s="17">
        <v>647</v>
      </c>
      <c r="G46" s="20">
        <v>6.6311658512264596E-3</v>
      </c>
      <c r="H46" s="20">
        <v>1.4436241880896801E-2</v>
      </c>
      <c r="I46" s="20">
        <v>1.0152292173851499E-2</v>
      </c>
      <c r="J46" s="49">
        <f t="shared" si="26"/>
        <v>2468</v>
      </c>
      <c r="K46" s="49">
        <f t="shared" si="26"/>
        <v>3353</v>
      </c>
      <c r="L46" s="24">
        <f t="shared" si="20"/>
        <v>0.99919028340080973</v>
      </c>
      <c r="M46" s="20">
        <f t="shared" si="21"/>
        <v>0.83866933466733362</v>
      </c>
      <c r="N46" s="21">
        <f t="shared" si="22"/>
        <v>0.16052094873347611</v>
      </c>
      <c r="O46" s="26">
        <f t="shared" si="27"/>
        <v>0.16000561009249564</v>
      </c>
      <c r="P46" s="20">
        <f t="shared" si="23"/>
        <v>9.2735703245749607E-3</v>
      </c>
      <c r="Q46" s="21">
        <f t="shared" si="24"/>
        <v>8.7872184927653869E-4</v>
      </c>
      <c r="R46" s="41">
        <f t="shared" si="25"/>
        <v>1.0008103727714748</v>
      </c>
      <c r="S46" s="73">
        <f t="shared" si="28"/>
        <v>0.89996907854050712</v>
      </c>
      <c r="T46" s="49">
        <f>S46/B39 *10</f>
        <v>0.99996564282278566</v>
      </c>
      <c r="V46" s="30" t="s">
        <v>252</v>
      </c>
      <c r="W46" s="47">
        <v>2.1101239999999999</v>
      </c>
      <c r="Y46" s="30" t="s">
        <v>253</v>
      </c>
      <c r="Z46" s="47">
        <v>1.4229639999999999</v>
      </c>
      <c r="AB46" s="30" t="s">
        <v>254</v>
      </c>
      <c r="AC46" s="47">
        <v>2.18824</v>
      </c>
      <c r="AE46" s="30" t="s">
        <v>255</v>
      </c>
      <c r="AF46" s="47">
        <v>1.3247150000000001</v>
      </c>
      <c r="AH46" s="30" t="s">
        <v>256</v>
      </c>
      <c r="AI46" s="47">
        <v>1.489722</v>
      </c>
    </row>
    <row r="47" spans="2:49" x14ac:dyDescent="0.3">
      <c r="B47" s="17">
        <v>1</v>
      </c>
      <c r="C47" s="20">
        <v>3.0911901081916498E-3</v>
      </c>
      <c r="D47" s="17">
        <v>2</v>
      </c>
      <c r="E47" s="17">
        <v>645</v>
      </c>
      <c r="F47" s="17">
        <v>647</v>
      </c>
      <c r="G47" s="20">
        <v>2.3060661109124199E-4</v>
      </c>
      <c r="H47" s="20">
        <v>6.6306612563655403E-3</v>
      </c>
      <c r="I47" s="20">
        <v>3.24286204732083E-3</v>
      </c>
      <c r="J47" s="49">
        <f t="shared" si="26"/>
        <v>2470</v>
      </c>
      <c r="K47" s="49">
        <f t="shared" si="26"/>
        <v>3998</v>
      </c>
      <c r="L47" s="24">
        <f t="shared" si="20"/>
        <v>1</v>
      </c>
      <c r="M47" s="20">
        <f t="shared" si="21"/>
        <v>1</v>
      </c>
      <c r="N47" s="21">
        <f t="shared" si="22"/>
        <v>0</v>
      </c>
      <c r="O47" s="26">
        <f t="shared" si="27"/>
        <v>0.16126534927382724</v>
      </c>
      <c r="P47" s="20">
        <f t="shared" si="23"/>
        <v>3.0911901081916537E-3</v>
      </c>
      <c r="Q47" s="21">
        <f t="shared" si="24"/>
        <v>1.5167193912917626E-4</v>
      </c>
      <c r="R47" s="41">
        <f t="shared" si="25"/>
        <v>1</v>
      </c>
      <c r="S47" s="73">
        <f t="shared" si="28"/>
        <v>1</v>
      </c>
      <c r="T47" s="49">
        <f>S47/B38 *10</f>
        <v>1</v>
      </c>
      <c r="V47" s="30" t="s">
        <v>253</v>
      </c>
      <c r="W47" s="47">
        <v>1.4230499999999999</v>
      </c>
      <c r="Y47" s="30" t="s">
        <v>254</v>
      </c>
      <c r="Z47" s="47">
        <v>2.1998069999999998</v>
      </c>
      <c r="AB47" s="30" t="s">
        <v>255</v>
      </c>
      <c r="AC47" s="47">
        <v>1.3255969999999999</v>
      </c>
      <c r="AE47" s="30" t="s">
        <v>256</v>
      </c>
      <c r="AF47" s="47">
        <v>2.3981020000000002</v>
      </c>
      <c r="AH47" s="30" t="s">
        <v>257</v>
      </c>
      <c r="AI47" s="47">
        <v>1.584527</v>
      </c>
    </row>
    <row r="48" spans="2:49" x14ac:dyDescent="0.3">
      <c r="J48" s="19" t="s">
        <v>228</v>
      </c>
      <c r="K48" s="27">
        <f>J47/(J47+K47)</f>
        <v>0.38188002473716759</v>
      </c>
      <c r="M48" s="19" t="s">
        <v>236</v>
      </c>
      <c r="N48" s="25">
        <f>MAX(N38:N47)</f>
        <v>0.82033931945729954</v>
      </c>
      <c r="O48"/>
      <c r="P48" s="19" t="s">
        <v>240</v>
      </c>
      <c r="Q48" s="25">
        <f>AVERAGE(Q38:Q47)</f>
        <v>1.1748864153959709E-2</v>
      </c>
      <c r="R48"/>
      <c r="S48"/>
      <c r="T48"/>
      <c r="V48" s="30" t="s">
        <v>254</v>
      </c>
      <c r="W48" s="47">
        <v>2.198836</v>
      </c>
      <c r="Y48" s="30" t="s">
        <v>255</v>
      </c>
      <c r="Z48" s="47">
        <v>1.3256730000000001</v>
      </c>
      <c r="AB48" s="30" t="s">
        <v>256</v>
      </c>
      <c r="AC48" s="47">
        <v>2.5236689999999999</v>
      </c>
      <c r="AE48" s="30" t="s">
        <v>257</v>
      </c>
      <c r="AF48" s="47">
        <v>1.5849759999999999</v>
      </c>
      <c r="AH48" s="30" t="s">
        <v>258</v>
      </c>
      <c r="AI48" s="47">
        <v>1.131032</v>
      </c>
    </row>
    <row r="49" spans="2:36" x14ac:dyDescent="0.3">
      <c r="M49" s="19" t="s">
        <v>237</v>
      </c>
      <c r="N49" s="27">
        <f>SUM(O38:O47)</f>
        <v>0.96667787334963018</v>
      </c>
      <c r="O49"/>
      <c r="P49" s="19" t="s">
        <v>241</v>
      </c>
      <c r="Q49" s="27">
        <f>Q48/K48</f>
        <v>3.0765851557818379E-2</v>
      </c>
      <c r="R49"/>
      <c r="S49"/>
      <c r="T49"/>
      <c r="V49" s="30" t="s">
        <v>255</v>
      </c>
      <c r="W49" s="47">
        <v>1.329618</v>
      </c>
      <c r="Y49" s="30" t="s">
        <v>256</v>
      </c>
      <c r="Z49" s="47">
        <v>2.6951610000000001</v>
      </c>
      <c r="AB49" s="30" t="s">
        <v>257</v>
      </c>
      <c r="AC49" s="47">
        <v>1.58477</v>
      </c>
      <c r="AE49" s="30" t="s">
        <v>258</v>
      </c>
      <c r="AF49" s="47">
        <v>1.1473310000000001</v>
      </c>
      <c r="AH49" s="30" t="s">
        <v>259</v>
      </c>
      <c r="AI49" s="47">
        <v>1.859103</v>
      </c>
      <c r="AJ49" s="29"/>
    </row>
    <row r="50" spans="2:36" x14ac:dyDescent="0.3">
      <c r="M50" s="19" t="s">
        <v>238</v>
      </c>
      <c r="N50" s="27">
        <f>2*N49 - 1</f>
        <v>0.93335574669926036</v>
      </c>
      <c r="O50"/>
      <c r="P50" s="89" t="s">
        <v>296</v>
      </c>
      <c r="Q50" s="22">
        <f>1-Q49</f>
        <v>0.96923414844218159</v>
      </c>
      <c r="R50"/>
      <c r="S50"/>
      <c r="T50"/>
      <c r="V50" s="30" t="s">
        <v>256</v>
      </c>
      <c r="W50" s="47">
        <v>2.710785</v>
      </c>
      <c r="Y50" s="30" t="s">
        <v>257</v>
      </c>
      <c r="Z50" s="47">
        <v>1.5860369999999999</v>
      </c>
      <c r="AB50" s="30" t="s">
        <v>258</v>
      </c>
      <c r="AC50" s="47">
        <v>1.1495569999999999</v>
      </c>
      <c r="AE50" s="30" t="s">
        <v>259</v>
      </c>
      <c r="AF50" s="47">
        <v>1.8591599999999999</v>
      </c>
      <c r="AH50" s="30" t="s">
        <v>260</v>
      </c>
      <c r="AI50" s="47">
        <v>1.409394</v>
      </c>
    </row>
    <row r="51" spans="2:36" x14ac:dyDescent="0.3">
      <c r="R51"/>
      <c r="S51"/>
      <c r="T51"/>
      <c r="V51" s="30" t="s">
        <v>257</v>
      </c>
      <c r="W51" s="47">
        <v>1.7331829999999999</v>
      </c>
      <c r="Y51" s="30" t="s">
        <v>258</v>
      </c>
      <c r="Z51" s="47">
        <v>1.1501619999999999</v>
      </c>
      <c r="AB51" s="30" t="s">
        <v>259</v>
      </c>
      <c r="AC51" s="47">
        <v>1.8596029999999999</v>
      </c>
      <c r="AE51" s="30" t="s">
        <v>260</v>
      </c>
      <c r="AF51" s="47">
        <v>1.409578</v>
      </c>
      <c r="AH51" s="30" t="s">
        <v>261</v>
      </c>
      <c r="AI51" s="47">
        <v>1.6429819999999999</v>
      </c>
    </row>
    <row r="52" spans="2:36" x14ac:dyDescent="0.3">
      <c r="B52" s="19" t="s">
        <v>231</v>
      </c>
      <c r="C52" s="19" t="s">
        <v>228</v>
      </c>
      <c r="D52" s="19" t="s">
        <v>229</v>
      </c>
      <c r="E52" s="19" t="s">
        <v>230</v>
      </c>
      <c r="F52" s="19" t="s">
        <v>97</v>
      </c>
      <c r="G52"/>
      <c r="H52"/>
      <c r="I52"/>
      <c r="J52" s="19" t="s">
        <v>233</v>
      </c>
      <c r="K52" s="19" t="s">
        <v>235</v>
      </c>
      <c r="L52" s="19" t="s">
        <v>288</v>
      </c>
      <c r="M52"/>
      <c r="N52"/>
      <c r="O52"/>
      <c r="P52"/>
      <c r="Q52"/>
      <c r="R52"/>
      <c r="S52"/>
      <c r="T52"/>
      <c r="V52" s="30" t="s">
        <v>258</v>
      </c>
      <c r="W52" s="47">
        <v>7.118951</v>
      </c>
      <c r="Y52" s="30" t="s">
        <v>259</v>
      </c>
      <c r="Z52" s="47">
        <v>1.8662909999999999</v>
      </c>
      <c r="AB52" s="30" t="s">
        <v>260</v>
      </c>
      <c r="AC52" s="47">
        <v>1.410795</v>
      </c>
      <c r="AE52" s="30" t="s">
        <v>261</v>
      </c>
      <c r="AF52" s="47">
        <v>1.6886760000000001</v>
      </c>
      <c r="AH52" s="30" t="s">
        <v>262</v>
      </c>
      <c r="AI52" s="47">
        <v>1.449579</v>
      </c>
    </row>
    <row r="53" spans="2:36" x14ac:dyDescent="0.3">
      <c r="B53" s="19" t="s">
        <v>223</v>
      </c>
      <c r="C53" s="19" t="s">
        <v>90</v>
      </c>
      <c r="D53" s="19" t="s">
        <v>87</v>
      </c>
      <c r="E53" s="19" t="s">
        <v>88</v>
      </c>
      <c r="F53" s="19" t="s">
        <v>86</v>
      </c>
      <c r="G53" s="19" t="s">
        <v>224</v>
      </c>
      <c r="H53" s="19" t="s">
        <v>225</v>
      </c>
      <c r="I53" s="19" t="s">
        <v>226</v>
      </c>
      <c r="J53" s="19" t="s">
        <v>232</v>
      </c>
      <c r="K53" s="19" t="s">
        <v>234</v>
      </c>
      <c r="L53" s="23" t="s">
        <v>242</v>
      </c>
      <c r="M53" s="19" t="s">
        <v>243</v>
      </c>
      <c r="N53" s="19" t="s">
        <v>236</v>
      </c>
      <c r="O53" s="19" t="s">
        <v>290</v>
      </c>
      <c r="P53" s="19" t="s">
        <v>228</v>
      </c>
      <c r="Q53" s="19" t="s">
        <v>239</v>
      </c>
      <c r="R53" s="19" t="s">
        <v>289</v>
      </c>
      <c r="S53" s="19" t="s">
        <v>291</v>
      </c>
      <c r="T53" s="76" t="s">
        <v>291</v>
      </c>
      <c r="V53" s="30" t="s">
        <v>259</v>
      </c>
      <c r="W53" s="47">
        <v>1.8700699999999999</v>
      </c>
      <c r="Y53" s="30" t="s">
        <v>260</v>
      </c>
      <c r="Z53" s="47">
        <v>1.410868</v>
      </c>
      <c r="AB53" s="30" t="s">
        <v>261</v>
      </c>
      <c r="AC53" s="47">
        <v>1.69516</v>
      </c>
      <c r="AE53" s="30" t="s">
        <v>262</v>
      </c>
      <c r="AF53" s="47">
        <v>1.4531449999999999</v>
      </c>
      <c r="AH53" s="30" t="s">
        <v>263</v>
      </c>
      <c r="AI53" s="47">
        <v>1.8263750000000001</v>
      </c>
    </row>
    <row r="54" spans="2:36" x14ac:dyDescent="0.3">
      <c r="B54" s="17">
        <v>10</v>
      </c>
      <c r="C54" s="20">
        <v>0.99638989169675096</v>
      </c>
      <c r="D54" s="17">
        <v>276</v>
      </c>
      <c r="E54" s="17">
        <v>1</v>
      </c>
      <c r="F54" s="17">
        <v>277</v>
      </c>
      <c r="G54" s="20">
        <v>0.99756163378049301</v>
      </c>
      <c r="H54" s="20">
        <v>0.99983335210582402</v>
      </c>
      <c r="I54" s="20">
        <v>0.99879643786667704</v>
      </c>
      <c r="J54" s="49">
        <f>D54</f>
        <v>276</v>
      </c>
      <c r="K54" s="49">
        <f>E54</f>
        <v>1</v>
      </c>
      <c r="L54" s="24">
        <f>J54/J$63</f>
        <v>0.25321100917431194</v>
      </c>
      <c r="M54" s="20">
        <f>K54/K$63</f>
        <v>5.9488399762046404E-4</v>
      </c>
      <c r="N54" s="21">
        <f>L54-M54</f>
        <v>0.25261612517669146</v>
      </c>
      <c r="O54" s="26">
        <f>L54*M54/2</f>
        <v>7.5315588689563344E-5</v>
      </c>
      <c r="P54" s="20">
        <f>D54/F54</f>
        <v>0.99638989169675085</v>
      </c>
      <c r="Q54" s="21">
        <f>ABS(I54-P54)</f>
        <v>2.4065461699261936E-3</v>
      </c>
      <c r="R54" s="41">
        <f>1/L54</f>
        <v>3.9492753623188404</v>
      </c>
      <c r="S54" s="73">
        <f>F54/($J$30+$K$30)</f>
        <v>9.9927849927849921E-2</v>
      </c>
      <c r="T54" s="49">
        <f>S54/B63 *10</f>
        <v>0.99927849927849921</v>
      </c>
      <c r="V54" s="30" t="s">
        <v>260</v>
      </c>
      <c r="W54" s="47">
        <v>2.0211999999999999</v>
      </c>
      <c r="Y54" s="30" t="s">
        <v>261</v>
      </c>
      <c r="Z54" s="47">
        <v>1.697117</v>
      </c>
      <c r="AB54" s="30" t="s">
        <v>262</v>
      </c>
      <c r="AC54" s="47">
        <v>1.456331</v>
      </c>
      <c r="AE54" s="30" t="s">
        <v>263</v>
      </c>
      <c r="AF54" s="47">
        <v>1.826597</v>
      </c>
    </row>
    <row r="55" spans="2:36" x14ac:dyDescent="0.3">
      <c r="B55" s="17">
        <v>9</v>
      </c>
      <c r="C55" s="20">
        <v>0.989169675090253</v>
      </c>
      <c r="D55" s="17">
        <v>274</v>
      </c>
      <c r="E55" s="17">
        <v>3</v>
      </c>
      <c r="F55" s="17">
        <v>277</v>
      </c>
      <c r="G55" s="20">
        <v>0.98784223817175798</v>
      </c>
      <c r="H55" s="20">
        <v>0.99756163378049301</v>
      </c>
      <c r="I55" s="20">
        <v>0.99377922986406697</v>
      </c>
      <c r="J55" s="49">
        <f>J54+D55</f>
        <v>550</v>
      </c>
      <c r="K55" s="49">
        <f>K54+E55</f>
        <v>4</v>
      </c>
      <c r="L55" s="24">
        <f t="shared" ref="L55:L63" si="29">J55/J$63</f>
        <v>0.50458715596330272</v>
      </c>
      <c r="M55" s="20">
        <f t="shared" ref="M55:M63" si="30">K55/K$63</f>
        <v>2.3795359904818562E-3</v>
      </c>
      <c r="N55" s="21">
        <f t="shared" ref="N55:N63" si="31">L55-M55</f>
        <v>0.50220761997282082</v>
      </c>
      <c r="O55" s="26">
        <f>(M55-M54)*(L54+L55)/2</f>
        <v>6.7620300279977517E-4</v>
      </c>
      <c r="P55" s="20">
        <f t="shared" ref="P55:P63" si="32">D55/F55</f>
        <v>0.98916967509025266</v>
      </c>
      <c r="Q55" s="21">
        <f t="shared" ref="Q55:Q63" si="33">ABS(I55-P55)</f>
        <v>4.6095547738143061E-3</v>
      </c>
      <c r="R55" s="41">
        <f t="shared" ref="R55:R63" si="34">1/L55</f>
        <v>1.9818181818181819</v>
      </c>
      <c r="S55" s="73">
        <f>S54 + F55/($J$30+$K$30)</f>
        <v>0.19985569985569984</v>
      </c>
      <c r="T55" s="49">
        <f>S55/B62 *10</f>
        <v>0.99927849927849921</v>
      </c>
      <c r="V55" s="30" t="s">
        <v>261</v>
      </c>
      <c r="W55" s="47">
        <v>1.702485</v>
      </c>
      <c r="Y55" s="30" t="s">
        <v>262</v>
      </c>
      <c r="Z55" s="47">
        <v>1.4589460000000001</v>
      </c>
      <c r="AB55" s="30" t="s">
        <v>263</v>
      </c>
      <c r="AC55" s="47">
        <v>1.829804</v>
      </c>
    </row>
    <row r="56" spans="2:36" x14ac:dyDescent="0.3">
      <c r="B56" s="17">
        <v>8</v>
      </c>
      <c r="C56" s="20">
        <v>0.94945848375451303</v>
      </c>
      <c r="D56" s="17">
        <v>263</v>
      </c>
      <c r="E56" s="17">
        <v>14</v>
      </c>
      <c r="F56" s="17">
        <v>277</v>
      </c>
      <c r="G56" s="20">
        <v>0.83655483708926204</v>
      </c>
      <c r="H56" s="20">
        <v>0.98769074529499901</v>
      </c>
      <c r="I56" s="20">
        <v>0.93563288424188895</v>
      </c>
      <c r="J56" s="49">
        <f t="shared" ref="J56:J63" si="35">J55+D56</f>
        <v>813</v>
      </c>
      <c r="K56" s="49">
        <f t="shared" ref="K56:K63" si="36">K55+E56</f>
        <v>18</v>
      </c>
      <c r="L56" s="24">
        <f t="shared" si="29"/>
        <v>0.74587155963302754</v>
      </c>
      <c r="M56" s="20">
        <f t="shared" si="30"/>
        <v>1.0707911957168352E-2</v>
      </c>
      <c r="N56" s="21">
        <f t="shared" si="31"/>
        <v>0.73516364767585918</v>
      </c>
      <c r="O56" s="26">
        <f t="shared" ref="O56:O63" si="37">(M56-M55)*(L55+L56)/2</f>
        <v>5.2071451571530699E-3</v>
      </c>
      <c r="P56" s="20">
        <f t="shared" si="32"/>
        <v>0.94945848375451258</v>
      </c>
      <c r="Q56" s="21">
        <f t="shared" si="33"/>
        <v>1.3825599512623632E-2</v>
      </c>
      <c r="R56" s="41">
        <f t="shared" si="34"/>
        <v>1.3407134071340714</v>
      </c>
      <c r="S56" s="73">
        <f t="shared" ref="S56:S62" si="38">S55 + F56/($J$30+$K$30)</f>
        <v>0.29978354978354976</v>
      </c>
      <c r="T56" s="49">
        <f>S56/B61 *10</f>
        <v>0.99927849927849921</v>
      </c>
      <c r="V56" s="30" t="s">
        <v>262</v>
      </c>
      <c r="W56" s="47">
        <v>1.4597739999999999</v>
      </c>
      <c r="Y56" s="30" t="s">
        <v>263</v>
      </c>
      <c r="Z56" s="47">
        <v>1.863478</v>
      </c>
    </row>
    <row r="57" spans="2:36" x14ac:dyDescent="0.3">
      <c r="B57" s="17">
        <v>7</v>
      </c>
      <c r="C57" s="20">
        <v>0.63898916967509001</v>
      </c>
      <c r="D57" s="17">
        <v>177</v>
      </c>
      <c r="E57" s="17">
        <v>100</v>
      </c>
      <c r="F57" s="17">
        <v>277</v>
      </c>
      <c r="G57" s="20">
        <v>0.36757455207786099</v>
      </c>
      <c r="H57" s="20">
        <v>0.83438265667572997</v>
      </c>
      <c r="I57" s="20">
        <v>0.579076882623064</v>
      </c>
      <c r="J57" s="49">
        <f t="shared" si="35"/>
        <v>990</v>
      </c>
      <c r="K57" s="49">
        <f t="shared" si="36"/>
        <v>118</v>
      </c>
      <c r="L57" s="24">
        <f t="shared" si="29"/>
        <v>0.90825688073394495</v>
      </c>
      <c r="M57" s="20">
        <f t="shared" si="30"/>
        <v>7.0196311719214755E-2</v>
      </c>
      <c r="N57" s="22">
        <f t="shared" si="31"/>
        <v>0.83806056901473025</v>
      </c>
      <c r="O57" s="26">
        <f t="shared" si="37"/>
        <v>4.9200726959160397E-2</v>
      </c>
      <c r="P57" s="20">
        <f t="shared" si="32"/>
        <v>0.63898916967509023</v>
      </c>
      <c r="Q57" s="21">
        <f t="shared" si="33"/>
        <v>5.9912287052026225E-2</v>
      </c>
      <c r="R57" s="41">
        <f t="shared" si="34"/>
        <v>1.101010101010101</v>
      </c>
      <c r="S57" s="73">
        <f t="shared" si="38"/>
        <v>0.39971139971139968</v>
      </c>
      <c r="T57" s="49">
        <f>S57/B60 *10</f>
        <v>0.99927849927849921</v>
      </c>
      <c r="V57" s="30" t="s">
        <v>263</v>
      </c>
      <c r="W57" s="47">
        <v>1.8660650000000001</v>
      </c>
    </row>
    <row r="58" spans="2:36" x14ac:dyDescent="0.3">
      <c r="B58" s="17">
        <v>6</v>
      </c>
      <c r="C58" s="20">
        <v>0.24909747292418799</v>
      </c>
      <c r="D58" s="17">
        <v>69</v>
      </c>
      <c r="E58" s="17">
        <v>208</v>
      </c>
      <c r="F58" s="17">
        <v>277</v>
      </c>
      <c r="G58" s="20">
        <v>0.121282625062543</v>
      </c>
      <c r="H58" s="20">
        <v>0.366086729524155</v>
      </c>
      <c r="I58" s="20">
        <v>0.214503666010295</v>
      </c>
      <c r="J58" s="49">
        <f t="shared" si="35"/>
        <v>1059</v>
      </c>
      <c r="K58" s="49">
        <f t="shared" si="36"/>
        <v>326</v>
      </c>
      <c r="L58" s="24">
        <f t="shared" si="29"/>
        <v>0.97155963302752291</v>
      </c>
      <c r="M58" s="20">
        <f t="shared" si="30"/>
        <v>0.19393218322427128</v>
      </c>
      <c r="N58" s="21">
        <f t="shared" si="31"/>
        <v>0.7776274498032516</v>
      </c>
      <c r="O58" s="26">
        <f t="shared" si="37"/>
        <v>0.11630036729993616</v>
      </c>
      <c r="P58" s="20">
        <f t="shared" si="32"/>
        <v>0.24909747292418771</v>
      </c>
      <c r="Q58" s="21">
        <f t="shared" si="33"/>
        <v>3.4593806913892716E-2</v>
      </c>
      <c r="R58" s="41">
        <f t="shared" si="34"/>
        <v>1.0292728989612843</v>
      </c>
      <c r="S58" s="73">
        <f t="shared" si="38"/>
        <v>0.49963924963924961</v>
      </c>
      <c r="T58" s="49">
        <f>S58/B59 *10</f>
        <v>0.99927849927849921</v>
      </c>
    </row>
    <row r="59" spans="2:36" x14ac:dyDescent="0.3">
      <c r="B59" s="17">
        <v>5</v>
      </c>
      <c r="C59" s="20">
        <v>4.6931407942238303E-2</v>
      </c>
      <c r="D59" s="17">
        <v>13</v>
      </c>
      <c r="E59" s="17">
        <v>264</v>
      </c>
      <c r="F59" s="17">
        <v>277</v>
      </c>
      <c r="G59" s="20">
        <v>5.4871197222636198E-2</v>
      </c>
      <c r="H59" s="20">
        <v>0.119960464649121</v>
      </c>
      <c r="I59" s="20">
        <v>8.4005032226036794E-2</v>
      </c>
      <c r="J59" s="49">
        <f t="shared" si="35"/>
        <v>1072</v>
      </c>
      <c r="K59" s="49">
        <f t="shared" si="36"/>
        <v>590</v>
      </c>
      <c r="L59" s="24">
        <f t="shared" si="29"/>
        <v>0.98348623853211015</v>
      </c>
      <c r="M59" s="20">
        <f t="shared" si="30"/>
        <v>0.35098155859607377</v>
      </c>
      <c r="N59" s="21">
        <f t="shared" si="31"/>
        <v>0.63250467993603632</v>
      </c>
      <c r="O59" s="26">
        <f t="shared" si="37"/>
        <v>0.15351936647583078</v>
      </c>
      <c r="P59" s="20">
        <f t="shared" si="32"/>
        <v>4.6931407942238268E-2</v>
      </c>
      <c r="Q59" s="21">
        <f t="shared" si="33"/>
        <v>3.7073624283798526E-2</v>
      </c>
      <c r="R59" s="41">
        <f t="shared" si="34"/>
        <v>1.0167910447761193</v>
      </c>
      <c r="S59" s="73">
        <f t="shared" si="38"/>
        <v>0.59956709956709953</v>
      </c>
      <c r="T59" s="49">
        <f>S59/B58 *10</f>
        <v>0.99927849927849921</v>
      </c>
    </row>
    <row r="60" spans="2:36" x14ac:dyDescent="0.3">
      <c r="B60" s="17">
        <v>4</v>
      </c>
      <c r="C60" s="20">
        <v>3.6101083032491002E-2</v>
      </c>
      <c r="D60" s="17">
        <v>10</v>
      </c>
      <c r="E60" s="17">
        <v>267</v>
      </c>
      <c r="F60" s="17">
        <v>277</v>
      </c>
      <c r="G60" s="20">
        <v>3.3939229517943897E-2</v>
      </c>
      <c r="H60" s="20">
        <v>5.4849302830720599E-2</v>
      </c>
      <c r="I60" s="20">
        <v>4.2458104751511697E-2</v>
      </c>
      <c r="J60" s="49">
        <f t="shared" si="35"/>
        <v>1082</v>
      </c>
      <c r="K60" s="49">
        <f t="shared" si="36"/>
        <v>857</v>
      </c>
      <c r="L60" s="24">
        <f t="shared" si="29"/>
        <v>0.9926605504587156</v>
      </c>
      <c r="M60" s="20">
        <f t="shared" si="30"/>
        <v>0.50981558596073762</v>
      </c>
      <c r="N60" s="21">
        <f t="shared" si="31"/>
        <v>0.48284496449797798</v>
      </c>
      <c r="O60" s="26">
        <f t="shared" si="37"/>
        <v>0.15693967657958069</v>
      </c>
      <c r="P60" s="20">
        <f t="shared" si="32"/>
        <v>3.6101083032490974E-2</v>
      </c>
      <c r="Q60" s="21">
        <f t="shared" si="33"/>
        <v>6.3570217190207223E-3</v>
      </c>
      <c r="R60" s="41">
        <f t="shared" si="34"/>
        <v>1.0073937153419594</v>
      </c>
      <c r="S60" s="73">
        <f t="shared" si="38"/>
        <v>0.69949494949494939</v>
      </c>
      <c r="T60" s="49">
        <f>S60/B57 *10</f>
        <v>0.9992784992784991</v>
      </c>
    </row>
    <row r="61" spans="2:36" x14ac:dyDescent="0.3">
      <c r="B61" s="17">
        <v>3</v>
      </c>
      <c r="C61" s="20">
        <v>2.5270758122743698E-2</v>
      </c>
      <c r="D61" s="17">
        <v>7</v>
      </c>
      <c r="E61" s="17">
        <v>270</v>
      </c>
      <c r="F61" s="17">
        <v>277</v>
      </c>
      <c r="G61" s="20">
        <v>1.52677110238039E-2</v>
      </c>
      <c r="H61" s="20">
        <v>3.3939229517943897E-2</v>
      </c>
      <c r="I61" s="20">
        <v>2.3653866774848702E-2</v>
      </c>
      <c r="J61" s="49">
        <f t="shared" si="35"/>
        <v>1089</v>
      </c>
      <c r="K61" s="49">
        <f t="shared" si="36"/>
        <v>1127</v>
      </c>
      <c r="L61" s="24">
        <f t="shared" si="29"/>
        <v>0.99908256880733948</v>
      </c>
      <c r="M61" s="20">
        <f t="shared" si="30"/>
        <v>0.67043426531826289</v>
      </c>
      <c r="N61" s="21">
        <f t="shared" si="31"/>
        <v>0.32864830348907659</v>
      </c>
      <c r="O61" s="26">
        <f t="shared" si="37"/>
        <v>0.15995557471797586</v>
      </c>
      <c r="P61" s="20">
        <f t="shared" si="32"/>
        <v>2.5270758122743681E-2</v>
      </c>
      <c r="Q61" s="21">
        <f t="shared" si="33"/>
        <v>1.616891347894979E-3</v>
      </c>
      <c r="R61" s="41">
        <f t="shared" si="34"/>
        <v>1.0009182736455464</v>
      </c>
      <c r="S61" s="73">
        <f t="shared" si="38"/>
        <v>0.79942279942279937</v>
      </c>
      <c r="T61" s="49">
        <f>S61/B56 *10</f>
        <v>0.99927849927849921</v>
      </c>
    </row>
    <row r="62" spans="2:36" x14ac:dyDescent="0.3">
      <c r="B62" s="17">
        <v>2</v>
      </c>
      <c r="C62" s="20">
        <v>0</v>
      </c>
      <c r="D62" s="17">
        <v>0</v>
      </c>
      <c r="E62" s="17">
        <v>277</v>
      </c>
      <c r="F62" s="17">
        <v>277</v>
      </c>
      <c r="G62" s="20">
        <v>6.5417244853655E-3</v>
      </c>
      <c r="H62" s="20">
        <v>1.5250321904558699E-2</v>
      </c>
      <c r="I62" s="20">
        <v>1.03716879564946E-2</v>
      </c>
      <c r="J62" s="49">
        <f t="shared" si="35"/>
        <v>1089</v>
      </c>
      <c r="K62" s="49">
        <f t="shared" si="36"/>
        <v>1404</v>
      </c>
      <c r="L62" s="24">
        <f t="shared" si="29"/>
        <v>0.99908256880733948</v>
      </c>
      <c r="M62" s="20">
        <f t="shared" si="30"/>
        <v>0.83521713265913144</v>
      </c>
      <c r="N62" s="21">
        <f t="shared" si="31"/>
        <v>0.16386543614820803</v>
      </c>
      <c r="O62" s="26">
        <f t="shared" si="37"/>
        <v>0.16463169039835401</v>
      </c>
      <c r="P62" s="20">
        <f t="shared" si="32"/>
        <v>0</v>
      </c>
      <c r="Q62" s="21">
        <f t="shared" si="33"/>
        <v>1.03716879564946E-2</v>
      </c>
      <c r="R62" s="41">
        <f t="shared" si="34"/>
        <v>1.0009182736455464</v>
      </c>
      <c r="S62" s="73">
        <f t="shared" si="38"/>
        <v>0.89935064935064934</v>
      </c>
      <c r="T62" s="49">
        <f>S62/B55 *10</f>
        <v>0.99927849927849921</v>
      </c>
    </row>
    <row r="63" spans="2:36" x14ac:dyDescent="0.3">
      <c r="B63" s="17">
        <v>1</v>
      </c>
      <c r="C63" s="20">
        <v>3.5971223021582701E-3</v>
      </c>
      <c r="D63" s="17">
        <v>1</v>
      </c>
      <c r="E63" s="17">
        <v>277</v>
      </c>
      <c r="F63" s="17">
        <v>278</v>
      </c>
      <c r="G63" s="20">
        <v>1.4183133538715899E-4</v>
      </c>
      <c r="H63" s="20">
        <v>6.5182474750487603E-3</v>
      </c>
      <c r="I63" s="20">
        <v>3.2019691615777202E-3</v>
      </c>
      <c r="J63" s="49">
        <f t="shared" si="35"/>
        <v>1090</v>
      </c>
      <c r="K63" s="49">
        <f t="shared" si="36"/>
        <v>1681</v>
      </c>
      <c r="L63" s="24">
        <f t="shared" si="29"/>
        <v>1</v>
      </c>
      <c r="M63" s="20">
        <f t="shared" si="30"/>
        <v>1</v>
      </c>
      <c r="N63" s="21">
        <f t="shared" si="31"/>
        <v>0</v>
      </c>
      <c r="O63" s="26">
        <f t="shared" si="37"/>
        <v>0.16470727886961128</v>
      </c>
      <c r="P63" s="20">
        <f t="shared" si="32"/>
        <v>3.5971223021582736E-3</v>
      </c>
      <c r="Q63" s="21">
        <f t="shared" si="33"/>
        <v>3.9515314058055336E-4</v>
      </c>
      <c r="R63" s="41">
        <f t="shared" si="34"/>
        <v>1</v>
      </c>
      <c r="S63" s="73">
        <f>S62 + F63/($J$30+$K$30)</f>
        <v>0.99963924963924966</v>
      </c>
      <c r="T63" s="49">
        <f>S63/B54 *10</f>
        <v>0.99963924963924966</v>
      </c>
    </row>
    <row r="64" spans="2:36" x14ac:dyDescent="0.3">
      <c r="J64" s="19" t="s">
        <v>228</v>
      </c>
      <c r="K64" s="27">
        <f>J63/(J63+K63)</f>
        <v>0.39335979790689279</v>
      </c>
      <c r="M64" s="19" t="s">
        <v>236</v>
      </c>
      <c r="N64" s="25">
        <f>MAX(N54:N63)</f>
        <v>0.83806056901473025</v>
      </c>
      <c r="O64"/>
      <c r="P64" s="19" t="s">
        <v>240</v>
      </c>
      <c r="Q64" s="25">
        <f>AVERAGE(Q54:Q63)</f>
        <v>1.7116217287007247E-2</v>
      </c>
      <c r="R64"/>
      <c r="S64"/>
      <c r="T64"/>
    </row>
    <row r="65" spans="13:20" x14ac:dyDescent="0.3">
      <c r="M65" s="19" t="s">
        <v>237</v>
      </c>
      <c r="N65" s="27">
        <f>SUM(O54:O63)</f>
        <v>0.97121334504909163</v>
      </c>
      <c r="O65"/>
      <c r="P65" s="19" t="s">
        <v>241</v>
      </c>
      <c r="Q65" s="27">
        <f>Q64/K64</f>
        <v>4.3512878992933109E-2</v>
      </c>
      <c r="R65"/>
      <c r="S65"/>
      <c r="T65"/>
    </row>
    <row r="66" spans="13:20" x14ac:dyDescent="0.3">
      <c r="M66" s="19" t="s">
        <v>238</v>
      </c>
      <c r="N66" s="27">
        <f>2*N65 - 1</f>
        <v>0.94242669009818325</v>
      </c>
      <c r="O66"/>
      <c r="P66"/>
      <c r="Q66"/>
      <c r="R66"/>
      <c r="S66"/>
      <c r="T66"/>
    </row>
    <row r="100" spans="15:20" x14ac:dyDescent="0.3">
      <c r="O100"/>
      <c r="R100"/>
      <c r="S100"/>
      <c r="T100"/>
    </row>
  </sheetData>
  <mergeCells count="2">
    <mergeCell ref="B2:T2"/>
    <mergeCell ref="B35:T35"/>
  </mergeCells>
  <conditionalFormatting sqref="C21:C30 C5: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C47 P38:P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6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W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:Y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8:Z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8:A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8:A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8:A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8:AH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I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A196-B8FF-4F81-B777-6229C64AC75E}">
  <dimension ref="B1:W23"/>
  <sheetViews>
    <sheetView showGridLines="0" workbookViewId="0"/>
  </sheetViews>
  <sheetFormatPr defaultRowHeight="14.4" x14ac:dyDescent="0.3"/>
  <cols>
    <col min="1" max="1" width="2.77734375" customWidth="1"/>
    <col min="2" max="2" width="45.21875" bestFit="1" customWidth="1"/>
    <col min="3" max="3" width="9.44140625" bestFit="1" customWidth="1"/>
  </cols>
  <sheetData>
    <row r="1" spans="2:23" ht="15" thickBot="1" x14ac:dyDescent="0.35"/>
    <row r="2" spans="2:23" x14ac:dyDescent="0.3">
      <c r="B2" s="35"/>
      <c r="C2" s="36" t="s">
        <v>34</v>
      </c>
      <c r="D2" t="s">
        <v>244</v>
      </c>
      <c r="E2" t="s">
        <v>245</v>
      </c>
      <c r="F2" t="s">
        <v>246</v>
      </c>
      <c r="G2" t="s">
        <v>247</v>
      </c>
      <c r="H2" t="s">
        <v>248</v>
      </c>
      <c r="I2" t="s">
        <v>249</v>
      </c>
      <c r="J2" t="s">
        <v>250</v>
      </c>
      <c r="K2" t="s">
        <v>251</v>
      </c>
      <c r="L2" t="s">
        <v>252</v>
      </c>
      <c r="M2" t="s">
        <v>253</v>
      </c>
      <c r="N2" t="s">
        <v>254</v>
      </c>
      <c r="O2" t="s">
        <v>255</v>
      </c>
      <c r="P2" t="s">
        <v>256</v>
      </c>
      <c r="Q2" t="s">
        <v>257</v>
      </c>
      <c r="R2" t="s">
        <v>258</v>
      </c>
      <c r="S2" t="s">
        <v>259</v>
      </c>
      <c r="T2" t="s">
        <v>260</v>
      </c>
      <c r="U2" t="s">
        <v>261</v>
      </c>
      <c r="V2" t="s">
        <v>262</v>
      </c>
      <c r="W2" t="s">
        <v>263</v>
      </c>
    </row>
    <row r="3" spans="2:23" x14ac:dyDescent="0.3">
      <c r="B3" s="39" t="s">
        <v>34</v>
      </c>
      <c r="C3" s="37">
        <v>1</v>
      </c>
      <c r="D3" s="31">
        <v>-0.73623343186074797</v>
      </c>
      <c r="E3" s="31">
        <v>-0.56383467328208303</v>
      </c>
      <c r="F3" s="31">
        <v>-0.47593982789053202</v>
      </c>
      <c r="G3" s="31">
        <v>-0.32716683811436198</v>
      </c>
      <c r="H3" s="31">
        <v>-0.13328819390515401</v>
      </c>
      <c r="I3" s="31">
        <v>-0.41171052240584799</v>
      </c>
      <c r="J3" s="31">
        <v>-0.31626544977757298</v>
      </c>
      <c r="K3" s="31">
        <v>-0.45461330309893599</v>
      </c>
      <c r="L3" s="31">
        <v>-0.24721573953221601</v>
      </c>
      <c r="M3" s="31">
        <v>-0.12091905998456</v>
      </c>
      <c r="N3" s="31">
        <v>-0.120701898108767</v>
      </c>
      <c r="O3" s="31">
        <v>-0.27257387032884201</v>
      </c>
      <c r="P3" s="31">
        <v>-0.19520440675517201</v>
      </c>
      <c r="Q3" s="31">
        <v>-3.7516218543898902E-2</v>
      </c>
      <c r="R3" s="31">
        <v>-0.33698217475634801</v>
      </c>
      <c r="S3" s="31">
        <v>-0.38287081815241097</v>
      </c>
      <c r="T3" s="31">
        <v>-4.7286239630092999E-2</v>
      </c>
      <c r="U3" s="31">
        <v>-0.15086619586720501</v>
      </c>
      <c r="V3" s="31">
        <v>-5.9020308840100698E-2</v>
      </c>
      <c r="W3" s="31">
        <v>-0.36636241428970501</v>
      </c>
    </row>
    <row r="4" spans="2:23" x14ac:dyDescent="0.3">
      <c r="B4" s="39" t="s">
        <v>244</v>
      </c>
      <c r="C4" s="37">
        <v>-0.73623343186074797</v>
      </c>
      <c r="D4" s="31">
        <v>1</v>
      </c>
      <c r="E4" s="31">
        <v>0.66547483799682805</v>
      </c>
      <c r="F4" s="31">
        <v>0.36760771598950598</v>
      </c>
      <c r="G4" s="31">
        <v>0.31469379955117899</v>
      </c>
      <c r="H4" s="31">
        <v>8.3617941634587703E-2</v>
      </c>
      <c r="I4" s="31">
        <v>0.33286423990775799</v>
      </c>
      <c r="J4" s="31">
        <v>0.124707838638719</v>
      </c>
      <c r="K4" s="31">
        <v>0.38193175768635401</v>
      </c>
      <c r="L4" s="31">
        <v>8.2789721059497404E-2</v>
      </c>
      <c r="M4" s="31">
        <v>6.5708398926101197E-2</v>
      </c>
      <c r="N4" s="31">
        <v>0.13835040184643299</v>
      </c>
      <c r="O4" s="31">
        <v>0.211498013595281</v>
      </c>
      <c r="P4" s="31">
        <v>0.22229036433038299</v>
      </c>
      <c r="Q4" s="31">
        <v>5.3228215425316298E-2</v>
      </c>
      <c r="R4" s="31">
        <v>0.31682504654994098</v>
      </c>
      <c r="S4" s="31">
        <v>0.241920158039681</v>
      </c>
      <c r="T4" s="31">
        <v>7.5082977846517907E-2</v>
      </c>
      <c r="U4" s="31">
        <v>0.151044074260345</v>
      </c>
      <c r="V4" s="31">
        <v>5.6623260931991902E-2</v>
      </c>
      <c r="W4" s="31">
        <v>0.21253729934658799</v>
      </c>
    </row>
    <row r="5" spans="2:23" x14ac:dyDescent="0.3">
      <c r="B5" s="48" t="s">
        <v>245</v>
      </c>
      <c r="C5" s="37">
        <v>-0.56383467328208303</v>
      </c>
      <c r="D5" s="31">
        <v>0.66547483799682805</v>
      </c>
      <c r="E5" s="31">
        <v>1</v>
      </c>
      <c r="F5" s="31">
        <v>0.28016823459894402</v>
      </c>
      <c r="G5" s="31">
        <v>0.29871496082339399</v>
      </c>
      <c r="H5" s="31">
        <v>0.119753920565808</v>
      </c>
      <c r="I5" s="31">
        <v>0.37124088950293399</v>
      </c>
      <c r="J5" s="31">
        <v>0.26039929816459501</v>
      </c>
      <c r="K5" s="31">
        <v>0.54002434082546003</v>
      </c>
      <c r="L5" s="31">
        <v>0.16680974894901701</v>
      </c>
      <c r="M5" s="31">
        <v>0.128180521254286</v>
      </c>
      <c r="N5" s="31">
        <v>0.159002391466631</v>
      </c>
      <c r="O5" s="31">
        <v>0.133200421642101</v>
      </c>
      <c r="P5" s="31">
        <v>0.26649400704992499</v>
      </c>
      <c r="Q5" s="31">
        <v>4.2211047979020901E-2</v>
      </c>
      <c r="R5" s="31">
        <v>0.308649741877908</v>
      </c>
      <c r="S5" s="31">
        <v>0.289919050133356</v>
      </c>
      <c r="T5" s="31">
        <v>2.5875874587173799E-2</v>
      </c>
      <c r="U5" s="31">
        <v>0.18834363942094801</v>
      </c>
      <c r="V5" s="31">
        <v>8.2148280589281406E-2</v>
      </c>
      <c r="W5" s="31">
        <v>0.23332683785077299</v>
      </c>
    </row>
    <row r="6" spans="2:23" x14ac:dyDescent="0.3">
      <c r="B6" s="39" t="s">
        <v>246</v>
      </c>
      <c r="C6" s="37">
        <v>-0.47593982789053202</v>
      </c>
      <c r="D6" s="31">
        <v>0.36760771598950598</v>
      </c>
      <c r="E6" s="31">
        <v>0.28016823459894402</v>
      </c>
      <c r="F6" s="31">
        <v>1</v>
      </c>
      <c r="G6" s="31">
        <v>8.2649359275335205E-2</v>
      </c>
      <c r="H6" s="31">
        <v>8.8160578470856094E-2</v>
      </c>
      <c r="I6" s="31">
        <v>0.16532123538232499</v>
      </c>
      <c r="J6" s="31">
        <v>0.10041365877823299</v>
      </c>
      <c r="K6" s="31">
        <v>0.183432608216546</v>
      </c>
      <c r="L6" s="31">
        <v>2.6781249531459401E-2</v>
      </c>
      <c r="M6" s="31">
        <v>1.22094466762818E-2</v>
      </c>
      <c r="N6" s="31">
        <v>2.4685637532676701E-2</v>
      </c>
      <c r="O6" s="31">
        <v>0.13674697626992699</v>
      </c>
      <c r="P6" s="31">
        <v>6.4212357401311398E-2</v>
      </c>
      <c r="Q6" s="31">
        <v>6.1227577302645102E-2</v>
      </c>
      <c r="R6" s="31">
        <v>6.9128173369934695E-2</v>
      </c>
      <c r="S6" s="31">
        <v>0.122098735715034</v>
      </c>
      <c r="T6" s="31">
        <v>0.11356236007208401</v>
      </c>
      <c r="U6" s="31">
        <v>2.7653859628005099E-2</v>
      </c>
      <c r="V6" s="31">
        <v>1.90869719003166E-2</v>
      </c>
      <c r="W6" s="31">
        <v>0.14814293250795099</v>
      </c>
    </row>
    <row r="7" spans="2:23" x14ac:dyDescent="0.3">
      <c r="B7" s="48" t="s">
        <v>247</v>
      </c>
      <c r="C7" s="37">
        <v>-0.32716683811436198</v>
      </c>
      <c r="D7" s="31">
        <v>0.31469379955117899</v>
      </c>
      <c r="E7" s="31">
        <v>0.29871496082339399</v>
      </c>
      <c r="F7" s="31">
        <v>8.2649359275335205E-2</v>
      </c>
      <c r="G7" s="31">
        <v>1</v>
      </c>
      <c r="H7" s="31">
        <v>1.0676506239790299E-2</v>
      </c>
      <c r="I7" s="31">
        <v>0.26582841360675202</v>
      </c>
      <c r="J7" s="31">
        <v>0.20395125774322001</v>
      </c>
      <c r="K7" s="31">
        <v>0.28465384603492599</v>
      </c>
      <c r="L7" s="31">
        <v>0.21264005716264001</v>
      </c>
      <c r="M7" s="31">
        <v>0.122198432819696</v>
      </c>
      <c r="N7" s="31">
        <v>0.193060717316868</v>
      </c>
      <c r="O7" s="31">
        <v>0.103670600445203</v>
      </c>
      <c r="P7" s="31">
        <v>0.243572098528409</v>
      </c>
      <c r="Q7" s="31">
        <v>0.101974376498547</v>
      </c>
      <c r="R7" s="31">
        <v>0.93117761081427997</v>
      </c>
      <c r="S7" s="31">
        <v>0.214940967656505</v>
      </c>
      <c r="T7" s="31">
        <v>0.348829343389847</v>
      </c>
      <c r="U7" s="31">
        <v>9.7251097567731606E-2</v>
      </c>
      <c r="V7" s="31">
        <v>-6.7940656226519194E-2</v>
      </c>
      <c r="W7" s="31">
        <v>9.4960010979696793E-2</v>
      </c>
    </row>
    <row r="8" spans="2:23" x14ac:dyDescent="0.3">
      <c r="B8" s="39" t="s">
        <v>248</v>
      </c>
      <c r="C8" s="37">
        <v>-0.13328819390515401</v>
      </c>
      <c r="D8" s="31">
        <v>8.3617941634587703E-2</v>
      </c>
      <c r="E8" s="31">
        <v>0.119753920565808</v>
      </c>
      <c r="F8" s="31">
        <v>8.8160578470856094E-2</v>
      </c>
      <c r="G8" s="31">
        <v>1.0676506239790299E-2</v>
      </c>
      <c r="H8" s="31">
        <v>1</v>
      </c>
      <c r="I8" s="31">
        <v>6.4234099064345296E-2</v>
      </c>
      <c r="J8" s="31">
        <v>5.2737098541492E-2</v>
      </c>
      <c r="K8" s="31">
        <v>8.7223619253103304E-2</v>
      </c>
      <c r="L8" s="31">
        <v>-9.2892380773115495E-3</v>
      </c>
      <c r="M8" s="31">
        <v>2.60566785255406E-2</v>
      </c>
      <c r="N8" s="31">
        <v>-1.10766419388829E-2</v>
      </c>
      <c r="O8" s="31">
        <v>4.0215153198642502E-2</v>
      </c>
      <c r="P8" s="31">
        <v>6.0564863476810001E-3</v>
      </c>
      <c r="Q8" s="31">
        <v>5.90815189565966E-2</v>
      </c>
      <c r="R8" s="31">
        <v>3.7919472878511801E-2</v>
      </c>
      <c r="S8" s="31">
        <v>9.6679560999310105E-2</v>
      </c>
      <c r="T8" s="31">
        <v>2.95183063904359E-2</v>
      </c>
      <c r="U8" s="31">
        <v>4.3325936350099098E-2</v>
      </c>
      <c r="V8" s="31">
        <v>5.53471427506275E-2</v>
      </c>
      <c r="W8" s="31">
        <v>4.7570829782580398E-2</v>
      </c>
    </row>
    <row r="9" spans="2:23" x14ac:dyDescent="0.3">
      <c r="B9" s="48" t="s">
        <v>249</v>
      </c>
      <c r="C9" s="37">
        <v>-0.41171052240584799</v>
      </c>
      <c r="D9" s="31">
        <v>0.33286423990775799</v>
      </c>
      <c r="E9" s="31">
        <v>0.37124088950293399</v>
      </c>
      <c r="F9" s="31">
        <v>0.16532123538232499</v>
      </c>
      <c r="G9" s="31">
        <v>0.26582841360675202</v>
      </c>
      <c r="H9" s="31">
        <v>6.4234099064345296E-2</v>
      </c>
      <c r="I9" s="31">
        <v>1</v>
      </c>
      <c r="J9" s="31">
        <v>0.74340638968460204</v>
      </c>
      <c r="K9" s="31">
        <v>0.67194083197472898</v>
      </c>
      <c r="L9" s="31">
        <v>0.51525426114295103</v>
      </c>
      <c r="M9" s="31">
        <v>0.11927667230205399</v>
      </c>
      <c r="N9" s="31">
        <v>0.13093478487031601</v>
      </c>
      <c r="O9" s="31">
        <v>0.111555604891652</v>
      </c>
      <c r="P9" s="31">
        <v>0.21238328336204201</v>
      </c>
      <c r="Q9" s="31">
        <v>-3.7148999098828399E-2</v>
      </c>
      <c r="R9" s="31">
        <v>0.273757251217423</v>
      </c>
      <c r="S9" s="31">
        <v>0.22086038762503701</v>
      </c>
      <c r="T9" s="31">
        <v>-1.29359118005208E-2</v>
      </c>
      <c r="U9" s="31">
        <v>0.231136089394825</v>
      </c>
      <c r="V9" s="31">
        <v>2.7603387400772401E-2</v>
      </c>
      <c r="W9" s="31">
        <v>0.21690501351139499</v>
      </c>
    </row>
    <row r="10" spans="2:23" x14ac:dyDescent="0.3">
      <c r="B10" s="48" t="s">
        <v>250</v>
      </c>
      <c r="C10" s="37">
        <v>-0.31626544977757298</v>
      </c>
      <c r="D10" s="31">
        <v>0.124707838638719</v>
      </c>
      <c r="E10" s="31">
        <v>0.26039929816459501</v>
      </c>
      <c r="F10" s="31">
        <v>0.10041365877823299</v>
      </c>
      <c r="G10" s="31">
        <v>0.20395125774322001</v>
      </c>
      <c r="H10" s="31">
        <v>5.2737098541492E-2</v>
      </c>
      <c r="I10" s="31">
        <v>0.74340638968460204</v>
      </c>
      <c r="J10" s="31">
        <v>1</v>
      </c>
      <c r="K10" s="31">
        <v>0.76641888585840201</v>
      </c>
      <c r="L10" s="31">
        <v>0.68130104947650505</v>
      </c>
      <c r="M10" s="31">
        <v>0.12832721347276699</v>
      </c>
      <c r="N10" s="31">
        <v>0.10803560175537399</v>
      </c>
      <c r="O10" s="31">
        <v>8.5812350205044005E-2</v>
      </c>
      <c r="P10" s="31">
        <v>0.19323410139230601</v>
      </c>
      <c r="Q10" s="31">
        <v>-7.1961420960682101E-2</v>
      </c>
      <c r="R10" s="31">
        <v>0.21257075805896999</v>
      </c>
      <c r="S10" s="31">
        <v>0.210656560311967</v>
      </c>
      <c r="T10" s="31">
        <v>-7.1955926757448399E-2</v>
      </c>
      <c r="U10" s="31">
        <v>0.18098279273146001</v>
      </c>
      <c r="V10" s="31">
        <v>4.2429449062746802E-2</v>
      </c>
      <c r="W10" s="31">
        <v>0.22229103314549301</v>
      </c>
    </row>
    <row r="11" spans="2:23" x14ac:dyDescent="0.3">
      <c r="B11" s="39" t="s">
        <v>251</v>
      </c>
      <c r="C11" s="37">
        <v>-0.45461330309893599</v>
      </c>
      <c r="D11" s="31">
        <v>0.38193175768635401</v>
      </c>
      <c r="E11" s="31">
        <v>0.54002434082546003</v>
      </c>
      <c r="F11" s="31">
        <v>0.183432608216546</v>
      </c>
      <c r="G11" s="31">
        <v>0.28465384603492599</v>
      </c>
      <c r="H11" s="31">
        <v>8.7223619253103304E-2</v>
      </c>
      <c r="I11" s="31">
        <v>0.67194083197472898</v>
      </c>
      <c r="J11" s="31">
        <v>0.76641888585840201</v>
      </c>
      <c r="K11" s="31">
        <v>1</v>
      </c>
      <c r="L11" s="31">
        <v>0.51714516982467995</v>
      </c>
      <c r="M11" s="31">
        <v>0.143755743211158</v>
      </c>
      <c r="N11" s="31">
        <v>0.20668916466786799</v>
      </c>
      <c r="O11" s="31">
        <v>0.11337386347464801</v>
      </c>
      <c r="P11" s="31">
        <v>0.44442519927757801</v>
      </c>
      <c r="Q11" s="31">
        <v>-2.3969861059433599E-2</v>
      </c>
      <c r="R11" s="31">
        <v>0.299302718823303</v>
      </c>
      <c r="S11" s="31">
        <v>0.24400430755050101</v>
      </c>
      <c r="T11" s="31">
        <v>-1.8244625521088201E-2</v>
      </c>
      <c r="U11" s="31">
        <v>0.24371946153468099</v>
      </c>
      <c r="V11" s="31">
        <v>6.37306725724575E-2</v>
      </c>
      <c r="W11" s="31">
        <v>0.20822139121143901</v>
      </c>
    </row>
    <row r="12" spans="2:23" x14ac:dyDescent="0.3">
      <c r="B12" s="39" t="s">
        <v>252</v>
      </c>
      <c r="C12" s="37">
        <v>-0.24721573953221601</v>
      </c>
      <c r="D12" s="31">
        <v>8.2789721059497404E-2</v>
      </c>
      <c r="E12" s="31">
        <v>0.16680974894901701</v>
      </c>
      <c r="F12" s="31">
        <v>2.6781249531459401E-2</v>
      </c>
      <c r="G12" s="31">
        <v>0.21264005716264001</v>
      </c>
      <c r="H12" s="31">
        <v>-9.2892380773115495E-3</v>
      </c>
      <c r="I12" s="31">
        <v>0.51525426114295103</v>
      </c>
      <c r="J12" s="31">
        <v>0.68130104947650505</v>
      </c>
      <c r="K12" s="31">
        <v>0.51714516982467995</v>
      </c>
      <c r="L12" s="31">
        <v>1</v>
      </c>
      <c r="M12" s="31">
        <v>0.20516148861894001</v>
      </c>
      <c r="N12" s="31">
        <v>0.21892174290628599</v>
      </c>
      <c r="O12" s="31">
        <v>3.3242322502754898E-2</v>
      </c>
      <c r="P12" s="31">
        <v>0.20427708438761999</v>
      </c>
      <c r="Q12" s="31">
        <v>-0.218012584406929</v>
      </c>
      <c r="R12" s="31">
        <v>0.21712332641031501</v>
      </c>
      <c r="S12" s="31">
        <v>0.27815786345217303</v>
      </c>
      <c r="T12" s="31">
        <v>-0.23439349056525999</v>
      </c>
      <c r="U12" s="31">
        <v>0.33172131007109401</v>
      </c>
      <c r="V12" s="31">
        <v>0.14937759724640101</v>
      </c>
      <c r="W12" s="31">
        <v>0.19602438750148199</v>
      </c>
    </row>
    <row r="13" spans="2:23" x14ac:dyDescent="0.3">
      <c r="B13" s="48" t="s">
        <v>253</v>
      </c>
      <c r="C13" s="37">
        <v>-0.12091905998456</v>
      </c>
      <c r="D13" s="31">
        <v>6.5708398926101197E-2</v>
      </c>
      <c r="E13" s="31">
        <v>0.128180521254286</v>
      </c>
      <c r="F13" s="31">
        <v>1.22094466762818E-2</v>
      </c>
      <c r="G13" s="31">
        <v>0.122198432819696</v>
      </c>
      <c r="H13" s="31">
        <v>2.60566785255406E-2</v>
      </c>
      <c r="I13" s="31">
        <v>0.11927667230205399</v>
      </c>
      <c r="J13" s="31">
        <v>0.12832721347276699</v>
      </c>
      <c r="K13" s="31">
        <v>0.143755743211158</v>
      </c>
      <c r="L13" s="31">
        <v>0.20516148861894001</v>
      </c>
      <c r="M13" s="31">
        <v>1</v>
      </c>
      <c r="N13" s="31">
        <v>0.19223257433365001</v>
      </c>
      <c r="O13" s="31">
        <v>0.373751386290268</v>
      </c>
      <c r="P13" s="31">
        <v>0.182228072310123</v>
      </c>
      <c r="Q13" s="31">
        <v>-6.4456637608159298E-2</v>
      </c>
      <c r="R13" s="31">
        <v>0.142919386404286</v>
      </c>
      <c r="S13" s="31">
        <v>0.213829791009644</v>
      </c>
      <c r="T13" s="31">
        <v>-0.135396882477689</v>
      </c>
      <c r="U13" s="31">
        <v>0.114640190664709</v>
      </c>
      <c r="V13" s="31">
        <v>6.2880309515354296E-2</v>
      </c>
      <c r="W13" s="31">
        <v>0.113125874149046</v>
      </c>
    </row>
    <row r="14" spans="2:23" x14ac:dyDescent="0.3">
      <c r="B14" s="39" t="s">
        <v>254</v>
      </c>
      <c r="C14" s="37">
        <v>-0.120701898108767</v>
      </c>
      <c r="D14" s="31">
        <v>0.13835040184643299</v>
      </c>
      <c r="E14" s="31">
        <v>0.159002391466631</v>
      </c>
      <c r="F14" s="31">
        <v>2.4685637532676701E-2</v>
      </c>
      <c r="G14" s="31">
        <v>0.193060717316868</v>
      </c>
      <c r="H14" s="31">
        <v>-1.10766419388829E-2</v>
      </c>
      <c r="I14" s="31">
        <v>0.13093478487031601</v>
      </c>
      <c r="J14" s="31">
        <v>0.10803560175537399</v>
      </c>
      <c r="K14" s="31">
        <v>0.20668916466786799</v>
      </c>
      <c r="L14" s="31">
        <v>0.21892174290628599</v>
      </c>
      <c r="M14" s="31">
        <v>0.19223257433365001</v>
      </c>
      <c r="N14" s="31">
        <v>1</v>
      </c>
      <c r="O14" s="31">
        <v>8.6798117702473702E-3</v>
      </c>
      <c r="P14" s="31">
        <v>0.65767907440565199</v>
      </c>
      <c r="Q14" s="31">
        <v>-0.190515180796484</v>
      </c>
      <c r="R14" s="31">
        <v>0.18731140784247299</v>
      </c>
      <c r="S14" s="31">
        <v>0.153060417710806</v>
      </c>
      <c r="T14" s="31">
        <v>-0.18429568010349701</v>
      </c>
      <c r="U14" s="31">
        <v>0.46291208748502899</v>
      </c>
      <c r="V14" s="31">
        <v>0.218545398083278</v>
      </c>
      <c r="W14" s="31">
        <v>8.3210173839260299E-2</v>
      </c>
    </row>
    <row r="15" spans="2:23" x14ac:dyDescent="0.3">
      <c r="B15" s="39" t="s">
        <v>255</v>
      </c>
      <c r="C15" s="37">
        <v>-0.27257387032884201</v>
      </c>
      <c r="D15" s="31">
        <v>0.211498013595281</v>
      </c>
      <c r="E15" s="31">
        <v>0.133200421642101</v>
      </c>
      <c r="F15" s="31">
        <v>0.13674697626992699</v>
      </c>
      <c r="G15" s="31">
        <v>0.103670600445203</v>
      </c>
      <c r="H15" s="31">
        <v>4.0215153198642502E-2</v>
      </c>
      <c r="I15" s="31">
        <v>0.111555604891652</v>
      </c>
      <c r="J15" s="31">
        <v>8.5812350205044005E-2</v>
      </c>
      <c r="K15" s="31">
        <v>0.11337386347464801</v>
      </c>
      <c r="L15" s="31">
        <v>3.3242322502754898E-2</v>
      </c>
      <c r="M15" s="31">
        <v>0.373751386290268</v>
      </c>
      <c r="N15" s="31">
        <v>8.6798117702473702E-3</v>
      </c>
      <c r="O15" s="31">
        <v>1</v>
      </c>
      <c r="P15" s="31">
        <v>7.4826711417427805E-2</v>
      </c>
      <c r="Q15" s="31">
        <v>4.50809653914893E-2</v>
      </c>
      <c r="R15" s="31">
        <v>9.3549870780635105E-2</v>
      </c>
      <c r="S15" s="31">
        <v>1.12492701792197E-2</v>
      </c>
      <c r="T15" s="31">
        <v>8.8298764688276396E-2</v>
      </c>
      <c r="U15" s="31">
        <v>-9.7171364993703293E-3</v>
      </c>
      <c r="V15" s="31">
        <v>-1.6715404437005699E-2</v>
      </c>
      <c r="W15" s="31">
        <v>6.36254322874613E-2</v>
      </c>
    </row>
    <row r="16" spans="2:23" x14ac:dyDescent="0.3">
      <c r="B16" s="39" t="s">
        <v>256</v>
      </c>
      <c r="C16" s="37">
        <v>-0.19520440675517201</v>
      </c>
      <c r="D16" s="31">
        <v>0.22229036433038299</v>
      </c>
      <c r="E16" s="31">
        <v>0.26649400704992499</v>
      </c>
      <c r="F16" s="31">
        <v>6.4212357401311398E-2</v>
      </c>
      <c r="G16" s="31">
        <v>0.243572098528409</v>
      </c>
      <c r="H16" s="31">
        <v>6.0564863476810001E-3</v>
      </c>
      <c r="I16" s="31">
        <v>0.21238328336204201</v>
      </c>
      <c r="J16" s="31">
        <v>0.19323410139230601</v>
      </c>
      <c r="K16" s="31">
        <v>0.44442519927757801</v>
      </c>
      <c r="L16" s="31">
        <v>0.20427708438761999</v>
      </c>
      <c r="M16" s="31">
        <v>0.182228072310123</v>
      </c>
      <c r="N16" s="31">
        <v>0.65767907440565199</v>
      </c>
      <c r="O16" s="31">
        <v>7.4826711417427805E-2</v>
      </c>
      <c r="P16" s="31">
        <v>1</v>
      </c>
      <c r="Q16" s="31">
        <v>-0.13753441272816</v>
      </c>
      <c r="R16" s="31">
        <v>0.234524259938451</v>
      </c>
      <c r="S16" s="31">
        <v>0.14989752993279501</v>
      </c>
      <c r="T16" s="31">
        <v>-9.8546908362646804E-2</v>
      </c>
      <c r="U16" s="31">
        <v>0.39618996838403903</v>
      </c>
      <c r="V16" s="31">
        <v>0.166102213857547</v>
      </c>
      <c r="W16" s="31">
        <v>6.7450425354061594E-2</v>
      </c>
    </row>
    <row r="17" spans="2:23" x14ac:dyDescent="0.3">
      <c r="B17" s="48" t="s">
        <v>257</v>
      </c>
      <c r="C17" s="37">
        <v>-3.7516218543898902E-2</v>
      </c>
      <c r="D17" s="31">
        <v>5.3228215425316298E-2</v>
      </c>
      <c r="E17" s="31">
        <v>4.2211047979020901E-2</v>
      </c>
      <c r="F17" s="31">
        <v>6.1227577302645102E-2</v>
      </c>
      <c r="G17" s="31">
        <v>0.101974376498547</v>
      </c>
      <c r="H17" s="31">
        <v>5.90815189565966E-2</v>
      </c>
      <c r="I17" s="31">
        <v>-3.7148999098828399E-2</v>
      </c>
      <c r="J17" s="31">
        <v>-7.1961420960682101E-2</v>
      </c>
      <c r="K17" s="31">
        <v>-2.3969861059433599E-2</v>
      </c>
      <c r="L17" s="31">
        <v>-0.218012584406929</v>
      </c>
      <c r="M17" s="31">
        <v>-6.4456637608159298E-2</v>
      </c>
      <c r="N17" s="31">
        <v>-0.190515180796484</v>
      </c>
      <c r="O17" s="31">
        <v>4.50809653914893E-2</v>
      </c>
      <c r="P17" s="31">
        <v>-0.13753441272816</v>
      </c>
      <c r="Q17" s="31">
        <v>1</v>
      </c>
      <c r="R17" s="31">
        <v>0.18022834427224599</v>
      </c>
      <c r="S17" s="31">
        <v>-0.108205161532461</v>
      </c>
      <c r="T17" s="31">
        <v>0.34572626471496798</v>
      </c>
      <c r="U17" s="31">
        <v>-0.29619795049034298</v>
      </c>
      <c r="V17" s="31">
        <v>0.20698643561545499</v>
      </c>
      <c r="W17" s="31">
        <v>-6.5546310693313195E-2</v>
      </c>
    </row>
    <row r="18" spans="2:23" x14ac:dyDescent="0.3">
      <c r="B18" s="39" t="s">
        <v>258</v>
      </c>
      <c r="C18" s="37">
        <v>-0.33698217475634801</v>
      </c>
      <c r="D18" s="31">
        <v>0.31682504654994098</v>
      </c>
      <c r="E18" s="31">
        <v>0.308649741877908</v>
      </c>
      <c r="F18" s="31">
        <v>6.9128173369934695E-2</v>
      </c>
      <c r="G18" s="31">
        <v>0.93117761081427997</v>
      </c>
      <c r="H18" s="31">
        <v>3.7919472878511801E-2</v>
      </c>
      <c r="I18" s="31">
        <v>0.273757251217423</v>
      </c>
      <c r="J18" s="31">
        <v>0.21257075805896999</v>
      </c>
      <c r="K18" s="31">
        <v>0.299302718823303</v>
      </c>
      <c r="L18" s="31">
        <v>0.21712332641031501</v>
      </c>
      <c r="M18" s="31">
        <v>0.142919386404286</v>
      </c>
      <c r="N18" s="31">
        <v>0.18731140784247299</v>
      </c>
      <c r="O18" s="31">
        <v>9.3549870780635105E-2</v>
      </c>
      <c r="P18" s="31">
        <v>0.234524259938451</v>
      </c>
      <c r="Q18" s="31">
        <v>0.18022834427224599</v>
      </c>
      <c r="R18" s="31">
        <v>1</v>
      </c>
      <c r="S18" s="31">
        <v>0.22949139526765699</v>
      </c>
      <c r="T18" s="31">
        <v>0.201298425481755</v>
      </c>
      <c r="U18" s="31">
        <v>9.2338750072960593E-2</v>
      </c>
      <c r="V18" s="31">
        <v>-3.0203336697480301E-3</v>
      </c>
      <c r="W18" s="31">
        <v>9.8059970150579795E-2</v>
      </c>
    </row>
    <row r="19" spans="2:23" x14ac:dyDescent="0.3">
      <c r="B19" s="39" t="s">
        <v>259</v>
      </c>
      <c r="C19" s="37">
        <v>-0.38287081815241097</v>
      </c>
      <c r="D19" s="31">
        <v>0.241920158039681</v>
      </c>
      <c r="E19" s="31">
        <v>0.289919050133356</v>
      </c>
      <c r="F19" s="31">
        <v>0.122098735715034</v>
      </c>
      <c r="G19" s="31">
        <v>0.214940967656505</v>
      </c>
      <c r="H19" s="31">
        <v>9.6679560999310105E-2</v>
      </c>
      <c r="I19" s="31">
        <v>0.22086038762503701</v>
      </c>
      <c r="J19" s="31">
        <v>0.210656560311967</v>
      </c>
      <c r="K19" s="31">
        <v>0.24400430755050101</v>
      </c>
      <c r="L19" s="31">
        <v>0.27815786345217303</v>
      </c>
      <c r="M19" s="31">
        <v>0.213829791009644</v>
      </c>
      <c r="N19" s="31">
        <v>0.153060417710806</v>
      </c>
      <c r="O19" s="31">
        <v>1.12492701792197E-2</v>
      </c>
      <c r="P19" s="31">
        <v>0.14989752993279501</v>
      </c>
      <c r="Q19" s="31">
        <v>-0.108205161532461</v>
      </c>
      <c r="R19" s="31">
        <v>0.22949139526765699</v>
      </c>
      <c r="S19" s="31">
        <v>1</v>
      </c>
      <c r="T19" s="31">
        <v>-0.12798127087095101</v>
      </c>
      <c r="U19" s="31">
        <v>0.18700140654039199</v>
      </c>
      <c r="V19" s="31">
        <v>9.5556741510303106E-2</v>
      </c>
      <c r="W19" s="31">
        <v>0.67615024774261301</v>
      </c>
    </row>
    <row r="20" spans="2:23" x14ac:dyDescent="0.3">
      <c r="B20" s="48" t="s">
        <v>260</v>
      </c>
      <c r="C20" s="37">
        <v>-4.7286239630092999E-2</v>
      </c>
      <c r="D20" s="31">
        <v>7.5082977846517907E-2</v>
      </c>
      <c r="E20" s="31">
        <v>2.5875874587173799E-2</v>
      </c>
      <c r="F20" s="31">
        <v>0.11356236007208401</v>
      </c>
      <c r="G20" s="31">
        <v>0.348829343389847</v>
      </c>
      <c r="H20" s="31">
        <v>2.95183063904359E-2</v>
      </c>
      <c r="I20" s="31">
        <v>-1.29359118005208E-2</v>
      </c>
      <c r="J20" s="31">
        <v>-7.1955926757448399E-2</v>
      </c>
      <c r="K20" s="31">
        <v>-1.8244625521088201E-2</v>
      </c>
      <c r="L20" s="31">
        <v>-0.23439349056525999</v>
      </c>
      <c r="M20" s="31">
        <v>-0.135396882477689</v>
      </c>
      <c r="N20" s="31">
        <v>-0.18429568010349701</v>
      </c>
      <c r="O20" s="31">
        <v>8.8298764688276396E-2</v>
      </c>
      <c r="P20" s="31">
        <v>-9.8546908362646804E-2</v>
      </c>
      <c r="Q20" s="31">
        <v>0.34572626471496798</v>
      </c>
      <c r="R20" s="31">
        <v>0.201298425481755</v>
      </c>
      <c r="S20" s="31">
        <v>-0.12798127087095101</v>
      </c>
      <c r="T20" s="31">
        <v>1</v>
      </c>
      <c r="U20" s="31">
        <v>-0.29164581592276201</v>
      </c>
      <c r="V20" s="31">
        <v>-0.26418703260370102</v>
      </c>
      <c r="W20" s="31">
        <v>-7.9745019613330401E-2</v>
      </c>
    </row>
    <row r="21" spans="2:23" x14ac:dyDescent="0.3">
      <c r="B21" s="48" t="s">
        <v>261</v>
      </c>
      <c r="C21" s="37">
        <v>-0.15086619586720501</v>
      </c>
      <c r="D21" s="31">
        <v>0.151044074260345</v>
      </c>
      <c r="E21" s="31">
        <v>0.18834363942094801</v>
      </c>
      <c r="F21" s="31">
        <v>2.7653859628005099E-2</v>
      </c>
      <c r="G21" s="31">
        <v>9.7251097567731606E-2</v>
      </c>
      <c r="H21" s="31">
        <v>4.3325936350099098E-2</v>
      </c>
      <c r="I21" s="31">
        <v>0.231136089394825</v>
      </c>
      <c r="J21" s="31">
        <v>0.18098279273146001</v>
      </c>
      <c r="K21" s="31">
        <v>0.24371946153468099</v>
      </c>
      <c r="L21" s="31">
        <v>0.33172131007109401</v>
      </c>
      <c r="M21" s="31">
        <v>0.114640190664709</v>
      </c>
      <c r="N21" s="31">
        <v>0.46291208748502899</v>
      </c>
      <c r="O21" s="31">
        <v>-9.7171364993703293E-3</v>
      </c>
      <c r="P21" s="31">
        <v>0.39618996838403903</v>
      </c>
      <c r="Q21" s="31">
        <v>-0.29619795049034298</v>
      </c>
      <c r="R21" s="31">
        <v>9.2338750072960593E-2</v>
      </c>
      <c r="S21" s="31">
        <v>0.18700140654039199</v>
      </c>
      <c r="T21" s="31">
        <v>-0.29164581592276201</v>
      </c>
      <c r="U21" s="31">
        <v>1</v>
      </c>
      <c r="V21" s="31">
        <v>0.27473284602211701</v>
      </c>
      <c r="W21" s="31">
        <v>0.100854631242242</v>
      </c>
    </row>
    <row r="22" spans="2:23" x14ac:dyDescent="0.3">
      <c r="B22" s="48" t="s">
        <v>262</v>
      </c>
      <c r="C22" s="37">
        <v>-5.9020308840100698E-2</v>
      </c>
      <c r="D22" s="31">
        <v>5.6623260931991902E-2</v>
      </c>
      <c r="E22" s="31">
        <v>8.2148280589281406E-2</v>
      </c>
      <c r="F22" s="31">
        <v>1.90869719003166E-2</v>
      </c>
      <c r="G22" s="31">
        <v>-6.7940656226519194E-2</v>
      </c>
      <c r="H22" s="31">
        <v>5.53471427506275E-2</v>
      </c>
      <c r="I22" s="31">
        <v>2.7603387400772401E-2</v>
      </c>
      <c r="J22" s="31">
        <v>4.2429449062746802E-2</v>
      </c>
      <c r="K22" s="31">
        <v>6.37306725724575E-2</v>
      </c>
      <c r="L22" s="31">
        <v>0.14937759724640101</v>
      </c>
      <c r="M22" s="31">
        <v>6.2880309515354296E-2</v>
      </c>
      <c r="N22" s="31">
        <v>0.218545398083278</v>
      </c>
      <c r="O22" s="31">
        <v>-1.6715404437005699E-2</v>
      </c>
      <c r="P22" s="31">
        <v>0.166102213857547</v>
      </c>
      <c r="Q22" s="31">
        <v>0.20698643561545499</v>
      </c>
      <c r="R22" s="31">
        <v>-3.0203336697480301E-3</v>
      </c>
      <c r="S22" s="31">
        <v>9.5556741510303106E-2</v>
      </c>
      <c r="T22" s="31">
        <v>-0.26418703260370102</v>
      </c>
      <c r="U22" s="31">
        <v>0.27473284602211701</v>
      </c>
      <c r="V22" s="31">
        <v>1</v>
      </c>
      <c r="W22" s="31">
        <v>4.7062640580567597E-2</v>
      </c>
    </row>
    <row r="23" spans="2:23" ht="15" thickBot="1" x14ac:dyDescent="0.35">
      <c r="B23" s="40" t="s">
        <v>263</v>
      </c>
      <c r="C23" s="38">
        <v>-0.36636241428970501</v>
      </c>
      <c r="D23" s="31">
        <v>0.21253729934658799</v>
      </c>
      <c r="E23" s="31">
        <v>0.23332683785077299</v>
      </c>
      <c r="F23" s="31">
        <v>0.14814293250795099</v>
      </c>
      <c r="G23" s="31">
        <v>9.4960010979696793E-2</v>
      </c>
      <c r="H23" s="31">
        <v>4.7570829782580398E-2</v>
      </c>
      <c r="I23" s="31">
        <v>0.21690501351139499</v>
      </c>
      <c r="J23" s="31">
        <v>0.22229103314549301</v>
      </c>
      <c r="K23" s="31">
        <v>0.20822139121143901</v>
      </c>
      <c r="L23" s="31">
        <v>0.19602438750148199</v>
      </c>
      <c r="M23" s="31">
        <v>0.113125874149046</v>
      </c>
      <c r="N23" s="31">
        <v>8.3210173839260299E-2</v>
      </c>
      <c r="O23" s="31">
        <v>6.36254322874613E-2</v>
      </c>
      <c r="P23" s="31">
        <v>6.7450425354061594E-2</v>
      </c>
      <c r="Q23" s="31">
        <v>-6.5546310693313195E-2</v>
      </c>
      <c r="R23" s="31">
        <v>9.8059970150579795E-2</v>
      </c>
      <c r="S23" s="31">
        <v>0.67615024774261301</v>
      </c>
      <c r="T23" s="31">
        <v>-7.9745019613330401E-2</v>
      </c>
      <c r="U23" s="31">
        <v>0.100854631242242</v>
      </c>
      <c r="V23" s="31">
        <v>4.7062640580567597E-2</v>
      </c>
      <c r="W23" s="31">
        <v>1</v>
      </c>
    </row>
  </sheetData>
  <conditionalFormatting sqref="C3:W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Bin_Mod</vt:lpstr>
      <vt:lpstr>Dictionary</vt:lpstr>
      <vt:lpstr>Variable Summary</vt:lpstr>
      <vt:lpstr>Performance Mesurement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Parth.Shah</dc:creator>
  <cp:lastModifiedBy>Vinayak Mehra</cp:lastModifiedBy>
  <cp:lastPrinted>2023-08-02T19:01:30Z</cp:lastPrinted>
  <dcterms:created xsi:type="dcterms:W3CDTF">2018-12-19T05:33:58Z</dcterms:created>
  <dcterms:modified xsi:type="dcterms:W3CDTF">2023-08-25T21:44:29Z</dcterms:modified>
</cp:coreProperties>
</file>