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NPTEL_DataScience_PPTs\data_science_CE\"/>
    </mc:Choice>
  </mc:AlternateContent>
  <xr:revisionPtr revIDLastSave="0" documentId="13_ncr:1_{94F5DBE6-C562-46FA-B795-59DBA72DFC68}" xr6:coauthVersionLast="45" xr6:coauthVersionMax="45" xr10:uidLastSave="{00000000-0000-0000-0000-000000000000}"/>
  <bookViews>
    <workbookView xWindow="-108" yWindow="-108" windowWidth="23256" windowHeight="12576" xr2:uid="{7185904A-F688-4027-B99F-31C43F5FBCE4}"/>
  </bookViews>
  <sheets>
    <sheet name="Result analysis" sheetId="3" r:id="rId1"/>
    <sheet name="exampl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J2" i="1"/>
  <c r="M2" i="1"/>
  <c r="F34" i="3" l="1"/>
  <c r="F33" i="3"/>
  <c r="F32" i="3"/>
  <c r="F31" i="3"/>
  <c r="F30" i="3"/>
  <c r="F29" i="3"/>
  <c r="F28" i="3"/>
  <c r="F27" i="3"/>
  <c r="F26" i="3"/>
  <c r="F25" i="3"/>
  <c r="E35" i="3" l="1"/>
  <c r="E34" i="3"/>
  <c r="E33" i="3"/>
  <c r="E32" i="3"/>
  <c r="E31" i="3"/>
  <c r="E30" i="3"/>
  <c r="E29" i="3"/>
  <c r="E28" i="3"/>
  <c r="E27" i="3"/>
  <c r="E26" i="3"/>
  <c r="E25" i="3"/>
  <c r="P2" i="1" l="1"/>
  <c r="N2" i="1" l="1"/>
  <c r="I12" i="1"/>
  <c r="I11" i="1"/>
  <c r="I10" i="1"/>
  <c r="I9" i="1"/>
  <c r="I8" i="1"/>
  <c r="I7" i="1"/>
  <c r="I6" i="1"/>
  <c r="I5" i="1"/>
  <c r="I4" i="1"/>
  <c r="I3" i="1"/>
  <c r="I2" i="1"/>
  <c r="E19" i="1"/>
  <c r="K2" i="1"/>
  <c r="B13" i="1"/>
  <c r="D8" i="1" s="1"/>
  <c r="A13" i="1"/>
  <c r="C7" i="1" s="1"/>
  <c r="F2" i="1"/>
  <c r="E2" i="1"/>
  <c r="D3" i="1"/>
  <c r="D2" i="1"/>
  <c r="C11" i="1"/>
  <c r="E11" i="1" s="1"/>
  <c r="C10" i="1"/>
  <c r="E10" i="1" s="1"/>
  <c r="C9" i="1"/>
  <c r="C8" i="1"/>
  <c r="E8" i="1" s="1"/>
  <c r="C4" i="1"/>
  <c r="E4" i="1" s="1"/>
  <c r="C3" i="1"/>
  <c r="C2" i="1"/>
  <c r="F3" i="1" l="1"/>
  <c r="D9" i="1"/>
  <c r="F9" i="1" s="1"/>
  <c r="D4" i="1"/>
  <c r="D11" i="1"/>
  <c r="F11" i="1" s="1"/>
  <c r="D6" i="1"/>
  <c r="D10" i="1"/>
  <c r="F10" i="1" s="1"/>
  <c r="F4" i="1"/>
  <c r="E3" i="1"/>
  <c r="D5" i="1"/>
  <c r="D7" i="1"/>
  <c r="F7" i="1" s="1"/>
  <c r="E7" i="1"/>
  <c r="C6" i="1"/>
  <c r="F8" i="1"/>
  <c r="C5" i="1"/>
  <c r="E9" i="1"/>
  <c r="E5" i="1" l="1"/>
  <c r="F5" i="1"/>
  <c r="F6" i="1"/>
  <c r="E6" i="1"/>
  <c r="E13" i="1" l="1"/>
  <c r="F13" i="1"/>
  <c r="E15" i="1" l="1"/>
</calcChain>
</file>

<file path=xl/sharedStrings.xml><?xml version="1.0" encoding="utf-8"?>
<sst xmlns="http://schemas.openxmlformats.org/spreadsheetml/2006/main" count="64" uniqueCount="60">
  <si>
    <t>weight</t>
  </si>
  <si>
    <t>X-Xavg</t>
  </si>
  <si>
    <t>Y-Yavg</t>
  </si>
  <si>
    <t>(X-Xavg)^2</t>
  </si>
  <si>
    <t>X-Xavg*Y-Yavg</t>
  </si>
  <si>
    <t>B1(Slope)</t>
  </si>
  <si>
    <t>Y=B0+B1*X</t>
  </si>
  <si>
    <t>153.8=1.41*65.3+B0</t>
  </si>
  <si>
    <t>B0(constant)</t>
  </si>
  <si>
    <t>Y=1.41*X+61.727</t>
  </si>
  <si>
    <t>Equation</t>
  </si>
  <si>
    <t>Original</t>
  </si>
  <si>
    <t>Test samples</t>
  </si>
  <si>
    <t>Height</t>
  </si>
  <si>
    <t>slope with calculated constant</t>
  </si>
  <si>
    <t>Slpe with constant as  zero</t>
  </si>
  <si>
    <t>Using LINEST function</t>
  </si>
  <si>
    <t>Xavg</t>
  </si>
  <si>
    <t>Yavg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</si>
  <si>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</si>
  <si>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</si>
  <si>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</si>
  <si>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</si>
  <si>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</si>
  <si>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</si>
  <si>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</si>
  <si>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</si>
  <si>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</si>
  <si>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</si>
  <si>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</si>
  <si>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</si>
  <si>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</si>
  <si>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</si>
  <si>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</si>
  <si>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</si>
  <si>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</si>
  <si>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</si>
  <si>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</si>
  <si>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</si>
  <si>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</si>
  <si>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</si>
  <si>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</si>
  <si>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</si>
  <si>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</si>
  <si>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</si>
  <si>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0riginal</t>
  </si>
  <si>
    <t>Coefficient of determination ( how change in one causes change in another)</t>
  </si>
  <si>
    <t>Corelation coefficient(How strong two relations are)</t>
  </si>
  <si>
    <t>(Precision)</t>
  </si>
  <si>
    <t>(P value)</t>
  </si>
  <si>
    <t>MS(SS/df)</t>
  </si>
  <si>
    <t>F(null hypothesis)</t>
  </si>
  <si>
    <t>SS(sum of square)</t>
  </si>
  <si>
    <t>SS:How much variation in dependent variable</t>
  </si>
  <si>
    <t>(Required for more than one X varibles)</t>
  </si>
  <si>
    <t>R^2</t>
  </si>
  <si>
    <t>R(orginal-predicted)</t>
  </si>
  <si>
    <t>Predicted(for x=56)</t>
  </si>
  <si>
    <t>Predicted Value</t>
  </si>
  <si>
    <t>Obseved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</si>
</sst>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0" borderId="11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0" xfId="0" applyFont="1" applyFill="1" applyBorder="1" applyAlignment="1"/>
    <xf numFmtId="0" fontId="4" fillId="0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1" fillId="0" borderId="14" xfId="0" applyFont="1" applyBorder="1"/>
    <xf numFmtId="0" fontId="1" fillId="0" borderId="10" xfId="0" applyFont="1" applyBorder="1"/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layout>
        <c:manualLayout>
          <c:xMode val="edge"/>
          <c:yMode val="edge"/>
          <c:x val="0.33606763998250228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example!$A$2:$A$11</c:f>
              <c:numCache>
                <c:formatCode>General</c:formatCode>
                <c:ptCount val="10"/>
                <c:pt idx="0">
                  <c:v>63</c:v>
                </c:pt>
                <c:pt idx="1">
                  <c:v>81</c:v>
                </c:pt>
                <c:pt idx="2">
                  <c:v>56</c:v>
                </c:pt>
                <c:pt idx="3">
                  <c:v>91</c:v>
                </c:pt>
                <c:pt idx="4">
                  <c:v>47</c:v>
                </c:pt>
                <c:pt idx="5">
                  <c:v>57</c:v>
                </c:pt>
                <c:pt idx="6">
                  <c:v>76</c:v>
                </c:pt>
                <c:pt idx="7">
                  <c:v>72</c:v>
                </c:pt>
                <c:pt idx="8">
                  <c:v>62</c:v>
                </c:pt>
                <c:pt idx="9">
                  <c:v>48</c:v>
                </c:pt>
              </c:numCache>
            </c:numRef>
          </c:xVal>
          <c:yVal>
            <c:numRef>
              <c:f>example!$B$2:$B$11</c:f>
              <c:numCache>
                <c:formatCode>General</c:formatCode>
                <c:ptCount val="10"/>
                <c:pt idx="0">
                  <c:v>151</c:v>
                </c:pt>
                <c:pt idx="1">
                  <c:v>174</c:v>
                </c:pt>
                <c:pt idx="2">
                  <c:v>138</c:v>
                </c:pt>
                <c:pt idx="3">
                  <c:v>186</c:v>
                </c:pt>
                <c:pt idx="4">
                  <c:v>128</c:v>
                </c:pt>
                <c:pt idx="5">
                  <c:v>136</c:v>
                </c:pt>
                <c:pt idx="6">
                  <c:v>179</c:v>
                </c:pt>
                <c:pt idx="7">
                  <c:v>163</c:v>
                </c:pt>
                <c:pt idx="8">
                  <c:v>152</c:v>
                </c:pt>
                <c:pt idx="9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B-4053-BB27-901E3471993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example!$A$2:$A$11</c:f>
              <c:numCache>
                <c:formatCode>General</c:formatCode>
                <c:ptCount val="10"/>
                <c:pt idx="0">
                  <c:v>63</c:v>
                </c:pt>
                <c:pt idx="1">
                  <c:v>81</c:v>
                </c:pt>
                <c:pt idx="2">
                  <c:v>56</c:v>
                </c:pt>
                <c:pt idx="3">
                  <c:v>91</c:v>
                </c:pt>
                <c:pt idx="4">
                  <c:v>47</c:v>
                </c:pt>
                <c:pt idx="5">
                  <c:v>57</c:v>
                </c:pt>
                <c:pt idx="6">
                  <c:v>76</c:v>
                </c:pt>
                <c:pt idx="7">
                  <c:v>72</c:v>
                </c:pt>
                <c:pt idx="8">
                  <c:v>62</c:v>
                </c:pt>
                <c:pt idx="9">
                  <c:v>48</c:v>
                </c:pt>
              </c:numCache>
            </c:numRef>
          </c:xVal>
          <c:yVal>
            <c:numRef>
              <c:f>'Result analysis'!$B$25:$B$34</c:f>
              <c:numCache>
                <c:formatCode>General</c:formatCode>
                <c:ptCount val="10"/>
                <c:pt idx="0">
                  <c:v>150.54478927407726</c:v>
                </c:pt>
                <c:pt idx="1">
                  <c:v>176.02035147695102</c:v>
                </c:pt>
                <c:pt idx="2">
                  <c:v>140.63762619518189</c:v>
                </c:pt>
                <c:pt idx="3">
                  <c:v>190.17344158965869</c:v>
                </c:pt>
                <c:pt idx="4">
                  <c:v>127.89984509374501</c:v>
                </c:pt>
                <c:pt idx="5">
                  <c:v>142.05293520645267</c:v>
                </c:pt>
                <c:pt idx="6">
                  <c:v>168.94380642059721</c:v>
                </c:pt>
                <c:pt idx="7">
                  <c:v>163.28257037551415</c:v>
                </c:pt>
                <c:pt idx="8">
                  <c:v>149.12948026280651</c:v>
                </c:pt>
                <c:pt idx="9">
                  <c:v>129.31515410501578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7B-4053-BB27-901E3471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71688"/>
        <c:axId val="417575952"/>
      </c:scatterChart>
      <c:valAx>
        <c:axId val="41757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75952"/>
        <c:crosses val="autoZero"/>
        <c:crossBetween val="midCat"/>
      </c:valAx>
      <c:valAx>
        <c:axId val="41757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71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Resiuduel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'Result analysis'!$C$25:$C$34</c:f>
              <c:numCache>
                <c:formatCode>General</c:formatCode>
                <c:ptCount val="10"/>
                <c:pt idx="0">
                  <c:v>0.45521072592273981</c:v>
                </c:pt>
                <c:pt idx="1">
                  <c:v>-2.0203514769510207</c:v>
                </c:pt>
                <c:pt idx="2">
                  <c:v>-2.6376261951818947</c:v>
                </c:pt>
                <c:pt idx="3">
                  <c:v>-4.1734415896586938</c:v>
                </c:pt>
                <c:pt idx="4">
                  <c:v>0.10015490625498558</c:v>
                </c:pt>
                <c:pt idx="5">
                  <c:v>-6.0529352064526734</c:v>
                </c:pt>
                <c:pt idx="6">
                  <c:v>10.056193579402787</c:v>
                </c:pt>
                <c:pt idx="7">
                  <c:v>-0.28257037551415465</c:v>
                </c:pt>
                <c:pt idx="8">
                  <c:v>2.8705197371934901</c:v>
                </c:pt>
                <c:pt idx="9">
                  <c:v>1.6848458949842211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0-4152-B0B0-B6C8CF90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211648"/>
        <c:axId val="957208368"/>
      </c:scatterChart>
      <c:valAx>
        <c:axId val="9572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208368"/>
        <c:crosses val="autoZero"/>
        <c:crossBetween val="midCat"/>
      </c:valAx>
      <c:valAx>
        <c:axId val="9572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2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example!$H$2:$H$12</c:f>
              <c:numCache>
                <c:formatCode>General</c:formatCode>
                <c:ptCount val="11"/>
                <c:pt idx="0">
                  <c:v>56</c:v>
                </c:pt>
                <c:pt idx="1">
                  <c:v>58</c:v>
                </c:pt>
                <c:pt idx="2">
                  <c:v>67</c:v>
                </c:pt>
                <c:pt idx="3">
                  <c:v>89</c:v>
                </c:pt>
                <c:pt idx="4">
                  <c:v>34</c:v>
                </c:pt>
                <c:pt idx="5">
                  <c:v>67</c:v>
                </c:pt>
                <c:pt idx="6">
                  <c:v>45</c:v>
                </c:pt>
                <c:pt idx="7">
                  <c:v>67</c:v>
                </c:pt>
                <c:pt idx="8">
                  <c:v>78</c:v>
                </c:pt>
                <c:pt idx="9">
                  <c:v>23</c:v>
                </c:pt>
                <c:pt idx="10">
                  <c:v>44</c:v>
                </c:pt>
              </c:numCache>
            </c:numRef>
          </c:xVal>
          <c:yVal>
            <c:numRef>
              <c:f>example!$I$2:$I$12</c:f>
              <c:numCache>
                <c:formatCode>General</c:formatCode>
                <c:ptCount val="11"/>
                <c:pt idx="0">
                  <c:v>141.80699999999999</c:v>
                </c:pt>
                <c:pt idx="1">
                  <c:v>144.667</c:v>
                </c:pt>
                <c:pt idx="2">
                  <c:v>157.53700000000001</c:v>
                </c:pt>
                <c:pt idx="3">
                  <c:v>188.99699999999999</c:v>
                </c:pt>
                <c:pt idx="4">
                  <c:v>110.34699999999999</c:v>
                </c:pt>
                <c:pt idx="5">
                  <c:v>157.53700000000001</c:v>
                </c:pt>
                <c:pt idx="6">
                  <c:v>126.077</c:v>
                </c:pt>
                <c:pt idx="7">
                  <c:v>157.53700000000001</c:v>
                </c:pt>
                <c:pt idx="8">
                  <c:v>173.267</c:v>
                </c:pt>
                <c:pt idx="9">
                  <c:v>94.61699999999999</c:v>
                </c:pt>
                <c:pt idx="10">
                  <c:v>124.64699999999999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F-4D21-A7B4-4FE51804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88560"/>
        <c:axId val="645589216"/>
      </c:scatterChart>
      <c:valAx>
        <c:axId val="6455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89216"/>
        <c:crosses val="autoZero"/>
        <c:crossBetween val="midCat"/>
      </c:valAx>
      <c:valAx>
        <c:axId val="6455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8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2.5428331875182269E-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example!$A$2:$A$11</c:f>
              <c:numCache>
                <c:formatCode>General</c:formatCode>
                <c:ptCount val="10"/>
                <c:pt idx="0">
                  <c:v>63</c:v>
                </c:pt>
                <c:pt idx="1">
                  <c:v>81</c:v>
                </c:pt>
                <c:pt idx="2">
                  <c:v>56</c:v>
                </c:pt>
                <c:pt idx="3">
                  <c:v>91</c:v>
                </c:pt>
                <c:pt idx="4">
                  <c:v>47</c:v>
                </c:pt>
                <c:pt idx="5">
                  <c:v>57</c:v>
                </c:pt>
                <c:pt idx="6">
                  <c:v>76</c:v>
                </c:pt>
                <c:pt idx="7">
                  <c:v>72</c:v>
                </c:pt>
                <c:pt idx="8">
                  <c:v>62</c:v>
                </c:pt>
                <c:pt idx="9">
                  <c:v>48</c:v>
                </c:pt>
              </c:numCache>
            </c:numRef>
          </c:xVal>
          <c:yVal>
            <c:numRef>
              <c:f>example!$B$2:$B$11</c:f>
              <c:numCache>
                <c:formatCode>General</c:formatCode>
                <c:ptCount val="10"/>
                <c:pt idx="0">
                  <c:v>151</c:v>
                </c:pt>
                <c:pt idx="1">
                  <c:v>174</c:v>
                </c:pt>
                <c:pt idx="2">
                  <c:v>138</c:v>
                </c:pt>
                <c:pt idx="3">
                  <c:v>186</c:v>
                </c:pt>
                <c:pt idx="4">
                  <c:v>128</c:v>
                </c:pt>
                <c:pt idx="5">
                  <c:v>136</c:v>
                </c:pt>
                <c:pt idx="6">
                  <c:v>179</c:v>
                </c:pt>
                <c:pt idx="7">
                  <c:v>163</c:v>
                </c:pt>
                <c:pt idx="8">
                  <c:v>152</c:v>
                </c:pt>
                <c:pt idx="9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E-4A1D-A277-5EC97EA92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67552"/>
        <c:axId val="338620672"/>
      </c:scatterChart>
      <c:valAx>
        <c:axId val="7032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20672"/>
        <c:crosses val="autoZero"/>
        <c:crossBetween val="midCat"/>
      </c:valAx>
      <c:valAx>
        <c:axId val="3386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6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68518518518518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example!$H$2:$H$12</c:f>
              <c:numCache>
                <c:formatCode>General</c:formatCode>
                <c:ptCount val="11"/>
                <c:pt idx="0">
                  <c:v>56</c:v>
                </c:pt>
                <c:pt idx="1">
                  <c:v>58</c:v>
                </c:pt>
                <c:pt idx="2">
                  <c:v>67</c:v>
                </c:pt>
                <c:pt idx="3">
                  <c:v>89</c:v>
                </c:pt>
                <c:pt idx="4">
                  <c:v>34</c:v>
                </c:pt>
                <c:pt idx="5">
                  <c:v>67</c:v>
                </c:pt>
                <c:pt idx="6">
                  <c:v>45</c:v>
                </c:pt>
                <c:pt idx="7">
                  <c:v>67</c:v>
                </c:pt>
                <c:pt idx="8">
                  <c:v>78</c:v>
                </c:pt>
                <c:pt idx="9">
                  <c:v>23</c:v>
                </c:pt>
                <c:pt idx="10">
                  <c:v>44</c:v>
                </c:pt>
              </c:numCache>
            </c:numRef>
          </c:xVal>
          <c:yVal>
            <c:numRef>
              <c:f>example!$I$2:$I$12</c:f>
              <c:numCache>
                <c:formatCode>General</c:formatCode>
                <c:ptCount val="11"/>
                <c:pt idx="0">
                  <c:v>141.80699999999999</c:v>
                </c:pt>
                <c:pt idx="1">
                  <c:v>144.667</c:v>
                </c:pt>
                <c:pt idx="2">
                  <c:v>157.53700000000001</c:v>
                </c:pt>
                <c:pt idx="3">
                  <c:v>188.99699999999999</c:v>
                </c:pt>
                <c:pt idx="4">
                  <c:v>110.34699999999999</c:v>
                </c:pt>
                <c:pt idx="5">
                  <c:v>157.53700000000001</c:v>
                </c:pt>
                <c:pt idx="6">
                  <c:v>126.077</c:v>
                </c:pt>
                <c:pt idx="7">
                  <c:v>157.53700000000001</c:v>
                </c:pt>
                <c:pt idx="8">
                  <c:v>173.267</c:v>
                </c:pt>
                <c:pt idx="9">
                  <c:v>94.61699999999999</c:v>
                </c:pt>
                <c:pt idx="10">
                  <c:v>124.64699999999999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8-44D8-AA3C-CAFA01E4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59928"/>
        <c:axId val="707662880"/>
      </c:scatterChart>
      <c:valAx>
        <c:axId val="70765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62880"/>
        <c:crosses val="autoZero"/>
        <c:crossBetween val="midCat"/>
      </c:valAx>
      <c:valAx>
        <c:axId val="7076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5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0</xdr:row>
      <xdr:rowOff>243840</xdr:rowOff>
    </xdr:from>
    <xdr:to>
      <xdr:col>18</xdr:col>
      <xdr:colOff>30480</xdr:colOff>
      <xdr:row>10</xdr:row>
      <xdr:rowOff>243840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48040-9ECE-495F-BB2C-0BBE58C1A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22</xdr:row>
      <xdr:rowOff>26670</xdr:rowOff>
    </xdr:from>
    <xdr:to>
      <xdr:col>15</xdr:col>
      <xdr:colOff>228600</xdr:colOff>
      <xdr:row>31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7C4C3-4988-4AC6-9DFB-76C6340D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358140</xdr:colOff>
      <xdr:row>16</xdr:row>
      <xdr:rowOff>19050</xdr:rowOff>
    </xdr:from>
    <xdr:to>
      <xdr:col>20</xdr:col>
      <xdr:colOff>53340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4C94B5-87C2-4996-9E6E-5440CE479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525780</xdr:colOff>
      <xdr:row>3</xdr:row>
      <xdr:rowOff>125730</xdr:rowOff>
    </xdr:from>
    <xdr:to>
      <xdr:col>25</xdr:col>
      <xdr:colOff>220980</xdr:colOff>
      <xdr:row>8</xdr:row>
      <xdr:rowOff>354330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3425B0-78AB-476A-AF6C-2F662655B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563880</xdr:colOff>
      <xdr:row>2</xdr:row>
      <xdr:rowOff>339090</xdr:rowOff>
    </xdr:from>
    <xdr:to>
      <xdr:col>17</xdr:col>
      <xdr:colOff>487680</xdr:colOff>
      <xdr:row>8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AD9FA4-7149-419A-A153-9CC33AEDD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1264920</xdr:colOff>
      <xdr:row>22</xdr:row>
      <xdr:rowOff>30480</xdr:rowOff>
    </xdr:to>
    <xdr:pic>
      <xdr:nvPicPr>
        <xdr:cNvPr id="5" name="Picture 4" descr="ss2">
          <a:extLst>
            <a:ext uri="{FF2B5EF4-FFF2-40B4-BE49-F238E27FC236}">
              <a16:creationId xmlns:a16="http://schemas.microsoft.com/office/drawing/2014/main" id="{D8245C57-8990-485D-AEF3-96B31134F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10866120"/>
          <a:ext cx="126492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B2079-2982-4B17-BCA9-D09257006515}">
  <dimension ref="A1:S35"/>
  <sheetViews>
    <sheetView tabSelected="1" topLeftCell="D1" workbookViewId="0">
      <selection activeCell="E22" sqref="E22"/>
    </sheetView>
  </sheetViews>
  <sheetFormatPr defaultRowHeight="14.4" x14ac:dyDescent="0.3"/>
  <cols>
    <col min="1" max="1" width="31.44140625" bestFit="1" customWidth="1"/>
    <col min="2" max="2" width="25.21875" bestFit="1" customWidth="1"/>
    <col min="3" max="3" width="35" customWidth="1"/>
    <col min="4" max="4" width="22.5546875" bestFit="1" customWidth="1"/>
    <col min="5" max="5" width="29.44140625" bestFit="1" customWidth="1"/>
    <col min="6" max="6" width="26.88671875" customWidth="1"/>
  </cols>
  <sheetData>
    <row r="1" spans="1:19" ht="25.8" x14ac:dyDescent="0.5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6.4" thickBot="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5.8" x14ac:dyDescent="0.5">
      <c r="A3" s="31" t="s">
        <v>20</v>
      </c>
      <c r="B3" s="3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25.8" x14ac:dyDescent="0.5">
      <c r="A4" s="32" t="s">
        <v>21</v>
      </c>
      <c r="B4" s="32">
        <v>0.97712959618979434</v>
      </c>
      <c r="C4" s="1" t="s">
        <v>47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5.8" x14ac:dyDescent="0.5">
      <c r="A5" s="32" t="s">
        <v>22</v>
      </c>
      <c r="B5" s="32">
        <v>0.95478224775003062</v>
      </c>
      <c r="C5" s="1" t="s">
        <v>46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5.8" x14ac:dyDescent="0.5">
      <c r="A6" s="32" t="s">
        <v>23</v>
      </c>
      <c r="B6" s="32">
        <v>0.94913002871878449</v>
      </c>
      <c r="C6" s="1" t="s">
        <v>54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5.8" x14ac:dyDescent="0.5">
      <c r="A7" s="32" t="s">
        <v>24</v>
      </c>
      <c r="B7" s="32">
        <v>4.7116510340986082</v>
      </c>
      <c r="C7" s="1" t="s">
        <v>48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26.4" thickBot="1" x14ac:dyDescent="0.55000000000000004">
      <c r="A8" s="33" t="s">
        <v>25</v>
      </c>
      <c r="B8" s="33">
        <v>10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25.8" x14ac:dyDescent="0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26.4" thickBot="1" x14ac:dyDescent="0.55000000000000004">
      <c r="A10" s="1" t="s">
        <v>26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25.8" x14ac:dyDescent="0.5">
      <c r="A11" s="34"/>
      <c r="B11" s="34" t="s">
        <v>31</v>
      </c>
      <c r="C11" s="34" t="s">
        <v>52</v>
      </c>
      <c r="D11" s="34" t="s">
        <v>50</v>
      </c>
      <c r="E11" s="34" t="s">
        <v>51</v>
      </c>
      <c r="F11" s="34" t="s">
        <v>32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25.8" x14ac:dyDescent="0.5">
      <c r="A12" s="32" t="s">
        <v>27</v>
      </c>
      <c r="B12" s="32">
        <v>1</v>
      </c>
      <c r="C12" s="32">
        <v>3750.0027562630212</v>
      </c>
      <c r="D12" s="32">
        <v>3750.0027562630212</v>
      </c>
      <c r="E12" s="32">
        <v>168.92166465451439</v>
      </c>
      <c r="F12" s="32">
        <v>1.1644053107398172E-6</v>
      </c>
      <c r="G12" s="1" t="s">
        <v>49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25.8" x14ac:dyDescent="0.5">
      <c r="A13" s="32" t="s">
        <v>28</v>
      </c>
      <c r="B13" s="32">
        <v>8</v>
      </c>
      <c r="C13" s="32">
        <v>177.59724373697986</v>
      </c>
      <c r="D13" s="32">
        <v>22.199655467122483</v>
      </c>
      <c r="E13" s="32"/>
      <c r="F13" s="3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26.4" thickBot="1" x14ac:dyDescent="0.55000000000000004">
      <c r="A14" s="33" t="s">
        <v>29</v>
      </c>
      <c r="B14" s="33">
        <v>9</v>
      </c>
      <c r="C14" s="33">
        <v>3927.6000000000013</v>
      </c>
      <c r="D14" s="33"/>
      <c r="E14" s="33"/>
      <c r="F14" s="3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26.4" thickBot="1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5.8" x14ac:dyDescent="0.5">
      <c r="A16" s="34"/>
      <c r="B16" s="34" t="s">
        <v>33</v>
      </c>
      <c r="C16" s="36" t="s">
        <v>24</v>
      </c>
      <c r="D16" s="34" t="s">
        <v>34</v>
      </c>
      <c r="E16" s="34" t="s">
        <v>35</v>
      </c>
      <c r="F16" s="34" t="s">
        <v>36</v>
      </c>
      <c r="G16" s="34" t="s">
        <v>37</v>
      </c>
      <c r="H16" s="34" t="s">
        <v>38</v>
      </c>
      <c r="I16" s="34" t="s">
        <v>39</v>
      </c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25.8" x14ac:dyDescent="0.5">
      <c r="A17" s="32" t="s">
        <v>30</v>
      </c>
      <c r="B17" s="32">
        <v>61.380321564019027</v>
      </c>
      <c r="C17" s="37">
        <v>7.2652745064137374</v>
      </c>
      <c r="D17" s="32">
        <v>8.4484518113985754</v>
      </c>
      <c r="E17" s="32">
        <v>2.9427928847693612E-5</v>
      </c>
      <c r="F17" s="32">
        <v>44.626568508835533</v>
      </c>
      <c r="G17" s="32">
        <v>78.134074619202522</v>
      </c>
      <c r="H17" s="32">
        <v>44.626568508835533</v>
      </c>
      <c r="I17" s="32">
        <v>78.134074619202522</v>
      </c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26.4" thickBot="1" x14ac:dyDescent="0.55000000000000004">
      <c r="A18" s="33" t="s">
        <v>40</v>
      </c>
      <c r="B18" s="33">
        <v>1.4153090112707656</v>
      </c>
      <c r="C18" s="38">
        <v>0.10889516456245116</v>
      </c>
      <c r="D18" s="33">
        <v>12.996986752879083</v>
      </c>
      <c r="E18" s="33">
        <v>1.1644053107398172E-6</v>
      </c>
      <c r="F18" s="33">
        <v>1.164196311486015</v>
      </c>
      <c r="G18" s="33">
        <v>1.6664217110555162</v>
      </c>
      <c r="H18" s="33">
        <v>1.164196311486015</v>
      </c>
      <c r="I18" s="33">
        <v>1.6664217110555162</v>
      </c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25.8" x14ac:dyDescent="0.5">
      <c r="A19" s="17"/>
      <c r="B19" s="47" t="s">
        <v>58</v>
      </c>
      <c r="C19" s="18" t="s">
        <v>59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26.4" thickBot="1" x14ac:dyDescent="0.55000000000000004">
      <c r="A20" s="19" t="s">
        <v>57</v>
      </c>
      <c r="B20" s="48">
        <f>B17+56*1.41539</f>
        <v>140.64216156401903</v>
      </c>
      <c r="C20" s="49">
        <v>138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25.8" x14ac:dyDescent="0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25.8" x14ac:dyDescent="0.5">
      <c r="A22" s="1" t="s">
        <v>41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26.4" thickBot="1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25.8" x14ac:dyDescent="0.5">
      <c r="A24" s="34" t="s">
        <v>42</v>
      </c>
      <c r="B24" s="34" t="s">
        <v>43</v>
      </c>
      <c r="C24" s="34" t="s">
        <v>44</v>
      </c>
      <c r="D24" s="35" t="s">
        <v>45</v>
      </c>
      <c r="E24" s="1" t="s">
        <v>56</v>
      </c>
      <c r="F24" s="1" t="s">
        <v>55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5.8" x14ac:dyDescent="0.5">
      <c r="A25" s="32">
        <v>1</v>
      </c>
      <c r="B25" s="32">
        <v>150.54478927407726</v>
      </c>
      <c r="C25" s="32">
        <v>0.45521072592273981</v>
      </c>
      <c r="D25" s="25">
        <v>151</v>
      </c>
      <c r="E25" s="1">
        <f>D25-B25</f>
        <v>0.45521072592273981</v>
      </c>
      <c r="F25" s="1">
        <f>E25*E25</f>
        <v>0.20721680499510775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5.8" x14ac:dyDescent="0.5">
      <c r="A26" s="32">
        <v>2</v>
      </c>
      <c r="B26" s="32">
        <v>176.02035147695102</v>
      </c>
      <c r="C26" s="32">
        <v>-2.0203514769510207</v>
      </c>
      <c r="D26" s="25">
        <v>174</v>
      </c>
      <c r="E26" s="1">
        <f t="shared" ref="E26:E34" si="0">D26-B26</f>
        <v>-2.0203514769510207</v>
      </c>
      <c r="F26" s="1">
        <f t="shared" ref="F26:F34" si="1">E26*E26</f>
        <v>4.0818200904181703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5.8" x14ac:dyDescent="0.5">
      <c r="A27" s="32">
        <v>3</v>
      </c>
      <c r="B27" s="32">
        <v>140.63762619518189</v>
      </c>
      <c r="C27" s="32">
        <v>-2.6376261951818947</v>
      </c>
      <c r="D27" s="25">
        <v>138</v>
      </c>
      <c r="E27" s="1">
        <f t="shared" si="0"/>
        <v>-2.6376261951818947</v>
      </c>
      <c r="F27" s="1">
        <f t="shared" si="1"/>
        <v>6.9570719455097185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5.8" x14ac:dyDescent="0.5">
      <c r="A28" s="32">
        <v>4</v>
      </c>
      <c r="B28" s="32">
        <v>190.17344158965869</v>
      </c>
      <c r="C28" s="32">
        <v>-4.1734415896586938</v>
      </c>
      <c r="D28" s="25">
        <v>186</v>
      </c>
      <c r="E28" s="1">
        <f t="shared" si="0"/>
        <v>-4.1734415896586938</v>
      </c>
      <c r="F28" s="1">
        <f t="shared" si="1"/>
        <v>17.417614702292884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25.8" x14ac:dyDescent="0.5">
      <c r="A29" s="32">
        <v>5</v>
      </c>
      <c r="B29" s="32">
        <v>127.89984509374501</v>
      </c>
      <c r="C29" s="32">
        <v>0.10015490625498558</v>
      </c>
      <c r="D29" s="25">
        <v>128</v>
      </c>
      <c r="E29" s="1">
        <f t="shared" si="0"/>
        <v>0.10015490625498558</v>
      </c>
      <c r="F29" s="1">
        <f t="shared" si="1"/>
        <v>1.003100524694495E-2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25.8" x14ac:dyDescent="0.5">
      <c r="A30" s="32">
        <v>6</v>
      </c>
      <c r="B30" s="32">
        <v>142.05293520645267</v>
      </c>
      <c r="C30" s="32">
        <v>-6.0529352064526734</v>
      </c>
      <c r="D30" s="25">
        <v>136</v>
      </c>
      <c r="E30" s="1">
        <f t="shared" si="0"/>
        <v>-6.0529352064526734</v>
      </c>
      <c r="F30" s="1">
        <f t="shared" si="1"/>
        <v>36.638024613514268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25.8" x14ac:dyDescent="0.5">
      <c r="A31" s="32">
        <v>7</v>
      </c>
      <c r="B31" s="32">
        <v>168.94380642059721</v>
      </c>
      <c r="C31" s="32">
        <v>10.056193579402787</v>
      </c>
      <c r="D31" s="25">
        <v>179</v>
      </c>
      <c r="E31" s="1">
        <f t="shared" si="0"/>
        <v>10.056193579402787</v>
      </c>
      <c r="F31" s="1">
        <f t="shared" si="1"/>
        <v>101.12702930642185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25.8" x14ac:dyDescent="0.5">
      <c r="A32" s="32">
        <v>8</v>
      </c>
      <c r="B32" s="32">
        <v>163.28257037551415</v>
      </c>
      <c r="C32" s="32">
        <v>-0.28257037551415465</v>
      </c>
      <c r="D32" s="25">
        <v>163</v>
      </c>
      <c r="E32" s="1">
        <f t="shared" si="0"/>
        <v>-0.28257037551415465</v>
      </c>
      <c r="F32" s="1">
        <f t="shared" si="1"/>
        <v>7.9846017118210363E-2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25.8" x14ac:dyDescent="0.5">
      <c r="A33" s="32">
        <v>9</v>
      </c>
      <c r="B33" s="32">
        <v>149.12948026280651</v>
      </c>
      <c r="C33" s="32">
        <v>2.8705197371934901</v>
      </c>
      <c r="D33" s="25">
        <v>152</v>
      </c>
      <c r="E33" s="1">
        <f t="shared" si="0"/>
        <v>2.8705197371934901</v>
      </c>
      <c r="F33" s="1">
        <f t="shared" si="1"/>
        <v>8.2398835616173827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26.4" thickBot="1" x14ac:dyDescent="0.55000000000000004">
      <c r="A34" s="33">
        <v>10</v>
      </c>
      <c r="B34" s="33">
        <v>129.31515410501578</v>
      </c>
      <c r="C34" s="33">
        <v>1.6848458949842211</v>
      </c>
      <c r="D34" s="20">
        <v>131</v>
      </c>
      <c r="E34" s="1">
        <f t="shared" si="0"/>
        <v>1.6848458949842211</v>
      </c>
      <c r="F34" s="1">
        <f t="shared" si="1"/>
        <v>2.838705689845181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25.8" x14ac:dyDescent="0.5">
      <c r="E35">
        <f>SUM(E25:E34)</f>
        <v>-2.1316282072803006E-13</v>
      </c>
      <c r="F3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7B1A-4DEB-481A-A9AE-B53093FE6855}">
  <dimension ref="A1:P39"/>
  <sheetViews>
    <sheetView topLeftCell="A3" workbookViewId="0">
      <selection activeCell="H1" sqref="H1:I12"/>
    </sheetView>
  </sheetViews>
  <sheetFormatPr defaultRowHeight="14.4" x14ac:dyDescent="0.3"/>
  <cols>
    <col min="1" max="1" width="11.6640625" bestFit="1" customWidth="1"/>
    <col min="2" max="2" width="11.33203125" bestFit="1" customWidth="1"/>
    <col min="3" max="3" width="12.6640625" bestFit="1" customWidth="1"/>
    <col min="4" max="4" width="27.77734375" style="3" bestFit="1" customWidth="1"/>
    <col min="5" max="5" width="32.77734375" style="3" bestFit="1" customWidth="1"/>
    <col min="6" max="6" width="23.5546875" style="3" bestFit="1" customWidth="1"/>
    <col min="10" max="11" width="22.5546875" bestFit="1" customWidth="1"/>
    <col min="13" max="13" width="34.33203125" bestFit="1" customWidth="1"/>
    <col min="14" max="14" width="22.5546875" bestFit="1" customWidth="1"/>
    <col min="15" max="15" width="6.33203125" customWidth="1"/>
  </cols>
  <sheetData>
    <row r="1" spans="1:16" ht="81.599999999999994" customHeight="1" thickBot="1" x14ac:dyDescent="0.55000000000000004">
      <c r="A1" s="17" t="s">
        <v>0</v>
      </c>
      <c r="B1" s="23" t="s">
        <v>13</v>
      </c>
      <c r="C1" s="17" t="s">
        <v>1</v>
      </c>
      <c r="D1" s="5" t="s">
        <v>2</v>
      </c>
      <c r="E1" s="4" t="s">
        <v>3</v>
      </c>
      <c r="F1" s="5" t="s">
        <v>4</v>
      </c>
      <c r="G1" s="1"/>
      <c r="H1" s="41" t="s">
        <v>12</v>
      </c>
      <c r="I1" s="42"/>
      <c r="J1" s="39" t="s">
        <v>14</v>
      </c>
      <c r="K1" s="39" t="s">
        <v>15</v>
      </c>
      <c r="L1" s="16"/>
      <c r="M1" s="1" t="s">
        <v>16</v>
      </c>
      <c r="N1" s="40" t="s">
        <v>16</v>
      </c>
      <c r="O1" s="40"/>
      <c r="P1" s="40"/>
    </row>
    <row r="2" spans="1:16" s="1" customFormat="1" ht="40.049999999999997" customHeight="1" thickBot="1" x14ac:dyDescent="0.55000000000000004">
      <c r="A2" s="24">
        <v>63</v>
      </c>
      <c r="B2" s="25">
        <v>151</v>
      </c>
      <c r="C2" s="24">
        <f>A2-AVERAGE(A2:A11)</f>
        <v>-2.2999999999999972</v>
      </c>
      <c r="D2" s="7">
        <f>B2-AVERAGE(B2:B11)</f>
        <v>-2.8000000000000114</v>
      </c>
      <c r="E2" s="6">
        <f>C2*C2</f>
        <v>5.2899999999999867</v>
      </c>
      <c r="F2" s="7">
        <f>C2*D2</f>
        <v>6.4400000000000182</v>
      </c>
      <c r="H2" s="43">
        <v>56</v>
      </c>
      <c r="I2" s="44">
        <f t="shared" ref="I2:I12" si="0">1.43*H2+61.727</f>
        <v>141.80699999999999</v>
      </c>
      <c r="J2" s="26">
        <f>LINEST(B2:B11,A2:A11,,TRUE)</f>
        <v>1.4153090112707656</v>
      </c>
      <c r="K2" s="27">
        <f>LINEST(B2:B11,A2:A11,FALSE)</f>
        <v>2.3157504549232808</v>
      </c>
      <c r="L2" s="27"/>
      <c r="M2" s="27">
        <f>LINEST(B2:B11,A2:A11,TRUE,FALSE)</f>
        <v>1.4153090112707656</v>
      </c>
      <c r="N2" s="27">
        <f>LINEST(I2:I11,H2:H11,FALSE,TRUE)</f>
        <v>2.3866521946818118</v>
      </c>
      <c r="O2" s="27"/>
      <c r="P2" s="28">
        <f>2.39*N2+61.727</f>
        <v>67.431098745289532</v>
      </c>
    </row>
    <row r="3" spans="1:16" s="1" customFormat="1" ht="40.049999999999997" customHeight="1" thickBot="1" x14ac:dyDescent="0.55000000000000004">
      <c r="A3" s="24">
        <v>81</v>
      </c>
      <c r="B3" s="25">
        <v>174</v>
      </c>
      <c r="C3" s="24">
        <f t="shared" ref="C3:C11" si="1">A3-AVERAGE(A3:A12)</f>
        <v>15.444444444444443</v>
      </c>
      <c r="D3" s="7">
        <f t="shared" ref="D3:D11" si="2">B3-AVERAGE(B3:B12)</f>
        <v>19.888888888888886</v>
      </c>
      <c r="E3" s="6">
        <f t="shared" ref="E3:E11" si="3">C3*C3</f>
        <v>238.5308641975308</v>
      </c>
      <c r="F3" s="7">
        <f t="shared" ref="F3:F11" si="4">C3*D3</f>
        <v>307.17283950617275</v>
      </c>
      <c r="H3" s="43">
        <v>58</v>
      </c>
      <c r="I3" s="44">
        <f t="shared" si="0"/>
        <v>144.667</v>
      </c>
      <c r="P3" s="28"/>
    </row>
    <row r="4" spans="1:16" s="1" customFormat="1" ht="40.049999999999997" customHeight="1" x14ac:dyDescent="0.5">
      <c r="A4" s="24">
        <v>56</v>
      </c>
      <c r="B4" s="25">
        <v>138</v>
      </c>
      <c r="C4" s="24">
        <f t="shared" si="1"/>
        <v>-7.8111111111111029</v>
      </c>
      <c r="D4" s="7">
        <f t="shared" si="2"/>
        <v>-13.866666666666674</v>
      </c>
      <c r="E4" s="6">
        <f t="shared" si="3"/>
        <v>61.013456790123328</v>
      </c>
      <c r="F4" s="7">
        <f t="shared" si="4"/>
        <v>108.31407407407401</v>
      </c>
      <c r="H4" s="43">
        <v>67</v>
      </c>
      <c r="I4" s="44">
        <f t="shared" si="0"/>
        <v>157.53700000000001</v>
      </c>
    </row>
    <row r="5" spans="1:16" s="1" customFormat="1" ht="40.049999999999997" customHeight="1" x14ac:dyDescent="0.5">
      <c r="A5" s="24">
        <v>91</v>
      </c>
      <c r="B5" s="25">
        <v>186</v>
      </c>
      <c r="C5" s="24">
        <f t="shared" si="1"/>
        <v>26.212500000000006</v>
      </c>
      <c r="D5" s="7">
        <f t="shared" si="2"/>
        <v>32.400000000000006</v>
      </c>
      <c r="E5" s="6">
        <f t="shared" si="3"/>
        <v>687.09515625000029</v>
      </c>
      <c r="F5" s="7">
        <f t="shared" si="4"/>
        <v>849.28500000000031</v>
      </c>
      <c r="H5" s="43">
        <v>89</v>
      </c>
      <c r="I5" s="44">
        <f t="shared" si="0"/>
        <v>188.99699999999999</v>
      </c>
    </row>
    <row r="6" spans="1:16" s="1" customFormat="1" ht="40.049999999999997" customHeight="1" x14ac:dyDescent="0.5">
      <c r="A6" s="24">
        <v>47</v>
      </c>
      <c r="B6" s="25">
        <v>128</v>
      </c>
      <c r="C6" s="24">
        <f t="shared" si="1"/>
        <v>-14.042857142857144</v>
      </c>
      <c r="D6" s="7">
        <f t="shared" si="2"/>
        <v>-20.971428571428561</v>
      </c>
      <c r="E6" s="6">
        <f t="shared" si="3"/>
        <v>197.20183673469393</v>
      </c>
      <c r="F6" s="7">
        <f t="shared" si="4"/>
        <v>294.49877551020398</v>
      </c>
      <c r="H6" s="43">
        <v>34</v>
      </c>
      <c r="I6" s="44">
        <f t="shared" si="0"/>
        <v>110.34699999999999</v>
      </c>
    </row>
    <row r="7" spans="1:16" s="1" customFormat="1" ht="40.049999999999997" customHeight="1" x14ac:dyDescent="0.5">
      <c r="A7" s="24">
        <v>57</v>
      </c>
      <c r="B7" s="25">
        <v>136</v>
      </c>
      <c r="C7" s="24">
        <f t="shared" si="1"/>
        <v>-6.3833333333333329</v>
      </c>
      <c r="D7" s="7">
        <f t="shared" si="2"/>
        <v>-16.466666666666669</v>
      </c>
      <c r="E7" s="6">
        <f t="shared" si="3"/>
        <v>40.746944444444438</v>
      </c>
      <c r="F7" s="7">
        <f t="shared" si="4"/>
        <v>105.11222222222223</v>
      </c>
      <c r="H7" s="43">
        <v>67</v>
      </c>
      <c r="I7" s="44">
        <f t="shared" si="0"/>
        <v>157.53700000000001</v>
      </c>
    </row>
    <row r="8" spans="1:16" s="1" customFormat="1" ht="40.049999999999997" customHeight="1" x14ac:dyDescent="0.5">
      <c r="A8" s="24">
        <v>76</v>
      </c>
      <c r="B8" s="25">
        <v>179</v>
      </c>
      <c r="C8" s="24">
        <f t="shared" si="1"/>
        <v>11.340000000000003</v>
      </c>
      <c r="D8" s="7">
        <f t="shared" si="2"/>
        <v>23.240000000000009</v>
      </c>
      <c r="E8" s="6">
        <f t="shared" si="3"/>
        <v>128.59560000000008</v>
      </c>
      <c r="F8" s="7">
        <f t="shared" si="4"/>
        <v>263.54160000000019</v>
      </c>
      <c r="H8" s="43">
        <v>45</v>
      </c>
      <c r="I8" s="44">
        <f t="shared" si="0"/>
        <v>126.077</v>
      </c>
    </row>
    <row r="9" spans="1:16" s="1" customFormat="1" ht="40.049999999999997" customHeight="1" x14ac:dyDescent="0.5">
      <c r="A9" s="24">
        <v>72</v>
      </c>
      <c r="B9" s="25">
        <v>163</v>
      </c>
      <c r="C9" s="24">
        <f t="shared" si="1"/>
        <v>10.174999999999997</v>
      </c>
      <c r="D9" s="7">
        <f t="shared" si="2"/>
        <v>13.050000000000011</v>
      </c>
      <c r="E9" s="6">
        <f t="shared" si="3"/>
        <v>103.53062499999994</v>
      </c>
      <c r="F9" s="7">
        <f t="shared" si="4"/>
        <v>132.78375000000008</v>
      </c>
      <c r="H9" s="43">
        <v>67</v>
      </c>
      <c r="I9" s="44">
        <f t="shared" si="0"/>
        <v>157.53700000000001</v>
      </c>
    </row>
    <row r="10" spans="1:16" s="1" customFormat="1" ht="40.049999999999997" customHeight="1" x14ac:dyDescent="0.5">
      <c r="A10" s="24">
        <v>62</v>
      </c>
      <c r="B10" s="25">
        <v>152</v>
      </c>
      <c r="C10" s="24">
        <f t="shared" si="1"/>
        <v>3.5666666666666629</v>
      </c>
      <c r="D10" s="7">
        <f t="shared" si="2"/>
        <v>6.4000000000000057</v>
      </c>
      <c r="E10" s="6">
        <f t="shared" si="3"/>
        <v>12.721111111111084</v>
      </c>
      <c r="F10" s="7">
        <f t="shared" si="4"/>
        <v>22.826666666666664</v>
      </c>
      <c r="H10" s="43">
        <v>78</v>
      </c>
      <c r="I10" s="44">
        <f t="shared" si="0"/>
        <v>173.267</v>
      </c>
    </row>
    <row r="11" spans="1:16" s="1" customFormat="1" ht="40.049999999999997" customHeight="1" thickBot="1" x14ac:dyDescent="0.55000000000000004">
      <c r="A11" s="19">
        <v>48</v>
      </c>
      <c r="B11" s="20">
        <v>131</v>
      </c>
      <c r="C11" s="19">
        <f t="shared" si="1"/>
        <v>-8.6499999999999986</v>
      </c>
      <c r="D11" s="9">
        <f t="shared" si="2"/>
        <v>-11.400000000000006</v>
      </c>
      <c r="E11" s="8">
        <f t="shared" si="3"/>
        <v>74.822499999999977</v>
      </c>
      <c r="F11" s="9">
        <f t="shared" si="4"/>
        <v>98.610000000000028</v>
      </c>
      <c r="H11" s="43">
        <v>23</v>
      </c>
      <c r="I11" s="44">
        <f t="shared" si="0"/>
        <v>94.61699999999999</v>
      </c>
    </row>
    <row r="12" spans="1:16" s="1" customFormat="1" ht="40.049999999999997" customHeight="1" thickBot="1" x14ac:dyDescent="0.55000000000000004">
      <c r="A12" s="17" t="s">
        <v>17</v>
      </c>
      <c r="B12" s="18" t="s">
        <v>18</v>
      </c>
      <c r="D12" s="2"/>
      <c r="E12" s="2"/>
      <c r="F12" s="2"/>
      <c r="H12" s="45">
        <v>44</v>
      </c>
      <c r="I12" s="46">
        <f t="shared" si="0"/>
        <v>124.64699999999999</v>
      </c>
    </row>
    <row r="13" spans="1:16" s="1" customFormat="1" ht="40.049999999999997" customHeight="1" thickBot="1" x14ac:dyDescent="0.55000000000000004">
      <c r="A13" s="19">
        <f>AVERAGE(A2:A11)</f>
        <v>65.3</v>
      </c>
      <c r="B13" s="20">
        <f>AVERAGE(B2:B12)</f>
        <v>153.80000000000001</v>
      </c>
      <c r="D13" s="2"/>
      <c r="E13" s="21">
        <f>SUM(E2:E11)</f>
        <v>1549.5480945279037</v>
      </c>
      <c r="F13" s="22">
        <f>SUM(F2:F11)</f>
        <v>2188.5849279793406</v>
      </c>
    </row>
    <row r="14" spans="1:16" s="1" customFormat="1" ht="40.049999999999997" customHeight="1" thickBot="1" x14ac:dyDescent="0.55000000000000004">
      <c r="D14" s="2"/>
      <c r="E14" s="2"/>
      <c r="F14" s="2"/>
    </row>
    <row r="15" spans="1:16" s="1" customFormat="1" ht="40.049999999999997" customHeight="1" x14ac:dyDescent="0.5">
      <c r="D15" s="10" t="s">
        <v>5</v>
      </c>
      <c r="E15" s="11">
        <f>F13/E13</f>
        <v>1.4124020646459059</v>
      </c>
      <c r="F15" s="2"/>
    </row>
    <row r="16" spans="1:16" s="1" customFormat="1" ht="40.049999999999997" customHeight="1" x14ac:dyDescent="0.5">
      <c r="D16" s="12" t="s">
        <v>17</v>
      </c>
      <c r="E16" s="13">
        <v>65.3</v>
      </c>
      <c r="F16" s="2"/>
    </row>
    <row r="17" spans="3:11" s="1" customFormat="1" ht="40.049999999999997" customHeight="1" x14ac:dyDescent="0.5">
      <c r="D17" s="12" t="s">
        <v>18</v>
      </c>
      <c r="E17" s="13">
        <v>153.80000000000001</v>
      </c>
      <c r="F17" s="2"/>
      <c r="K17" s="1" t="s">
        <v>11</v>
      </c>
    </row>
    <row r="18" spans="3:11" s="1" customFormat="1" ht="40.049999999999997" customHeight="1" thickBot="1" x14ac:dyDescent="0.55000000000000004">
      <c r="D18" s="14" t="s">
        <v>6</v>
      </c>
      <c r="E18" s="15" t="s">
        <v>7</v>
      </c>
      <c r="F18" s="2"/>
    </row>
    <row r="19" spans="3:11" s="1" customFormat="1" ht="40.049999999999997" customHeight="1" x14ac:dyDescent="0.5">
      <c r="D19" s="29" t="s">
        <v>8</v>
      </c>
      <c r="E19" s="29">
        <f>153.8-(65.3*1.41)</f>
        <v>61.727000000000018</v>
      </c>
      <c r="F19" s="2"/>
    </row>
    <row r="20" spans="3:11" s="1" customFormat="1" ht="40.049999999999997" customHeight="1" thickBot="1" x14ac:dyDescent="0.55000000000000004">
      <c r="D20" s="30"/>
      <c r="E20" s="30"/>
      <c r="F20" s="2"/>
    </row>
    <row r="21" spans="3:11" s="1" customFormat="1" ht="40.049999999999997" customHeight="1" x14ac:dyDescent="0.5">
      <c r="C21" s="1" t="s">
        <v>10</v>
      </c>
      <c r="D21" s="2" t="s">
        <v>9</v>
      </c>
      <c r="E21" s="2"/>
      <c r="F21" s="2"/>
    </row>
    <row r="22" spans="3:11" ht="39.6" customHeight="1" x14ac:dyDescent="0.5">
      <c r="C22" s="1" t="s">
        <v>53</v>
      </c>
      <c r="D22" s="2"/>
      <c r="F22"/>
    </row>
    <row r="23" spans="3:11" ht="39.6" customHeight="1" x14ac:dyDescent="0.3"/>
    <row r="24" spans="3:11" ht="39.6" customHeight="1" x14ac:dyDescent="0.3"/>
    <row r="25" spans="3:11" ht="39.6" customHeight="1" x14ac:dyDescent="0.3"/>
    <row r="26" spans="3:11" ht="39.6" customHeight="1" x14ac:dyDescent="0.3"/>
    <row r="27" spans="3:11" ht="39.6" customHeight="1" x14ac:dyDescent="0.3"/>
    <row r="28" spans="3:11" ht="39.6" customHeight="1" x14ac:dyDescent="0.3"/>
    <row r="29" spans="3:11" ht="39.6" customHeight="1" x14ac:dyDescent="0.3"/>
    <row r="30" spans="3:11" ht="39.6" customHeight="1" x14ac:dyDescent="0.3"/>
    <row r="31" spans="3:11" ht="39.6" customHeight="1" x14ac:dyDescent="0.3"/>
    <row r="32" spans="3:11" ht="39.6" customHeight="1" x14ac:dyDescent="0.3"/>
    <row r="33" ht="39.6" customHeight="1" x14ac:dyDescent="0.3"/>
    <row r="34" ht="39.6" customHeight="1" x14ac:dyDescent="0.3"/>
    <row r="35" ht="39.6" customHeight="1" x14ac:dyDescent="0.3"/>
    <row r="36" ht="39.6" customHeight="1" x14ac:dyDescent="0.3"/>
    <row r="37" ht="39.6" customHeight="1" x14ac:dyDescent="0.3"/>
    <row r="38" ht="39.6" customHeight="1" x14ac:dyDescent="0.3"/>
    <row r="39" ht="39.6" customHeight="1" x14ac:dyDescent="0.3"/>
  </sheetData>
  <mergeCells count="1">
    <mergeCell ref="N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analysis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 DESHPANDE</dc:creator>
  <cp:lastModifiedBy>LEENA DESHPANDE</cp:lastModifiedBy>
  <dcterms:created xsi:type="dcterms:W3CDTF">2020-03-27T03:12:02Z</dcterms:created>
  <dcterms:modified xsi:type="dcterms:W3CDTF">2020-03-30T09:32:09Z</dcterms:modified>
</cp:coreProperties>
</file>