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f78c0013ef2bfa/문서/"/>
    </mc:Choice>
  </mc:AlternateContent>
  <xr:revisionPtr revIDLastSave="0" documentId="8_{5B58098F-C259-4A03-BE8F-2D0BBF04257A}" xr6:coauthVersionLast="47" xr6:coauthVersionMax="47" xr10:uidLastSave="{00000000-0000-0000-0000-000000000000}"/>
  <bookViews>
    <workbookView xWindow="-98" yWindow="-98" windowWidth="21795" windowHeight="12975" activeTab="1" xr2:uid="{2CF2A8A7-AA3E-47FA-9B8F-3DAD781AEC8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1" l="1"/>
  <c r="G31" i="1"/>
  <c r="H31" i="1"/>
  <c r="I31" i="1"/>
  <c r="E31" i="1" l="1"/>
  <c r="D31" i="1"/>
  <c r="D28" i="1"/>
  <c r="E28" i="1"/>
  <c r="F28" i="1"/>
  <c r="G28" i="1"/>
  <c r="H28" i="1"/>
  <c r="I28" i="1"/>
  <c r="C28" i="1"/>
  <c r="D26" i="1"/>
  <c r="E26" i="1"/>
  <c r="F26" i="1"/>
  <c r="G26" i="1"/>
  <c r="H26" i="1"/>
  <c r="I26" i="1"/>
  <c r="C26" i="1"/>
  <c r="K44" i="2"/>
  <c r="K45" i="2" a="1"/>
  <c r="K45" i="2"/>
  <c r="J46" i="2"/>
  <c r="J45" i="2"/>
  <c r="J44" i="2"/>
  <c r="H42" i="2"/>
  <c r="M34" i="2"/>
  <c r="M33" i="2"/>
  <c r="L37" i="2"/>
  <c r="L36" i="2"/>
  <c r="M43" i="2"/>
  <c r="N43" i="2"/>
  <c r="L43" i="2"/>
  <c r="D23" i="1"/>
  <c r="E23" i="1"/>
  <c r="C23" i="1"/>
  <c r="I22" i="1"/>
  <c r="D19" i="1"/>
  <c r="D22" i="1" s="1"/>
  <c r="E19" i="1"/>
  <c r="E22" i="1" s="1"/>
  <c r="F19" i="1"/>
  <c r="F22" i="1" s="1"/>
  <c r="G19" i="1"/>
  <c r="G22" i="1" s="1"/>
  <c r="H19" i="1"/>
  <c r="H22" i="1" s="1"/>
  <c r="I19" i="1"/>
  <c r="C19" i="1"/>
  <c r="C22" i="1" s="1"/>
  <c r="N27" i="2"/>
  <c r="N26" i="2"/>
  <c r="J28" i="2"/>
  <c r="J27" i="2"/>
  <c r="J26" i="2"/>
  <c r="J23" i="2"/>
  <c r="J22" i="2"/>
  <c r="L26" i="2"/>
  <c r="J37" i="2"/>
  <c r="J36" i="2"/>
  <c r="J35" i="2"/>
  <c r="J34" i="2"/>
  <c r="J33" i="2"/>
  <c r="J41" i="2"/>
  <c r="J40" i="2"/>
  <c r="J39" i="2"/>
  <c r="J38" i="2"/>
  <c r="I38" i="2"/>
  <c r="I37" i="2"/>
  <c r="I36" i="2"/>
  <c r="I31" i="2"/>
  <c r="I30" i="2"/>
  <c r="I29" i="2"/>
  <c r="I28" i="2"/>
  <c r="I34" i="2"/>
  <c r="I33" i="2"/>
  <c r="K30" i="2"/>
  <c r="K29" i="2"/>
  <c r="D13" i="1"/>
  <c r="E13" i="1"/>
  <c r="C13" i="1"/>
  <c r="D8" i="1"/>
  <c r="E8" i="1"/>
  <c r="C8" i="1"/>
  <c r="D7" i="1"/>
  <c r="D12" i="1" s="1"/>
  <c r="D16" i="1" s="1"/>
  <c r="E7" i="1"/>
  <c r="E12" i="1" s="1"/>
  <c r="E16" i="1" s="1"/>
  <c r="C7" i="1"/>
  <c r="C12" i="1" s="1"/>
  <c r="C16" i="1" s="1"/>
  <c r="D3" i="1"/>
  <c r="E3" i="1" s="1"/>
  <c r="F3" i="1" s="1"/>
  <c r="G3" i="1" s="1"/>
  <c r="H3" i="1" s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<sst xmlns="http://schemas.openxmlformats.org/spreadsheetml/2006/main" count="97" uniqueCount="66">
  <si>
    <t>(INR) Millions</t>
  </si>
  <si>
    <t>X</t>
  </si>
  <si>
    <t>Income Statement</t>
  </si>
  <si>
    <t>Revenue</t>
  </si>
  <si>
    <t>Fiscal year is April-March. All values INR Millions.</t>
  </si>
  <si>
    <t>Sales/Revenue</t>
  </si>
  <si>
    <t>Sales Growth</t>
  </si>
  <si>
    <t>-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</si>
  <si>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</si>
  <si>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</si>
  <si>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</si>
  <si>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</si>
  <si>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</si>
  <si>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COGS Growth</t>
  </si>
  <si>
    <t>Gross Income</t>
  </si>
  <si>
    <t>Gross Income Growth</t>
  </si>
  <si>
    <t>Gross Profit Margin</t>
  </si>
  <si>
    <t>SG&amp;A Expense</t>
  </si>
  <si>
    <t>Research &amp; Development</t>
  </si>
  <si>
    <t>Other SG&amp;A</t>
  </si>
  <si>
    <t>SGA Growth</t>
  </si>
  <si>
    <t>Other Operating Expense</t>
  </si>
  <si>
    <t>EBIT</t>
  </si>
  <si>
    <t>Unusual Expense</t>
  </si>
  <si>
    <t>Non Operating Income/Expense</t>
  </si>
  <si>
    <t>Non-Operating Interest Income</t>
  </si>
  <si>
    <t>Interest Expense</t>
  </si>
  <si>
    <t>Interest Expense Growth</t>
  </si>
  <si>
    <t>Gross Interest Expense</t>
  </si>
  <si>
    <t>Pretax Income</t>
  </si>
  <si>
    <t>Pretax Income Growth</t>
  </si>
  <si>
    <t>Pretax Margin</t>
  </si>
  <si>
    <t>Income Tax</t>
  </si>
  <si>
    <t>Income Tax - Current Domestic</t>
  </si>
  <si>
    <t>Income Tax - Deferred Domestic</t>
  </si>
  <si>
    <t>Income Tax Credits</t>
  </si>
  <si>
    <t>Equity in Affiliates</t>
  </si>
  <si>
    <t>Consolidated Net Income</t>
  </si>
  <si>
    <t>Minority Interest Expense</t>
  </si>
  <si>
    <t>Net Income</t>
  </si>
  <si>
    <t>Net Income Growth</t>
  </si>
  <si>
    <t>Net Margin</t>
  </si>
  <si>
    <t>Net Income After Extraordinaries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</si>
  <si>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</si>
  <si>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</si>
  <si>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</si>
  <si>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</si>
  <si>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</si>
  <si>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</si>
  <si>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</si>
  <si>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</si>
  <si>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</si>
  <si>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</si>
  <si>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Cost of Goods Sold (COGS)</t>
  </si>
  <si>
    <t>Gross Profit</t>
  </si>
  <si>
    <t xml:space="preserve">Total Non-operating </t>
  </si>
  <si>
    <t>Total Interest Expense</t>
  </si>
  <si>
    <t>PAT</t>
  </si>
  <si>
    <t>Assumption Drivers</t>
  </si>
  <si>
    <t>Revenue Growth</t>
  </si>
  <si>
    <t>COGS % of Revenue</t>
  </si>
  <si>
    <t>SG&amp;A Expenses</t>
  </si>
  <si>
    <t>Depreciation % of Sales</t>
  </si>
  <si>
    <t>Interest</t>
  </si>
  <si>
    <t>Taxes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</si>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</sst>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\ &quot;A&quot;"/>
    <numFmt numFmtId="165" formatCode="General\ &quot;E&quot;"/>
    <numFmt numFmtId="170" formatCode="#,##0.0;\(#,##0.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2" borderId="0" xfId="0" applyFont="1" applyFill="1"/>
    <xf numFmtId="164" fontId="2" fillId="2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3" fontId="0" fillId="0" borderId="0" xfId="0" applyNumberFormat="1"/>
    <xf numFmtId="10" fontId="0" fillId="0" borderId="0" xfId="0" applyNumberFormat="1"/>
    <xf numFmtId="4" fontId="0" fillId="0" borderId="0" xfId="0" applyNumberFormat="1"/>
    <xf numFmtId="0" fontId="3" fillId="0" borderId="1" xfId="0" applyFont="1" applyBorder="1"/>
    <xf numFmtId="3" fontId="3" fillId="0" borderId="1" xfId="0" applyNumberFormat="1" applyFont="1" applyBorder="1"/>
    <xf numFmtId="0" fontId="0" fillId="0" borderId="0" xfId="0" applyAlignment="1">
      <alignment horizontal="left" indent="1"/>
    </xf>
    <xf numFmtId="0" fontId="0" fillId="0" borderId="0" xfId="0" applyFont="1"/>
    <xf numFmtId="170" fontId="0" fillId="0" borderId="0" xfId="0" applyNumberFormat="1"/>
    <xf numFmtId="170" fontId="3" fillId="0" borderId="1" xfId="0" applyNumberFormat="1" applyFont="1" applyBorder="1"/>
    <xf numFmtId="0" fontId="3" fillId="0" borderId="2" xfId="0" applyFont="1" applyBorder="1"/>
    <xf numFmtId="170" fontId="3" fillId="0" borderId="2" xfId="0" applyNumberFormat="1" applyFont="1" applyBorder="1"/>
    <xf numFmtId="3" fontId="4" fillId="0" borderId="0" xfId="0" applyNumberFormat="1" applyFont="1"/>
    <xf numFmtId="0" fontId="4" fillId="0" borderId="0" xfId="0" applyFont="1"/>
    <xf numFmtId="170" fontId="4" fillId="0" borderId="0" xfId="0" applyNumberFormat="1" applyFont="1"/>
    <xf numFmtId="17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4679-53E2-4E4A-B1A4-3214F6120867}">
  <dimension ref="B5:N64"/>
  <sheetViews>
    <sheetView topLeftCell="A35" workbookViewId="0">
      <selection activeCell="E45" sqref="E45"/>
    </sheetView>
  </sheetViews>
  <sheetFormatPr defaultRowHeight="14.25" x14ac:dyDescent="0.45"/>
  <cols>
    <col min="2" max="2" width="15.59765625" customWidth="1"/>
    <col min="5" max="7" width="15.59765625" customWidth="1"/>
  </cols>
  <sheetData>
    <row r="5" spans="2:8" x14ac:dyDescent="0.45">
      <c r="B5" t="s">
        <v>4</v>
      </c>
      <c r="E5">
        <v>2021</v>
      </c>
      <c r="F5">
        <v>2022</v>
      </c>
      <c r="G5">
        <v>2023</v>
      </c>
    </row>
    <row r="6" spans="2:8" x14ac:dyDescent="0.45">
      <c r="B6" t="s">
        <v>5</v>
      </c>
      <c r="E6" s="6">
        <v>334981</v>
      </c>
      <c r="F6" s="6">
        <v>386545</v>
      </c>
      <c r="G6" s="6">
        <v>438857</v>
      </c>
      <c r="H6" s="8">
        <v>484968.5</v>
      </c>
    </row>
    <row r="7" spans="2:8" x14ac:dyDescent="0.45">
      <c r="B7" t="s">
        <v>6</v>
      </c>
      <c r="E7" s="7">
        <v>2.01E-2</v>
      </c>
      <c r="F7" s="7">
        <v>0.15390000000000001</v>
      </c>
      <c r="G7" s="7">
        <v>0.1353</v>
      </c>
    </row>
    <row r="8" spans="2:8" x14ac:dyDescent="0.45">
      <c r="B8" t="s">
        <v>8</v>
      </c>
      <c r="E8" s="6">
        <v>194130</v>
      </c>
      <c r="F8" s="6">
        <v>219238</v>
      </c>
      <c r="G8" s="6">
        <v>238671</v>
      </c>
    </row>
    <row r="9" spans="2:8" x14ac:dyDescent="0.45">
      <c r="B9" t="s">
        <v>9</v>
      </c>
      <c r="E9" s="6">
        <v>173330</v>
      </c>
      <c r="F9" s="6">
        <v>197800</v>
      </c>
      <c r="G9" s="6">
        <v>213376</v>
      </c>
    </row>
    <row r="10" spans="2:8" x14ac:dyDescent="0.45">
      <c r="B10" t="s">
        <v>10</v>
      </c>
      <c r="E10" s="6">
        <v>20800</v>
      </c>
      <c r="F10" s="6">
        <v>21437</v>
      </c>
      <c r="G10" s="6">
        <v>25294</v>
      </c>
    </row>
    <row r="11" spans="2:8" x14ac:dyDescent="0.45">
      <c r="B11" t="s">
        <v>11</v>
      </c>
      <c r="E11" s="6">
        <v>12466</v>
      </c>
      <c r="F11" s="6">
        <v>11994</v>
      </c>
      <c r="G11" s="6">
        <v>12737</v>
      </c>
    </row>
    <row r="12" spans="2:8" x14ac:dyDescent="0.45">
      <c r="B12" t="s">
        <v>12</v>
      </c>
      <c r="E12" s="6">
        <v>8334</v>
      </c>
      <c r="F12" s="6">
        <v>9443</v>
      </c>
      <c r="G12" s="6">
        <v>12558</v>
      </c>
    </row>
    <row r="13" spans="2:8" x14ac:dyDescent="0.45">
      <c r="B13" t="s">
        <v>13</v>
      </c>
      <c r="E13" s="7">
        <v>3.5700000000000003E-2</v>
      </c>
      <c r="F13" s="7">
        <v>0.1293</v>
      </c>
      <c r="G13" s="7">
        <v>8.8599999999999998E-2</v>
      </c>
    </row>
    <row r="14" spans="2:8" x14ac:dyDescent="0.45">
      <c r="B14" t="s">
        <v>14</v>
      </c>
      <c r="E14" s="6">
        <v>140852</v>
      </c>
      <c r="F14" s="6">
        <v>167307</v>
      </c>
      <c r="G14" s="6">
        <v>200186</v>
      </c>
    </row>
    <row r="15" spans="2:8" x14ac:dyDescent="0.45">
      <c r="B15" t="s">
        <v>15</v>
      </c>
      <c r="E15" s="7">
        <v>-5.9999999999999995E-4</v>
      </c>
      <c r="F15" s="7">
        <v>0.18779999999999999</v>
      </c>
      <c r="G15" s="7">
        <v>0.19650000000000001</v>
      </c>
    </row>
    <row r="17" spans="2:14" x14ac:dyDescent="0.45">
      <c r="B17" t="s">
        <v>16</v>
      </c>
      <c r="E17" t="s">
        <v>7</v>
      </c>
      <c r="F17" t="s">
        <v>7</v>
      </c>
      <c r="G17" s="7">
        <v>0.45619999999999999</v>
      </c>
    </row>
    <row r="18" spans="2:14" x14ac:dyDescent="0.45">
      <c r="B18" t="s">
        <v>17</v>
      </c>
      <c r="E18" s="6">
        <v>71233</v>
      </c>
      <c r="F18" s="6">
        <v>79917</v>
      </c>
      <c r="G18" s="6">
        <v>101952</v>
      </c>
    </row>
    <row r="19" spans="2:14" x14ac:dyDescent="0.45">
      <c r="B19" t="s">
        <v>18</v>
      </c>
      <c r="E19" s="6">
        <v>20972</v>
      </c>
      <c r="F19" s="6">
        <v>21235</v>
      </c>
      <c r="G19" s="6">
        <v>22257</v>
      </c>
    </row>
    <row r="20" spans="2:14" x14ac:dyDescent="0.45">
      <c r="B20" t="s">
        <v>19</v>
      </c>
      <c r="E20" s="6">
        <v>50261</v>
      </c>
      <c r="F20" s="6">
        <v>58683</v>
      </c>
      <c r="G20" s="6">
        <v>79695</v>
      </c>
    </row>
    <row r="21" spans="2:14" x14ac:dyDescent="0.45">
      <c r="B21" t="s">
        <v>20</v>
      </c>
      <c r="E21" s="7">
        <v>-0.1515</v>
      </c>
      <c r="F21" s="7">
        <v>0.12189999999999999</v>
      </c>
      <c r="G21" s="7">
        <v>0.2757</v>
      </c>
    </row>
    <row r="22" spans="2:14" x14ac:dyDescent="0.45">
      <c r="J22" s="6">
        <f>E37+123</f>
        <v>5270</v>
      </c>
    </row>
    <row r="23" spans="2:14" x14ac:dyDescent="0.45">
      <c r="B23" t="s">
        <v>21</v>
      </c>
      <c r="E23" s="6">
        <v>4631</v>
      </c>
      <c r="F23" s="6">
        <v>6134</v>
      </c>
      <c r="G23" s="6">
        <v>7129</v>
      </c>
      <c r="J23" s="6">
        <f>E33-J22</f>
        <v>22724</v>
      </c>
    </row>
    <row r="24" spans="2:14" x14ac:dyDescent="0.45">
      <c r="B24" t="s">
        <v>22</v>
      </c>
      <c r="E24" s="6">
        <v>64989</v>
      </c>
      <c r="F24" t="s">
        <v>7</v>
      </c>
      <c r="G24" s="6">
        <v>91106</v>
      </c>
    </row>
    <row r="25" spans="2:14" x14ac:dyDescent="0.45">
      <c r="B25" t="s">
        <v>23</v>
      </c>
      <c r="E25" s="6">
        <v>43070</v>
      </c>
      <c r="F25" s="6">
        <v>45953</v>
      </c>
      <c r="G25" s="6">
        <v>3497</v>
      </c>
    </row>
    <row r="26" spans="2:14" x14ac:dyDescent="0.45">
      <c r="B26" t="s">
        <v>24</v>
      </c>
      <c r="E26" s="6">
        <v>5547</v>
      </c>
      <c r="F26" s="6">
        <v>8779</v>
      </c>
      <c r="G26" s="6">
        <v>4529</v>
      </c>
      <c r="J26" s="6">
        <f>E25+E29</f>
        <v>44263</v>
      </c>
      <c r="L26" s="6">
        <f>Sheet2!C7+Sheet2!E29</f>
        <v>1193</v>
      </c>
      <c r="N26" s="6">
        <f>E25+E29</f>
        <v>44263</v>
      </c>
    </row>
    <row r="27" spans="2:14" x14ac:dyDescent="0.45">
      <c r="J27" s="6">
        <f>J26-E28</f>
        <v>42541</v>
      </c>
      <c r="N27" s="6">
        <f>N26-E26-E28</f>
        <v>36994</v>
      </c>
    </row>
    <row r="28" spans="2:14" x14ac:dyDescent="0.45">
      <c r="B28" t="s">
        <v>25</v>
      </c>
      <c r="E28" s="6">
        <v>1722</v>
      </c>
      <c r="F28" s="6">
        <v>1478</v>
      </c>
      <c r="G28" s="6">
        <v>3417</v>
      </c>
      <c r="I28" s="6">
        <f>E25+E26+E28+E29-E24</f>
        <v>-13457</v>
      </c>
      <c r="J28" s="6">
        <f>J26-E26</f>
        <v>38716</v>
      </c>
    </row>
    <row r="29" spans="2:14" x14ac:dyDescent="0.45">
      <c r="B29" t="s">
        <v>26</v>
      </c>
      <c r="E29" s="6">
        <v>1193</v>
      </c>
      <c r="F29">
        <v>746</v>
      </c>
      <c r="G29" s="6">
        <v>1471</v>
      </c>
      <c r="I29" s="6">
        <f>E25+E26+E28+E29</f>
        <v>51532</v>
      </c>
      <c r="K29" s="6">
        <f>E25+E26+E29</f>
        <v>49810</v>
      </c>
    </row>
    <row r="30" spans="2:14" x14ac:dyDescent="0.45">
      <c r="B30" t="s">
        <v>27</v>
      </c>
      <c r="E30" s="7">
        <v>-0.52380000000000004</v>
      </c>
      <c r="F30" s="7">
        <v>-0.37480000000000002</v>
      </c>
      <c r="G30" s="7">
        <v>0.97170000000000001</v>
      </c>
      <c r="I30" s="6">
        <f>E24-I29</f>
        <v>13457</v>
      </c>
      <c r="K30" s="6">
        <f>K29-E24</f>
        <v>-15179</v>
      </c>
    </row>
    <row r="31" spans="2:14" x14ac:dyDescent="0.45">
      <c r="I31" s="6">
        <f>E24-E32</f>
        <v>63796</v>
      </c>
    </row>
    <row r="32" spans="2:14" x14ac:dyDescent="0.45">
      <c r="B32" t="s">
        <v>28</v>
      </c>
      <c r="E32" s="6">
        <v>1193</v>
      </c>
      <c r="F32">
        <v>746</v>
      </c>
      <c r="G32" s="6">
        <v>1471</v>
      </c>
    </row>
    <row r="33" spans="2:14" x14ac:dyDescent="0.45">
      <c r="B33" t="s">
        <v>29</v>
      </c>
      <c r="E33" s="6">
        <v>27994</v>
      </c>
      <c r="F33" s="6">
        <v>44813</v>
      </c>
      <c r="G33" s="6">
        <v>94084</v>
      </c>
      <c r="I33" s="6">
        <f>E25+E26+E29-E28</f>
        <v>48088</v>
      </c>
      <c r="J33" s="6">
        <f>E29+E26+E25</f>
        <v>49810</v>
      </c>
      <c r="M33" s="6">
        <f>E33-E37</f>
        <v>22847</v>
      </c>
    </row>
    <row r="34" spans="2:14" x14ac:dyDescent="0.45">
      <c r="B34" t="s">
        <v>30</v>
      </c>
      <c r="E34" s="7">
        <v>-0.44119999999999998</v>
      </c>
      <c r="F34" s="7">
        <v>0.6008</v>
      </c>
      <c r="G34" s="7">
        <v>1.0994999999999999</v>
      </c>
      <c r="I34" s="6">
        <f>E24-I33</f>
        <v>16901</v>
      </c>
      <c r="J34" s="6">
        <f>E33-E37</f>
        <v>22847</v>
      </c>
      <c r="M34" s="6">
        <f>M33-123</f>
        <v>22724</v>
      </c>
    </row>
    <row r="35" spans="2:14" x14ac:dyDescent="0.45">
      <c r="J35" s="6">
        <f>J34-E42</f>
        <v>22970</v>
      </c>
    </row>
    <row r="36" spans="2:14" x14ac:dyDescent="0.45">
      <c r="B36" t="s">
        <v>31</v>
      </c>
      <c r="E36" t="s">
        <v>7</v>
      </c>
      <c r="F36" t="s">
        <v>7</v>
      </c>
      <c r="G36" s="7">
        <v>0.21440000000000001</v>
      </c>
      <c r="I36" s="6">
        <f>E25+E29</f>
        <v>44263</v>
      </c>
      <c r="J36" s="6">
        <f>J34-123</f>
        <v>22724</v>
      </c>
      <c r="L36" s="6">
        <f>E37-E42</f>
        <v>5270</v>
      </c>
    </row>
    <row r="37" spans="2:14" x14ac:dyDescent="0.45">
      <c r="B37" t="s">
        <v>32</v>
      </c>
      <c r="E37" s="6">
        <v>5147</v>
      </c>
      <c r="F37" s="6">
        <v>10755</v>
      </c>
      <c r="G37" s="6">
        <v>8476</v>
      </c>
      <c r="I37" s="6">
        <f>E24-I36</f>
        <v>20726</v>
      </c>
      <c r="J37" s="6">
        <f>J36-E45</f>
        <v>29039</v>
      </c>
      <c r="L37" s="6">
        <f>E33+L36</f>
        <v>33264</v>
      </c>
    </row>
    <row r="38" spans="2:14" x14ac:dyDescent="0.45">
      <c r="B38" t="s">
        <v>33</v>
      </c>
      <c r="E38" s="6">
        <v>9573</v>
      </c>
      <c r="F38" s="6">
        <v>3544</v>
      </c>
      <c r="G38" s="6">
        <v>18692</v>
      </c>
      <c r="I38" s="6">
        <f>E33-E24</f>
        <v>-36995</v>
      </c>
      <c r="J38" s="6">
        <f>E25+E26+E28+E29+E32</f>
        <v>52725</v>
      </c>
    </row>
    <row r="39" spans="2:14" x14ac:dyDescent="0.45">
      <c r="B39" t="s">
        <v>34</v>
      </c>
      <c r="E39">
        <v>-331</v>
      </c>
      <c r="F39" s="6">
        <v>7975</v>
      </c>
      <c r="G39" s="6">
        <v>-10216</v>
      </c>
      <c r="J39" s="6">
        <f>E25+E26+E29</f>
        <v>49810</v>
      </c>
    </row>
    <row r="40" spans="2:14" x14ac:dyDescent="0.45">
      <c r="J40" s="6">
        <f>J39-E28</f>
        <v>48088</v>
      </c>
    </row>
    <row r="41" spans="2:14" x14ac:dyDescent="0.45">
      <c r="B41" t="s">
        <v>35</v>
      </c>
      <c r="E41" s="6">
        <v>4095</v>
      </c>
      <c r="F41">
        <v>764</v>
      </c>
      <c r="G41" t="s">
        <v>7</v>
      </c>
      <c r="J41" s="6">
        <f>J40-E32</f>
        <v>46895</v>
      </c>
    </row>
    <row r="42" spans="2:14" x14ac:dyDescent="0.45">
      <c r="B42" t="s">
        <v>36</v>
      </c>
      <c r="E42">
        <v>-123</v>
      </c>
      <c r="F42">
        <v>-165</v>
      </c>
      <c r="G42">
        <v>-479</v>
      </c>
      <c r="H42" s="6">
        <f>E37+E42</f>
        <v>5024</v>
      </c>
      <c r="L42" s="6">
        <v>5147</v>
      </c>
      <c r="M42" s="6">
        <v>10755</v>
      </c>
      <c r="N42" s="6">
        <v>8476</v>
      </c>
    </row>
    <row r="43" spans="2:14" x14ac:dyDescent="0.45">
      <c r="L43" s="6">
        <f>L42-E42</f>
        <v>5270</v>
      </c>
      <c r="M43" s="6">
        <f t="shared" ref="M43:N43" si="0">M42-F42</f>
        <v>10920</v>
      </c>
      <c r="N43" s="6">
        <f t="shared" si="0"/>
        <v>8955</v>
      </c>
    </row>
    <row r="44" spans="2:14" x14ac:dyDescent="0.45">
      <c r="B44" t="s">
        <v>37</v>
      </c>
      <c r="E44" s="6">
        <v>22724</v>
      </c>
      <c r="F44" s="6">
        <v>33893</v>
      </c>
      <c r="G44" s="6">
        <v>85129</v>
      </c>
      <c r="J44" s="6">
        <f>E33-E37</f>
        <v>22847</v>
      </c>
      <c r="K44" s="6">
        <f>E42-SUM(E37-E33)</f>
        <v>22724</v>
      </c>
    </row>
    <row r="45" spans="2:14" x14ac:dyDescent="0.45">
      <c r="B45" t="s">
        <v>38</v>
      </c>
      <c r="E45" s="6">
        <v>-6315</v>
      </c>
      <c r="F45" s="6">
        <v>1166</v>
      </c>
      <c r="G45">
        <v>394</v>
      </c>
      <c r="J45" s="6">
        <f>J44-E42</f>
        <v>22970</v>
      </c>
      <c r="K45" t="e" cm="1">
        <f t="array" ref="K45">sum</f>
        <v>#NAME?</v>
      </c>
    </row>
    <row r="46" spans="2:14" x14ac:dyDescent="0.45">
      <c r="J46" s="6">
        <f>SUM(E42-J44)</f>
        <v>-22970</v>
      </c>
    </row>
    <row r="47" spans="2:14" x14ac:dyDescent="0.45">
      <c r="B47" t="s">
        <v>39</v>
      </c>
      <c r="E47" s="6">
        <v>29038</v>
      </c>
      <c r="F47" s="6">
        <v>32727</v>
      </c>
      <c r="G47" s="6">
        <v>84736</v>
      </c>
    </row>
    <row r="48" spans="2:14" x14ac:dyDescent="0.45">
      <c r="B48" t="s">
        <v>40</v>
      </c>
      <c r="E48" s="7">
        <v>-0.22869999999999999</v>
      </c>
      <c r="F48" s="7">
        <v>0.127</v>
      </c>
      <c r="G48" s="7">
        <v>1.5891</v>
      </c>
    </row>
    <row r="50" spans="2:7" x14ac:dyDescent="0.45">
      <c r="B50" t="s">
        <v>41</v>
      </c>
      <c r="E50" t="s">
        <v>7</v>
      </c>
      <c r="F50" t="s">
        <v>7</v>
      </c>
      <c r="G50" s="7">
        <v>0.19309999999999999</v>
      </c>
    </row>
    <row r="51" spans="2:7" x14ac:dyDescent="0.45">
      <c r="B51" t="s">
        <v>42</v>
      </c>
      <c r="E51" s="6">
        <v>29038</v>
      </c>
      <c r="F51" s="6">
        <v>32727</v>
      </c>
      <c r="G51" s="6">
        <v>84736</v>
      </c>
    </row>
    <row r="52" spans="2:7" x14ac:dyDescent="0.45">
      <c r="B52" t="s">
        <v>43</v>
      </c>
      <c r="E52" s="6">
        <v>29038</v>
      </c>
      <c r="F52" s="6">
        <v>32727</v>
      </c>
      <c r="G52" s="6">
        <v>84736</v>
      </c>
    </row>
    <row r="53" spans="2:7" x14ac:dyDescent="0.45">
      <c r="B53" t="s">
        <v>44</v>
      </c>
      <c r="E53">
        <v>12.1</v>
      </c>
      <c r="F53">
        <v>13.64</v>
      </c>
      <c r="G53">
        <v>35.32</v>
      </c>
    </row>
    <row r="54" spans="2:7" x14ac:dyDescent="0.45">
      <c r="B54" t="s">
        <v>45</v>
      </c>
      <c r="E54" s="7">
        <v>-0.22869999999999999</v>
      </c>
      <c r="F54" s="7">
        <v>0.127</v>
      </c>
      <c r="G54" s="7">
        <v>1.5891</v>
      </c>
    </row>
    <row r="56" spans="2:7" x14ac:dyDescent="0.45">
      <c r="B56" t="s">
        <v>46</v>
      </c>
      <c r="E56" s="6">
        <v>2399</v>
      </c>
      <c r="F56" s="6">
        <v>2399</v>
      </c>
      <c r="G56" s="6">
        <v>2399</v>
      </c>
    </row>
    <row r="57" spans="2:7" x14ac:dyDescent="0.45">
      <c r="B57" t="s">
        <v>47</v>
      </c>
      <c r="E57">
        <v>12.1</v>
      </c>
      <c r="F57">
        <v>13.64</v>
      </c>
      <c r="G57">
        <v>35.32</v>
      </c>
    </row>
    <row r="58" spans="2:7" x14ac:dyDescent="0.45">
      <c r="B58" t="s">
        <v>48</v>
      </c>
      <c r="E58" s="7">
        <v>-0.22869999999999999</v>
      </c>
      <c r="F58" s="7">
        <v>0.127</v>
      </c>
      <c r="G58" s="7">
        <v>1.5891</v>
      </c>
    </row>
    <row r="60" spans="2:7" x14ac:dyDescent="0.45">
      <c r="B60" t="s">
        <v>49</v>
      </c>
      <c r="E60" s="6">
        <v>2399</v>
      </c>
      <c r="F60" s="6">
        <v>2399</v>
      </c>
      <c r="G60" s="6">
        <v>2399</v>
      </c>
    </row>
    <row r="61" spans="2:7" x14ac:dyDescent="0.45">
      <c r="B61" t="s">
        <v>50</v>
      </c>
      <c r="E61" s="6">
        <v>85788</v>
      </c>
      <c r="F61" s="6">
        <v>102693</v>
      </c>
      <c r="G61" s="6">
        <v>116400</v>
      </c>
    </row>
    <row r="62" spans="2:7" x14ac:dyDescent="0.45">
      <c r="B62" t="s">
        <v>51</v>
      </c>
      <c r="E62" s="7">
        <v>0.1764</v>
      </c>
      <c r="F62" s="7">
        <v>0.1971</v>
      </c>
      <c r="G62" s="7">
        <v>0.13350000000000001</v>
      </c>
    </row>
    <row r="63" spans="2:7" x14ac:dyDescent="0.45">
      <c r="B63" t="s">
        <v>52</v>
      </c>
      <c r="E63" t="s">
        <v>7</v>
      </c>
      <c r="F63" t="s">
        <v>7</v>
      </c>
      <c r="G63" s="7">
        <v>0.26519999999999999</v>
      </c>
    </row>
    <row r="64" spans="2:7" x14ac:dyDescent="0.45">
      <c r="B64" t="s">
        <v>22</v>
      </c>
      <c r="E64" s="6">
        <v>64989</v>
      </c>
      <c r="F64" t="s">
        <v>7</v>
      </c>
      <c r="G64" s="6">
        <v>91106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0425-45FA-4595-A354-E4B0C4AE0EF9}">
  <dimension ref="A3:I36"/>
  <sheetViews>
    <sheetView tabSelected="1" workbookViewId="0">
      <pane ySplit="3" topLeftCell="A16" activePane="bottomLeft" state="frozen"/>
      <selection pane="bottomLeft" activeCell="F32" sqref="F32"/>
    </sheetView>
  </sheetViews>
  <sheetFormatPr defaultRowHeight="14.25" x14ac:dyDescent="0.45"/>
  <cols>
    <col min="1" max="1" width="4" customWidth="1"/>
    <col min="2" max="2" width="30.59765625" customWidth="1"/>
    <col min="3" max="9" width="10.59765625" customWidth="1"/>
  </cols>
  <sheetData>
    <row r="3" spans="1:9" x14ac:dyDescent="0.45">
      <c r="B3" s="3" t="s">
        <v>0</v>
      </c>
      <c r="C3" s="4">
        <v>2021</v>
      </c>
      <c r="D3" s="4">
        <f>C3+1</f>
        <v>2022</v>
      </c>
      <c r="E3" s="4">
        <f t="shared" ref="E3:I3" si="0">D3+1</f>
        <v>2023</v>
      </c>
      <c r="F3" s="4">
        <f t="shared" si="0"/>
        <v>2024</v>
      </c>
      <c r="G3" s="5">
        <f t="shared" si="0"/>
        <v>2025</v>
      </c>
      <c r="H3" s="5">
        <f t="shared" si="0"/>
        <v>2026</v>
      </c>
      <c r="I3" s="5">
        <f t="shared" si="0"/>
        <v>2027</v>
      </c>
    </row>
    <row r="4" spans="1:9" x14ac:dyDescent="0.45">
      <c r="A4" s="1" t="s">
        <v>1</v>
      </c>
      <c r="B4" s="2" t="s">
        <v>2</v>
      </c>
    </row>
    <row r="5" spans="1:9" x14ac:dyDescent="0.45">
      <c r="B5" t="s">
        <v>3</v>
      </c>
      <c r="C5" s="17">
        <v>334981</v>
      </c>
      <c r="D5" s="17">
        <v>386545</v>
      </c>
      <c r="E5" s="17">
        <v>438857</v>
      </c>
      <c r="F5" s="6">
        <v>484968.5</v>
      </c>
    </row>
    <row r="6" spans="1:9" x14ac:dyDescent="0.45">
      <c r="B6" t="s">
        <v>53</v>
      </c>
      <c r="C6" s="18">
        <v>173330</v>
      </c>
      <c r="D6" s="18">
        <v>197800</v>
      </c>
      <c r="E6" s="18">
        <v>213376</v>
      </c>
    </row>
    <row r="7" spans="1:9" x14ac:dyDescent="0.45">
      <c r="B7" s="9" t="s">
        <v>54</v>
      </c>
      <c r="C7" s="10">
        <f>SUM(C5-C6)</f>
        <v>161651</v>
      </c>
      <c r="D7" s="10">
        <f t="shared" ref="D7:E7" si="1">SUM(D5-D6)</f>
        <v>188745</v>
      </c>
      <c r="E7" s="10">
        <f t="shared" si="1"/>
        <v>225481</v>
      </c>
      <c r="F7" s="9"/>
      <c r="G7" s="9"/>
      <c r="H7" s="9"/>
      <c r="I7" s="9"/>
    </row>
    <row r="8" spans="1:9" x14ac:dyDescent="0.45">
      <c r="B8" t="s">
        <v>17</v>
      </c>
      <c r="C8" s="19">
        <f>C10+C9</f>
        <v>71233</v>
      </c>
      <c r="D8" s="19">
        <f t="shared" ref="D8:E8" si="2">D10+D9</f>
        <v>79918</v>
      </c>
      <c r="E8" s="19">
        <f t="shared" si="2"/>
        <v>101952</v>
      </c>
      <c r="F8" s="13"/>
      <c r="G8" s="13"/>
      <c r="H8" s="13"/>
      <c r="I8" s="13"/>
    </row>
    <row r="9" spans="1:9" x14ac:dyDescent="0.45">
      <c r="B9" s="11" t="s">
        <v>18</v>
      </c>
      <c r="C9" s="19">
        <v>20972</v>
      </c>
      <c r="D9" s="19">
        <v>21235</v>
      </c>
      <c r="E9" s="19">
        <v>22257</v>
      </c>
      <c r="F9" s="13"/>
      <c r="G9" s="13"/>
      <c r="H9" s="13"/>
      <c r="I9" s="13"/>
    </row>
    <row r="10" spans="1:9" x14ac:dyDescent="0.45">
      <c r="B10" s="11" t="s">
        <v>19</v>
      </c>
      <c r="C10" s="19">
        <v>50261</v>
      </c>
      <c r="D10" s="19">
        <v>58683</v>
      </c>
      <c r="E10" s="19">
        <v>79695</v>
      </c>
      <c r="F10" s="13"/>
      <c r="G10" s="13"/>
      <c r="H10" s="13"/>
      <c r="I10" s="13"/>
    </row>
    <row r="11" spans="1:9" x14ac:dyDescent="0.45">
      <c r="B11" t="s">
        <v>21</v>
      </c>
      <c r="C11" s="19">
        <v>4631</v>
      </c>
      <c r="D11" s="19">
        <v>6134</v>
      </c>
      <c r="E11" s="19">
        <v>7129</v>
      </c>
      <c r="F11" s="13"/>
      <c r="G11" s="13"/>
      <c r="H11" s="13"/>
      <c r="I11" s="13"/>
    </row>
    <row r="12" spans="1:9" x14ac:dyDescent="0.45">
      <c r="B12" s="9" t="s">
        <v>50</v>
      </c>
      <c r="C12" s="14">
        <f>C7-C8-C11</f>
        <v>85787</v>
      </c>
      <c r="D12" s="14">
        <f t="shared" ref="D12:E12" si="3">D7-D8-D11</f>
        <v>102693</v>
      </c>
      <c r="E12" s="14">
        <f t="shared" si="3"/>
        <v>116400</v>
      </c>
      <c r="F12" s="14"/>
      <c r="G12" s="14"/>
      <c r="H12" s="14"/>
      <c r="I12" s="14"/>
    </row>
    <row r="13" spans="1:9" x14ac:dyDescent="0.45">
      <c r="B13" t="s">
        <v>10</v>
      </c>
      <c r="C13" s="13">
        <f>C15+C14</f>
        <v>20800</v>
      </c>
      <c r="D13" s="13">
        <f t="shared" ref="D13:E13" si="4">D15+D14</f>
        <v>21437</v>
      </c>
      <c r="E13" s="13">
        <f t="shared" si="4"/>
        <v>25295</v>
      </c>
      <c r="F13" s="13"/>
      <c r="G13" s="13"/>
      <c r="H13" s="13"/>
      <c r="I13" s="13"/>
    </row>
    <row r="14" spans="1:9" x14ac:dyDescent="0.45">
      <c r="B14" s="11" t="s">
        <v>11</v>
      </c>
      <c r="C14" s="19">
        <v>12466</v>
      </c>
      <c r="D14" s="19">
        <v>11994</v>
      </c>
      <c r="E14" s="19">
        <v>12737</v>
      </c>
      <c r="F14" s="13"/>
      <c r="G14" s="13"/>
      <c r="H14" s="13"/>
      <c r="I14" s="13"/>
    </row>
    <row r="15" spans="1:9" x14ac:dyDescent="0.45">
      <c r="B15" s="11" t="s">
        <v>12</v>
      </c>
      <c r="C15" s="19">
        <v>8334</v>
      </c>
      <c r="D15" s="19">
        <v>9443</v>
      </c>
      <c r="E15" s="19">
        <v>12558</v>
      </c>
      <c r="F15" s="13"/>
      <c r="G15" s="13"/>
      <c r="H15" s="13"/>
      <c r="I15" s="13"/>
    </row>
    <row r="16" spans="1:9" x14ac:dyDescent="0.45">
      <c r="B16" s="9" t="s">
        <v>22</v>
      </c>
      <c r="C16" s="14">
        <f>C12-C13</f>
        <v>64987</v>
      </c>
      <c r="D16" s="14">
        <f t="shared" ref="D16:E16" si="5">D12-D13</f>
        <v>81256</v>
      </c>
      <c r="E16" s="14">
        <f t="shared" si="5"/>
        <v>91105</v>
      </c>
      <c r="F16" s="14"/>
      <c r="G16" s="14"/>
      <c r="H16" s="14"/>
      <c r="I16" s="14"/>
    </row>
    <row r="17" spans="1:9" x14ac:dyDescent="0.45">
      <c r="B17" s="11" t="s">
        <v>24</v>
      </c>
      <c r="C17" s="19">
        <v>5547</v>
      </c>
      <c r="D17" s="19">
        <v>8779</v>
      </c>
      <c r="E17" s="19">
        <v>4529</v>
      </c>
      <c r="F17" s="13"/>
      <c r="G17" s="13"/>
      <c r="H17" s="13"/>
      <c r="I17" s="13"/>
    </row>
    <row r="18" spans="1:9" x14ac:dyDescent="0.45">
      <c r="B18" s="11" t="s">
        <v>25</v>
      </c>
      <c r="C18" s="19">
        <v>1722</v>
      </c>
      <c r="D18" s="19">
        <v>1478</v>
      </c>
      <c r="E18" s="19">
        <v>3417</v>
      </c>
      <c r="F18" s="13"/>
      <c r="G18" s="13"/>
      <c r="H18" s="13"/>
      <c r="I18" s="13"/>
    </row>
    <row r="19" spans="1:9" x14ac:dyDescent="0.45">
      <c r="B19" t="s">
        <v>55</v>
      </c>
      <c r="C19" s="13">
        <f>C17+C18</f>
        <v>7269</v>
      </c>
      <c r="D19" s="13">
        <f t="shared" ref="D19:I19" si="6">D17+D18</f>
        <v>10257</v>
      </c>
      <c r="E19" s="13">
        <f t="shared" si="6"/>
        <v>7946</v>
      </c>
      <c r="F19" s="13">
        <f t="shared" si="6"/>
        <v>0</v>
      </c>
      <c r="G19" s="13">
        <f t="shared" si="6"/>
        <v>0</v>
      </c>
      <c r="H19" s="13">
        <f t="shared" si="6"/>
        <v>0</v>
      </c>
      <c r="I19" s="13">
        <f t="shared" si="6"/>
        <v>0</v>
      </c>
    </row>
    <row r="20" spans="1:9" x14ac:dyDescent="0.45">
      <c r="B20" s="11" t="s">
        <v>23</v>
      </c>
      <c r="C20" s="19">
        <v>43070</v>
      </c>
      <c r="D20" s="19">
        <v>45953</v>
      </c>
      <c r="E20" s="19">
        <v>3497</v>
      </c>
      <c r="F20" s="13"/>
      <c r="G20" s="13"/>
      <c r="H20" s="13"/>
      <c r="I20" s="13"/>
    </row>
    <row r="21" spans="1:9" x14ac:dyDescent="0.45">
      <c r="B21" s="11" t="s">
        <v>26</v>
      </c>
      <c r="C21" s="19">
        <v>1193</v>
      </c>
      <c r="D21" s="19">
        <v>746</v>
      </c>
      <c r="E21" s="19">
        <v>1471</v>
      </c>
      <c r="F21" s="13"/>
      <c r="G21" s="13"/>
      <c r="H21" s="13"/>
      <c r="I21" s="13"/>
    </row>
    <row r="22" spans="1:9" x14ac:dyDescent="0.45">
      <c r="B22" t="s">
        <v>56</v>
      </c>
      <c r="C22" s="13">
        <f>SUM(C20+C21)-C19</f>
        <v>36994</v>
      </c>
      <c r="D22" s="13">
        <f t="shared" ref="D22:H22" si="7">SUM(D20+D21)-D19</f>
        <v>36442</v>
      </c>
      <c r="E22" s="13">
        <f t="shared" si="7"/>
        <v>-2978</v>
      </c>
      <c r="F22" s="13">
        <f t="shared" si="7"/>
        <v>0</v>
      </c>
      <c r="G22" s="13">
        <f t="shared" si="7"/>
        <v>0</v>
      </c>
      <c r="H22" s="13">
        <f t="shared" si="7"/>
        <v>0</v>
      </c>
      <c r="I22" s="13">
        <f t="shared" ref="I22" si="8">I20+I21</f>
        <v>0</v>
      </c>
    </row>
    <row r="23" spans="1:9" x14ac:dyDescent="0.45">
      <c r="B23" s="9" t="s">
        <v>57</v>
      </c>
      <c r="C23" s="14">
        <f>C16-C22</f>
        <v>27993</v>
      </c>
      <c r="D23" s="14">
        <f t="shared" ref="D23:E23" si="9">D16-D22</f>
        <v>44814</v>
      </c>
      <c r="E23" s="14">
        <f t="shared" si="9"/>
        <v>94083</v>
      </c>
      <c r="F23" s="14"/>
      <c r="G23" s="14"/>
      <c r="H23" s="14"/>
      <c r="I23" s="14"/>
    </row>
    <row r="24" spans="1:9" x14ac:dyDescent="0.45">
      <c r="B24" t="s">
        <v>32</v>
      </c>
      <c r="C24" s="19">
        <v>5147</v>
      </c>
      <c r="D24" s="19">
        <v>10755</v>
      </c>
      <c r="E24" s="19">
        <v>8476</v>
      </c>
      <c r="F24" s="19"/>
      <c r="G24" s="13"/>
      <c r="H24" s="13"/>
      <c r="I24" s="13"/>
    </row>
    <row r="25" spans="1:9" x14ac:dyDescent="0.45">
      <c r="B25" t="s">
        <v>36</v>
      </c>
      <c r="C25" s="19">
        <v>-123</v>
      </c>
      <c r="D25" s="19">
        <v>-165</v>
      </c>
      <c r="E25" s="19">
        <v>-479</v>
      </c>
      <c r="F25" s="19"/>
      <c r="G25" s="13"/>
      <c r="H25" s="13"/>
      <c r="I25" s="13"/>
    </row>
    <row r="26" spans="1:9" x14ac:dyDescent="0.45">
      <c r="B26" t="s">
        <v>37</v>
      </c>
      <c r="C26" s="13">
        <f>C25-SUM(C24-C23)</f>
        <v>22723</v>
      </c>
      <c r="D26" s="13">
        <f t="shared" ref="D26:I26" si="10">D25-SUM(D24-D23)</f>
        <v>33894</v>
      </c>
      <c r="E26" s="13">
        <f t="shared" si="10"/>
        <v>85128</v>
      </c>
      <c r="F26" s="13">
        <f t="shared" si="10"/>
        <v>0</v>
      </c>
      <c r="G26" s="13">
        <f t="shared" si="10"/>
        <v>0</v>
      </c>
      <c r="H26" s="13">
        <f t="shared" si="10"/>
        <v>0</v>
      </c>
      <c r="I26" s="13">
        <f t="shared" si="10"/>
        <v>0</v>
      </c>
    </row>
    <row r="27" spans="1:9" x14ac:dyDescent="0.45">
      <c r="B27" t="s">
        <v>38</v>
      </c>
      <c r="C27" s="19">
        <v>-6315</v>
      </c>
      <c r="D27" s="19">
        <v>1166</v>
      </c>
      <c r="E27" s="19">
        <v>394</v>
      </c>
      <c r="F27" s="13"/>
      <c r="G27" s="13"/>
      <c r="H27" s="13"/>
      <c r="I27" s="13"/>
    </row>
    <row r="28" spans="1:9" ht="14.65" thickBot="1" x14ac:dyDescent="0.5">
      <c r="B28" s="15" t="s">
        <v>39</v>
      </c>
      <c r="C28" s="16">
        <f>C26-C27</f>
        <v>29038</v>
      </c>
      <c r="D28" s="16">
        <f t="shared" ref="D28:I28" si="11">D26-D27</f>
        <v>32728</v>
      </c>
      <c r="E28" s="16">
        <f t="shared" si="11"/>
        <v>84734</v>
      </c>
      <c r="F28" s="16">
        <f t="shared" si="11"/>
        <v>0</v>
      </c>
      <c r="G28" s="16">
        <f t="shared" si="11"/>
        <v>0</v>
      </c>
      <c r="H28" s="16">
        <f t="shared" si="11"/>
        <v>0</v>
      </c>
      <c r="I28" s="16">
        <f t="shared" si="11"/>
        <v>0</v>
      </c>
    </row>
    <row r="29" spans="1:9" ht="14.65" thickTop="1" x14ac:dyDescent="0.45">
      <c r="C29" s="13"/>
      <c r="D29" s="13"/>
      <c r="E29" s="13"/>
      <c r="F29" s="13"/>
      <c r="G29" s="13"/>
      <c r="H29" s="13"/>
      <c r="I29" s="13"/>
    </row>
    <row r="30" spans="1:9" x14ac:dyDescent="0.45">
      <c r="A30" s="1" t="s">
        <v>1</v>
      </c>
      <c r="B30" s="2" t="s">
        <v>58</v>
      </c>
      <c r="C30" s="13"/>
      <c r="D30" s="13"/>
      <c r="E30" s="13"/>
      <c r="F30" s="13"/>
      <c r="G30" s="13"/>
      <c r="H30" s="13"/>
      <c r="I30" s="13"/>
    </row>
    <row r="31" spans="1:9" x14ac:dyDescent="0.45">
      <c r="B31" t="s">
        <v>59</v>
      </c>
      <c r="C31" s="20" t="s">
        <v>65</v>
      </c>
      <c r="D31" s="22">
        <f>D5/C5-1</f>
        <v>0.15393111848134677</v>
      </c>
      <c r="E31" s="22">
        <f>E5/D5-1</f>
        <v>0.13533223816114548</v>
      </c>
      <c r="F31" s="22">
        <f t="shared" ref="F31:I31" si="12">F5/E5-1</f>
        <v>0.10507181154681366</v>
      </c>
      <c r="G31" s="22">
        <f t="shared" si="12"/>
        <v>-1</v>
      </c>
      <c r="H31" s="22" t="e">
        <f t="shared" si="12"/>
        <v>#DIV/0!</v>
      </c>
      <c r="I31" s="22" t="e">
        <f t="shared" si="12"/>
        <v>#DIV/0!</v>
      </c>
    </row>
    <row r="32" spans="1:9" x14ac:dyDescent="0.45">
      <c r="B32" s="12" t="s">
        <v>60</v>
      </c>
      <c r="C32" s="20"/>
      <c r="D32" s="20"/>
      <c r="E32" s="20"/>
      <c r="F32" s="20"/>
      <c r="G32" s="20"/>
      <c r="H32" s="20"/>
      <c r="I32" s="20"/>
    </row>
    <row r="33" spans="2:9" x14ac:dyDescent="0.45">
      <c r="B33" s="12" t="s">
        <v>61</v>
      </c>
      <c r="C33" s="20"/>
      <c r="D33" s="20"/>
      <c r="E33" s="20"/>
      <c r="F33" s="20"/>
      <c r="G33" s="20"/>
      <c r="H33" s="20"/>
      <c r="I33" s="20"/>
    </row>
    <row r="34" spans="2:9" x14ac:dyDescent="0.45">
      <c r="B34" s="12" t="s">
        <v>62</v>
      </c>
      <c r="C34" s="20"/>
      <c r="D34" s="20"/>
      <c r="E34" s="20"/>
      <c r="F34" s="20"/>
      <c r="G34" s="20"/>
      <c r="H34" s="20"/>
      <c r="I34" s="20"/>
    </row>
    <row r="35" spans="2:9" x14ac:dyDescent="0.45">
      <c r="B35" s="12" t="s">
        <v>63</v>
      </c>
      <c r="C35" s="20"/>
      <c r="D35" s="20"/>
      <c r="E35" s="20"/>
      <c r="F35" s="20"/>
      <c r="G35" s="20"/>
      <c r="H35" s="20"/>
      <c r="I35" s="20"/>
    </row>
    <row r="36" spans="2:9" x14ac:dyDescent="0.45">
      <c r="B36" s="12" t="s">
        <v>64</v>
      </c>
      <c r="C36" s="21"/>
      <c r="D36" s="21"/>
      <c r="E36" s="21"/>
      <c r="F36" s="21"/>
      <c r="G36" s="21"/>
      <c r="H36" s="21"/>
      <c r="I36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E37F0-4DCA-4CB2-8036-A443C466B2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vikshita mali</dc:creator>
  <cp:lastModifiedBy>vikshita mali</cp:lastModifiedBy>
  <dcterms:created xsi:type="dcterms:W3CDTF">2024-09-08T05:21:24Z</dcterms:created>
  <dcterms:modified xsi:type="dcterms:W3CDTF">2024-09-09T04:57:31Z</dcterms:modified>
</cp:coreProperties>
</file>