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3" r:id="rId2"/>
    <sheet name="Лист3" sheetId="2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</sheets>
  <calcPr calcId="125725"/>
</workbook>
</file>

<file path=xl/calcChain.xml><?xml version="1.0" encoding="utf-8"?>
<calcChain xmlns="http://schemas.openxmlformats.org/spreadsheetml/2006/main">
  <c r="E14" i="20"/>
  <c r="E13"/>
  <c r="E11"/>
  <c r="E7"/>
  <c r="E8"/>
  <c r="E9"/>
  <c r="E10"/>
  <c r="E6"/>
  <c r="D11"/>
  <c r="B11"/>
  <c r="D10"/>
  <c r="D9"/>
  <c r="D8"/>
  <c r="D7"/>
  <c r="D6"/>
  <c r="F13" i="19"/>
  <c r="G12"/>
  <c r="H7"/>
  <c r="H8"/>
  <c r="H9"/>
  <c r="H10"/>
  <c r="H6"/>
  <c r="G11"/>
  <c r="E11"/>
  <c r="D11"/>
  <c r="C14" i="18"/>
  <c r="B14"/>
  <c r="F9"/>
  <c r="F10"/>
  <c r="F11"/>
  <c r="F12"/>
  <c r="F8"/>
  <c r="E9"/>
  <c r="E10"/>
  <c r="E11"/>
  <c r="E12"/>
  <c r="E8"/>
  <c r="D9"/>
  <c r="D10"/>
  <c r="D11"/>
  <c r="D12"/>
  <c r="D13"/>
  <c r="E13" s="1"/>
  <c r="E14" s="1"/>
  <c r="D8"/>
  <c r="D14" i="17"/>
  <c r="C13"/>
  <c r="D13"/>
  <c r="D8"/>
  <c r="D9"/>
  <c r="D10"/>
  <c r="D11"/>
  <c r="D12"/>
  <c r="D7"/>
  <c r="C8"/>
  <c r="C9"/>
  <c r="C10"/>
  <c r="C11"/>
  <c r="C12"/>
  <c r="C7"/>
  <c r="B13"/>
  <c r="E12" i="16"/>
  <c r="E11"/>
  <c r="E10"/>
  <c r="F6"/>
  <c r="F7"/>
  <c r="F8"/>
  <c r="F9"/>
  <c r="F5"/>
  <c r="E6"/>
  <c r="E7"/>
  <c r="E8"/>
  <c r="E9"/>
  <c r="E5"/>
  <c r="D15" i="15"/>
  <c r="D13"/>
  <c r="D8"/>
  <c r="D9"/>
  <c r="D10"/>
  <c r="D11"/>
  <c r="D12"/>
  <c r="D7"/>
  <c r="C13"/>
  <c r="B13"/>
  <c r="F13" i="14"/>
  <c r="C12"/>
  <c r="D12"/>
  <c r="E12"/>
  <c r="F12"/>
  <c r="B12"/>
  <c r="F11"/>
  <c r="F7"/>
  <c r="F8"/>
  <c r="F9"/>
  <c r="F10"/>
  <c r="F6"/>
  <c r="D17" i="12"/>
  <c r="D16"/>
  <c r="C13"/>
  <c r="C12"/>
  <c r="C11"/>
  <c r="C10"/>
  <c r="C9"/>
  <c r="C8"/>
  <c r="C7"/>
  <c r="C6"/>
  <c r="E15" i="13"/>
  <c r="F15"/>
  <c r="D15"/>
  <c r="H14"/>
  <c r="H9"/>
  <c r="H10"/>
  <c r="H11"/>
  <c r="H12"/>
  <c r="H13"/>
  <c r="H8"/>
  <c r="D14"/>
  <c r="E14"/>
  <c r="F14"/>
  <c r="G14"/>
  <c r="B14"/>
  <c r="B13" i="12"/>
  <c r="G14" i="4"/>
  <c r="D16" i="11"/>
  <c r="D15"/>
  <c r="C12"/>
  <c r="C6"/>
  <c r="C7"/>
  <c r="C8"/>
  <c r="C9"/>
  <c r="C10"/>
  <c r="C11"/>
  <c r="C10" i="10"/>
  <c r="C9"/>
  <c r="C6"/>
  <c r="C7"/>
  <c r="C12"/>
  <c r="C11"/>
  <c r="C8"/>
  <c r="D11" i="5"/>
  <c r="D10"/>
  <c r="D9"/>
  <c r="D7"/>
  <c r="B12" i="11"/>
  <c r="D13" i="10"/>
  <c r="D7"/>
  <c r="D8"/>
  <c r="D9"/>
  <c r="D10"/>
  <c r="D11"/>
  <c r="D12"/>
  <c r="D6"/>
  <c r="B13"/>
  <c r="F13" i="9"/>
  <c r="E13"/>
  <c r="D13"/>
  <c r="C13"/>
  <c r="B13"/>
  <c r="F12"/>
  <c r="F7"/>
  <c r="F8"/>
  <c r="F9"/>
  <c r="F10"/>
  <c r="F11"/>
  <c r="F6"/>
  <c r="C12"/>
  <c r="D12"/>
  <c r="E12"/>
  <c r="B12"/>
  <c r="G16" i="7"/>
  <c r="G8"/>
  <c r="G9"/>
  <c r="G10"/>
  <c r="G11"/>
  <c r="G12"/>
  <c r="G13"/>
  <c r="F14" i="8"/>
  <c r="F13"/>
  <c r="F7"/>
  <c r="F8"/>
  <c r="F9"/>
  <c r="F10"/>
  <c r="F11"/>
  <c r="F12"/>
  <c r="F6"/>
  <c r="C14"/>
  <c r="D14"/>
  <c r="E14"/>
  <c r="E13"/>
  <c r="C13"/>
  <c r="D13"/>
  <c r="B14"/>
  <c r="B13"/>
  <c r="E14" i="7"/>
  <c r="F14"/>
  <c r="F9"/>
  <c r="F10"/>
  <c r="F11"/>
  <c r="F12"/>
  <c r="F13"/>
  <c r="F8"/>
  <c r="E9"/>
  <c r="E10"/>
  <c r="E11"/>
  <c r="E12"/>
  <c r="E13"/>
  <c r="E8"/>
  <c r="C14"/>
  <c r="B14"/>
  <c r="C17" i="6"/>
  <c r="C12"/>
  <c r="C13"/>
  <c r="C14"/>
  <c r="C15"/>
  <c r="C16"/>
  <c r="C11"/>
  <c r="C10"/>
  <c r="C9"/>
  <c r="C8"/>
  <c r="C7"/>
  <c r="B17"/>
  <c r="C12" i="5"/>
  <c r="D8"/>
  <c r="G8" i="4"/>
  <c r="G9"/>
  <c r="G10"/>
  <c r="G11"/>
  <c r="G12"/>
  <c r="C12"/>
  <c r="D12"/>
  <c r="E12"/>
  <c r="F12"/>
  <c r="B12"/>
  <c r="F11"/>
  <c r="F8"/>
  <c r="F9"/>
  <c r="F10"/>
  <c r="F7"/>
  <c r="G7" s="1"/>
  <c r="F15" i="3"/>
  <c r="F13" i="2"/>
  <c r="G13"/>
  <c r="C13"/>
  <c r="D13"/>
  <c r="G11"/>
  <c r="G12"/>
  <c r="F9"/>
  <c r="G9" s="1"/>
  <c r="F10"/>
  <c r="G10" s="1"/>
  <c r="F11"/>
  <c r="F12"/>
  <c r="F8"/>
  <c r="E9"/>
  <c r="E10"/>
  <c r="E11"/>
  <c r="E12"/>
  <c r="E8"/>
  <c r="E13" s="1"/>
  <c r="B13"/>
  <c r="F13" i="3"/>
  <c r="D13"/>
  <c r="C13"/>
  <c r="B13"/>
  <c r="F12"/>
  <c r="E12"/>
  <c r="F11"/>
  <c r="E11"/>
  <c r="E13" s="1"/>
  <c r="F10"/>
  <c r="E10"/>
  <c r="F9"/>
  <c r="E9"/>
  <c r="F8"/>
  <c r="E8"/>
  <c r="F15" i="1"/>
  <c r="F14"/>
  <c r="D9"/>
  <c r="F9" s="1"/>
  <c r="D10"/>
  <c r="E10" s="1"/>
  <c r="D11"/>
  <c r="F11" s="1"/>
  <c r="D12"/>
  <c r="E12" s="1"/>
  <c r="D8"/>
  <c r="E8" s="1"/>
  <c r="D7"/>
  <c r="F7" s="1"/>
  <c r="D14" i="18" l="1"/>
  <c r="F13"/>
  <c r="F14" s="1"/>
  <c r="C13" i="10"/>
  <c r="D12" i="5"/>
  <c r="F8" i="1"/>
  <c r="E7"/>
  <c r="F12"/>
  <c r="E9"/>
  <c r="F10"/>
  <c r="E11"/>
  <c r="G8" i="2"/>
</calcChain>
</file>

<file path=xl/sharedStrings.xml><?xml version="1.0" encoding="utf-8"?>
<sst xmlns="http://schemas.openxmlformats.org/spreadsheetml/2006/main" count="301" uniqueCount="257">
  <si>
    <t>1. Численность населения Беларуси</t>
  </si>
  <si>
    <t>Годы</t>
  </si>
  <si>
    <t>Население, тыс.чел.</t>
  </si>
  <si>
    <t>Удельный вес населения,  %</t>
  </si>
  <si>
    <t>Городское</t>
  </si>
  <si>
    <t>Сельское</t>
  </si>
  <si>
    <t>Всего </t>
  </si>
  <si>
    <t>Среднее значение по городскому населению:</t>
  </si>
  <si>
    <t>Среднее значение по сельскому населению:</t>
  </si>
  <si>
    <t>`</t>
  </si>
  <si>
    <t>2. Ведомость выработки изделий</t>
  </si>
  <si>
    <t>Изделие</t>
  </si>
  <si>
    <t>На единицу изделия</t>
  </si>
  <si>
    <t>Кол-во изделий в партии</t>
  </si>
  <si>
    <t>На всю партию</t>
  </si>
  <si>
    <t>Норма времени, час</t>
  </si>
  <si>
    <t>Расценка, тыс.руб.</t>
  </si>
  <si>
    <t>Время по норме, час</t>
  </si>
  <si>
    <t>Сумма, тыс.руб.</t>
  </si>
  <si>
    <t>Изделие 1</t>
  </si>
  <si>
    <t>Изделие 2</t>
  </si>
  <si>
    <t>Изделие 3</t>
  </si>
  <si>
    <t>Изделие 4</t>
  </si>
  <si>
    <t>Изделие 5</t>
  </si>
  <si>
    <t>Итого:</t>
  </si>
  <si>
    <t>Минимум времени на всю партию:</t>
  </si>
  <si>
    <t>3. Показатели плана по объему и ассортименту</t>
  </si>
  <si>
    <t>Виды продукции</t>
  </si>
  <si>
    <t>Количество произведенной продукции, т</t>
  </si>
  <si>
    <t>Цена ед. продукции, млн.руб.</t>
  </si>
  <si>
    <t>Стоимость произведенной продукции, млн.руб.</t>
  </si>
  <si>
    <t>Выполнение плана по стоимости, %</t>
  </si>
  <si>
    <t>план</t>
  </si>
  <si>
    <t>факт</t>
  </si>
  <si>
    <t>Эмаль ПФ-115</t>
  </si>
  <si>
    <t>Эмаль ГФ-1217</t>
  </si>
  <si>
    <t>Эмаль ГФ-230</t>
  </si>
  <si>
    <t>Грунтовка ГФ-021</t>
  </si>
  <si>
    <t>Грунтовка ГФ-0163</t>
  </si>
  <si>
    <t>4. Работа магазинов города за 200__ год по кварталам</t>
  </si>
  <si>
    <t>Наименование магазина</t>
  </si>
  <si>
    <t>Объем товарооборота по кварталам,          тыс.руб.</t>
  </si>
  <si>
    <t> Годовой объем товаро-оборота, тыс.руб.</t>
  </si>
  <si>
    <t>Доля   4 кв. в годовом товарообороте,    %</t>
  </si>
  <si>
    <t>1 кв.</t>
  </si>
  <si>
    <t>2 кв.</t>
  </si>
  <si>
    <t>3 кв.</t>
  </si>
  <si>
    <t>4 кв.</t>
  </si>
  <si>
    <t>ГУМ</t>
  </si>
  <si>
    <t>ЦУМ</t>
  </si>
  <si>
    <t>ТД "На Немиге"</t>
  </si>
  <si>
    <t>"Свислочь"</t>
  </si>
  <si>
    <t>"Беларусь"</t>
  </si>
  <si>
    <t>Максимальный  объем годового товарооборота:</t>
  </si>
  <si>
    <t>5. Список клиентов банка, арендующих сейфы</t>
  </si>
  <si>
    <t>№ п/п</t>
  </si>
  <si>
    <t>ФИО клиента</t>
  </si>
  <si>
    <t>Данные об аренде</t>
  </si>
  <si>
    <t>Срок аренды,  дней</t>
  </si>
  <si>
    <t>Стоимость аренды,    руб.</t>
  </si>
  <si>
    <t>Иванов И.И.</t>
  </si>
  <si>
    <t>Петров П.П.</t>
  </si>
  <si>
    <t>Сидоров С.С.</t>
  </si>
  <si>
    <t>Матусевич В.В.</t>
  </si>
  <si>
    <t>Климчук К.К.</t>
  </si>
  <si>
    <r>
      <rPr>
        <sz val="14"/>
        <color theme="1"/>
        <rFont val="Calibri"/>
        <family val="2"/>
        <charset val="204"/>
        <scheme val="minor"/>
      </rPr>
      <t>Стоимость аренды  для каждого клиента рассчитывается с учетом следующих тарифов:
                   •до 30 дней аренды - 1200 руб./сутки;
                   •свыше 30 дней - 1000 руб./сутки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</si>
  <si>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6. Сведения о работе типографии за первую декаду месяца</t>
  </si>
  <si>
    <t>Дата заказа</t>
  </si>
  <si>
    <t>Заказ</t>
  </si>
  <si>
    <t>Количество листов, шт.</t>
  </si>
  <si>
    <t>Стоимость заказа, руб.</t>
  </si>
  <si>
    <t xml:space="preserve">Стоимость каждого заказа  рассчитывается с учетом следующих расценок:
               •печать до 1000 листов - 80 руб. за лист;
               •свыше 1000 листов – 50 руб. за лист;
</t>
  </si>
  <si>
    <t>7. Показатели деятельности агрофирмы по объему и ассортименту</t>
  </si>
  <si>
    <t>Стоимость ед. продукции, млн.руб.</t>
  </si>
  <si>
    <t>Отклонение фактической стоимости от плановой, млн.руб.</t>
  </si>
  <si>
    <t>Картофель</t>
  </si>
  <si>
    <t>Свекла</t>
  </si>
  <si>
    <t>Морковь</t>
  </si>
  <si>
    <t>Капуста</t>
  </si>
  <si>
    <t>Огурцы</t>
  </si>
  <si>
    <t>Перец</t>
  </si>
  <si>
    <t>Среднее значение отклонения от плана:</t>
  </si>
  <si>
    <t>8. Реализация продукции в стоимостном выражении (тыс.руб.)</t>
  </si>
  <si>
    <t>Дни недели</t>
  </si>
  <si>
    <t>Отделы магазина</t>
  </si>
  <si>
    <t>Всего</t>
  </si>
  <si>
    <t>Молочный</t>
  </si>
  <si>
    <t>Бакалейный</t>
  </si>
  <si>
    <t>Гастро-номический</t>
  </si>
  <si>
    <t>Кондитерский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</si>
  <si>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</si>
  <si>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</si>
  <si>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</si>
  <si>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</si>
  <si>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</si>
  <si>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</si>
  <si>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</si>
  <si>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Среднее за неделю:</t>
  </si>
  <si>
    <t>9. Реализация продукции магазином «НАШ ДОМ» (тыс.руб.)</t>
  </si>
  <si>
    <t>Бытовая техника</t>
  </si>
  <si>
    <t>Строймате-риалы</t>
  </si>
  <si>
    <t>Хозтовары</t>
  </si>
  <si>
    <t>Посуда</t>
  </si>
  <si>
    <t>Максимальное за неделю:</t>
  </si>
  <si>
    <t>10. Расчет удержаний</t>
  </si>
  <si>
    <t>Табельный номер</t>
  </si>
  <si>
    <t>Всего начислено, руб.</t>
  </si>
  <si>
    <t>Удержания, руб.</t>
  </si>
  <si>
    <t>Подоходный налог</t>
  </si>
  <si>
    <t>пенсионный взнос</t>
  </si>
  <si>
    <t>11. Структура депозитных средств коммерческого банка</t>
  </si>
  <si>
    <t>Депозитные средства </t>
  </si>
  <si>
    <t>Сумма, </t>
  </si>
  <si>
    <t>Уд. вес в общем </t>
  </si>
  <si>
    <t>коммерческого банка</t>
  </si>
  <si>
    <t>млн.руб.</t>
  </si>
  <si>
    <t>объеме, %</t>
  </si>
  <si>
    <t>Депозиты АО и ТОО</t>
  </si>
  <si>
    <t>Депозиты внебюджетных фондов</t>
  </si>
  <si>
    <t>Депозиты государственных предприятий</t>
  </si>
  <si>
    <t>Депозиты ИЧП</t>
  </si>
  <si>
    <t>Депозиты с/х предприятий</t>
  </si>
  <si>
    <t>Депозиты СП</t>
  </si>
  <si>
    <t>Максимальная сумма депозитных средств:</t>
  </si>
  <si>
    <t>Минимальная сумма депозитных средств:</t>
  </si>
  <si>
    <t>12. Структура кредитных вложений  банка</t>
  </si>
  <si>
    <t>Сроки погашения</t>
  </si>
  <si>
    <t>Остатки средств</t>
  </si>
  <si>
    <t>млн. руб.</t>
  </si>
  <si>
    <t>% к итогу</t>
  </si>
  <si>
    <t>Вложения до 1 месяца</t>
  </si>
  <si>
    <t>Вложения до 3 месяцев</t>
  </si>
  <si>
    <t>Вложения до 6 месяцев</t>
  </si>
  <si>
    <t>Вложения до 1 года</t>
  </si>
  <si>
    <t>Вложения до 3 лет</t>
  </si>
  <si>
    <t>Вложения до 5 лет</t>
  </si>
  <si>
    <t>Вложения свыше 5 лет</t>
  </si>
  <si>
    <t>Минимальная величина остатков:</t>
  </si>
  <si>
    <t>Максимальная величина остатков:</t>
  </si>
  <si>
    <t>13. Ведомость учета командировочных средств</t>
  </si>
  <si>
    <t>Фамилия, имя, отчество</t>
  </si>
  <si>
    <t>Выдано, руб.</t>
  </si>
  <si>
    <t>Израсходовано, руб.</t>
  </si>
  <si>
    <t>Остаток, руб.</t>
  </si>
  <si>
    <t>аванс</t>
  </si>
  <si>
    <t>дата</t>
  </si>
  <si>
    <t>проезд</t>
  </si>
  <si>
    <t>суточные</t>
  </si>
  <si>
    <t>проживание</t>
  </si>
  <si>
    <t>прочие</t>
  </si>
  <si>
    <t>Иванов В.С.</t>
  </si>
  <si>
    <t>Сущеня Р.В.</t>
  </si>
  <si>
    <t>Сеченок Г.С.</t>
  </si>
  <si>
    <t>Агатов А.П.</t>
  </si>
  <si>
    <t>Бакунович Н.И.</t>
  </si>
  <si>
    <t>Среднее значение:</t>
  </si>
  <si>
    <t>14. Операции с валютой</t>
  </si>
  <si>
    <t>Название валюты</t>
  </si>
  <si>
    <t>Курс BYR</t>
  </si>
  <si>
    <t>Объем, ед.</t>
  </si>
  <si>
    <t>Финансовый результат, BYR</t>
  </si>
  <si>
    <t> покупки</t>
  </si>
  <si>
    <t> продажи</t>
  </si>
  <si>
    <t>покупка</t>
  </si>
  <si>
    <t>продажа</t>
  </si>
  <si>
    <t>USD</t>
  </si>
  <si>
    <t>EUR</t>
  </si>
  <si>
    <t>RUB</t>
  </si>
  <si>
    <t>GBR</t>
  </si>
  <si>
    <t>UAH</t>
  </si>
  <si>
    <t>LAT</t>
  </si>
  <si>
    <t>Максимальный финансовый результат:</t>
  </si>
  <si>
    <t>15. Сведения о реализации товаров</t>
  </si>
  <si>
    <t>Торговая надбавка, %:</t>
  </si>
  <si>
    <t>Наименование товара</t>
  </si>
  <si>
    <t>Цена за ед., руб.</t>
  </si>
  <si>
    <t>Количество, кг</t>
  </si>
  <si>
    <t>Стоимость товара с учетом   торговой надбавки, руб.</t>
  </si>
  <si>
    <t>Мясо</t>
  </si>
  <si>
    <t>Масло</t>
  </si>
  <si>
    <t>Сыр</t>
  </si>
  <si>
    <t>Сметана</t>
  </si>
  <si>
    <t>Творог</t>
  </si>
  <si>
    <t>Мука</t>
  </si>
  <si>
    <t>Максимальная цена товара:</t>
  </si>
  <si>
    <t xml:space="preserve">16. Основные показатели работы шарикоподшипникового завода
за __ квартал ____ года
</t>
  </si>
  <si>
    <t>Виды подшипников</t>
  </si>
  <si>
    <t>Количество, шт.</t>
  </si>
  <si>
    <t>Затраты на производство, тыс.руб.</t>
  </si>
  <si>
    <t>Фонд  оплаты, тыс.руб.</t>
  </si>
  <si>
    <t>Себестоимость единицы, тыс.руб.</t>
  </si>
  <si>
    <t>Игольчатые </t>
  </si>
  <si>
    <t>Карданные </t>
  </si>
  <si>
    <t>Конические </t>
  </si>
  <si>
    <t>Роликосферические</t>
  </si>
  <si>
    <t>Шарнирные </t>
  </si>
  <si>
    <t>Средняя себестоимость единицы:</t>
  </si>
  <si>
    <t>Общая стоимость затрат на производство:</t>
  </si>
  <si>
    <t>Общий фонд оплаты труда:</t>
  </si>
  <si>
    <t xml:space="preserve">Фонд оплаты для каждого вида продукции составляет 35 % от затрат на производство.
 Себестоимость единицы  рассчитывается как сумма затрат на производство и фонда оплаты, деленная  на количество подшипников данного вида.
</t>
  </si>
  <si>
    <t>17. Ведомость начисления заработной платы за _______ 200_ г.</t>
  </si>
  <si>
    <t>Процент премии:</t>
  </si>
  <si>
    <t>Фимилия, И.О.</t>
  </si>
  <si>
    <t>Заработная плата, руб.</t>
  </si>
  <si>
    <t>Премия, руб.</t>
  </si>
  <si>
    <t>Всего начислено,    руб.</t>
  </si>
  <si>
    <t>Прокопович А.Н.</t>
  </si>
  <si>
    <t>Маслов Н.П.</t>
  </si>
  <si>
    <t>Герасимов А.А.</t>
  </si>
  <si>
    <t>Смежинский П.П.</t>
  </si>
  <si>
    <t>Игнатьева Н.В.</t>
  </si>
  <si>
    <t>Климашевич Т.В.</t>
  </si>
  <si>
    <t>Средняя сумма начислений:</t>
  </si>
  <si>
    <t>В формуле для расчета премии используется абсолютная ссылка на адрес ячейки, в которую введено значение процента премии.</t>
  </si>
  <si>
    <t>18. Оценка лизинговой сделки</t>
  </si>
  <si>
    <t>Стоимость объекта лизинга, млн.руб.</t>
  </si>
  <si>
    <t>Среднегодовая стоимость, млн. руб.</t>
  </si>
  <si>
    <t>Амортиза-ционные отчисления, млн.руб.</t>
  </si>
  <si>
    <t>Остаточная стоимость, млн.руб.</t>
  </si>
  <si>
    <t>На начало года</t>
  </si>
  <si>
    <t>На конец года</t>
  </si>
  <si>
    <t>Среднее:</t>
  </si>
  <si>
    <t xml:space="preserve">         Амортизационные отчисления составляют 10 % от среднегодовой стоимости.
         Остаточная стоимость равна разнице между среднегодовой стоимостью и амортизационными отчислениями.
</t>
  </si>
  <si>
    <t>19. Ведомость расхода бензина</t>
  </si>
  <si>
    <t>Дата</t>
  </si>
  <si>
    <t>Номер машины</t>
  </si>
  <si>
    <t>Пункт доставки груза </t>
  </si>
  <si>
    <t>Пробег машины, км</t>
  </si>
  <si>
    <t>Расход бензина на 100 км пробега, л</t>
  </si>
  <si>
    <t>Отклонение, л</t>
  </si>
  <si>
    <t>по норме</t>
  </si>
  <si>
    <t>фактически</t>
  </si>
  <si>
    <t>2345 АА-7</t>
  </si>
  <si>
    <t>Гомель</t>
  </si>
  <si>
    <t>5463 АБ-7</t>
  </si>
  <si>
    <t>Брест</t>
  </si>
  <si>
    <t>7809-7</t>
  </si>
  <si>
    <t>Москва</t>
  </si>
  <si>
    <t>1456-7</t>
  </si>
  <si>
    <t>Витебск</t>
  </si>
  <si>
    <t>3210-7</t>
  </si>
  <si>
    <t>Гродно</t>
  </si>
  <si>
    <t>Максимальный расход бензина  на 100 км фактически:</t>
  </si>
  <si>
    <t>Минимальный расход бензина на 100 км по норме:</t>
  </si>
  <si>
    <t>20. Начисление заработной платы сотрудникам фирмы</t>
  </si>
  <si>
    <t>Фамилия И.О.</t>
  </si>
  <si>
    <t>Премия</t>
  </si>
  <si>
    <t>%</t>
  </si>
  <si>
    <t>сумма, руб.</t>
  </si>
  <si>
    <t>Прищепа А.Н.</t>
  </si>
  <si>
    <t>Масловский Н.П.</t>
  </si>
  <si>
    <t>Герасимович А.А.</t>
  </si>
  <si>
    <t>Рогулев Н.В.</t>
  </si>
  <si>
    <t>Средняя сумма премии:</t>
  </si>
  <si>
    <t>Среднее значение по Всего начислено:</t>
  </si>
  <si>
    <t xml:space="preserve">•Для расчета подоходного налога использовать следующую схему:
             Всего начислено                    Подоходный налог
                   300 000                           9 % от Всего начислено
                   &gt; 300 000                          27000 + 15% с суммы, превышающей 300 000
         •Пенсионный взнос составляет 1% от величины «Всего начислено»
</t>
  </si>
  <si>
    <t xml:space="preserve">Остаточна стоимость 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</si>
</sst>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Liberation Serif"/>
      <family val="1"/>
      <charset val="204"/>
    </font>
    <font>
      <i/>
      <sz val="10"/>
      <color theme="1"/>
      <name val="Liberation Serif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3"/>
      <color theme="1"/>
      <name val="Liberation Serif"/>
      <family val="1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Liberation Serif"/>
      <family val="1"/>
      <charset val="204"/>
    </font>
    <font>
      <i/>
      <sz val="10"/>
      <color rgb="FF000000"/>
      <name val="Liberation Serif"/>
      <family val="1"/>
      <charset val="204"/>
    </font>
    <font>
      <sz val="14"/>
      <color theme="1"/>
      <name val="Liberation Serif"/>
      <family val="1"/>
      <charset val="204"/>
    </font>
    <font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3" fillId="0" borderId="4" xfId="0" applyNumberFormat="1" applyFont="1" applyBorder="1" applyAlignment="1">
      <alignment horizontal="center" wrapText="1"/>
    </xf>
    <xf numFmtId="9" fontId="3" fillId="0" borderId="4" xfId="2" applyFont="1" applyBorder="1" applyAlignment="1">
      <alignment horizontal="center" wrapText="1"/>
    </xf>
    <xf numFmtId="165" fontId="3" fillId="0" borderId="4" xfId="2" applyNumberFormat="1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164" fontId="0" fillId="0" borderId="4" xfId="1" applyNumberFormat="1" applyFont="1" applyBorder="1"/>
    <xf numFmtId="9" fontId="0" fillId="0" borderId="4" xfId="2" applyFont="1" applyBorder="1"/>
    <xf numFmtId="0" fontId="9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6" fillId="0" borderId="4" xfId="0" applyFont="1" applyBorder="1" applyAlignment="1"/>
    <xf numFmtId="0" fontId="3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14" fontId="3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11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3" fontId="3" fillId="0" borderId="4" xfId="0" applyNumberFormat="1" applyFont="1" applyBorder="1" applyAlignment="1">
      <alignment horizontal="right" vertical="top" wrapText="1"/>
    </xf>
    <xf numFmtId="14" fontId="3" fillId="0" borderId="4" xfId="0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9" fillId="0" borderId="4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14" fontId="3" fillId="0" borderId="4" xfId="0" applyNumberFormat="1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1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1" xfId="0" applyBorder="1"/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9" fontId="3" fillId="0" borderId="4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vertical="top" wrapText="1"/>
    </xf>
    <xf numFmtId="1" fontId="3" fillId="0" borderId="4" xfId="0" applyNumberFormat="1" applyFont="1" applyBorder="1" applyAlignment="1">
      <alignment horizontal="right" wrapText="1"/>
    </xf>
    <xf numFmtId="2" fontId="3" fillId="0" borderId="4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10" fillId="0" borderId="6" xfId="0" applyFont="1" applyBorder="1" applyAlignment="1">
      <alignment horizontal="center" vertical="top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Лист1!$B$18</c:f>
              <c:strCache>
                <c:ptCount val="1"/>
                <c:pt idx="0">
                  <c:v>Городское</c:v>
                </c:pt>
              </c:strCache>
            </c:strRef>
          </c:tx>
          <c:cat>
            <c:numRef>
              <c:f>Лист1!$A$19:$A$24</c:f>
              <c:numCache>
                <c:formatCode>General</c:formatCode>
                <c:ptCount val="6"/>
                <c:pt idx="0">
                  <c:v>1959</c:v>
                </c:pt>
                <c:pt idx="1">
                  <c:v>1970</c:v>
                </c:pt>
                <c:pt idx="2">
                  <c:v>1979</c:v>
                </c:pt>
                <c:pt idx="3">
                  <c:v>1989</c:v>
                </c:pt>
                <c:pt idx="4">
                  <c:v>2000</c:v>
                </c:pt>
                <c:pt idx="5">
                  <c:v>2004</c:v>
                </c:pt>
              </c:numCache>
            </c:numRef>
          </c:cat>
          <c:val>
            <c:numRef>
              <c:f>Лист1!$B$19:$B$24</c:f>
              <c:numCache>
                <c:formatCode>General</c:formatCode>
                <c:ptCount val="6"/>
                <c:pt idx="0">
                  <c:v>2480.5</c:v>
                </c:pt>
                <c:pt idx="1">
                  <c:v>3890.6</c:v>
                </c:pt>
                <c:pt idx="2">
                  <c:v>5234.3</c:v>
                </c:pt>
                <c:pt idx="3">
                  <c:v>6641.4</c:v>
                </c:pt>
                <c:pt idx="4">
                  <c:v>6985.4</c:v>
                </c:pt>
                <c:pt idx="5">
                  <c:v>7150.2</c:v>
                </c:pt>
              </c:numCache>
            </c:numRef>
          </c:val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Сельское</c:v>
                </c:pt>
              </c:strCache>
            </c:strRef>
          </c:tx>
          <c:cat>
            <c:numRef>
              <c:f>Лист1!$A$19:$A$24</c:f>
              <c:numCache>
                <c:formatCode>General</c:formatCode>
                <c:ptCount val="6"/>
                <c:pt idx="0">
                  <c:v>1959</c:v>
                </c:pt>
                <c:pt idx="1">
                  <c:v>1970</c:v>
                </c:pt>
                <c:pt idx="2">
                  <c:v>1979</c:v>
                </c:pt>
                <c:pt idx="3">
                  <c:v>1989</c:v>
                </c:pt>
                <c:pt idx="4">
                  <c:v>2000</c:v>
                </c:pt>
                <c:pt idx="5">
                  <c:v>2004</c:v>
                </c:pt>
              </c:numCache>
            </c:numRef>
          </c:cat>
          <c:val>
            <c:numRef>
              <c:f>Лист1!$C$19:$C$24</c:f>
              <c:numCache>
                <c:formatCode>General</c:formatCode>
                <c:ptCount val="6"/>
                <c:pt idx="0">
                  <c:v>5575.2</c:v>
                </c:pt>
                <c:pt idx="1">
                  <c:v>5101.6000000000004</c:v>
                </c:pt>
                <c:pt idx="2">
                  <c:v>4298.2</c:v>
                </c:pt>
                <c:pt idx="3">
                  <c:v>3510.4</c:v>
                </c:pt>
                <c:pt idx="4">
                  <c:v>3034.1</c:v>
                </c:pt>
                <c:pt idx="5">
                  <c:v>2940.3</c:v>
                </c:pt>
              </c:numCache>
            </c:numRef>
          </c:val>
        </c:ser>
        <c:axId val="117205248"/>
        <c:axId val="117227520"/>
      </c:barChart>
      <c:catAx>
        <c:axId val="117205248"/>
        <c:scaling>
          <c:orientation val="minMax"/>
        </c:scaling>
        <c:axPos val="b"/>
        <c:numFmt formatCode="General" sourceLinked="1"/>
        <c:majorTickMark val="none"/>
        <c:tickLblPos val="nextTo"/>
        <c:crossAx val="117227520"/>
        <c:crosses val="autoZero"/>
        <c:auto val="1"/>
        <c:lblAlgn val="ctr"/>
        <c:lblOffset val="100"/>
      </c:catAx>
      <c:valAx>
        <c:axId val="117227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720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Лист10!$B$19</c:f>
              <c:strCache>
                <c:ptCount val="1"/>
                <c:pt idx="0">
                  <c:v>Подоходный налог</c:v>
                </c:pt>
              </c:strCache>
            </c:strRef>
          </c:tx>
          <c:cat>
            <c:numRef>
              <c:f>Лист10!$A$20:$A$26</c:f>
              <c:numCache>
                <c:formatCode>General</c:formatCode>
                <c:ptCount val="7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</c:numCache>
            </c:numRef>
          </c:cat>
          <c:val>
            <c:numRef>
              <c:f>Лист10!$B$20:$B$26</c:f>
              <c:numCache>
                <c:formatCode>General</c:formatCode>
                <c:ptCount val="7"/>
                <c:pt idx="0">
                  <c:v>4814</c:v>
                </c:pt>
                <c:pt idx="1">
                  <c:v>3699</c:v>
                </c:pt>
                <c:pt idx="2">
                  <c:v>2900</c:v>
                </c:pt>
                <c:pt idx="3">
                  <c:v>4250</c:v>
                </c:pt>
                <c:pt idx="4">
                  <c:v>3105</c:v>
                </c:pt>
                <c:pt idx="5">
                  <c:v>2800</c:v>
                </c:pt>
                <c:pt idx="6">
                  <c:v>2874</c:v>
                </c:pt>
              </c:numCache>
            </c:numRef>
          </c:val>
        </c:ser>
        <c:axId val="89598592"/>
        <c:axId val="161362688"/>
      </c:barChart>
      <c:catAx>
        <c:axId val="89598592"/>
        <c:scaling>
          <c:orientation val="minMax"/>
        </c:scaling>
        <c:axPos val="l"/>
        <c:numFmt formatCode="General" sourceLinked="1"/>
        <c:tickLblPos val="nextTo"/>
        <c:crossAx val="161362688"/>
        <c:crosses val="autoZero"/>
        <c:auto val="1"/>
        <c:lblAlgn val="ctr"/>
        <c:lblOffset val="100"/>
      </c:catAx>
      <c:valAx>
        <c:axId val="161362688"/>
        <c:scaling>
          <c:orientation val="minMax"/>
        </c:scaling>
        <c:axPos val="b"/>
        <c:majorGridlines/>
        <c:numFmt formatCode="General" sourceLinked="1"/>
        <c:tickLblPos val="nextTo"/>
        <c:crossAx val="895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Лист11!$A$6:$A$11</c:f>
              <c:strCache>
                <c:ptCount val="6"/>
                <c:pt idx="0">
                  <c:v>Депозиты АО и ТОО</c:v>
                </c:pt>
                <c:pt idx="1">
                  <c:v>Депозиты внебюджетных фондов</c:v>
                </c:pt>
                <c:pt idx="2">
                  <c:v>Депозиты государственных предприятий</c:v>
                </c:pt>
                <c:pt idx="3">
                  <c:v>Депозиты ИЧП</c:v>
                </c:pt>
                <c:pt idx="4">
                  <c:v>Депозиты с/х предприятий</c:v>
                </c:pt>
                <c:pt idx="5">
                  <c:v>Депозиты СП</c:v>
                </c:pt>
              </c:strCache>
            </c:strRef>
          </c:cat>
          <c:val>
            <c:numRef>
              <c:f>Лист11!$C$6:$C$11</c:f>
              <c:numCache>
                <c:formatCode>0%</c:formatCode>
                <c:ptCount val="6"/>
                <c:pt idx="0">
                  <c:v>0.15492957746478872</c:v>
                </c:pt>
                <c:pt idx="1">
                  <c:v>0.12676056338028169</c:v>
                </c:pt>
                <c:pt idx="2">
                  <c:v>0.19718309859154928</c:v>
                </c:pt>
                <c:pt idx="3">
                  <c:v>0.13380281690140844</c:v>
                </c:pt>
                <c:pt idx="4">
                  <c:v>0.11971830985915492</c:v>
                </c:pt>
                <c:pt idx="5">
                  <c:v>0.26760563380281688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Лист12!$A$6:$A$12</c:f>
              <c:strCache>
                <c:ptCount val="7"/>
                <c:pt idx="0">
                  <c:v>Вложения до 1 месяца</c:v>
                </c:pt>
                <c:pt idx="1">
                  <c:v>Вложения до 3 месяцев</c:v>
                </c:pt>
                <c:pt idx="2">
                  <c:v>Вложения до 6 месяцев</c:v>
                </c:pt>
                <c:pt idx="3">
                  <c:v>Вложения до 1 года</c:v>
                </c:pt>
                <c:pt idx="4">
                  <c:v>Вложения до 3 лет</c:v>
                </c:pt>
                <c:pt idx="5">
                  <c:v>Вложения до 5 лет</c:v>
                </c:pt>
                <c:pt idx="6">
                  <c:v>Вложения свыше 5 лет</c:v>
                </c:pt>
              </c:strCache>
            </c:strRef>
          </c:cat>
          <c:val>
            <c:numRef>
              <c:f>Лист12!$B$6:$B$12</c:f>
              <c:numCache>
                <c:formatCode>General</c:formatCode>
                <c:ptCount val="7"/>
                <c:pt idx="0">
                  <c:v>2500</c:v>
                </c:pt>
                <c:pt idx="1">
                  <c:v>1800</c:v>
                </c:pt>
                <c:pt idx="2">
                  <c:v>6850</c:v>
                </c:pt>
                <c:pt idx="3">
                  <c:v>5500</c:v>
                </c:pt>
                <c:pt idx="4">
                  <c:v>3400</c:v>
                </c:pt>
                <c:pt idx="5">
                  <c:v>4800</c:v>
                </c:pt>
                <c:pt idx="6">
                  <c:v>5850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Сстатки</a:t>
            </a:r>
            <a:r>
              <a:rPr lang="ru-RU" baseline="0"/>
              <a:t> командировочных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Лист13!$A$8:$A$13</c:f>
              <c:strCache>
                <c:ptCount val="6"/>
                <c:pt idx="0">
                  <c:v>Иванов В.С.</c:v>
                </c:pt>
                <c:pt idx="1">
                  <c:v>Матусевич В.В.</c:v>
                </c:pt>
                <c:pt idx="2">
                  <c:v>Сущеня Р.В.</c:v>
                </c:pt>
                <c:pt idx="3">
                  <c:v>Сеченок Г.С.</c:v>
                </c:pt>
                <c:pt idx="4">
                  <c:v>Агатов А.П.</c:v>
                </c:pt>
                <c:pt idx="5">
                  <c:v>Бакунович Н.И.</c:v>
                </c:pt>
              </c:strCache>
            </c:strRef>
          </c:cat>
          <c:val>
            <c:numRef>
              <c:f>Лист13!$H$8:$H$13</c:f>
              <c:numCache>
                <c:formatCode>#,##0</c:formatCode>
                <c:ptCount val="6"/>
                <c:pt idx="0">
                  <c:v>-9850</c:v>
                </c:pt>
                <c:pt idx="1">
                  <c:v>4400</c:v>
                </c:pt>
                <c:pt idx="2">
                  <c:v>9000</c:v>
                </c:pt>
                <c:pt idx="3">
                  <c:v>-12100</c:v>
                </c:pt>
                <c:pt idx="4">
                  <c:v>5500</c:v>
                </c:pt>
                <c:pt idx="5">
                  <c:v>9000</c:v>
                </c:pt>
              </c:numCache>
            </c:numRef>
          </c:val>
        </c:ser>
        <c:dLbls/>
        <c:axId val="164101504"/>
        <c:axId val="162096256"/>
      </c:barChart>
      <c:catAx>
        <c:axId val="164101504"/>
        <c:scaling>
          <c:orientation val="minMax"/>
        </c:scaling>
        <c:axPos val="b"/>
        <c:majorTickMark val="none"/>
        <c:tickLblPos val="nextTo"/>
        <c:crossAx val="162096256"/>
        <c:crosses val="autoZero"/>
        <c:auto val="1"/>
        <c:lblAlgn val="ctr"/>
        <c:lblOffset val="100"/>
      </c:catAx>
      <c:valAx>
        <c:axId val="16209625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164101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>
        <c:manualLayout>
          <c:layoutTarget val="inner"/>
          <c:xMode val="edge"/>
          <c:yMode val="edge"/>
          <c:x val="0.1509050743657043"/>
          <c:y val="8.3807961504811887E-2"/>
          <c:w val="0.79353937007874009"/>
          <c:h val="0.74971857684456111"/>
        </c:manualLayout>
      </c:layout>
      <c:barChart>
        <c:barDir val="col"/>
        <c:grouping val="clustered"/>
        <c:ser>
          <c:idx val="0"/>
          <c:order val="0"/>
          <c:cat>
            <c:strRef>
              <c:f>Лист14!$A$6:$A$11</c:f>
              <c:strCache>
                <c:ptCount val="6"/>
                <c:pt idx="0">
                  <c:v>USD</c:v>
                </c:pt>
                <c:pt idx="1">
                  <c:v>EUR</c:v>
                </c:pt>
                <c:pt idx="2">
                  <c:v>RUB</c:v>
                </c:pt>
                <c:pt idx="3">
                  <c:v>GBR</c:v>
                </c:pt>
                <c:pt idx="4">
                  <c:v>UAH</c:v>
                </c:pt>
                <c:pt idx="5">
                  <c:v>LAT</c:v>
                </c:pt>
              </c:strCache>
            </c:strRef>
          </c:cat>
          <c:val>
            <c:numRef>
              <c:f>Лист14!$F$6:$F$11</c:f>
              <c:numCache>
                <c:formatCode>General</c:formatCode>
                <c:ptCount val="6"/>
                <c:pt idx="0">
                  <c:v>934000</c:v>
                </c:pt>
                <c:pt idx="1">
                  <c:v>460500</c:v>
                </c:pt>
                <c:pt idx="2">
                  <c:v>1490352</c:v>
                </c:pt>
                <c:pt idx="3">
                  <c:v>-767500</c:v>
                </c:pt>
                <c:pt idx="4">
                  <c:v>208000</c:v>
                </c:pt>
                <c:pt idx="5">
                  <c:v>-780000</c:v>
                </c:pt>
              </c:numCache>
            </c:numRef>
          </c:val>
        </c:ser>
        <c:dLbls/>
        <c:axId val="161228672"/>
        <c:axId val="161230208"/>
      </c:barChart>
      <c:catAx>
        <c:axId val="161228672"/>
        <c:scaling>
          <c:orientation val="minMax"/>
        </c:scaling>
        <c:axPos val="b"/>
        <c:majorTickMark val="none"/>
        <c:tickLblPos val="nextTo"/>
        <c:crossAx val="161230208"/>
        <c:crosses val="autoZero"/>
        <c:auto val="1"/>
        <c:lblAlgn val="ctr"/>
        <c:lblOffset val="100"/>
      </c:catAx>
      <c:valAx>
        <c:axId val="161230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122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Лист15!$A$7:$A$12</c:f>
              <c:strCache>
                <c:ptCount val="6"/>
                <c:pt idx="0">
                  <c:v>Мясо</c:v>
                </c:pt>
                <c:pt idx="1">
                  <c:v>Масло</c:v>
                </c:pt>
                <c:pt idx="2">
                  <c:v>Сыр</c:v>
                </c:pt>
                <c:pt idx="3">
                  <c:v>Сметана</c:v>
                </c:pt>
                <c:pt idx="4">
                  <c:v>Творог</c:v>
                </c:pt>
                <c:pt idx="5">
                  <c:v>Мука</c:v>
                </c:pt>
              </c:strCache>
            </c:strRef>
          </c:cat>
          <c:val>
            <c:numRef>
              <c:f>Лист15!$D$7:$D$12</c:f>
              <c:numCache>
                <c:formatCode>General</c:formatCode>
                <c:ptCount val="6"/>
                <c:pt idx="0">
                  <c:v>3802500</c:v>
                </c:pt>
                <c:pt idx="1">
                  <c:v>3092700</c:v>
                </c:pt>
                <c:pt idx="2">
                  <c:v>6125600</c:v>
                </c:pt>
                <c:pt idx="3">
                  <c:v>1706900</c:v>
                </c:pt>
                <c:pt idx="4">
                  <c:v>3159000</c:v>
                </c:pt>
                <c:pt idx="5">
                  <c:v>2541500</c:v>
                </c:pt>
              </c:numCache>
            </c:numRef>
          </c:val>
        </c:ser>
        <c:dLbls/>
        <c:shape val="box"/>
        <c:axId val="205956992"/>
        <c:axId val="205980416"/>
        <c:axId val="0"/>
      </c:bar3DChart>
      <c:catAx>
        <c:axId val="205956992"/>
        <c:scaling>
          <c:orientation val="minMax"/>
        </c:scaling>
        <c:axPos val="b"/>
        <c:majorTickMark val="none"/>
        <c:tickLblPos val="nextTo"/>
        <c:crossAx val="205980416"/>
        <c:crosses val="autoZero"/>
        <c:auto val="1"/>
        <c:lblAlgn val="ctr"/>
        <c:lblOffset val="100"/>
      </c:catAx>
      <c:valAx>
        <c:axId val="205980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05956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barChart>
        <c:barDir val="bar"/>
        <c:grouping val="clustered"/>
        <c:ser>
          <c:idx val="0"/>
          <c:order val="0"/>
          <c:cat>
            <c:strRef>
              <c:f>Лист16!$A$5:$A$9</c:f>
              <c:strCache>
                <c:ptCount val="5"/>
                <c:pt idx="0">
                  <c:v>Игольчатые </c:v>
                </c:pt>
                <c:pt idx="1">
                  <c:v>Карданные </c:v>
                </c:pt>
                <c:pt idx="2">
                  <c:v>Конические </c:v>
                </c:pt>
                <c:pt idx="3">
                  <c:v>Роликосферические</c:v>
                </c:pt>
                <c:pt idx="4">
                  <c:v>Шарнирные </c:v>
                </c:pt>
              </c:strCache>
            </c:strRef>
          </c:cat>
          <c:val>
            <c:numRef>
              <c:f>Лист16!$F$5:$F$9</c:f>
              <c:numCache>
                <c:formatCode>0.0</c:formatCode>
                <c:ptCount val="5"/>
                <c:pt idx="0">
                  <c:v>14.55</c:v>
                </c:pt>
                <c:pt idx="1">
                  <c:v>26.709230769230768</c:v>
                </c:pt>
                <c:pt idx="2">
                  <c:v>22.683139534883722</c:v>
                </c:pt>
                <c:pt idx="3">
                  <c:v>32.90625</c:v>
                </c:pt>
                <c:pt idx="4">
                  <c:v>19.454999999999998</c:v>
                </c:pt>
              </c:numCache>
            </c:numRef>
          </c:val>
        </c:ser>
        <c:dLbls/>
        <c:axId val="114711168"/>
        <c:axId val="114803840"/>
      </c:barChart>
      <c:catAx>
        <c:axId val="114711168"/>
        <c:scaling>
          <c:orientation val="minMax"/>
        </c:scaling>
        <c:axPos val="l"/>
        <c:majorTickMark val="none"/>
        <c:tickLblPos val="nextTo"/>
        <c:crossAx val="114803840"/>
        <c:crosses val="autoZero"/>
        <c:auto val="1"/>
        <c:lblAlgn val="ctr"/>
        <c:lblOffset val="100"/>
      </c:catAx>
      <c:valAx>
        <c:axId val="114803840"/>
        <c:scaling>
          <c:orientation val="minMax"/>
        </c:scaling>
        <c:axPos val="b"/>
        <c:majorGridlines/>
        <c:numFmt formatCode="0.0" sourceLinked="1"/>
        <c:majorTickMark val="none"/>
        <c:tickLblPos val="nextTo"/>
        <c:crossAx val="114711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Лист17!$A$7:$A$12</c:f>
              <c:strCache>
                <c:ptCount val="6"/>
                <c:pt idx="0">
                  <c:v>Прокопович А.Н.</c:v>
                </c:pt>
                <c:pt idx="1">
                  <c:v>Маслов Н.П.</c:v>
                </c:pt>
                <c:pt idx="2">
                  <c:v>Герасимов А.А.</c:v>
                </c:pt>
                <c:pt idx="3">
                  <c:v>Смежинский П.П.</c:v>
                </c:pt>
                <c:pt idx="4">
                  <c:v>Игнатьева Н.В.</c:v>
                </c:pt>
                <c:pt idx="5">
                  <c:v>Климашевич Т.В.</c:v>
                </c:pt>
              </c:strCache>
            </c:strRef>
          </c:cat>
          <c:val>
            <c:numRef>
              <c:f>Лист17!$D$7:$D$12</c:f>
              <c:numCache>
                <c:formatCode>General</c:formatCode>
                <c:ptCount val="6"/>
                <c:pt idx="0">
                  <c:v>357750</c:v>
                </c:pt>
                <c:pt idx="1">
                  <c:v>487350</c:v>
                </c:pt>
                <c:pt idx="2">
                  <c:v>290520</c:v>
                </c:pt>
                <c:pt idx="3">
                  <c:v>391500</c:v>
                </c:pt>
                <c:pt idx="4">
                  <c:v>611550</c:v>
                </c:pt>
                <c:pt idx="5">
                  <c:v>436050</c:v>
                </c:pt>
              </c:numCache>
            </c:numRef>
          </c:val>
        </c:ser>
        <c:dLbls/>
        <c:shape val="box"/>
        <c:axId val="205982336"/>
        <c:axId val="206029952"/>
        <c:axId val="0"/>
      </c:bar3DChart>
      <c:catAx>
        <c:axId val="205982336"/>
        <c:scaling>
          <c:orientation val="minMax"/>
        </c:scaling>
        <c:axPos val="b"/>
        <c:majorTickMark val="none"/>
        <c:tickLblPos val="nextTo"/>
        <c:crossAx val="206029952"/>
        <c:crosses val="autoZero"/>
        <c:auto val="1"/>
        <c:lblAlgn val="ctr"/>
        <c:lblOffset val="100"/>
      </c:catAx>
      <c:valAx>
        <c:axId val="206029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05982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Лист18!$C$18</c:f>
              <c:strCache>
                <c:ptCount val="1"/>
                <c:pt idx="0">
                  <c:v>Остаточна стоимость </c:v>
                </c:pt>
              </c:strCache>
            </c:strRef>
          </c:tx>
          <c:cat>
            <c:numRef>
              <c:f>Лист18!$B$19:$B$24</c:f>
              <c:numCache>
                <c:formatCode>General</c:formatCod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cat>
          <c:val>
            <c:numRef>
              <c:f>Лист18!$C$19:$C$24</c:f>
              <c:numCache>
                <c:formatCode>General</c:formatCode>
                <c:ptCount val="6"/>
                <c:pt idx="0">
                  <c:v>63.95</c:v>
                </c:pt>
                <c:pt idx="1">
                  <c:v>57.56</c:v>
                </c:pt>
                <c:pt idx="2">
                  <c:v>51.8</c:v>
                </c:pt>
                <c:pt idx="3">
                  <c:v>46.62</c:v>
                </c:pt>
                <c:pt idx="4">
                  <c:v>41.99</c:v>
                </c:pt>
                <c:pt idx="5">
                  <c:v>45.72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0.17372090988626421"/>
          <c:y val="3.1933143773694952E-2"/>
          <c:w val="0.798501312335958"/>
          <c:h val="0.69704104695246427"/>
        </c:manualLayout>
      </c:layout>
      <c:bar3DChart>
        <c:barDir val="col"/>
        <c:grouping val="clustered"/>
        <c:ser>
          <c:idx val="0"/>
          <c:order val="0"/>
          <c:cat>
            <c:multiLvlStrRef>
              <c:f>Лист19!$B$6:$C$10</c:f>
              <c:multiLvlStrCache>
                <c:ptCount val="5"/>
                <c:lvl>
                  <c:pt idx="0">
                    <c:v>Гомель</c:v>
                  </c:pt>
                  <c:pt idx="1">
                    <c:v>Брест</c:v>
                  </c:pt>
                  <c:pt idx="2">
                    <c:v>Москва</c:v>
                  </c:pt>
                  <c:pt idx="3">
                    <c:v>Витебск</c:v>
                  </c:pt>
                  <c:pt idx="4">
                    <c:v>Гродно</c:v>
                  </c:pt>
                </c:lvl>
                <c:lvl>
                  <c:pt idx="0">
                    <c:v>2345 АА-7</c:v>
                  </c:pt>
                  <c:pt idx="1">
                    <c:v>5463 АБ-7</c:v>
                  </c:pt>
                  <c:pt idx="2">
                    <c:v>7809-7</c:v>
                  </c:pt>
                  <c:pt idx="3">
                    <c:v>1456-7</c:v>
                  </c:pt>
                  <c:pt idx="4">
                    <c:v>3210-7</c:v>
                  </c:pt>
                </c:lvl>
              </c:multiLvlStrCache>
            </c:multiLvlStrRef>
          </c:cat>
          <c:val>
            <c:numRef>
              <c:f>Лист19!$H$6:$H$10</c:f>
              <c:numCache>
                <c:formatCode>General</c:formatCode>
                <c:ptCount val="5"/>
                <c:pt idx="0">
                  <c:v>-1.8999999999999986</c:v>
                </c:pt>
                <c:pt idx="1">
                  <c:v>-1.1000000000000014</c:v>
                </c:pt>
                <c:pt idx="2">
                  <c:v>-2.8999999999999986</c:v>
                </c:pt>
                <c:pt idx="3">
                  <c:v>-1.8999999999999986</c:v>
                </c:pt>
                <c:pt idx="4">
                  <c:v>-1.5</c:v>
                </c:pt>
              </c:numCache>
            </c:numRef>
          </c:val>
        </c:ser>
        <c:dLbls/>
        <c:shape val="box"/>
        <c:axId val="211288064"/>
        <c:axId val="211289600"/>
        <c:axId val="0"/>
      </c:bar3DChart>
      <c:catAx>
        <c:axId val="211288064"/>
        <c:scaling>
          <c:orientation val="minMax"/>
        </c:scaling>
        <c:axPos val="b"/>
        <c:majorTickMark val="none"/>
        <c:tickLblPos val="nextTo"/>
        <c:crossAx val="211289600"/>
        <c:crosses val="autoZero"/>
        <c:auto val="1"/>
        <c:lblAlgn val="ctr"/>
        <c:lblOffset val="100"/>
      </c:catAx>
      <c:valAx>
        <c:axId val="211289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11288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Сумма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 prstMaterial="dkEdge">
              <a:bevelT w="63500" h="25400"/>
            </a:sp3d>
          </c:spPr>
          <c:dLbls>
            <c:showPercent val="1"/>
            <c:showLeaderLines val="1"/>
          </c:dLbls>
          <c:cat>
            <c:strRef>
              <c:f>Лист2!$A$8:$A$12</c:f>
              <c:strCache>
                <c:ptCount val="5"/>
                <c:pt idx="0">
                  <c:v>Изделие 1</c:v>
                </c:pt>
                <c:pt idx="1">
                  <c:v>Изделие 2</c:v>
                </c:pt>
                <c:pt idx="2">
                  <c:v>Изделие 3</c:v>
                </c:pt>
                <c:pt idx="3">
                  <c:v>Изделие 4</c:v>
                </c:pt>
                <c:pt idx="4">
                  <c:v>Изделие 5</c:v>
                </c:pt>
              </c:strCache>
            </c:strRef>
          </c:cat>
          <c:val>
            <c:numRef>
              <c:f>Лист2!$F$8:$F$12</c:f>
              <c:numCache>
                <c:formatCode>General</c:formatCode>
                <c:ptCount val="5"/>
                <c:pt idx="0">
                  <c:v>10.44</c:v>
                </c:pt>
                <c:pt idx="1">
                  <c:v>4.05</c:v>
                </c:pt>
                <c:pt idx="2">
                  <c:v>1.7999999999999998</c:v>
                </c:pt>
                <c:pt idx="3">
                  <c:v>5.4</c:v>
                </c:pt>
                <c:pt idx="4">
                  <c:v>9.5200000000000014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0.34251246719160106"/>
          <c:y val="5.1400554097404488E-2"/>
          <c:w val="0.63804308836395451"/>
          <c:h val="0.59698745990084567"/>
        </c:manualLayout>
      </c:layout>
      <c:bar3DChart>
        <c:barDir val="col"/>
        <c:grouping val="clustered"/>
        <c:ser>
          <c:idx val="0"/>
          <c:order val="0"/>
          <c:tx>
            <c:strRef>
              <c:f>Лист20!$B$4</c:f>
              <c:strCache>
                <c:ptCount val="1"/>
                <c:pt idx="0">
                  <c:v>Заработная плата, руб.</c:v>
                </c:pt>
              </c:strCache>
            </c:strRef>
          </c:tx>
          <c:cat>
            <c:strRef>
              <c:f>Лист20!$A$6:$A$10</c:f>
              <c:strCache>
                <c:ptCount val="5"/>
                <c:pt idx="0">
                  <c:v>Прищепа А.Н.</c:v>
                </c:pt>
                <c:pt idx="1">
                  <c:v>Масловский Н.П.</c:v>
                </c:pt>
                <c:pt idx="2">
                  <c:v>Герасимович А.А.</c:v>
                </c:pt>
                <c:pt idx="3">
                  <c:v>Петров П.П.</c:v>
                </c:pt>
                <c:pt idx="4">
                  <c:v>Рогулев Н.В.</c:v>
                </c:pt>
              </c:strCache>
            </c:strRef>
          </c:cat>
          <c:val>
            <c:numRef>
              <c:f>Лист20!$B$6:$B$10</c:f>
              <c:numCache>
                <c:formatCode>General</c:formatCode>
                <c:ptCount val="5"/>
                <c:pt idx="0">
                  <c:v>265000</c:v>
                </c:pt>
                <c:pt idx="1">
                  <c:v>361000</c:v>
                </c:pt>
                <c:pt idx="2">
                  <c:v>215200</c:v>
                </c:pt>
                <c:pt idx="3">
                  <c:v>290000</c:v>
                </c:pt>
                <c:pt idx="4">
                  <c:v>453000</c:v>
                </c:pt>
              </c:numCache>
            </c:numRef>
          </c:val>
        </c:ser>
        <c:ser>
          <c:idx val="1"/>
          <c:order val="1"/>
          <c:tx>
            <c:strRef>
              <c:f>Лист20!$E$4</c:f>
              <c:strCache>
                <c:ptCount val="1"/>
                <c:pt idx="0">
                  <c:v>Всего начислено, руб.</c:v>
                </c:pt>
              </c:strCache>
            </c:strRef>
          </c:tx>
          <c:cat>
            <c:strRef>
              <c:f>Лист20!$A$6:$A$10</c:f>
              <c:strCache>
                <c:ptCount val="5"/>
                <c:pt idx="0">
                  <c:v>Прищепа А.Н.</c:v>
                </c:pt>
                <c:pt idx="1">
                  <c:v>Масловский Н.П.</c:v>
                </c:pt>
                <c:pt idx="2">
                  <c:v>Герасимович А.А.</c:v>
                </c:pt>
                <c:pt idx="3">
                  <c:v>Петров П.П.</c:v>
                </c:pt>
                <c:pt idx="4">
                  <c:v>Рогулев Н.В.</c:v>
                </c:pt>
              </c:strCache>
            </c:strRef>
          </c:cat>
          <c:val>
            <c:numRef>
              <c:f>Лист20!$E$6:$E$10</c:f>
              <c:numCache>
                <c:formatCode>General</c:formatCode>
                <c:ptCount val="5"/>
                <c:pt idx="0">
                  <c:v>371000</c:v>
                </c:pt>
                <c:pt idx="1">
                  <c:v>487350</c:v>
                </c:pt>
                <c:pt idx="2">
                  <c:v>312040</c:v>
                </c:pt>
                <c:pt idx="3">
                  <c:v>391500</c:v>
                </c:pt>
                <c:pt idx="4">
                  <c:v>566250</c:v>
                </c:pt>
              </c:numCache>
            </c:numRef>
          </c:val>
        </c:ser>
        <c:dLbls/>
        <c:shape val="box"/>
        <c:axId val="214210048"/>
        <c:axId val="214214528"/>
        <c:axId val="0"/>
      </c:bar3DChart>
      <c:catAx>
        <c:axId val="214210048"/>
        <c:scaling>
          <c:orientation val="minMax"/>
        </c:scaling>
        <c:axPos val="b"/>
        <c:majorTickMark val="none"/>
        <c:tickLblPos val="nextTo"/>
        <c:crossAx val="214214528"/>
        <c:crosses val="autoZero"/>
        <c:auto val="1"/>
        <c:lblAlgn val="ctr"/>
        <c:lblOffset val="100"/>
      </c:catAx>
      <c:valAx>
        <c:axId val="214214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14210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Стоимость</a:t>
            </a:r>
            <a:r>
              <a:rPr lang="ru-RU" baseline="0"/>
              <a:t> продукции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Лист3!$F$6</c:f>
              <c:strCache>
                <c:ptCount val="1"/>
                <c:pt idx="0">
                  <c:v>факт</c:v>
                </c:pt>
              </c:strCache>
            </c:strRef>
          </c:tx>
          <c:spPr>
            <a:gradFill>
              <a:gsLst>
                <a:gs pos="100000">
                  <a:srgbClr val="002060"/>
                </a:gs>
                <a:gs pos="100000">
                  <a:srgbClr val="4F81BD">
                    <a:tint val="44500"/>
                    <a:satMod val="160000"/>
                  </a:srgbClr>
                </a:gs>
                <a:gs pos="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scene3d>
              <a:camera prst="orthographicFront"/>
              <a:lightRig rig="threePt" dir="t">
                <a:rot lat="0" lon="0" rev="1200000"/>
              </a:lightRig>
            </a:scene3d>
            <a:sp3d prstMaterial="dkEdge">
              <a:bevelT w="63500" h="25400"/>
            </a:sp3d>
          </c:spPr>
          <c:cat>
            <c:strRef>
              <c:f>Лист3!$A$8:$A$12</c:f>
              <c:strCache>
                <c:ptCount val="5"/>
                <c:pt idx="0">
                  <c:v>Эмаль ПФ-115</c:v>
                </c:pt>
                <c:pt idx="1">
                  <c:v>Эмаль ГФ-1217</c:v>
                </c:pt>
                <c:pt idx="2">
                  <c:v>Эмаль ГФ-230</c:v>
                </c:pt>
                <c:pt idx="3">
                  <c:v>Грунтовка ГФ-021</c:v>
                </c:pt>
                <c:pt idx="4">
                  <c:v>Грунтовка ГФ-0163</c:v>
                </c:pt>
              </c:strCache>
            </c:strRef>
          </c:cat>
          <c:val>
            <c:numRef>
              <c:f>Лист3!$F$8:$F$12</c:f>
              <c:numCache>
                <c:formatCode>0.0</c:formatCode>
                <c:ptCount val="5"/>
                <c:pt idx="0">
                  <c:v>64.260000000000005</c:v>
                </c:pt>
                <c:pt idx="1">
                  <c:v>47.300000000000004</c:v>
                </c:pt>
                <c:pt idx="2">
                  <c:v>79.170000000000016</c:v>
                </c:pt>
                <c:pt idx="3">
                  <c:v>41.8</c:v>
                </c:pt>
                <c:pt idx="4">
                  <c:v>43.35</c:v>
                </c:pt>
              </c:numCache>
            </c:numRef>
          </c:val>
        </c:ser>
        <c:axId val="118573696"/>
        <c:axId val="118686080"/>
      </c:barChart>
      <c:catAx>
        <c:axId val="118573696"/>
        <c:scaling>
          <c:orientation val="minMax"/>
        </c:scaling>
        <c:axPos val="b"/>
        <c:tickLblPos val="nextTo"/>
        <c:crossAx val="118686080"/>
        <c:crosses val="autoZero"/>
        <c:auto val="1"/>
        <c:lblAlgn val="ctr"/>
        <c:lblOffset val="100"/>
      </c:catAx>
      <c:valAx>
        <c:axId val="118686080"/>
        <c:scaling>
          <c:orientation val="minMax"/>
        </c:scaling>
        <c:axPos val="l"/>
        <c:majorGridlines/>
        <c:numFmt formatCode="0.0" sourceLinked="1"/>
        <c:tickLblPos val="nextTo"/>
        <c:crossAx val="11857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Годовой</a:t>
            </a:r>
            <a:r>
              <a:rPr lang="ru-RU" baseline="0"/>
              <a:t> объем товарооборота</a:t>
            </a:r>
            <a:endParaRPr lang="ru-RU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Лист4!$A$7:$A$11</c:f>
              <c:strCache>
                <c:ptCount val="5"/>
                <c:pt idx="0">
                  <c:v>ГУМ</c:v>
                </c:pt>
                <c:pt idx="1">
                  <c:v>ЦУМ</c:v>
                </c:pt>
                <c:pt idx="2">
                  <c:v>ТД "На Немиге"</c:v>
                </c:pt>
                <c:pt idx="3">
                  <c:v>"Свислочь"</c:v>
                </c:pt>
                <c:pt idx="4">
                  <c:v>"Беларусь"</c:v>
                </c:pt>
              </c:strCache>
            </c:strRef>
          </c:cat>
          <c:val>
            <c:numRef>
              <c:f>Лист4!$F$7:$F$11</c:f>
              <c:numCache>
                <c:formatCode>General</c:formatCode>
                <c:ptCount val="5"/>
                <c:pt idx="0">
                  <c:v>10681.7</c:v>
                </c:pt>
                <c:pt idx="1">
                  <c:v>14116.9</c:v>
                </c:pt>
                <c:pt idx="2">
                  <c:v>17686.800000000003</c:v>
                </c:pt>
                <c:pt idx="3">
                  <c:v>15690.5</c:v>
                </c:pt>
                <c:pt idx="4">
                  <c:v>21410.9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Стоимость</a:t>
            </a:r>
            <a:r>
              <a:rPr lang="ru-RU" baseline="0"/>
              <a:t> аренды</a:t>
            </a:r>
            <a:endParaRPr lang="ru-RU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Лист5!$B$7:$B$11</c:f>
              <c:strCache>
                <c:ptCount val="5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Матусевич В.В.</c:v>
                </c:pt>
                <c:pt idx="4">
                  <c:v>Климчук К.К.</c:v>
                </c:pt>
              </c:strCache>
            </c:strRef>
          </c:cat>
          <c:val>
            <c:numRef>
              <c:f>Лист5!$D$7:$D$11</c:f>
              <c:numCache>
                <c:formatCode>General</c:formatCode>
                <c:ptCount val="5"/>
                <c:pt idx="0">
                  <c:v>45000</c:v>
                </c:pt>
                <c:pt idx="1">
                  <c:v>24000</c:v>
                </c:pt>
                <c:pt idx="2">
                  <c:v>36000</c:v>
                </c:pt>
                <c:pt idx="3">
                  <c:v>50000</c:v>
                </c:pt>
                <c:pt idx="4">
                  <c:v>40000</c:v>
                </c:pt>
              </c:numCache>
            </c:numRef>
          </c:val>
        </c:ser>
        <c:axId val="118836224"/>
        <c:axId val="118846208"/>
      </c:barChart>
      <c:catAx>
        <c:axId val="118836224"/>
        <c:scaling>
          <c:orientation val="minMax"/>
        </c:scaling>
        <c:axPos val="l"/>
        <c:majorTickMark val="none"/>
        <c:tickLblPos val="nextTo"/>
        <c:crossAx val="118846208"/>
        <c:crosses val="autoZero"/>
        <c:auto val="1"/>
        <c:lblAlgn val="ctr"/>
        <c:lblOffset val="100"/>
      </c:catAx>
      <c:valAx>
        <c:axId val="11884620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8836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Стоимость</a:t>
            </a:r>
            <a:r>
              <a:rPr lang="ru-RU" baseline="0"/>
              <a:t>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Лист6!$A$7:$A$16</c:f>
              <c:numCache>
                <c:formatCode>dd/mm/yyyy</c:formatCode>
                <c:ptCount val="10"/>
                <c:pt idx="0">
                  <c:v>38139</c:v>
                </c:pt>
                <c:pt idx="1">
                  <c:v>38140</c:v>
                </c:pt>
                <c:pt idx="2">
                  <c:v>38141</c:v>
                </c:pt>
                <c:pt idx="3">
                  <c:v>38142</c:v>
                </c:pt>
                <c:pt idx="4">
                  <c:v>38143</c:v>
                </c:pt>
                <c:pt idx="5">
                  <c:v>38144</c:v>
                </c:pt>
                <c:pt idx="6">
                  <c:v>38145</c:v>
                </c:pt>
                <c:pt idx="7">
                  <c:v>38146</c:v>
                </c:pt>
                <c:pt idx="8">
                  <c:v>38147</c:v>
                </c:pt>
                <c:pt idx="9">
                  <c:v>38148</c:v>
                </c:pt>
              </c:numCache>
            </c:numRef>
          </c:cat>
          <c:val>
            <c:numRef>
              <c:f>Лист6!$C$7:$C$16</c:f>
              <c:numCache>
                <c:formatCode>General</c:formatCode>
                <c:ptCount val="10"/>
                <c:pt idx="0">
                  <c:v>76000</c:v>
                </c:pt>
                <c:pt idx="1">
                  <c:v>75000</c:v>
                </c:pt>
                <c:pt idx="2">
                  <c:v>120000</c:v>
                </c:pt>
                <c:pt idx="3">
                  <c:v>64000</c:v>
                </c:pt>
                <c:pt idx="4">
                  <c:v>76000</c:v>
                </c:pt>
                <c:pt idx="5">
                  <c:v>82500</c:v>
                </c:pt>
                <c:pt idx="6">
                  <c:v>105000</c:v>
                </c:pt>
                <c:pt idx="7">
                  <c:v>110000</c:v>
                </c:pt>
                <c:pt idx="8">
                  <c:v>40000</c:v>
                </c:pt>
                <c:pt idx="9">
                  <c:v>62400</c:v>
                </c:pt>
              </c:numCache>
            </c:numRef>
          </c:val>
        </c:ser>
        <c:axId val="119081216"/>
        <c:axId val="119099392"/>
      </c:barChart>
      <c:dateAx>
        <c:axId val="119081216"/>
        <c:scaling>
          <c:orientation val="minMax"/>
        </c:scaling>
        <c:axPos val="b"/>
        <c:numFmt formatCode="dd/mm/yyyy" sourceLinked="1"/>
        <c:majorTickMark val="none"/>
        <c:tickLblPos val="nextTo"/>
        <c:crossAx val="119099392"/>
        <c:crosses val="autoZero"/>
        <c:auto val="1"/>
        <c:lblOffset val="100"/>
      </c:dateAx>
      <c:valAx>
        <c:axId val="119099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908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title>
      <c:tx>
        <c:rich>
          <a:bodyPr/>
          <a:lstStyle/>
          <a:p>
            <a:pPr>
              <a:defRPr/>
            </a:pPr>
            <a:r>
              <a:rPr lang="ru-RU"/>
              <a:t>Отклонение</a:t>
            </a:r>
            <a:r>
              <a:rPr lang="ru-RU" baseline="0"/>
              <a:t> от плана </a:t>
            </a:r>
            <a:endParaRPr lang="ru-RU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Лист7!$A$8:$A$13</c:f>
              <c:strCache>
                <c:ptCount val="6"/>
                <c:pt idx="0">
                  <c:v>Картофель</c:v>
                </c:pt>
                <c:pt idx="1">
                  <c:v>Свекла</c:v>
                </c:pt>
                <c:pt idx="2">
                  <c:v>Морковь</c:v>
                </c:pt>
                <c:pt idx="3">
                  <c:v>Капуста</c:v>
                </c:pt>
                <c:pt idx="4">
                  <c:v>Огурцы</c:v>
                </c:pt>
                <c:pt idx="5">
                  <c:v>Перец</c:v>
                </c:pt>
              </c:strCache>
            </c:strRef>
          </c:cat>
          <c:val>
            <c:numRef>
              <c:f>Лист7!$G$8:$G$13</c:f>
              <c:numCache>
                <c:formatCode>General</c:formatCode>
                <c:ptCount val="6"/>
                <c:pt idx="0">
                  <c:v>-4.1999999999999957</c:v>
                </c:pt>
                <c:pt idx="1">
                  <c:v>9.6000000000000014</c:v>
                </c:pt>
                <c:pt idx="2">
                  <c:v>-21.600000000000009</c:v>
                </c:pt>
                <c:pt idx="3">
                  <c:v>-15</c:v>
                </c:pt>
                <c:pt idx="4">
                  <c:v>11.5</c:v>
                </c:pt>
                <c:pt idx="5">
                  <c:v>10.550000000000011</c:v>
                </c:pt>
              </c:numCache>
            </c:numRef>
          </c:val>
        </c:ser>
        <c:dLbls/>
        <c:shape val="box"/>
        <c:axId val="42866176"/>
        <c:axId val="42867712"/>
        <c:axId val="0"/>
      </c:bar3DChart>
      <c:catAx>
        <c:axId val="42866176"/>
        <c:scaling>
          <c:orientation val="minMax"/>
        </c:scaling>
        <c:axPos val="b"/>
        <c:majorTickMark val="none"/>
        <c:tickLblPos val="nextTo"/>
        <c:crossAx val="42867712"/>
        <c:crosses val="autoZero"/>
        <c:auto val="1"/>
        <c:lblAlgn val="ctr"/>
        <c:lblOffset val="100"/>
      </c:catAx>
      <c:valAx>
        <c:axId val="428677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2866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Лист8!$A$6:$A$12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Лист8!$F$6:$F$12</c:f>
              <c:numCache>
                <c:formatCode>General</c:formatCode>
                <c:ptCount val="7"/>
                <c:pt idx="0">
                  <c:v>2106.3000000000002</c:v>
                </c:pt>
                <c:pt idx="1">
                  <c:v>2101.1</c:v>
                </c:pt>
                <c:pt idx="2">
                  <c:v>1972.1999999999998</c:v>
                </c:pt>
                <c:pt idx="3">
                  <c:v>2021.8</c:v>
                </c:pt>
                <c:pt idx="4">
                  <c:v>2046.8000000000002</c:v>
                </c:pt>
                <c:pt idx="5">
                  <c:v>2171.7999999999997</c:v>
                </c:pt>
                <c:pt idx="6">
                  <c:v>2297.1999999999998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Лист9!$B$5</c:f>
              <c:strCache>
                <c:ptCount val="1"/>
                <c:pt idx="0">
                  <c:v>Бытовая техника</c:v>
                </c:pt>
              </c:strCache>
            </c:strRef>
          </c:tx>
          <c:cat>
            <c:strRef>
              <c:f>Лист9!$A$6:$A$11</c:f>
              <c:strCache>
                <c:ptCount val="6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</c:strCache>
            </c:strRef>
          </c:cat>
          <c:val>
            <c:numRef>
              <c:f>Лист9!$B$6:$B$11</c:f>
              <c:numCache>
                <c:formatCode>General</c:formatCode>
                <c:ptCount val="6"/>
                <c:pt idx="0">
                  <c:v>1540.6</c:v>
                </c:pt>
                <c:pt idx="1">
                  <c:v>1650.1</c:v>
                </c:pt>
                <c:pt idx="2">
                  <c:v>1725.4</c:v>
                </c:pt>
                <c:pt idx="3">
                  <c:v>1741.1</c:v>
                </c:pt>
                <c:pt idx="4">
                  <c:v>1850.6</c:v>
                </c:pt>
                <c:pt idx="5">
                  <c:v>1925.9</c:v>
                </c:pt>
              </c:numCache>
            </c:numRef>
          </c:val>
        </c:ser>
        <c:ser>
          <c:idx val="1"/>
          <c:order val="1"/>
          <c:tx>
            <c:strRef>
              <c:f>Лист9!$D$5</c:f>
              <c:strCache>
                <c:ptCount val="1"/>
                <c:pt idx="0">
                  <c:v>Хозтовары</c:v>
                </c:pt>
              </c:strCache>
            </c:strRef>
          </c:tx>
          <c:cat>
            <c:strRef>
              <c:f>Лист9!$A$6:$A$11</c:f>
              <c:strCache>
                <c:ptCount val="6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</c:strCache>
            </c:strRef>
          </c:cat>
          <c:val>
            <c:numRef>
              <c:f>Лист9!$D$6:$D$11</c:f>
              <c:numCache>
                <c:formatCode>General</c:formatCode>
                <c:ptCount val="6"/>
                <c:pt idx="0">
                  <c:v>970.2</c:v>
                </c:pt>
                <c:pt idx="1">
                  <c:v>710.4</c:v>
                </c:pt>
                <c:pt idx="2">
                  <c:v>825.5</c:v>
                </c:pt>
                <c:pt idx="3">
                  <c:v>1170.7</c:v>
                </c:pt>
                <c:pt idx="4">
                  <c:v>910.9</c:v>
                </c:pt>
                <c:pt idx="5">
                  <c:v>1026</c:v>
                </c:pt>
              </c:numCache>
            </c:numRef>
          </c:val>
        </c:ser>
        <c:shape val="box"/>
        <c:axId val="119297920"/>
        <c:axId val="119299456"/>
        <c:axId val="0"/>
      </c:bar3DChart>
      <c:catAx>
        <c:axId val="119297920"/>
        <c:scaling>
          <c:orientation val="minMax"/>
        </c:scaling>
        <c:axPos val="b"/>
        <c:tickLblPos val="nextTo"/>
        <c:crossAx val="119299456"/>
        <c:crosses val="autoZero"/>
        <c:auto val="1"/>
        <c:lblAlgn val="ctr"/>
        <c:lblOffset val="100"/>
      </c:catAx>
      <c:valAx>
        <c:axId val="119299456"/>
        <c:scaling>
          <c:orientation val="minMax"/>
        </c:scaling>
        <c:axPos val="l"/>
        <c:majorGridlines/>
        <c:numFmt formatCode="General" sourceLinked="1"/>
        <c:tickLblPos val="nextTo"/>
        <c:crossAx val="11929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15</xdr:row>
      <xdr:rowOff>22860</xdr:rowOff>
    </xdr:from>
    <xdr:to>
      <xdr:col>5</xdr:col>
      <xdr:colOff>495300</xdr:colOff>
      <xdr:row>29</xdr:row>
      <xdr:rowOff>7620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7620</xdr:rowOff>
    </xdr:from>
    <xdr:to>
      <xdr:col>4</xdr:col>
      <xdr:colOff>259080</xdr:colOff>
      <xdr:row>28</xdr:row>
      <xdr:rowOff>106680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22860</xdr:rowOff>
    </xdr:from>
    <xdr:to>
      <xdr:col>5</xdr:col>
      <xdr:colOff>45720</xdr:colOff>
      <xdr:row>31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15240</xdr:rowOff>
    </xdr:from>
    <xdr:to>
      <xdr:col>4</xdr:col>
      <xdr:colOff>556260</xdr:colOff>
      <xdr:row>32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15</xdr:row>
      <xdr:rowOff>76200</xdr:rowOff>
    </xdr:from>
    <xdr:to>
      <xdr:col>4</xdr:col>
      <xdr:colOff>868680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30480</xdr:rowOff>
    </xdr:from>
    <xdr:to>
      <xdr:col>4</xdr:col>
      <xdr:colOff>883920</xdr:colOff>
      <xdr:row>27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15</xdr:row>
      <xdr:rowOff>22860</xdr:rowOff>
    </xdr:from>
    <xdr:to>
      <xdr:col>5</xdr:col>
      <xdr:colOff>342900</xdr:colOff>
      <xdr:row>30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944880</xdr:rowOff>
    </xdr:from>
    <xdr:to>
      <xdr:col>4</xdr:col>
      <xdr:colOff>434340</xdr:colOff>
      <xdr:row>28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16</xdr:row>
      <xdr:rowOff>53340</xdr:rowOff>
    </xdr:from>
    <xdr:to>
      <xdr:col>5</xdr:col>
      <xdr:colOff>548640</xdr:colOff>
      <xdr:row>31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723900</xdr:rowOff>
    </xdr:from>
    <xdr:to>
      <xdr:col>4</xdr:col>
      <xdr:colOff>769620</xdr:colOff>
      <xdr:row>30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13</xdr:row>
      <xdr:rowOff>38100</xdr:rowOff>
    </xdr:from>
    <xdr:to>
      <xdr:col>6</xdr:col>
      <xdr:colOff>579120</xdr:colOff>
      <xdr:row>28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792480</xdr:colOff>
      <xdr:row>30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14</xdr:row>
      <xdr:rowOff>45720</xdr:rowOff>
    </xdr:from>
    <xdr:to>
      <xdr:col>7</xdr:col>
      <xdr:colOff>45720</xdr:colOff>
      <xdr:row>28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14</xdr:row>
      <xdr:rowOff>15240</xdr:rowOff>
    </xdr:from>
    <xdr:to>
      <xdr:col>4</xdr:col>
      <xdr:colOff>411480</xdr:colOff>
      <xdr:row>29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14</xdr:row>
      <xdr:rowOff>7620</xdr:rowOff>
    </xdr:from>
    <xdr:to>
      <xdr:col>5</xdr:col>
      <xdr:colOff>922020</xdr:colOff>
      <xdr:row>29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975360</xdr:colOff>
      <xdr:row>17</xdr:row>
      <xdr:rowOff>121920</xdr:rowOff>
    </xdr:from>
    <xdr:to>
      <xdr:col>6</xdr:col>
      <xdr:colOff>0</xdr:colOff>
      <xdr:row>32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19</xdr:row>
      <xdr:rowOff>30480</xdr:rowOff>
    </xdr:from>
    <xdr:to>
      <xdr:col>5</xdr:col>
      <xdr:colOff>106680</xdr:colOff>
      <xdr:row>34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16</xdr:row>
      <xdr:rowOff>15240</xdr:rowOff>
    </xdr:from>
    <xdr:to>
      <xdr:col>5</xdr:col>
      <xdr:colOff>137160</xdr:colOff>
      <xdr:row>31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15</xdr:row>
      <xdr:rowOff>106680</xdr:rowOff>
    </xdr:from>
    <xdr:to>
      <xdr:col>5</xdr:col>
      <xdr:colOff>0</xdr:colOff>
      <xdr:row>30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15</xdr:row>
      <xdr:rowOff>7620</xdr:rowOff>
    </xdr:from>
    <xdr:to>
      <xdr:col>5</xdr:col>
      <xdr:colOff>22860</xdr:colOff>
      <xdr:row>30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74"/>
  <sheetViews>
    <sheetView tabSelected="1" workbookViewId="0">
      <selection activeCell="H23" sqref="H23"/>
    </sheetView>
  </sheetViews>
  <sheetFormatPr defaultRowHeight="14.4"/>
  <cols>
    <col min="1" max="6" width="13.77734375" customWidth="1"/>
    <col min="7" max="7" width="10.77734375" customWidth="1"/>
  </cols>
  <sheetData>
    <row r="2" spans="1:12" ht="28.8" customHeight="1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2" ht="15" thickBot="1"/>
    <row r="4" spans="1:12" ht="30" customHeight="1" thickTop="1" thickBot="1">
      <c r="A4" s="55" t="s">
        <v>1</v>
      </c>
      <c r="B4" s="55" t="s">
        <v>2</v>
      </c>
      <c r="C4" s="55"/>
      <c r="D4" s="55"/>
      <c r="E4" s="55" t="s">
        <v>3</v>
      </c>
      <c r="F4" s="55"/>
      <c r="G4" s="2"/>
    </row>
    <row r="5" spans="1:12" ht="20.399999999999999" customHeight="1" thickTop="1" thickBot="1">
      <c r="A5" s="56"/>
      <c r="B5" s="5" t="s">
        <v>4</v>
      </c>
      <c r="C5" s="5" t="s">
        <v>5</v>
      </c>
      <c r="D5" s="5" t="s">
        <v>6</v>
      </c>
      <c r="E5" s="5" t="s">
        <v>4</v>
      </c>
      <c r="F5" s="5" t="s">
        <v>5</v>
      </c>
      <c r="G5" s="2"/>
      <c r="L5" s="2"/>
    </row>
    <row r="6" spans="1:12" ht="20.399999999999999" customHeight="1" thickTop="1" thickBo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2"/>
      <c r="H6" t="s">
        <v>9</v>
      </c>
      <c r="L6" s="2"/>
    </row>
    <row r="7" spans="1:12" ht="20.399999999999999" customHeight="1" thickTop="1" thickBot="1">
      <c r="A7" s="7">
        <v>1959</v>
      </c>
      <c r="B7" s="5">
        <v>2480.5</v>
      </c>
      <c r="C7" s="5">
        <v>5575.2</v>
      </c>
      <c r="D7" s="8">
        <f>SUM(B7:C7)</f>
        <v>8055.7</v>
      </c>
      <c r="E7" s="15">
        <f>(B7/D7)*100%</f>
        <v>0.30791861663170178</v>
      </c>
      <c r="F7" s="15">
        <f>(C7/D7)*100%</f>
        <v>0.69208138336829816</v>
      </c>
      <c r="G7" s="2"/>
    </row>
    <row r="8" spans="1:12" ht="20.399999999999999" customHeight="1" thickTop="1" thickBot="1">
      <c r="A8" s="7">
        <v>1970</v>
      </c>
      <c r="B8" s="5">
        <v>3890.6</v>
      </c>
      <c r="C8" s="5">
        <v>5101.6000000000004</v>
      </c>
      <c r="D8" s="8">
        <f>SUM(B8:C8)</f>
        <v>8992.2000000000007</v>
      </c>
      <c r="E8" s="15">
        <f>(B8/D8)*100%</f>
        <v>0.43266386423789505</v>
      </c>
      <c r="F8" s="15">
        <f>(C8/D8)*100%</f>
        <v>0.56733613576210495</v>
      </c>
      <c r="G8" s="2"/>
    </row>
    <row r="9" spans="1:12" ht="20.399999999999999" customHeight="1" thickTop="1" thickBot="1">
      <c r="A9" s="7">
        <v>1979</v>
      </c>
      <c r="B9" s="5">
        <v>5234.3</v>
      </c>
      <c r="C9" s="5">
        <v>4298.2</v>
      </c>
      <c r="D9" s="8">
        <f t="shared" ref="D9:D12" si="0">SUM(B9:C9)</f>
        <v>9532.5</v>
      </c>
      <c r="E9" s="15">
        <f t="shared" ref="E9:E12" si="1">(B9/D9)*100%</f>
        <v>0.54910044584316808</v>
      </c>
      <c r="F9" s="15">
        <f t="shared" ref="F9:F12" si="2">(C9/D9)*100%</f>
        <v>0.45089955415683186</v>
      </c>
      <c r="G9" s="2"/>
    </row>
    <row r="10" spans="1:12" ht="20.399999999999999" customHeight="1" thickTop="1" thickBot="1">
      <c r="A10" s="7">
        <v>1989</v>
      </c>
      <c r="B10" s="5">
        <v>6641.4</v>
      </c>
      <c r="C10" s="5">
        <v>3510.4</v>
      </c>
      <c r="D10" s="8">
        <f t="shared" si="0"/>
        <v>10151.799999999999</v>
      </c>
      <c r="E10" s="15">
        <f t="shared" si="1"/>
        <v>0.65420910577434543</v>
      </c>
      <c r="F10" s="15">
        <f t="shared" si="2"/>
        <v>0.34579089422565462</v>
      </c>
      <c r="G10" s="2"/>
    </row>
    <row r="11" spans="1:12" ht="20.399999999999999" customHeight="1" thickTop="1" thickBot="1">
      <c r="A11" s="7">
        <v>2000</v>
      </c>
      <c r="B11" s="5">
        <v>6985.4</v>
      </c>
      <c r="C11" s="5">
        <v>3034.1</v>
      </c>
      <c r="D11" s="8">
        <f t="shared" si="0"/>
        <v>10019.5</v>
      </c>
      <c r="E11" s="15">
        <f t="shared" si="1"/>
        <v>0.69718049802884374</v>
      </c>
      <c r="F11" s="15">
        <f t="shared" si="2"/>
        <v>0.30281950197115626</v>
      </c>
      <c r="G11" s="2"/>
    </row>
    <row r="12" spans="1:12" ht="20.399999999999999" customHeight="1" thickTop="1" thickBot="1">
      <c r="A12" s="7">
        <v>2004</v>
      </c>
      <c r="B12" s="5">
        <v>7150.2</v>
      </c>
      <c r="C12" s="5">
        <v>2940.3</v>
      </c>
      <c r="D12" s="8">
        <f t="shared" si="0"/>
        <v>10090.5</v>
      </c>
      <c r="E12" s="15">
        <f t="shared" si="1"/>
        <v>0.70860710569347407</v>
      </c>
      <c r="F12" s="15">
        <f t="shared" si="2"/>
        <v>0.29139289430652598</v>
      </c>
      <c r="G12" s="2"/>
    </row>
    <row r="13" spans="1:12" ht="15.6" thickTop="1" thickBot="1">
      <c r="G13" s="2"/>
    </row>
    <row r="14" spans="1:12" ht="28.8" customHeight="1" thickTop="1" thickBot="1">
      <c r="A14" s="51" t="s">
        <v>7</v>
      </c>
      <c r="B14" s="52"/>
      <c r="C14" s="52"/>
      <c r="D14" s="52"/>
      <c r="E14" s="52"/>
      <c r="F14" s="14">
        <f>SUM(B7:B12)/6</f>
        <v>5397.0666666666675</v>
      </c>
    </row>
    <row r="15" spans="1:12" ht="28.8" customHeight="1" thickTop="1" thickBot="1">
      <c r="A15" s="51" t="s">
        <v>8</v>
      </c>
      <c r="B15" s="52"/>
      <c r="C15" s="52"/>
      <c r="D15" s="52"/>
      <c r="E15" s="53"/>
      <c r="F15" s="14">
        <f>SUM(C7:C12)/6</f>
        <v>4076.6333333333332</v>
      </c>
    </row>
    <row r="16" spans="1:12" ht="15" thickTop="1"/>
    <row r="17" spans="1:3" ht="15" thickBot="1"/>
    <row r="18" spans="1:3" ht="14.4" customHeight="1" thickTop="1" thickBot="1">
      <c r="A18" s="5"/>
      <c r="B18" s="5" t="s">
        <v>4</v>
      </c>
      <c r="C18" s="5" t="s">
        <v>5</v>
      </c>
    </row>
    <row r="19" spans="1:3" ht="16.8" thickTop="1" thickBot="1">
      <c r="A19" s="5">
        <v>1959</v>
      </c>
      <c r="B19" s="5">
        <v>2480.5</v>
      </c>
      <c r="C19" s="5">
        <v>5575.2</v>
      </c>
    </row>
    <row r="20" spans="1:3" ht="16.8" thickTop="1" thickBot="1">
      <c r="A20" s="5">
        <v>1970</v>
      </c>
      <c r="B20" s="5">
        <v>3890.6</v>
      </c>
      <c r="C20" s="5">
        <v>5101.6000000000004</v>
      </c>
    </row>
    <row r="21" spans="1:3" ht="16.8" thickTop="1" thickBot="1">
      <c r="A21" s="5">
        <v>1979</v>
      </c>
      <c r="B21" s="5">
        <v>5234.3</v>
      </c>
      <c r="C21" s="5">
        <v>4298.2</v>
      </c>
    </row>
    <row r="22" spans="1:3" ht="16.8" thickTop="1" thickBot="1">
      <c r="A22" s="5">
        <v>1989</v>
      </c>
      <c r="B22" s="5">
        <v>6641.4</v>
      </c>
      <c r="C22" s="5">
        <v>3510.4</v>
      </c>
    </row>
    <row r="23" spans="1:3" ht="16.8" thickTop="1" thickBot="1">
      <c r="A23" s="5">
        <v>2000</v>
      </c>
      <c r="B23" s="5">
        <v>6985.4</v>
      </c>
      <c r="C23" s="5">
        <v>3034.1</v>
      </c>
    </row>
    <row r="24" spans="1:3" ht="16.8" thickTop="1" thickBot="1">
      <c r="A24" s="5">
        <v>2004</v>
      </c>
      <c r="B24" s="5">
        <v>7150.2</v>
      </c>
      <c r="C24" s="5">
        <v>2940.3</v>
      </c>
    </row>
    <row r="25" spans="1:3" ht="15" thickTop="1"/>
    <row r="32" spans="1:3" ht="28.8" customHeight="1"/>
    <row r="34" ht="20.399999999999999" customHeight="1"/>
    <row r="35" ht="20.399999999999999" customHeight="1"/>
    <row r="36" ht="20.399999999999999" customHeight="1"/>
    <row r="37" ht="20.399999999999999" customHeight="1"/>
    <row r="38" ht="20.399999999999999" customHeight="1"/>
    <row r="39" ht="20.399999999999999" customHeight="1"/>
    <row r="40" ht="20.399999999999999" customHeight="1"/>
    <row r="41" ht="20.399999999999999" customHeight="1"/>
    <row r="42" ht="20.399999999999999" customHeight="1"/>
    <row r="43" ht="20.399999999999999" customHeight="1"/>
    <row r="45" ht="28.8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</sheetData>
  <mergeCells count="6">
    <mergeCell ref="A14:E14"/>
    <mergeCell ref="A15:E15"/>
    <mergeCell ref="A2:K2"/>
    <mergeCell ref="A4:A5"/>
    <mergeCell ref="B4:D4"/>
    <mergeCell ref="E4:F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K27"/>
  <sheetViews>
    <sheetView topLeftCell="A14" workbookViewId="0">
      <selection activeCell="G34" sqref="G34"/>
    </sheetView>
  </sheetViews>
  <sheetFormatPr defaultRowHeight="14.4"/>
  <cols>
    <col min="1" max="4" width="15.77734375" customWidth="1"/>
  </cols>
  <sheetData>
    <row r="2" spans="1:11" ht="28.8" customHeight="1">
      <c r="A2" s="54" t="s">
        <v>104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1" customHeight="1" thickTop="1" thickBot="1">
      <c r="A4" s="55" t="s">
        <v>105</v>
      </c>
      <c r="B4" s="55" t="s">
        <v>106</v>
      </c>
      <c r="C4" s="55" t="s">
        <v>107</v>
      </c>
      <c r="D4" s="55"/>
    </row>
    <row r="5" spans="1:11" ht="30" customHeight="1" thickTop="1" thickBot="1">
      <c r="A5" s="55"/>
      <c r="B5" s="55"/>
      <c r="C5" s="5" t="s">
        <v>108</v>
      </c>
      <c r="D5" s="5" t="s">
        <v>109</v>
      </c>
    </row>
    <row r="6" spans="1:11" ht="21" customHeight="1" thickTop="1" thickBot="1">
      <c r="A6" s="5">
        <v>280</v>
      </c>
      <c r="B6" s="30">
        <v>481400</v>
      </c>
      <c r="C6" s="5">
        <f>(27000+15%*(B6-300000))</f>
        <v>54210</v>
      </c>
      <c r="D6" s="5">
        <f>B6*1%</f>
        <v>4814</v>
      </c>
    </row>
    <row r="7" spans="1:11" ht="21" customHeight="1" thickTop="1" thickBot="1">
      <c r="A7" s="5">
        <v>281</v>
      </c>
      <c r="B7" s="30">
        <v>369900</v>
      </c>
      <c r="C7" s="5">
        <f>(27000+15%*(B7-300000))</f>
        <v>37485</v>
      </c>
      <c r="D7" s="5">
        <f t="shared" ref="D7:D12" si="0">B7*1%</f>
        <v>3699</v>
      </c>
    </row>
    <row r="8" spans="1:11" ht="21" customHeight="1" thickTop="1" thickBot="1">
      <c r="A8" s="5">
        <v>282</v>
      </c>
      <c r="B8" s="30">
        <v>290000</v>
      </c>
      <c r="C8" s="5">
        <f>B8*9%</f>
        <v>26100</v>
      </c>
      <c r="D8" s="5">
        <f t="shared" si="0"/>
        <v>2900</v>
      </c>
    </row>
    <row r="9" spans="1:11" ht="21" customHeight="1" thickTop="1" thickBot="1">
      <c r="A9" s="5">
        <v>283</v>
      </c>
      <c r="B9" s="30">
        <v>425000</v>
      </c>
      <c r="C9" s="5">
        <f>(27000+15%*(B9-300000))</f>
        <v>45750</v>
      </c>
      <c r="D9" s="5">
        <f t="shared" si="0"/>
        <v>4250</v>
      </c>
    </row>
    <row r="10" spans="1:11" ht="21" customHeight="1" thickTop="1" thickBot="1">
      <c r="A10" s="5">
        <v>284</v>
      </c>
      <c r="B10" s="30">
        <v>310500</v>
      </c>
      <c r="C10" s="5">
        <f>(27000+15%*(B10-300000))</f>
        <v>28575</v>
      </c>
      <c r="D10" s="5">
        <f t="shared" si="0"/>
        <v>3105</v>
      </c>
    </row>
    <row r="11" spans="1:11" ht="21" customHeight="1" thickTop="1" thickBot="1">
      <c r="A11" s="5">
        <v>285</v>
      </c>
      <c r="B11" s="30">
        <v>280000</v>
      </c>
      <c r="C11" s="5">
        <f>B11*9%</f>
        <v>25200</v>
      </c>
      <c r="D11" s="5">
        <f t="shared" si="0"/>
        <v>2800</v>
      </c>
    </row>
    <row r="12" spans="1:11" ht="21" customHeight="1" thickTop="1" thickBot="1">
      <c r="A12" s="5">
        <v>286</v>
      </c>
      <c r="B12" s="30">
        <v>287400</v>
      </c>
      <c r="C12" s="5">
        <f>B12*9%</f>
        <v>25866</v>
      </c>
      <c r="D12" s="5">
        <f t="shared" si="0"/>
        <v>2874</v>
      </c>
    </row>
    <row r="13" spans="1:11" ht="21" customHeight="1" thickTop="1" thickBot="1">
      <c r="A13" s="5" t="s">
        <v>24</v>
      </c>
      <c r="B13" s="30">
        <f>SUM(B6:B12)</f>
        <v>2444200</v>
      </c>
      <c r="C13" s="5">
        <f t="shared" ref="C13:D13" si="1">SUM(C6:C12)</f>
        <v>243186</v>
      </c>
      <c r="D13" s="5">
        <f t="shared" si="1"/>
        <v>24442</v>
      </c>
    </row>
    <row r="14" spans="1:11" ht="21" customHeight="1" thickTop="1" thickBot="1">
      <c r="A14" s="6">
        <v>1</v>
      </c>
      <c r="B14" s="6">
        <v>2</v>
      </c>
      <c r="C14" s="6">
        <v>3</v>
      </c>
      <c r="D14" s="6">
        <v>4</v>
      </c>
    </row>
    <row r="15" spans="1:11" ht="15" thickTop="1"/>
    <row r="16" spans="1:11" ht="108.6" customHeight="1">
      <c r="A16" s="63" t="s">
        <v>255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8" spans="1:2" ht="15" customHeight="1" thickBot="1">
      <c r="A18" s="32"/>
      <c r="B18" s="87"/>
    </row>
    <row r="19" spans="1:2" ht="31.8" thickTop="1" thickBot="1">
      <c r="A19" s="90"/>
      <c r="B19" s="88" t="s">
        <v>108</v>
      </c>
    </row>
    <row r="20" spans="1:2" ht="16.8" thickTop="1" thickBot="1">
      <c r="A20" s="89">
        <v>280</v>
      </c>
      <c r="B20" s="27">
        <v>4814</v>
      </c>
    </row>
    <row r="21" spans="1:2" ht="16.8" thickTop="1" thickBot="1">
      <c r="A21" s="5">
        <v>281</v>
      </c>
      <c r="B21" s="91">
        <v>3699</v>
      </c>
    </row>
    <row r="22" spans="1:2" ht="16.8" thickTop="1" thickBot="1">
      <c r="A22" s="5">
        <v>282</v>
      </c>
      <c r="B22" s="91">
        <v>2900</v>
      </c>
    </row>
    <row r="23" spans="1:2" ht="16.8" thickTop="1" thickBot="1">
      <c r="A23" s="5">
        <v>283</v>
      </c>
      <c r="B23" s="91">
        <v>4250</v>
      </c>
    </row>
    <row r="24" spans="1:2" ht="16.8" thickTop="1" thickBot="1">
      <c r="A24" s="5">
        <v>284</v>
      </c>
      <c r="B24" s="91">
        <v>3105</v>
      </c>
    </row>
    <row r="25" spans="1:2" ht="16.8" thickTop="1" thickBot="1">
      <c r="A25" s="5">
        <v>285</v>
      </c>
      <c r="B25" s="91">
        <v>2800</v>
      </c>
    </row>
    <row r="26" spans="1:2" ht="16.8" thickTop="1" thickBot="1">
      <c r="A26" s="5">
        <v>286</v>
      </c>
      <c r="B26" s="91">
        <v>2874</v>
      </c>
    </row>
    <row r="27" spans="1:2" ht="15" thickTop="1"/>
  </sheetData>
  <mergeCells count="5">
    <mergeCell ref="A2:K2"/>
    <mergeCell ref="A4:A5"/>
    <mergeCell ref="B4:B5"/>
    <mergeCell ref="C4:D4"/>
    <mergeCell ref="A16:K1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K17"/>
  <sheetViews>
    <sheetView topLeftCell="A9" workbookViewId="0">
      <selection activeCell="H18" sqref="H18"/>
    </sheetView>
  </sheetViews>
  <sheetFormatPr defaultRowHeight="14.4"/>
  <cols>
    <col min="1" max="3" width="15.77734375" customWidth="1"/>
    <col min="4" max="4" width="10.77734375" customWidth="1"/>
  </cols>
  <sheetData>
    <row r="2" spans="1:11" ht="28.8" customHeight="1">
      <c r="A2" s="54" t="s">
        <v>110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30" customHeight="1" thickTop="1" thickBot="1">
      <c r="A4" s="5" t="s">
        <v>111</v>
      </c>
      <c r="B4" s="5" t="s">
        <v>112</v>
      </c>
      <c r="C4" s="5" t="s">
        <v>113</v>
      </c>
    </row>
    <row r="5" spans="1:11" ht="30" customHeight="1" thickTop="1" thickBot="1">
      <c r="A5" s="5" t="s">
        <v>114</v>
      </c>
      <c r="B5" s="5" t="s">
        <v>115</v>
      </c>
      <c r="C5" s="5" t="s">
        <v>116</v>
      </c>
    </row>
    <row r="6" spans="1:11" ht="30" customHeight="1" thickTop="1" thickBot="1">
      <c r="A6" s="7" t="s">
        <v>117</v>
      </c>
      <c r="B6" s="5">
        <v>2200</v>
      </c>
      <c r="C6" s="10">
        <f>B6/B12</f>
        <v>0.15492957746478872</v>
      </c>
    </row>
    <row r="7" spans="1:11" ht="30" customHeight="1" thickTop="1" thickBot="1">
      <c r="A7" s="7" t="s">
        <v>118</v>
      </c>
      <c r="B7" s="5">
        <v>1800</v>
      </c>
      <c r="C7" s="10">
        <f>B7/B12</f>
        <v>0.12676056338028169</v>
      </c>
    </row>
    <row r="8" spans="1:11" ht="30" customHeight="1" thickTop="1" thickBot="1">
      <c r="A8" s="7" t="s">
        <v>119</v>
      </c>
      <c r="B8" s="5">
        <v>2800</v>
      </c>
      <c r="C8" s="10">
        <f>B8/B12</f>
        <v>0.19718309859154928</v>
      </c>
    </row>
    <row r="9" spans="1:11" ht="30" customHeight="1" thickTop="1" thickBot="1">
      <c r="A9" s="7" t="s">
        <v>120</v>
      </c>
      <c r="B9" s="5">
        <v>1900</v>
      </c>
      <c r="C9" s="10">
        <f>B9/B12</f>
        <v>0.13380281690140844</v>
      </c>
    </row>
    <row r="10" spans="1:11" ht="30" customHeight="1" thickTop="1" thickBot="1">
      <c r="A10" s="7" t="s">
        <v>121</v>
      </c>
      <c r="B10" s="5">
        <v>1700</v>
      </c>
      <c r="C10" s="10">
        <f>B10/B12</f>
        <v>0.11971830985915492</v>
      </c>
    </row>
    <row r="11" spans="1:11" ht="30" customHeight="1" thickTop="1" thickBot="1">
      <c r="A11" s="7" t="s">
        <v>122</v>
      </c>
      <c r="B11" s="5">
        <v>3800</v>
      </c>
      <c r="C11" s="10">
        <f>B11/B12</f>
        <v>0.26760563380281688</v>
      </c>
    </row>
    <row r="12" spans="1:11" ht="30" customHeight="1" thickTop="1" thickBot="1">
      <c r="A12" s="7" t="s">
        <v>24</v>
      </c>
      <c r="B12" s="5">
        <f>SUM(B6:B11)</f>
        <v>14200</v>
      </c>
      <c r="C12" s="92">
        <f>SUM(C6:C11)</f>
        <v>0.99999999999999978</v>
      </c>
    </row>
    <row r="13" spans="1:11" ht="30" customHeight="1" thickTop="1" thickBot="1">
      <c r="A13" s="6">
        <v>1</v>
      </c>
      <c r="B13" s="6">
        <v>2</v>
      </c>
      <c r="C13" s="6">
        <v>3</v>
      </c>
    </row>
    <row r="14" spans="1:11" ht="15.6" thickTop="1" thickBot="1"/>
    <row r="15" spans="1:11" ht="28.2" customHeight="1" thickTop="1" thickBot="1">
      <c r="A15" s="58" t="s">
        <v>123</v>
      </c>
      <c r="B15" s="58"/>
      <c r="C15" s="58"/>
      <c r="D15" s="8">
        <f>MAX(B6:B11)</f>
        <v>3800</v>
      </c>
    </row>
    <row r="16" spans="1:11" ht="28.8" customHeight="1" thickTop="1" thickBot="1">
      <c r="A16" s="58" t="s">
        <v>124</v>
      </c>
      <c r="B16" s="58"/>
      <c r="C16" s="58"/>
      <c r="D16" s="8">
        <f>MIN(B6:B11)</f>
        <v>1700</v>
      </c>
    </row>
    <row r="17" ht="15" thickTop="1"/>
  </sheetData>
  <mergeCells count="3">
    <mergeCell ref="A2:K2"/>
    <mergeCell ref="A15:C15"/>
    <mergeCell ref="A16:C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K18"/>
  <sheetViews>
    <sheetView topLeftCell="A10" workbookViewId="0">
      <selection activeCell="I16" sqref="I16"/>
    </sheetView>
  </sheetViews>
  <sheetFormatPr defaultRowHeight="14.4"/>
  <cols>
    <col min="1" max="3" width="16.77734375" customWidth="1"/>
  </cols>
  <sheetData>
    <row r="2" spans="1:11" ht="28.8" customHeight="1">
      <c r="A2" s="54" t="s">
        <v>125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4" customHeight="1" thickTop="1" thickBot="1">
      <c r="A4" s="55" t="s">
        <v>126</v>
      </c>
      <c r="B4" s="55" t="s">
        <v>127</v>
      </c>
      <c r="C4" s="55"/>
    </row>
    <row r="5" spans="1:11" ht="24" customHeight="1" thickTop="1" thickBot="1">
      <c r="A5" s="55"/>
      <c r="B5" s="5" t="s">
        <v>128</v>
      </c>
      <c r="C5" s="5" t="s">
        <v>129</v>
      </c>
    </row>
    <row r="6" spans="1:11" ht="28.8" customHeight="1" thickTop="1" thickBot="1">
      <c r="A6" s="7" t="s">
        <v>130</v>
      </c>
      <c r="B6" s="30">
        <v>2500</v>
      </c>
      <c r="C6" s="10">
        <f>B6/B13</f>
        <v>8.143322475570032E-2</v>
      </c>
    </row>
    <row r="7" spans="1:11" ht="28.8" customHeight="1" thickTop="1" thickBot="1">
      <c r="A7" s="7" t="s">
        <v>131</v>
      </c>
      <c r="B7" s="30">
        <v>1800</v>
      </c>
      <c r="C7" s="10">
        <f>B7/B13</f>
        <v>5.8631921824104233E-2</v>
      </c>
    </row>
    <row r="8" spans="1:11" ht="28.8" customHeight="1" thickTop="1" thickBot="1">
      <c r="A8" s="7" t="s">
        <v>132</v>
      </c>
      <c r="B8" s="30">
        <v>6850</v>
      </c>
      <c r="C8" s="10">
        <f>B8/B13</f>
        <v>0.22312703583061888</v>
      </c>
    </row>
    <row r="9" spans="1:11" ht="28.8" customHeight="1" thickTop="1" thickBot="1">
      <c r="A9" s="7" t="s">
        <v>133</v>
      </c>
      <c r="B9" s="30">
        <v>5500</v>
      </c>
      <c r="C9" s="10">
        <f>B9/B13</f>
        <v>0.17915309446254071</v>
      </c>
    </row>
    <row r="10" spans="1:11" ht="28.8" customHeight="1" thickTop="1" thickBot="1">
      <c r="A10" s="7" t="s">
        <v>134</v>
      </c>
      <c r="B10" s="30">
        <v>3400</v>
      </c>
      <c r="C10" s="10">
        <f>B10/B13</f>
        <v>0.11074918566775244</v>
      </c>
    </row>
    <row r="11" spans="1:11" ht="28.8" customHeight="1" thickTop="1" thickBot="1">
      <c r="A11" s="7" t="s">
        <v>135</v>
      </c>
      <c r="B11" s="30">
        <v>4800</v>
      </c>
      <c r="C11" s="10">
        <f>B11/B13</f>
        <v>0.15635179153094461</v>
      </c>
    </row>
    <row r="12" spans="1:11" ht="28.8" customHeight="1" thickTop="1" thickBot="1">
      <c r="A12" s="7" t="s">
        <v>136</v>
      </c>
      <c r="B12" s="30">
        <v>5850</v>
      </c>
      <c r="C12" s="10">
        <f>B12/B13</f>
        <v>0.19055374592833876</v>
      </c>
    </row>
    <row r="13" spans="1:11" ht="24" customHeight="1" thickTop="1" thickBot="1">
      <c r="A13" s="31" t="s">
        <v>24</v>
      </c>
      <c r="B13" s="42">
        <f>SUM(B6:B12)</f>
        <v>30700</v>
      </c>
      <c r="C13" s="10">
        <f>SUM(C6:C12)</f>
        <v>1</v>
      </c>
    </row>
    <row r="14" spans="1:11" ht="15.6" thickTop="1" thickBot="1">
      <c r="A14" s="6">
        <v>1</v>
      </c>
      <c r="B14" s="6">
        <v>2</v>
      </c>
      <c r="C14" s="6">
        <v>3</v>
      </c>
    </row>
    <row r="15" spans="1:11" ht="15.6" thickTop="1" thickBot="1"/>
    <row r="16" spans="1:11" ht="28.2" customHeight="1" thickTop="1" thickBot="1">
      <c r="A16" s="18" t="s">
        <v>137</v>
      </c>
      <c r="B16" s="18"/>
      <c r="D16" s="8">
        <f>MIN(B6:B12)</f>
        <v>1800</v>
      </c>
    </row>
    <row r="17" spans="1:4" ht="28.8" customHeight="1" thickTop="1" thickBot="1">
      <c r="A17" s="68" t="s">
        <v>138</v>
      </c>
      <c r="B17" s="68"/>
      <c r="C17" s="68"/>
      <c r="D17" s="8">
        <f>MAX(B6:B12)</f>
        <v>6850</v>
      </c>
    </row>
    <row r="18" spans="1:4" ht="15" thickTop="1"/>
  </sheetData>
  <mergeCells count="4">
    <mergeCell ref="A2:K2"/>
    <mergeCell ref="A4:A5"/>
    <mergeCell ref="B4:C4"/>
    <mergeCell ref="A17:C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K16"/>
  <sheetViews>
    <sheetView topLeftCell="A7" workbookViewId="0">
      <selection activeCell="G21" sqref="G21"/>
    </sheetView>
  </sheetViews>
  <sheetFormatPr defaultRowHeight="14.4"/>
  <cols>
    <col min="1" max="1" width="15.77734375" customWidth="1"/>
    <col min="2" max="8" width="13.77734375" customWidth="1"/>
  </cols>
  <sheetData>
    <row r="2" spans="1:11" ht="28.8" customHeight="1">
      <c r="A2" s="54" t="s">
        <v>139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15" customHeight="1" thickTop="1" thickBot="1">
      <c r="A4" s="55" t="s">
        <v>140</v>
      </c>
      <c r="B4" s="60" t="s">
        <v>141</v>
      </c>
      <c r="C4" s="60"/>
      <c r="D4" s="60" t="s">
        <v>142</v>
      </c>
      <c r="E4" s="60"/>
      <c r="F4" s="60"/>
      <c r="G4" s="60"/>
      <c r="H4" s="55" t="s">
        <v>143</v>
      </c>
      <c r="I4" s="4"/>
    </row>
    <row r="5" spans="1:11" ht="15" customHeight="1" thickTop="1" thickBot="1">
      <c r="A5" s="55"/>
      <c r="B5" s="55" t="s">
        <v>144</v>
      </c>
      <c r="C5" s="55" t="s">
        <v>145</v>
      </c>
      <c r="D5" s="55" t="s">
        <v>146</v>
      </c>
      <c r="E5" s="55" t="s">
        <v>147</v>
      </c>
      <c r="F5" s="55" t="s">
        <v>148</v>
      </c>
      <c r="G5" s="55" t="s">
        <v>149</v>
      </c>
      <c r="H5" s="55"/>
      <c r="I5" s="4"/>
    </row>
    <row r="6" spans="1:11" ht="15" customHeight="1" thickTop="1" thickBot="1">
      <c r="A6" s="55"/>
      <c r="B6" s="55"/>
      <c r="C6" s="55"/>
      <c r="D6" s="55"/>
      <c r="E6" s="55"/>
      <c r="F6" s="55"/>
      <c r="G6" s="55"/>
      <c r="H6" s="55"/>
      <c r="I6" s="4"/>
    </row>
    <row r="7" spans="1:11" ht="15" customHeight="1" thickTop="1" thickBot="1">
      <c r="A7" s="55"/>
      <c r="B7" s="55"/>
      <c r="C7" s="55"/>
      <c r="D7" s="55"/>
      <c r="E7" s="55"/>
      <c r="F7" s="55"/>
      <c r="G7" s="55"/>
      <c r="H7" s="55"/>
      <c r="I7" s="4"/>
    </row>
    <row r="8" spans="1:11" ht="21" customHeight="1" thickTop="1" thickBot="1">
      <c r="A8" s="33" t="s">
        <v>150</v>
      </c>
      <c r="B8" s="34">
        <v>245000</v>
      </c>
      <c r="C8" s="35">
        <v>38119</v>
      </c>
      <c r="D8" s="36">
        <v>56450</v>
      </c>
      <c r="E8" s="36">
        <v>98000</v>
      </c>
      <c r="F8" s="36">
        <v>85000</v>
      </c>
      <c r="G8" s="34">
        <v>15400</v>
      </c>
      <c r="H8" s="93">
        <f>B8-D8-E8-F8-G8</f>
        <v>-9850</v>
      </c>
      <c r="I8" s="4"/>
    </row>
    <row r="9" spans="1:11" ht="21" customHeight="1" thickTop="1" thickBot="1">
      <c r="A9" s="33" t="s">
        <v>63</v>
      </c>
      <c r="B9" s="34">
        <v>220000</v>
      </c>
      <c r="C9" s="35">
        <v>38121</v>
      </c>
      <c r="D9" s="36">
        <v>75600</v>
      </c>
      <c r="E9" s="36">
        <v>75000</v>
      </c>
      <c r="F9" s="36">
        <v>65000</v>
      </c>
      <c r="G9" s="36"/>
      <c r="H9" s="93">
        <f t="shared" ref="H9:H13" si="0">B9-D9-E9-F9-G9</f>
        <v>4400</v>
      </c>
      <c r="I9" s="4"/>
    </row>
    <row r="10" spans="1:11" ht="21" customHeight="1" thickTop="1" thickBot="1">
      <c r="A10" s="33" t="s">
        <v>151</v>
      </c>
      <c r="B10" s="34">
        <v>230000</v>
      </c>
      <c r="C10" s="35">
        <v>38123</v>
      </c>
      <c r="D10" s="36">
        <v>64000</v>
      </c>
      <c r="E10" s="36">
        <v>90000</v>
      </c>
      <c r="F10" s="36">
        <v>62500</v>
      </c>
      <c r="G10" s="34">
        <v>4500</v>
      </c>
      <c r="H10" s="93">
        <f t="shared" si="0"/>
        <v>9000</v>
      </c>
      <c r="I10" s="4"/>
    </row>
    <row r="11" spans="1:11" ht="21" customHeight="1" thickTop="1" thickBot="1">
      <c r="A11" s="33" t="s">
        <v>152</v>
      </c>
      <c r="B11" s="34">
        <v>65000</v>
      </c>
      <c r="C11" s="35">
        <v>38125</v>
      </c>
      <c r="D11" s="36">
        <v>30400</v>
      </c>
      <c r="E11" s="36">
        <v>16000</v>
      </c>
      <c r="F11" s="36">
        <v>15500</v>
      </c>
      <c r="G11" s="34">
        <v>15200</v>
      </c>
      <c r="H11" s="93">
        <f t="shared" si="0"/>
        <v>-12100</v>
      </c>
      <c r="I11" s="4"/>
    </row>
    <row r="12" spans="1:11" ht="21" customHeight="1" thickTop="1" thickBot="1">
      <c r="A12" s="33" t="s">
        <v>153</v>
      </c>
      <c r="B12" s="34">
        <v>350000</v>
      </c>
      <c r="C12" s="35">
        <v>38127</v>
      </c>
      <c r="D12" s="36">
        <v>34500</v>
      </c>
      <c r="E12" s="36">
        <v>190000</v>
      </c>
      <c r="F12" s="36">
        <v>110000</v>
      </c>
      <c r="G12" s="34">
        <v>10000</v>
      </c>
      <c r="H12" s="93">
        <f t="shared" si="0"/>
        <v>5500</v>
      </c>
      <c r="I12" s="4"/>
    </row>
    <row r="13" spans="1:11" ht="21" customHeight="1" thickTop="1" thickBot="1">
      <c r="A13" s="33" t="s">
        <v>154</v>
      </c>
      <c r="B13" s="34">
        <v>200000</v>
      </c>
      <c r="C13" s="35">
        <v>38129</v>
      </c>
      <c r="D13" s="36">
        <v>120000</v>
      </c>
      <c r="E13" s="34">
        <v>61000</v>
      </c>
      <c r="F13" s="34">
        <v>10000</v>
      </c>
      <c r="G13" s="36"/>
      <c r="H13" s="93">
        <f t="shared" si="0"/>
        <v>9000</v>
      </c>
      <c r="I13" s="4"/>
    </row>
    <row r="14" spans="1:11" ht="21" customHeight="1" thickTop="1" thickBot="1">
      <c r="A14" s="7" t="s">
        <v>24</v>
      </c>
      <c r="B14" s="93">
        <f>SUM(B8:B13)</f>
        <v>1310000</v>
      </c>
      <c r="C14" s="93"/>
      <c r="D14" s="34">
        <f t="shared" ref="C14:H14" si="1">SUM(D8:D13)</f>
        <v>380950</v>
      </c>
      <c r="E14" s="34">
        <f t="shared" si="1"/>
        <v>530000</v>
      </c>
      <c r="F14" s="34">
        <f t="shared" si="1"/>
        <v>348000</v>
      </c>
      <c r="G14" s="34">
        <f t="shared" si="1"/>
        <v>45100</v>
      </c>
      <c r="H14" s="34">
        <f t="shared" si="1"/>
        <v>5950</v>
      </c>
      <c r="I14" s="4"/>
    </row>
    <row r="15" spans="1:11" ht="28.8" customHeight="1" thickTop="1" thickBot="1">
      <c r="A15" s="17"/>
      <c r="B15" s="69" t="s">
        <v>155</v>
      </c>
      <c r="C15" s="69"/>
      <c r="D15" s="94">
        <f>SUM(D8:D13)/6</f>
        <v>63491.666666666664</v>
      </c>
      <c r="E15" s="94">
        <f t="shared" ref="E15:F15" si="2">SUM(E8:E13)/6</f>
        <v>88333.333333333328</v>
      </c>
      <c r="F15" s="42">
        <f t="shared" si="2"/>
        <v>58000</v>
      </c>
      <c r="G15" s="17"/>
      <c r="H15" s="17"/>
      <c r="I15" s="4"/>
    </row>
    <row r="16" spans="1:11" ht="14.4" customHeight="1" thickTop="1">
      <c r="I16" s="4"/>
    </row>
  </sheetData>
  <mergeCells count="12">
    <mergeCell ref="G5:G7"/>
    <mergeCell ref="B15:C15"/>
    <mergeCell ref="A2:K2"/>
    <mergeCell ref="A4:A7"/>
    <mergeCell ref="B4:C4"/>
    <mergeCell ref="D4:G4"/>
    <mergeCell ref="H4:H7"/>
    <mergeCell ref="B5:B7"/>
    <mergeCell ref="C5:C7"/>
    <mergeCell ref="D5:D7"/>
    <mergeCell ref="E5:E7"/>
    <mergeCell ref="F5:F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14"/>
  <sheetViews>
    <sheetView topLeftCell="A7" workbookViewId="0">
      <selection activeCell="H14" sqref="H14"/>
    </sheetView>
  </sheetViews>
  <sheetFormatPr defaultRowHeight="14.4"/>
  <cols>
    <col min="1" max="6" width="13.77734375" customWidth="1"/>
  </cols>
  <sheetData>
    <row r="2" spans="1:11" ht="28.8" customHeight="1">
      <c r="A2" s="54" t="s">
        <v>156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1" customHeight="1" thickTop="1" thickBot="1">
      <c r="A4" s="55" t="s">
        <v>157</v>
      </c>
      <c r="B4" s="55" t="s">
        <v>158</v>
      </c>
      <c r="C4" s="55"/>
      <c r="D4" s="55" t="s">
        <v>159</v>
      </c>
      <c r="E4" s="55"/>
      <c r="F4" s="55" t="s">
        <v>160</v>
      </c>
    </row>
    <row r="5" spans="1:11" ht="21" customHeight="1" thickTop="1" thickBot="1">
      <c r="A5" s="55"/>
      <c r="B5" s="5" t="s">
        <v>161</v>
      </c>
      <c r="C5" s="5" t="s">
        <v>162</v>
      </c>
      <c r="D5" s="5" t="s">
        <v>163</v>
      </c>
      <c r="E5" s="5" t="s">
        <v>164</v>
      </c>
      <c r="F5" s="55"/>
    </row>
    <row r="6" spans="1:11" ht="21" customHeight="1" thickTop="1" thickBot="1">
      <c r="A6" s="5" t="s">
        <v>165</v>
      </c>
      <c r="B6" s="30">
        <v>2140</v>
      </c>
      <c r="C6" s="30">
        <v>2165</v>
      </c>
      <c r="D6" s="30">
        <v>72000</v>
      </c>
      <c r="E6" s="30">
        <v>71600</v>
      </c>
      <c r="F6" s="5">
        <f>C6*E6-B6*D6</f>
        <v>934000</v>
      </c>
    </row>
    <row r="7" spans="1:11" ht="21" customHeight="1" thickTop="1" thickBot="1">
      <c r="A7" s="5" t="s">
        <v>166</v>
      </c>
      <c r="B7" s="30">
        <v>2550</v>
      </c>
      <c r="C7" s="30">
        <v>2620</v>
      </c>
      <c r="D7" s="37">
        <v>7402</v>
      </c>
      <c r="E7" s="30">
        <v>7380</v>
      </c>
      <c r="F7" s="5">
        <f t="shared" ref="F7:F11" si="0">C7*E7-B7*D7</f>
        <v>460500</v>
      </c>
    </row>
    <row r="8" spans="1:11" ht="21" customHeight="1" thickTop="1" thickBot="1">
      <c r="A8" s="5" t="s">
        <v>167</v>
      </c>
      <c r="B8" s="30">
        <v>73</v>
      </c>
      <c r="C8" s="30">
        <v>76</v>
      </c>
      <c r="D8" s="30">
        <v>997776</v>
      </c>
      <c r="E8" s="30">
        <v>978000</v>
      </c>
      <c r="F8" s="5">
        <f t="shared" si="0"/>
        <v>1490352</v>
      </c>
    </row>
    <row r="9" spans="1:11" ht="21" customHeight="1" thickTop="1" thickBot="1">
      <c r="A9" s="5" t="s">
        <v>168</v>
      </c>
      <c r="B9" s="30">
        <v>3860</v>
      </c>
      <c r="C9" s="30">
        <v>3910</v>
      </c>
      <c r="D9" s="30">
        <v>4200</v>
      </c>
      <c r="E9" s="30">
        <v>3950</v>
      </c>
      <c r="F9" s="5">
        <f t="shared" si="0"/>
        <v>-767500</v>
      </c>
    </row>
    <row r="10" spans="1:11" ht="21" customHeight="1" thickTop="1" thickBot="1">
      <c r="A10" s="5" t="s">
        <v>169</v>
      </c>
      <c r="B10" s="30">
        <v>370</v>
      </c>
      <c r="C10" s="30">
        <v>410</v>
      </c>
      <c r="D10" s="30">
        <v>5200</v>
      </c>
      <c r="E10" s="30">
        <v>5200</v>
      </c>
      <c r="F10" s="5">
        <f t="shared" si="0"/>
        <v>208000</v>
      </c>
    </row>
    <row r="11" spans="1:11" ht="21" customHeight="1" thickTop="1" thickBot="1">
      <c r="A11" s="5" t="s">
        <v>170</v>
      </c>
      <c r="B11" s="30">
        <v>3900</v>
      </c>
      <c r="C11" s="30">
        <v>4000</v>
      </c>
      <c r="D11" s="30">
        <v>200</v>
      </c>
      <c r="E11" s="30">
        <v>0</v>
      </c>
      <c r="F11" s="5">
        <f t="shared" si="0"/>
        <v>-780000</v>
      </c>
    </row>
    <row r="12" spans="1:11" ht="21" customHeight="1" thickTop="1" thickBot="1">
      <c r="A12" s="5" t="s">
        <v>24</v>
      </c>
      <c r="B12" s="7">
        <f>SUM(B6:B11)</f>
        <v>12893</v>
      </c>
      <c r="C12" s="7">
        <f t="shared" ref="C12:F12" si="1">SUM(C6:C11)</f>
        <v>13181</v>
      </c>
      <c r="D12" s="7">
        <f t="shared" si="1"/>
        <v>1086778</v>
      </c>
      <c r="E12" s="7">
        <f t="shared" si="1"/>
        <v>1066130</v>
      </c>
      <c r="F12" s="7">
        <f t="shared" si="1"/>
        <v>1545352</v>
      </c>
    </row>
    <row r="13" spans="1:11" ht="21" customHeight="1" thickTop="1" thickBot="1">
      <c r="A13" s="17"/>
      <c r="B13" s="69" t="s">
        <v>171</v>
      </c>
      <c r="C13" s="69"/>
      <c r="D13" s="69"/>
      <c r="E13" s="70"/>
      <c r="F13" s="16">
        <f>MAX(F6:F11)</f>
        <v>1490352</v>
      </c>
    </row>
    <row r="14" spans="1:11" ht="30" customHeight="1"/>
  </sheetData>
  <mergeCells count="6">
    <mergeCell ref="B13:E13"/>
    <mergeCell ref="A2:K2"/>
    <mergeCell ref="A4:A5"/>
    <mergeCell ref="B4:C4"/>
    <mergeCell ref="D4:E4"/>
    <mergeCell ref="F4:F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K17"/>
  <sheetViews>
    <sheetView topLeftCell="A10" workbookViewId="0">
      <selection activeCell="H20" sqref="H19:H20"/>
    </sheetView>
  </sheetViews>
  <sheetFormatPr defaultRowHeight="14.4"/>
  <cols>
    <col min="1" max="4" width="13.77734375" customWidth="1"/>
  </cols>
  <sheetData>
    <row r="2" spans="1:11" ht="28.8" customHeight="1">
      <c r="A2" s="54" t="s">
        <v>172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30" customHeight="1" thickTop="1" thickBot="1">
      <c r="A4" s="55" t="s">
        <v>173</v>
      </c>
      <c r="B4" s="55"/>
      <c r="C4" s="5">
        <v>30</v>
      </c>
      <c r="D4" s="17"/>
    </row>
    <row r="5" spans="1:11" ht="16.8" thickTop="1" thickBot="1">
      <c r="A5" s="1"/>
      <c r="B5" s="1"/>
      <c r="C5" s="1"/>
      <c r="D5" s="17"/>
    </row>
    <row r="6" spans="1:11" ht="30" customHeight="1" thickTop="1" thickBot="1">
      <c r="A6" s="5" t="s">
        <v>174</v>
      </c>
      <c r="B6" s="5" t="s">
        <v>175</v>
      </c>
      <c r="C6" s="5" t="s">
        <v>176</v>
      </c>
      <c r="D6" s="5" t="s">
        <v>177</v>
      </c>
    </row>
    <row r="7" spans="1:11" ht="21" customHeight="1" thickTop="1" thickBot="1">
      <c r="A7" s="7" t="s">
        <v>178</v>
      </c>
      <c r="B7" s="30">
        <v>6500</v>
      </c>
      <c r="C7" s="30">
        <v>450</v>
      </c>
      <c r="D7" s="5">
        <f>B7*C7+(B7*C7)*30%</f>
        <v>3802500</v>
      </c>
    </row>
    <row r="8" spans="1:11" ht="21" customHeight="1" thickTop="1" thickBot="1">
      <c r="A8" s="7" t="s">
        <v>179</v>
      </c>
      <c r="B8" s="30">
        <v>6100</v>
      </c>
      <c r="C8" s="30">
        <v>390</v>
      </c>
      <c r="D8" s="5">
        <f t="shared" ref="D8:D12" si="0">B8*C8+(B8*C8)*30%</f>
        <v>3092700</v>
      </c>
    </row>
    <row r="9" spans="1:11" ht="21" customHeight="1" thickTop="1" thickBot="1">
      <c r="A9" s="7" t="s">
        <v>180</v>
      </c>
      <c r="B9" s="30">
        <v>15200</v>
      </c>
      <c r="C9" s="30">
        <v>310</v>
      </c>
      <c r="D9" s="5">
        <f t="shared" si="0"/>
        <v>6125600</v>
      </c>
    </row>
    <row r="10" spans="1:11" ht="21" customHeight="1" thickTop="1" thickBot="1">
      <c r="A10" s="7" t="s">
        <v>181</v>
      </c>
      <c r="B10" s="30">
        <v>2600</v>
      </c>
      <c r="C10" s="30">
        <v>505</v>
      </c>
      <c r="D10" s="5">
        <f t="shared" si="0"/>
        <v>1706900</v>
      </c>
    </row>
    <row r="11" spans="1:11" ht="21" customHeight="1" thickTop="1" thickBot="1">
      <c r="A11" s="7" t="s">
        <v>182</v>
      </c>
      <c r="B11" s="30">
        <v>4500</v>
      </c>
      <c r="C11" s="30">
        <v>540</v>
      </c>
      <c r="D11" s="5">
        <f t="shared" si="0"/>
        <v>3159000</v>
      </c>
    </row>
    <row r="12" spans="1:11" ht="21" customHeight="1" thickTop="1" thickBot="1">
      <c r="A12" s="7" t="s">
        <v>183</v>
      </c>
      <c r="B12" s="30">
        <v>2300</v>
      </c>
      <c r="C12" s="30">
        <v>850</v>
      </c>
      <c r="D12" s="5">
        <f t="shared" si="0"/>
        <v>2541500</v>
      </c>
    </row>
    <row r="13" spans="1:11" ht="21" customHeight="1" thickTop="1" thickBot="1">
      <c r="A13" s="7" t="s">
        <v>24</v>
      </c>
      <c r="B13" s="7">
        <f>SUM(B7:B12)</f>
        <v>37200</v>
      </c>
      <c r="C13" s="7">
        <f>SUM(C7:C12)</f>
        <v>3045</v>
      </c>
      <c r="D13" s="5">
        <f>SUM(D7:D12)</f>
        <v>20428200</v>
      </c>
    </row>
    <row r="14" spans="1:11" ht="14.4" customHeight="1" thickTop="1" thickBot="1">
      <c r="A14" s="71"/>
      <c r="B14" s="71"/>
      <c r="C14" s="1"/>
      <c r="D14" s="17"/>
    </row>
    <row r="15" spans="1:11" ht="28.8" customHeight="1" thickTop="1" thickBot="1">
      <c r="A15" s="72" t="s">
        <v>184</v>
      </c>
      <c r="B15" s="72"/>
      <c r="C15" s="72"/>
      <c r="D15" s="45">
        <f>MAX(D7:D12)</f>
        <v>6125600</v>
      </c>
    </row>
    <row r="16" spans="1:11" ht="14.4" customHeight="1" thickTop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4">
    <mergeCell ref="A2:K2"/>
    <mergeCell ref="A4:B4"/>
    <mergeCell ref="A14:B14"/>
    <mergeCell ref="A15:C1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K14"/>
  <sheetViews>
    <sheetView topLeftCell="A10" workbookViewId="0">
      <selection activeCell="G22" sqref="G22"/>
    </sheetView>
  </sheetViews>
  <sheetFormatPr defaultRowHeight="14.4"/>
  <cols>
    <col min="1" max="1" width="20.77734375" customWidth="1"/>
    <col min="2" max="4" width="13.77734375" customWidth="1"/>
    <col min="5" max="5" width="14.5546875" customWidth="1"/>
    <col min="6" max="6" width="15.77734375" customWidth="1"/>
  </cols>
  <sheetData>
    <row r="2" spans="1:11" ht="85.8" customHeight="1">
      <c r="A2" s="75" t="s">
        <v>185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4.4" customHeight="1" thickBot="1"/>
    <row r="4" spans="1:11" ht="46.2" customHeight="1" thickTop="1" thickBot="1">
      <c r="A4" s="45" t="s">
        <v>186</v>
      </c>
      <c r="B4" s="45" t="s">
        <v>187</v>
      </c>
      <c r="C4" s="86" t="s">
        <v>188</v>
      </c>
      <c r="D4" s="86"/>
      <c r="E4" s="45" t="s">
        <v>189</v>
      </c>
      <c r="F4" s="45" t="s">
        <v>190</v>
      </c>
    </row>
    <row r="5" spans="1:11" ht="16.8" thickTop="1" thickBot="1">
      <c r="A5" s="7" t="s">
        <v>191</v>
      </c>
      <c r="B5" s="7">
        <v>4500</v>
      </c>
      <c r="C5" s="55">
        <v>48500</v>
      </c>
      <c r="D5" s="55"/>
      <c r="E5" s="5">
        <f>C5*35%</f>
        <v>16975</v>
      </c>
      <c r="F5" s="9">
        <f>SUM(C5:E5)/B5</f>
        <v>14.55</v>
      </c>
    </row>
    <row r="6" spans="1:11" ht="16.8" thickTop="1" thickBot="1">
      <c r="A6" s="7" t="s">
        <v>192</v>
      </c>
      <c r="B6" s="7">
        <v>3250</v>
      </c>
      <c r="C6" s="55">
        <v>64300</v>
      </c>
      <c r="D6" s="55"/>
      <c r="E6" s="5">
        <f t="shared" ref="E6:E9" si="0">C6*35%</f>
        <v>22505</v>
      </c>
      <c r="F6" s="9">
        <f t="shared" ref="F6:F9" si="1">SUM(C6:E6)/B6</f>
        <v>26.709230769230768</v>
      </c>
    </row>
    <row r="7" spans="1:11" ht="16.8" thickTop="1" thickBot="1">
      <c r="A7" s="7" t="s">
        <v>193</v>
      </c>
      <c r="B7" s="7">
        <v>1720</v>
      </c>
      <c r="C7" s="55">
        <v>28900</v>
      </c>
      <c r="D7" s="55"/>
      <c r="E7" s="5">
        <f t="shared" si="0"/>
        <v>10115</v>
      </c>
      <c r="F7" s="9">
        <f t="shared" si="1"/>
        <v>22.683139534883722</v>
      </c>
    </row>
    <row r="8" spans="1:11" ht="18" customHeight="1" thickTop="1" thickBot="1">
      <c r="A8" s="7" t="s">
        <v>194</v>
      </c>
      <c r="B8" s="7">
        <v>2400</v>
      </c>
      <c r="C8" s="55">
        <v>58500</v>
      </c>
      <c r="D8" s="55"/>
      <c r="E8" s="5">
        <f t="shared" si="0"/>
        <v>20475</v>
      </c>
      <c r="F8" s="9">
        <f t="shared" si="1"/>
        <v>32.90625</v>
      </c>
    </row>
    <row r="9" spans="1:11" ht="16.8" thickTop="1" thickBot="1">
      <c r="A9" s="7" t="s">
        <v>195</v>
      </c>
      <c r="B9" s="30">
        <v>1800</v>
      </c>
      <c r="C9" s="55">
        <v>25940</v>
      </c>
      <c r="D9" s="55"/>
      <c r="E9" s="5">
        <f t="shared" si="0"/>
        <v>9079</v>
      </c>
      <c r="F9" s="9">
        <f t="shared" si="1"/>
        <v>19.454999999999998</v>
      </c>
    </row>
    <row r="10" spans="1:11" ht="28.8" customHeight="1" thickTop="1" thickBot="1">
      <c r="A10" s="74" t="s">
        <v>196</v>
      </c>
      <c r="B10" s="74"/>
      <c r="C10" s="74"/>
      <c r="D10" s="74"/>
      <c r="E10" s="9">
        <f>SUM(F5:F9)/5</f>
        <v>23.260724060822898</v>
      </c>
      <c r="F10" s="17"/>
    </row>
    <row r="11" spans="1:11" ht="28.8" customHeight="1" thickTop="1" thickBot="1">
      <c r="A11" s="73" t="s">
        <v>197</v>
      </c>
      <c r="B11" s="73"/>
      <c r="C11" s="73"/>
      <c r="D11" s="74"/>
      <c r="E11" s="5">
        <f>SUM(C5:D9)</f>
        <v>226140</v>
      </c>
      <c r="F11" s="17"/>
    </row>
    <row r="12" spans="1:11" ht="28.8" customHeight="1" thickTop="1" thickBot="1">
      <c r="A12" s="73" t="s">
        <v>198</v>
      </c>
      <c r="B12" s="73"/>
      <c r="C12" s="73"/>
      <c r="D12" s="74"/>
      <c r="E12" s="5">
        <f>SUM(E5:E9)</f>
        <v>79149</v>
      </c>
      <c r="F12" s="17"/>
    </row>
    <row r="13" spans="1:11" ht="14.4" customHeight="1" thickTop="1"/>
    <row r="14" spans="1:11" ht="75" customHeight="1">
      <c r="A14" s="63" t="s">
        <v>199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</row>
  </sheetData>
  <mergeCells count="11">
    <mergeCell ref="A2:K2"/>
    <mergeCell ref="C4:D4"/>
    <mergeCell ref="C5:D5"/>
    <mergeCell ref="C6:D6"/>
    <mergeCell ref="C7:D7"/>
    <mergeCell ref="A14:K14"/>
    <mergeCell ref="C8:D8"/>
    <mergeCell ref="C9:D9"/>
    <mergeCell ref="A11:D11"/>
    <mergeCell ref="A10:D10"/>
    <mergeCell ref="A12:D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K17"/>
  <sheetViews>
    <sheetView topLeftCell="A13" workbookViewId="0">
      <selection activeCell="H20" sqref="H20"/>
    </sheetView>
  </sheetViews>
  <sheetFormatPr defaultRowHeight="14.4"/>
  <cols>
    <col min="1" max="4" width="13.77734375" customWidth="1"/>
  </cols>
  <sheetData>
    <row r="2" spans="1:11" ht="28.8" customHeight="1">
      <c r="A2" s="54" t="s">
        <v>200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16.8" thickTop="1" thickBot="1">
      <c r="A4" s="38"/>
      <c r="B4" s="55" t="s">
        <v>201</v>
      </c>
      <c r="C4" s="55"/>
      <c r="D4" s="5">
        <v>35</v>
      </c>
    </row>
    <row r="5" spans="1:11" ht="16.8" thickTop="1" thickBot="1">
      <c r="A5" s="38"/>
      <c r="B5" s="38"/>
      <c r="C5" s="38"/>
      <c r="D5" s="1"/>
    </row>
    <row r="6" spans="1:11" ht="28.8" customHeight="1" thickTop="1" thickBot="1">
      <c r="A6" s="5" t="s">
        <v>202</v>
      </c>
      <c r="B6" s="5" t="s">
        <v>203</v>
      </c>
      <c r="C6" s="5" t="s">
        <v>204</v>
      </c>
      <c r="D6" s="5" t="s">
        <v>205</v>
      </c>
    </row>
    <row r="7" spans="1:11" ht="28.8" customHeight="1" thickTop="1" thickBot="1">
      <c r="A7" s="7" t="s">
        <v>206</v>
      </c>
      <c r="B7" s="5">
        <v>265000</v>
      </c>
      <c r="C7" s="5">
        <f>B7*35%</f>
        <v>92750</v>
      </c>
      <c r="D7" s="5">
        <f>B7+C7</f>
        <v>357750</v>
      </c>
    </row>
    <row r="8" spans="1:11" ht="28.8" customHeight="1" thickTop="1" thickBot="1">
      <c r="A8" s="7" t="s">
        <v>207</v>
      </c>
      <c r="B8" s="5">
        <v>361000</v>
      </c>
      <c r="C8" s="5">
        <f t="shared" ref="C8:C12" si="0">B8*35%</f>
        <v>126349.99999999999</v>
      </c>
      <c r="D8" s="5">
        <f t="shared" ref="D8:D12" si="1">B8+C8</f>
        <v>487350</v>
      </c>
    </row>
    <row r="9" spans="1:11" ht="28.8" customHeight="1" thickTop="1" thickBot="1">
      <c r="A9" s="7" t="s">
        <v>208</v>
      </c>
      <c r="B9" s="5">
        <v>215200</v>
      </c>
      <c r="C9" s="5">
        <f t="shared" si="0"/>
        <v>75320</v>
      </c>
      <c r="D9" s="5">
        <f t="shared" si="1"/>
        <v>290520</v>
      </c>
    </row>
    <row r="10" spans="1:11" ht="28.8" customHeight="1" thickTop="1" thickBot="1">
      <c r="A10" s="7" t="s">
        <v>209</v>
      </c>
      <c r="B10" s="5">
        <v>290000</v>
      </c>
      <c r="C10" s="5">
        <f t="shared" si="0"/>
        <v>101500</v>
      </c>
      <c r="D10" s="5">
        <f t="shared" si="1"/>
        <v>391500</v>
      </c>
    </row>
    <row r="11" spans="1:11" ht="28.8" customHeight="1" thickTop="1" thickBot="1">
      <c r="A11" s="7" t="s">
        <v>210</v>
      </c>
      <c r="B11" s="5">
        <v>453000</v>
      </c>
      <c r="C11" s="5">
        <f t="shared" si="0"/>
        <v>158550</v>
      </c>
      <c r="D11" s="5">
        <f t="shared" si="1"/>
        <v>611550</v>
      </c>
    </row>
    <row r="12" spans="1:11" ht="28.8" customHeight="1" thickTop="1" thickBot="1">
      <c r="A12" s="7" t="s">
        <v>211</v>
      </c>
      <c r="B12" s="5">
        <v>323000</v>
      </c>
      <c r="C12" s="5">
        <f t="shared" si="0"/>
        <v>113050</v>
      </c>
      <c r="D12" s="5">
        <f t="shared" si="1"/>
        <v>436050</v>
      </c>
    </row>
    <row r="13" spans="1:11" ht="28.8" customHeight="1" thickTop="1" thickBot="1">
      <c r="A13" s="7" t="s">
        <v>24</v>
      </c>
      <c r="B13" s="5">
        <f>SUM(B7:B12)</f>
        <v>1907200</v>
      </c>
      <c r="C13" s="5">
        <f t="shared" ref="C13:D13" si="2">SUM(C7:C12)</f>
        <v>667520</v>
      </c>
      <c r="D13" s="5">
        <f t="shared" si="2"/>
        <v>2574720</v>
      </c>
    </row>
    <row r="14" spans="1:11" ht="28.8" customHeight="1" thickTop="1" thickBot="1">
      <c r="A14" s="76" t="s">
        <v>212</v>
      </c>
      <c r="B14" s="76"/>
      <c r="C14" s="76"/>
      <c r="D14" s="24">
        <f>SUM(D7:D12)/6</f>
        <v>429120</v>
      </c>
    </row>
    <row r="15" spans="1:11" ht="14.4" customHeight="1" thickTop="1"/>
    <row r="16" spans="1:11" ht="42" customHeight="1">
      <c r="A16" s="77" t="s">
        <v>213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5:11" ht="14.4" customHeight="1">
      <c r="E17" s="28"/>
      <c r="F17" s="28"/>
      <c r="G17" s="28"/>
      <c r="H17" s="28"/>
      <c r="I17" s="28"/>
      <c r="J17" s="28"/>
      <c r="K17" s="28"/>
    </row>
  </sheetData>
  <mergeCells count="4">
    <mergeCell ref="A2:K2"/>
    <mergeCell ref="B4:C4"/>
    <mergeCell ref="A14:C14"/>
    <mergeCell ref="A16:K1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K25"/>
  <sheetViews>
    <sheetView workbookViewId="0">
      <selection activeCell="L10" sqref="L10"/>
    </sheetView>
  </sheetViews>
  <sheetFormatPr defaultRowHeight="14.4"/>
  <cols>
    <col min="1" max="3" width="13.77734375" customWidth="1"/>
    <col min="4" max="4" width="16.33203125" customWidth="1"/>
    <col min="5" max="6" width="13.77734375" customWidth="1"/>
  </cols>
  <sheetData>
    <row r="2" spans="1:11" ht="28.8" customHeight="1">
      <c r="A2" s="54" t="s">
        <v>214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31.2" customHeight="1" thickTop="1" thickBot="1">
      <c r="A4" s="55" t="s">
        <v>1</v>
      </c>
      <c r="B4" s="60" t="s">
        <v>215</v>
      </c>
      <c r="C4" s="60"/>
      <c r="D4" s="55" t="s">
        <v>216</v>
      </c>
      <c r="E4" s="55" t="s">
        <v>217</v>
      </c>
      <c r="F4" s="55" t="s">
        <v>218</v>
      </c>
      <c r="G4" s="4"/>
    </row>
    <row r="5" spans="1:11" ht="15.6" hidden="1" customHeight="1">
      <c r="A5" s="55"/>
      <c r="B5" s="55" t="s">
        <v>219</v>
      </c>
      <c r="C5" s="55" t="s">
        <v>220</v>
      </c>
      <c r="D5" s="55"/>
      <c r="E5" s="55"/>
      <c r="F5" s="55"/>
      <c r="G5" s="4"/>
    </row>
    <row r="6" spans="1:11" ht="15.6" thickTop="1" thickBot="1">
      <c r="A6" s="55"/>
      <c r="B6" s="55"/>
      <c r="C6" s="55"/>
      <c r="D6" s="55"/>
      <c r="E6" s="55"/>
      <c r="F6" s="55"/>
      <c r="G6" s="4"/>
    </row>
    <row r="7" spans="1:11" ht="15.6" thickTop="1" thickBot="1">
      <c r="A7" s="55"/>
      <c r="B7" s="55"/>
      <c r="C7" s="55"/>
      <c r="D7" s="55"/>
      <c r="E7" s="55"/>
      <c r="F7" s="55"/>
      <c r="G7" s="4"/>
    </row>
    <row r="8" spans="1:11" ht="16.2" thickTop="1" thickBot="1">
      <c r="A8" s="20">
        <v>1999</v>
      </c>
      <c r="B8" s="95">
        <v>78.5</v>
      </c>
      <c r="C8" s="95">
        <v>70.7</v>
      </c>
      <c r="D8" s="95">
        <f>(B8+C9)/2</f>
        <v>71.05</v>
      </c>
      <c r="E8" s="95">
        <f>D8*10%</f>
        <v>7.1050000000000004</v>
      </c>
      <c r="F8" s="95">
        <f>D8-E8</f>
        <v>63.944999999999993</v>
      </c>
      <c r="G8" s="4"/>
    </row>
    <row r="9" spans="1:11" ht="16.2" thickTop="1" thickBot="1">
      <c r="A9" s="20">
        <v>2000</v>
      </c>
      <c r="B9" s="95">
        <v>70.7</v>
      </c>
      <c r="C9" s="95">
        <v>63.6</v>
      </c>
      <c r="D9" s="95">
        <f t="shared" ref="D9:D13" si="0">(B9+C10)/2</f>
        <v>63.95</v>
      </c>
      <c r="E9" s="95">
        <f t="shared" ref="E9:E13" si="1">D9*10%</f>
        <v>6.3950000000000005</v>
      </c>
      <c r="F9" s="95">
        <f t="shared" ref="F9:F13" si="2">D9-E9</f>
        <v>57.555</v>
      </c>
      <c r="G9" s="4"/>
    </row>
    <row r="10" spans="1:11" ht="16.2" thickTop="1" thickBot="1">
      <c r="A10" s="20">
        <v>2001</v>
      </c>
      <c r="B10" s="95">
        <v>63.6</v>
      </c>
      <c r="C10" s="95">
        <v>57.2</v>
      </c>
      <c r="D10" s="95">
        <f t="shared" si="0"/>
        <v>57.55</v>
      </c>
      <c r="E10" s="95">
        <f t="shared" si="1"/>
        <v>5.7549999999999999</v>
      </c>
      <c r="F10" s="95">
        <f t="shared" si="2"/>
        <v>51.794999999999995</v>
      </c>
      <c r="G10" s="4"/>
    </row>
    <row r="11" spans="1:11" ht="16.2" thickTop="1" thickBot="1">
      <c r="A11" s="39">
        <v>2002</v>
      </c>
      <c r="B11" s="95">
        <v>57.2</v>
      </c>
      <c r="C11" s="95">
        <v>51.5</v>
      </c>
      <c r="D11" s="95">
        <f t="shared" si="0"/>
        <v>51.8</v>
      </c>
      <c r="E11" s="95">
        <f t="shared" si="1"/>
        <v>5.18</v>
      </c>
      <c r="F11" s="95">
        <f t="shared" si="2"/>
        <v>46.62</v>
      </c>
      <c r="G11" s="4"/>
    </row>
    <row r="12" spans="1:11" ht="16.2" thickTop="1" thickBot="1">
      <c r="A12" s="40">
        <v>2003</v>
      </c>
      <c r="B12" s="95">
        <v>51.5</v>
      </c>
      <c r="C12" s="95">
        <v>46.4</v>
      </c>
      <c r="D12" s="95">
        <f t="shared" si="0"/>
        <v>46.65</v>
      </c>
      <c r="E12" s="95">
        <f t="shared" si="1"/>
        <v>4.665</v>
      </c>
      <c r="F12" s="95">
        <f t="shared" si="2"/>
        <v>41.984999999999999</v>
      </c>
      <c r="G12" s="4"/>
    </row>
    <row r="13" spans="1:11" ht="16.2" thickTop="1" thickBot="1">
      <c r="A13" s="40">
        <v>2004</v>
      </c>
      <c r="B13" s="95">
        <v>46.4</v>
      </c>
      <c r="C13" s="95">
        <v>41.8</v>
      </c>
      <c r="D13" s="95">
        <f t="shared" si="0"/>
        <v>50.8</v>
      </c>
      <c r="E13" s="95">
        <f t="shared" si="1"/>
        <v>5.08</v>
      </c>
      <c r="F13" s="95">
        <f t="shared" si="2"/>
        <v>45.72</v>
      </c>
      <c r="G13" s="4"/>
    </row>
    <row r="14" spans="1:11" ht="16.8" thickTop="1" thickBot="1">
      <c r="A14" s="5" t="s">
        <v>221</v>
      </c>
      <c r="B14" s="47">
        <f>SUM(B8:B13)/6</f>
        <v>61.316666666666663</v>
      </c>
      <c r="C14" s="47">
        <f t="shared" ref="C14:F14" si="3">SUM(C8:C13)/6</f>
        <v>55.199999999999996</v>
      </c>
      <c r="D14" s="47">
        <f t="shared" si="3"/>
        <v>56.966666666666669</v>
      </c>
      <c r="E14" s="47">
        <f t="shared" si="3"/>
        <v>5.6966666666666663</v>
      </c>
      <c r="F14" s="47">
        <f t="shared" si="3"/>
        <v>51.27</v>
      </c>
      <c r="G14" s="4"/>
    </row>
    <row r="15" spans="1:11" ht="15" thickTop="1">
      <c r="G15" s="4"/>
    </row>
    <row r="16" spans="1:11" ht="57.6" customHeight="1">
      <c r="A16" s="63" t="s">
        <v>222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</row>
    <row r="17" spans="2:3" ht="15" thickBot="1"/>
    <row r="18" spans="2:3" ht="15.6" customHeight="1" thickTop="1" thickBot="1">
      <c r="B18" s="8"/>
      <c r="C18" s="8" t="s">
        <v>256</v>
      </c>
    </row>
    <row r="19" spans="2:3" ht="16.2" customHeight="1" thickTop="1" thickBot="1">
      <c r="B19" s="20">
        <v>1999</v>
      </c>
      <c r="C19" s="25">
        <v>63.95</v>
      </c>
    </row>
    <row r="20" spans="2:3" ht="16.2" customHeight="1" thickTop="1" thickBot="1">
      <c r="B20" s="20">
        <v>2000</v>
      </c>
      <c r="C20" s="99">
        <v>57.56</v>
      </c>
    </row>
    <row r="21" spans="2:3" ht="16.2" customHeight="1" thickTop="1" thickBot="1">
      <c r="B21" s="20">
        <v>2001</v>
      </c>
      <c r="C21" s="99">
        <v>51.8</v>
      </c>
    </row>
    <row r="22" spans="2:3" ht="16.2" thickTop="1" thickBot="1">
      <c r="B22" s="39">
        <v>2002</v>
      </c>
      <c r="C22" s="99">
        <v>46.62</v>
      </c>
    </row>
    <row r="23" spans="2:3" ht="16.2" thickTop="1" thickBot="1">
      <c r="B23" s="40">
        <v>2003</v>
      </c>
      <c r="C23" s="99">
        <v>41.99</v>
      </c>
    </row>
    <row r="24" spans="2:3" ht="16.2" thickTop="1" thickBot="1">
      <c r="B24" s="40">
        <v>2004</v>
      </c>
      <c r="C24" s="99">
        <v>45.72</v>
      </c>
    </row>
    <row r="25" spans="2:3" ht="15" thickTop="1"/>
  </sheetData>
  <mergeCells count="9">
    <mergeCell ref="A16:K16"/>
    <mergeCell ref="A2:K2"/>
    <mergeCell ref="A4:A7"/>
    <mergeCell ref="B4:C4"/>
    <mergeCell ref="D4:D7"/>
    <mergeCell ref="E4:E7"/>
    <mergeCell ref="F4:F7"/>
    <mergeCell ref="B5:B7"/>
    <mergeCell ref="C5:C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K14"/>
  <sheetViews>
    <sheetView workbookViewId="0">
      <selection activeCell="L22" sqref="L22"/>
    </sheetView>
  </sheetViews>
  <sheetFormatPr defaultRowHeight="14.4"/>
  <cols>
    <col min="1" max="3" width="12.77734375" customWidth="1"/>
    <col min="4" max="4" width="10.77734375" customWidth="1"/>
    <col min="5" max="6" width="7.77734375" customWidth="1"/>
    <col min="7" max="7" width="11.77734375" customWidth="1"/>
    <col min="8" max="8" width="10.77734375" customWidth="1"/>
  </cols>
  <sheetData>
    <row r="2" spans="1:11" ht="28.8" customHeight="1">
      <c r="A2" s="54" t="s">
        <v>223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30" customHeight="1" thickTop="1" thickBot="1">
      <c r="A4" s="80" t="s">
        <v>224</v>
      </c>
      <c r="B4" s="80" t="s">
        <v>225</v>
      </c>
      <c r="C4" s="80" t="s">
        <v>226</v>
      </c>
      <c r="D4" s="80" t="s">
        <v>227</v>
      </c>
      <c r="E4" s="82" t="s">
        <v>228</v>
      </c>
      <c r="F4" s="83"/>
      <c r="G4" s="84"/>
      <c r="H4" s="80" t="s">
        <v>229</v>
      </c>
    </row>
    <row r="5" spans="1:11" ht="31.2" thickTop="1" thickBot="1">
      <c r="A5" s="81"/>
      <c r="B5" s="81"/>
      <c r="C5" s="81"/>
      <c r="D5" s="81"/>
      <c r="E5" s="82" t="s">
        <v>230</v>
      </c>
      <c r="F5" s="84"/>
      <c r="G5" s="44" t="s">
        <v>231</v>
      </c>
      <c r="H5" s="81"/>
    </row>
    <row r="6" spans="1:11" ht="16.8" thickTop="1" thickBot="1">
      <c r="A6" s="41">
        <v>38164</v>
      </c>
      <c r="B6" s="7" t="s">
        <v>232</v>
      </c>
      <c r="C6" s="7" t="s">
        <v>233</v>
      </c>
      <c r="D6" s="30">
        <v>315</v>
      </c>
      <c r="E6" s="79">
        <v>22.5</v>
      </c>
      <c r="F6" s="79"/>
      <c r="G6" s="30">
        <v>24.4</v>
      </c>
      <c r="H6" s="5">
        <f>E6-G6</f>
        <v>-1.8999999999999986</v>
      </c>
    </row>
    <row r="7" spans="1:11" ht="16.8" thickTop="1" thickBot="1">
      <c r="A7" s="41">
        <v>38166</v>
      </c>
      <c r="B7" s="7" t="s">
        <v>234</v>
      </c>
      <c r="C7" s="7" t="s">
        <v>235</v>
      </c>
      <c r="D7" s="30">
        <v>350</v>
      </c>
      <c r="E7" s="79">
        <v>28.4</v>
      </c>
      <c r="F7" s="79"/>
      <c r="G7" s="30">
        <v>29.5</v>
      </c>
      <c r="H7" s="5">
        <f t="shared" ref="H7:H10" si="0">E7-G7</f>
        <v>-1.1000000000000014</v>
      </c>
    </row>
    <row r="8" spans="1:11" ht="16.8" thickTop="1" thickBot="1">
      <c r="A8" s="41">
        <v>38169</v>
      </c>
      <c r="B8" s="7" t="s">
        <v>236</v>
      </c>
      <c r="C8" s="7" t="s">
        <v>237</v>
      </c>
      <c r="D8" s="30">
        <v>750</v>
      </c>
      <c r="E8" s="79">
        <v>34.1</v>
      </c>
      <c r="F8" s="79"/>
      <c r="G8" s="30">
        <v>37</v>
      </c>
      <c r="H8" s="5">
        <f t="shared" si="0"/>
        <v>-2.8999999999999986</v>
      </c>
    </row>
    <row r="9" spans="1:11" ht="16.8" thickTop="1" thickBot="1">
      <c r="A9" s="41">
        <v>38173</v>
      </c>
      <c r="B9" s="7" t="s">
        <v>238</v>
      </c>
      <c r="C9" s="7" t="s">
        <v>239</v>
      </c>
      <c r="D9" s="30">
        <v>270</v>
      </c>
      <c r="E9" s="79">
        <v>32.200000000000003</v>
      </c>
      <c r="F9" s="79"/>
      <c r="G9" s="30">
        <v>34.1</v>
      </c>
      <c r="H9" s="5">
        <f t="shared" si="0"/>
        <v>-1.8999999999999986</v>
      </c>
    </row>
    <row r="10" spans="1:11" ht="16.8" thickTop="1" thickBot="1">
      <c r="A10" s="41">
        <v>38178</v>
      </c>
      <c r="B10" s="7" t="s">
        <v>240</v>
      </c>
      <c r="C10" s="7" t="s">
        <v>241</v>
      </c>
      <c r="D10" s="30">
        <v>280</v>
      </c>
      <c r="E10" s="79">
        <v>25.8</v>
      </c>
      <c r="F10" s="79"/>
      <c r="G10" s="30">
        <v>27.3</v>
      </c>
      <c r="H10" s="5">
        <f t="shared" si="0"/>
        <v>-1.5</v>
      </c>
    </row>
    <row r="11" spans="1:11" ht="16.8" thickTop="1" thickBot="1">
      <c r="A11" s="7"/>
      <c r="B11" s="7"/>
      <c r="C11" s="7" t="s">
        <v>24</v>
      </c>
      <c r="D11" s="42">
        <f>SUM(D6:D10)</f>
        <v>1965</v>
      </c>
      <c r="E11" s="96">
        <f t="shared" ref="E11:F11" si="1">SUM(E6:E10)</f>
        <v>143</v>
      </c>
      <c r="F11" s="97"/>
      <c r="G11" s="42">
        <f>SUM(G6:G10)</f>
        <v>152.30000000000001</v>
      </c>
      <c r="H11" s="5"/>
    </row>
    <row r="12" spans="1:11" ht="28.8" customHeight="1" thickTop="1" thickBot="1">
      <c r="A12" s="69" t="s">
        <v>242</v>
      </c>
      <c r="B12" s="69"/>
      <c r="C12" s="69"/>
      <c r="D12" s="69"/>
      <c r="E12" s="69"/>
      <c r="F12" s="69"/>
      <c r="G12" s="24">
        <f>MAX(G6:G10)</f>
        <v>37</v>
      </c>
      <c r="H12" s="17"/>
    </row>
    <row r="13" spans="1:11" ht="28.8" customHeight="1" thickTop="1" thickBot="1">
      <c r="A13" s="78" t="s">
        <v>243</v>
      </c>
      <c r="B13" s="78"/>
      <c r="C13" s="78"/>
      <c r="D13" s="78"/>
      <c r="E13" s="69"/>
      <c r="F13" s="43">
        <f>MIN(E6:F10)</f>
        <v>22.5</v>
      </c>
      <c r="G13" s="17"/>
      <c r="H13" s="17"/>
    </row>
    <row r="14" spans="1:11" ht="14.4" customHeight="1" thickTop="1"/>
  </sheetData>
  <mergeCells count="16">
    <mergeCell ref="A2:K2"/>
    <mergeCell ref="A4:A5"/>
    <mergeCell ref="B4:B5"/>
    <mergeCell ref="C4:C5"/>
    <mergeCell ref="D4:D5"/>
    <mergeCell ref="E4:G4"/>
    <mergeCell ref="H4:H5"/>
    <mergeCell ref="E5:F5"/>
    <mergeCell ref="E11:F11"/>
    <mergeCell ref="A12:F12"/>
    <mergeCell ref="A13:E13"/>
    <mergeCell ref="E6:F6"/>
    <mergeCell ref="E7:F7"/>
    <mergeCell ref="E8:F8"/>
    <mergeCell ref="E9:F9"/>
    <mergeCell ref="E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6"/>
  <sheetViews>
    <sheetView workbookViewId="0">
      <selection activeCell="G21" sqref="G20:G21"/>
    </sheetView>
  </sheetViews>
  <sheetFormatPr defaultRowHeight="14.4"/>
  <cols>
    <col min="1" max="6" width="13.77734375" customWidth="1"/>
  </cols>
  <sheetData>
    <row r="2" spans="1:11" ht="28.8" customHeight="1">
      <c r="A2" s="54" t="s">
        <v>10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5" thickBot="1"/>
    <row r="4" spans="1:11" ht="21" customHeight="1" thickTop="1" thickBot="1">
      <c r="A4" s="59" t="s">
        <v>11</v>
      </c>
      <c r="B4" s="59" t="s">
        <v>12</v>
      </c>
      <c r="C4" s="59"/>
      <c r="D4" s="59" t="s">
        <v>13</v>
      </c>
      <c r="E4" s="59" t="s">
        <v>14</v>
      </c>
      <c r="F4" s="59"/>
      <c r="G4" s="4"/>
    </row>
    <row r="5" spans="1:11" ht="21" customHeight="1" thickTop="1" thickBot="1">
      <c r="A5" s="59"/>
      <c r="B5" s="59" t="s">
        <v>15</v>
      </c>
      <c r="C5" s="59" t="s">
        <v>16</v>
      </c>
      <c r="D5" s="59"/>
      <c r="E5" s="59" t="s">
        <v>17</v>
      </c>
      <c r="F5" s="59" t="s">
        <v>18</v>
      </c>
      <c r="G5" s="4"/>
    </row>
    <row r="6" spans="1:11" ht="21" customHeight="1" thickTop="1" thickBot="1">
      <c r="A6" s="59"/>
      <c r="B6" s="59"/>
      <c r="C6" s="59"/>
      <c r="D6" s="59"/>
      <c r="E6" s="59"/>
      <c r="F6" s="59"/>
      <c r="G6" s="4"/>
    </row>
    <row r="7" spans="1:11" ht="21" customHeight="1" thickTop="1" thickBo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4"/>
    </row>
    <row r="8" spans="1:11" ht="21" customHeight="1" thickTop="1" thickBot="1">
      <c r="A8" s="12" t="s">
        <v>19</v>
      </c>
      <c r="B8" s="13">
        <v>0.38</v>
      </c>
      <c r="C8" s="12">
        <v>0.87</v>
      </c>
      <c r="D8" s="13">
        <v>12</v>
      </c>
      <c r="E8" s="13">
        <f>B8*D8</f>
        <v>4.5600000000000005</v>
      </c>
      <c r="F8" s="13">
        <f>C8*D8</f>
        <v>10.44</v>
      </c>
      <c r="G8" s="4"/>
    </row>
    <row r="9" spans="1:11" ht="21" customHeight="1" thickTop="1" thickBot="1">
      <c r="A9" s="12" t="s">
        <v>20</v>
      </c>
      <c r="B9" s="13">
        <v>0.65</v>
      </c>
      <c r="C9" s="12">
        <v>0.45</v>
      </c>
      <c r="D9" s="13">
        <v>9</v>
      </c>
      <c r="E9" s="13">
        <f>B9*D9</f>
        <v>5.8500000000000005</v>
      </c>
      <c r="F9" s="13">
        <f>C9*D9</f>
        <v>4.05</v>
      </c>
      <c r="G9" s="4"/>
    </row>
    <row r="10" spans="1:11" ht="21" customHeight="1" thickTop="1" thickBot="1">
      <c r="A10" s="12" t="s">
        <v>21</v>
      </c>
      <c r="B10" s="13">
        <v>0.55000000000000004</v>
      </c>
      <c r="C10" s="12">
        <v>0.12</v>
      </c>
      <c r="D10" s="13">
        <v>15</v>
      </c>
      <c r="E10" s="13">
        <f>B10*D10</f>
        <v>8.25</v>
      </c>
      <c r="F10" s="13">
        <f>C10*D10</f>
        <v>1.7999999999999998</v>
      </c>
      <c r="G10" s="4"/>
    </row>
    <row r="11" spans="1:11" ht="21" customHeight="1" thickTop="1" thickBot="1">
      <c r="A11" s="12" t="s">
        <v>22</v>
      </c>
      <c r="B11" s="13">
        <v>0.45</v>
      </c>
      <c r="C11" s="12">
        <v>0.54</v>
      </c>
      <c r="D11" s="13">
        <v>10</v>
      </c>
      <c r="E11" s="13">
        <f>B11*D11</f>
        <v>4.5</v>
      </c>
      <c r="F11" s="13">
        <f>C11*D11</f>
        <v>5.4</v>
      </c>
      <c r="G11" s="4"/>
    </row>
    <row r="12" spans="1:11" ht="21" customHeight="1" thickTop="1" thickBot="1">
      <c r="A12" s="12" t="s">
        <v>23</v>
      </c>
      <c r="B12" s="13">
        <v>0.71</v>
      </c>
      <c r="C12" s="12">
        <v>0.68</v>
      </c>
      <c r="D12" s="13">
        <v>14</v>
      </c>
      <c r="E12" s="13">
        <f>B12*D12</f>
        <v>9.94</v>
      </c>
      <c r="F12" s="13">
        <f>C12*D12</f>
        <v>9.5200000000000014</v>
      </c>
      <c r="G12" s="4"/>
    </row>
    <row r="13" spans="1:11" ht="21" customHeight="1" thickTop="1" thickBot="1">
      <c r="A13" s="12" t="s">
        <v>24</v>
      </c>
      <c r="B13" s="30">
        <f>SUM(B8:B12)</f>
        <v>2.74</v>
      </c>
      <c r="C13" s="30">
        <f>SUM(C8:C12)</f>
        <v>2.66</v>
      </c>
      <c r="D13" s="13">
        <f>SUM(D8:D12)</f>
        <v>60</v>
      </c>
      <c r="E13" s="30">
        <f>SUM(E8:E12)</f>
        <v>33.1</v>
      </c>
      <c r="F13" s="13">
        <f>SUM(F8:F12)</f>
        <v>31.21</v>
      </c>
      <c r="G13" s="4"/>
    </row>
    <row r="14" spans="1:11" ht="15.6" thickTop="1" thickBot="1"/>
    <row r="15" spans="1:11" ht="28.8" customHeight="1" thickTop="1" thickBot="1">
      <c r="A15" s="58" t="s">
        <v>25</v>
      </c>
      <c r="B15" s="57"/>
      <c r="C15" s="57"/>
      <c r="D15" s="57"/>
      <c r="E15" s="57"/>
      <c r="F15" s="46">
        <f>E11</f>
        <v>4.5</v>
      </c>
    </row>
    <row r="16" spans="1:11" ht="15" thickTop="1"/>
  </sheetData>
  <mergeCells count="10">
    <mergeCell ref="A2:K2"/>
    <mergeCell ref="A15:E15"/>
    <mergeCell ref="A4:A6"/>
    <mergeCell ref="B4:C4"/>
    <mergeCell ref="D4:D6"/>
    <mergeCell ref="E4:F4"/>
    <mergeCell ref="B5:B6"/>
    <mergeCell ref="C5:C6"/>
    <mergeCell ref="E5:E6"/>
    <mergeCell ref="F5:F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P15" sqref="P15"/>
    </sheetView>
  </sheetViews>
  <sheetFormatPr defaultRowHeight="14.4"/>
  <cols>
    <col min="1" max="1" width="13.77734375" customWidth="1"/>
    <col min="2" max="2" width="11.88671875" customWidth="1"/>
    <col min="3" max="5" width="10.77734375" customWidth="1"/>
  </cols>
  <sheetData>
    <row r="2" spans="1:11" ht="28.8" customHeight="1">
      <c r="A2" s="54" t="s">
        <v>244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0.399999999999999" customHeight="1" thickTop="1" thickBot="1">
      <c r="A4" s="86" t="s">
        <v>245</v>
      </c>
      <c r="B4" s="86" t="s">
        <v>203</v>
      </c>
      <c r="C4" s="86" t="s">
        <v>246</v>
      </c>
      <c r="D4" s="86"/>
      <c r="E4" s="86" t="s">
        <v>106</v>
      </c>
    </row>
    <row r="5" spans="1:11" ht="28.2" customHeight="1" thickTop="1" thickBot="1">
      <c r="A5" s="86"/>
      <c r="B5" s="86"/>
      <c r="C5" s="44" t="s">
        <v>247</v>
      </c>
      <c r="D5" s="44" t="s">
        <v>248</v>
      </c>
      <c r="E5" s="86"/>
    </row>
    <row r="6" spans="1:11" ht="30" customHeight="1" thickTop="1" thickBot="1">
      <c r="A6" s="7" t="s">
        <v>249</v>
      </c>
      <c r="B6" s="30">
        <v>265000</v>
      </c>
      <c r="C6" s="5">
        <v>40</v>
      </c>
      <c r="D6" s="5">
        <f>B6*C6%</f>
        <v>106000</v>
      </c>
      <c r="E6" s="5">
        <f>B6+D6</f>
        <v>371000</v>
      </c>
    </row>
    <row r="7" spans="1:11" ht="30" customHeight="1" thickTop="1" thickBot="1">
      <c r="A7" s="7" t="s">
        <v>250</v>
      </c>
      <c r="B7" s="30">
        <v>361000</v>
      </c>
      <c r="C7" s="5">
        <v>35</v>
      </c>
      <c r="D7" s="5">
        <f t="shared" ref="D7:D10" si="0">B7*C7%</f>
        <v>126349.99999999999</v>
      </c>
      <c r="E7" s="5">
        <f t="shared" ref="E7:E10" si="1">B7+D7</f>
        <v>487350</v>
      </c>
    </row>
    <row r="8" spans="1:11" ht="30" customHeight="1" thickTop="1" thickBot="1">
      <c r="A8" s="7" t="s">
        <v>251</v>
      </c>
      <c r="B8" s="30">
        <v>215200</v>
      </c>
      <c r="C8" s="5">
        <v>45</v>
      </c>
      <c r="D8" s="5">
        <f t="shared" si="0"/>
        <v>96840</v>
      </c>
      <c r="E8" s="5">
        <f t="shared" si="1"/>
        <v>312040</v>
      </c>
    </row>
    <row r="9" spans="1:11" ht="30" customHeight="1" thickTop="1" thickBot="1">
      <c r="A9" s="7" t="s">
        <v>61</v>
      </c>
      <c r="B9" s="30">
        <v>290000</v>
      </c>
      <c r="C9" s="5">
        <v>35</v>
      </c>
      <c r="D9" s="5">
        <f t="shared" si="0"/>
        <v>101500</v>
      </c>
      <c r="E9" s="5">
        <f t="shared" si="1"/>
        <v>391500</v>
      </c>
    </row>
    <row r="10" spans="1:11" ht="30" customHeight="1" thickTop="1" thickBot="1">
      <c r="A10" s="7" t="s">
        <v>252</v>
      </c>
      <c r="B10" s="30">
        <v>453000</v>
      </c>
      <c r="C10" s="5">
        <v>25</v>
      </c>
      <c r="D10" s="5">
        <f t="shared" si="0"/>
        <v>113250</v>
      </c>
      <c r="E10" s="5">
        <f t="shared" si="1"/>
        <v>566250</v>
      </c>
    </row>
    <row r="11" spans="1:11" ht="30" customHeight="1" thickTop="1" thickBot="1">
      <c r="A11" s="7" t="s">
        <v>24</v>
      </c>
      <c r="B11" s="42">
        <f>SUM(B6:B10)</f>
        <v>1584200</v>
      </c>
      <c r="C11" s="5"/>
      <c r="D11" s="5">
        <f t="shared" ref="C11:E11" si="2">SUM(D6:D10)</f>
        <v>543940</v>
      </c>
      <c r="E11" s="5">
        <f t="shared" si="2"/>
        <v>2128140</v>
      </c>
    </row>
    <row r="12" spans="1:11" ht="16.8" thickTop="1" thickBot="1">
      <c r="A12" s="17"/>
      <c r="B12" s="17"/>
      <c r="C12" s="17"/>
      <c r="D12" s="17"/>
      <c r="E12" s="17"/>
    </row>
    <row r="13" spans="1:11" ht="28.8" customHeight="1" thickTop="1" thickBot="1">
      <c r="A13" s="72" t="s">
        <v>253</v>
      </c>
      <c r="B13" s="72"/>
      <c r="C13" s="72"/>
      <c r="D13" s="85"/>
      <c r="E13" s="45">
        <f>SUM(D6:D10)/5</f>
        <v>108788</v>
      </c>
    </row>
    <row r="14" spans="1:11" ht="28.8" customHeight="1" thickTop="1" thickBot="1">
      <c r="A14" s="72" t="s">
        <v>254</v>
      </c>
      <c r="B14" s="72"/>
      <c r="C14" s="72"/>
      <c r="D14" s="85"/>
      <c r="E14" s="45">
        <f>SUM(E6:E10)/5</f>
        <v>425628</v>
      </c>
    </row>
    <row r="15" spans="1:11" ht="14.4" customHeight="1" thickTop="1">
      <c r="E15" s="98"/>
    </row>
  </sheetData>
  <mergeCells count="7">
    <mergeCell ref="A13:D13"/>
    <mergeCell ref="A14:D14"/>
    <mergeCell ref="A2:K2"/>
    <mergeCell ref="A4:A5"/>
    <mergeCell ref="B4:B5"/>
    <mergeCell ref="C4:D4"/>
    <mergeCell ref="E4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4"/>
  <sheetViews>
    <sheetView topLeftCell="A7" workbookViewId="0">
      <selection activeCell="J7" sqref="J7"/>
    </sheetView>
  </sheetViews>
  <sheetFormatPr defaultRowHeight="14.4"/>
  <cols>
    <col min="1" max="1" width="19.77734375" customWidth="1"/>
    <col min="2" max="7" width="13.77734375" customWidth="1"/>
  </cols>
  <sheetData>
    <row r="2" spans="1:11" ht="28.8" customHeight="1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4.4" customHeight="1" thickBot="1"/>
    <row r="4" spans="1:11" ht="21" customHeight="1" thickTop="1" thickBot="1">
      <c r="A4" s="55" t="s">
        <v>27</v>
      </c>
      <c r="B4" s="60" t="s">
        <v>28</v>
      </c>
      <c r="C4" s="60"/>
      <c r="D4" s="55" t="s">
        <v>29</v>
      </c>
      <c r="E4" s="60" t="s">
        <v>30</v>
      </c>
      <c r="F4" s="60"/>
      <c r="G4" s="55" t="s">
        <v>31</v>
      </c>
      <c r="H4" s="4"/>
    </row>
    <row r="5" spans="1:11" ht="21" customHeight="1" thickTop="1" thickBot="1">
      <c r="A5" s="55"/>
      <c r="B5" s="60"/>
      <c r="C5" s="60"/>
      <c r="D5" s="55"/>
      <c r="E5" s="60"/>
      <c r="F5" s="60"/>
      <c r="G5" s="55"/>
      <c r="H5" s="4"/>
    </row>
    <row r="6" spans="1:11" ht="21" customHeight="1" thickTop="1" thickBot="1">
      <c r="A6" s="55"/>
      <c r="B6" s="5" t="s">
        <v>32</v>
      </c>
      <c r="C6" s="5" t="s">
        <v>33</v>
      </c>
      <c r="D6" s="55"/>
      <c r="E6" s="5" t="s">
        <v>32</v>
      </c>
      <c r="F6" s="5" t="s">
        <v>33</v>
      </c>
      <c r="G6" s="55"/>
      <c r="H6" s="4"/>
    </row>
    <row r="7" spans="1:11" ht="21" customHeight="1" thickTop="1" thickBo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4"/>
    </row>
    <row r="8" spans="1:11" ht="21" customHeight="1" thickTop="1" thickBot="1">
      <c r="A8" s="7" t="s">
        <v>34</v>
      </c>
      <c r="B8" s="5">
        <v>30.5</v>
      </c>
      <c r="C8" s="5">
        <v>23.8</v>
      </c>
      <c r="D8" s="5">
        <v>2.7</v>
      </c>
      <c r="E8" s="9">
        <f>B8*D8</f>
        <v>82.350000000000009</v>
      </c>
      <c r="F8" s="9">
        <f>C8*D8</f>
        <v>64.260000000000005</v>
      </c>
      <c r="G8" s="10">
        <f>(F8/E8)*100%</f>
        <v>0.78032786885245897</v>
      </c>
      <c r="H8" s="4"/>
    </row>
    <row r="9" spans="1:11" ht="21" customHeight="1" thickTop="1" thickBot="1">
      <c r="A9" s="7" t="s">
        <v>35</v>
      </c>
      <c r="B9" s="5">
        <v>21.5</v>
      </c>
      <c r="C9" s="5">
        <v>21.5</v>
      </c>
      <c r="D9" s="5">
        <v>2.2000000000000002</v>
      </c>
      <c r="E9" s="9">
        <f t="shared" ref="E9:E12" si="0">B9*D9</f>
        <v>47.300000000000004</v>
      </c>
      <c r="F9" s="9">
        <f t="shared" ref="F9:F12" si="1">C9*D9</f>
        <v>47.300000000000004</v>
      </c>
      <c r="G9" s="10">
        <f t="shared" ref="G9:G12" si="2">(F9/E9)*100%</f>
        <v>1</v>
      </c>
      <c r="H9" s="4"/>
    </row>
    <row r="10" spans="1:11" ht="21" customHeight="1" thickTop="1" thickBot="1">
      <c r="A10" s="7" t="s">
        <v>36</v>
      </c>
      <c r="B10" s="5">
        <v>45</v>
      </c>
      <c r="C10" s="5">
        <v>37.700000000000003</v>
      </c>
      <c r="D10" s="5">
        <v>2.1</v>
      </c>
      <c r="E10" s="9">
        <f t="shared" si="0"/>
        <v>94.5</v>
      </c>
      <c r="F10" s="9">
        <f t="shared" si="1"/>
        <v>79.170000000000016</v>
      </c>
      <c r="G10" s="10">
        <f t="shared" si="2"/>
        <v>0.83777777777777795</v>
      </c>
      <c r="H10" s="4"/>
    </row>
    <row r="11" spans="1:11" ht="21" customHeight="1" thickTop="1" thickBot="1">
      <c r="A11" s="7" t="s">
        <v>37</v>
      </c>
      <c r="B11" s="5">
        <v>24</v>
      </c>
      <c r="C11" s="5">
        <v>22</v>
      </c>
      <c r="D11" s="5">
        <v>1.9</v>
      </c>
      <c r="E11" s="9">
        <f t="shared" si="0"/>
        <v>45.599999999999994</v>
      </c>
      <c r="F11" s="9">
        <f t="shared" si="1"/>
        <v>41.8</v>
      </c>
      <c r="G11" s="10">
        <f t="shared" si="2"/>
        <v>0.91666666666666674</v>
      </c>
      <c r="H11" s="4"/>
    </row>
    <row r="12" spans="1:11" ht="21" customHeight="1" thickTop="1" thickBot="1">
      <c r="A12" s="7" t="s">
        <v>38</v>
      </c>
      <c r="B12" s="5">
        <v>27</v>
      </c>
      <c r="C12" s="5">
        <v>25.5</v>
      </c>
      <c r="D12" s="5">
        <v>1.7</v>
      </c>
      <c r="E12" s="9">
        <f t="shared" si="0"/>
        <v>45.9</v>
      </c>
      <c r="F12" s="9">
        <f t="shared" si="1"/>
        <v>43.35</v>
      </c>
      <c r="G12" s="10">
        <f t="shared" si="2"/>
        <v>0.94444444444444453</v>
      </c>
      <c r="H12" s="4"/>
    </row>
    <row r="13" spans="1:11" ht="16.8" thickTop="1" thickBot="1">
      <c r="A13" s="7" t="s">
        <v>24</v>
      </c>
      <c r="B13" s="5">
        <f>SUM(B8:B12)</f>
        <v>148</v>
      </c>
      <c r="C13" s="5">
        <f t="shared" ref="C13:E13" si="3">SUM(C8:C12)</f>
        <v>130.5</v>
      </c>
      <c r="D13" s="5">
        <f t="shared" si="3"/>
        <v>10.6</v>
      </c>
      <c r="E13" s="9">
        <f t="shared" si="3"/>
        <v>315.64999999999998</v>
      </c>
      <c r="F13" s="11">
        <f>SUM(F8:F12)</f>
        <v>275.88000000000005</v>
      </c>
      <c r="G13" s="10">
        <f>SUM(G8:G12)/5</f>
        <v>0.89584335154826977</v>
      </c>
      <c r="H13" s="4"/>
    </row>
    <row r="14" spans="1:11" ht="15" thickTop="1"/>
  </sheetData>
  <mergeCells count="6">
    <mergeCell ref="A2:K2"/>
    <mergeCell ref="A4:A6"/>
    <mergeCell ref="B4:C5"/>
    <mergeCell ref="D4:D6"/>
    <mergeCell ref="E4:F5"/>
    <mergeCell ref="G4:G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L14" sqref="L14"/>
    </sheetView>
  </sheetViews>
  <sheetFormatPr defaultRowHeight="14.4"/>
  <cols>
    <col min="1" max="7" width="13.5546875" customWidth="1"/>
  </cols>
  <sheetData>
    <row r="2" spans="1:11" ht="28.8" customHeight="1">
      <c r="A2" s="54" t="s">
        <v>39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5" thickBot="1"/>
    <row r="4" spans="1:11" ht="24" customHeight="1" thickTop="1" thickBot="1">
      <c r="A4" s="55" t="s">
        <v>40</v>
      </c>
      <c r="B4" s="55" t="s">
        <v>41</v>
      </c>
      <c r="C4" s="55"/>
      <c r="D4" s="55"/>
      <c r="E4" s="55"/>
      <c r="F4" s="61" t="s">
        <v>42</v>
      </c>
      <c r="G4" s="60" t="s">
        <v>43</v>
      </c>
    </row>
    <row r="5" spans="1:11" ht="24" customHeight="1" thickTop="1" thickBot="1">
      <c r="A5" s="55"/>
      <c r="B5" s="5" t="s">
        <v>44</v>
      </c>
      <c r="C5" s="5" t="s">
        <v>45</v>
      </c>
      <c r="D5" s="5" t="s">
        <v>46</v>
      </c>
      <c r="E5" s="5" t="s">
        <v>47</v>
      </c>
      <c r="F5" s="61"/>
      <c r="G5" s="60"/>
    </row>
    <row r="6" spans="1:11" ht="24" customHeight="1" thickTop="1" thickBo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</row>
    <row r="7" spans="1:11" ht="24" customHeight="1" thickTop="1" thickBot="1">
      <c r="A7" s="7" t="s">
        <v>48</v>
      </c>
      <c r="B7" s="5">
        <v>2450.5</v>
      </c>
      <c r="C7" s="5">
        <v>2115.6</v>
      </c>
      <c r="D7" s="5">
        <v>2895.8</v>
      </c>
      <c r="E7" s="5">
        <v>3219.8</v>
      </c>
      <c r="F7" s="5">
        <f>SUM(B7:E7)</f>
        <v>10681.7</v>
      </c>
      <c r="G7" s="47">
        <f>E7/F7</f>
        <v>0.30143142009230739</v>
      </c>
    </row>
    <row r="8" spans="1:11" ht="24" customHeight="1" thickTop="1" thickBot="1">
      <c r="A8" s="7" t="s">
        <v>49</v>
      </c>
      <c r="B8" s="5">
        <v>3402.4</v>
      </c>
      <c r="C8" s="5">
        <v>3250.5</v>
      </c>
      <c r="D8" s="5">
        <v>3694.5</v>
      </c>
      <c r="E8" s="5">
        <v>3769.5</v>
      </c>
      <c r="F8" s="5">
        <f t="shared" ref="F8:F11" si="0">SUM(B8:E8)</f>
        <v>14116.9</v>
      </c>
      <c r="G8" s="47">
        <f t="shared" ref="G8:G12" si="1">E8/F8</f>
        <v>0.26702037982843257</v>
      </c>
      <c r="I8" s="2"/>
    </row>
    <row r="9" spans="1:11" ht="30" customHeight="1" thickTop="1" thickBot="1">
      <c r="A9" s="7" t="s">
        <v>50</v>
      </c>
      <c r="B9" s="5">
        <v>4420.1000000000004</v>
      </c>
      <c r="C9" s="5">
        <v>3804.5</v>
      </c>
      <c r="D9" s="5">
        <v>4510.6000000000004</v>
      </c>
      <c r="E9" s="5">
        <v>4951.6000000000004</v>
      </c>
      <c r="F9" s="5">
        <f t="shared" si="0"/>
        <v>17686.800000000003</v>
      </c>
      <c r="G9" s="47">
        <f t="shared" si="1"/>
        <v>0.27996019630458868</v>
      </c>
      <c r="I9" s="2"/>
    </row>
    <row r="10" spans="1:11" ht="24" customHeight="1" thickTop="1" thickBot="1">
      <c r="A10" s="7" t="s">
        <v>51</v>
      </c>
      <c r="B10" s="5">
        <v>2437.8000000000002</v>
      </c>
      <c r="C10" s="5">
        <v>4358.5</v>
      </c>
      <c r="D10" s="5">
        <v>4326.7</v>
      </c>
      <c r="E10" s="5">
        <v>4567.5</v>
      </c>
      <c r="F10" s="5">
        <f t="shared" si="0"/>
        <v>15690.5</v>
      </c>
      <c r="G10" s="47">
        <f t="shared" si="1"/>
        <v>0.29109971001561452</v>
      </c>
    </row>
    <row r="11" spans="1:11" ht="24" customHeight="1" thickTop="1" thickBot="1">
      <c r="A11" s="7" t="s">
        <v>52</v>
      </c>
      <c r="B11" s="5">
        <v>4455.5</v>
      </c>
      <c r="C11" s="5">
        <v>4912.5</v>
      </c>
      <c r="D11" s="5">
        <v>6142.8</v>
      </c>
      <c r="E11" s="5">
        <v>5900.1</v>
      </c>
      <c r="F11" s="5">
        <f t="shared" si="0"/>
        <v>21410.9</v>
      </c>
      <c r="G11" s="47">
        <f t="shared" si="1"/>
        <v>0.2755652494757343</v>
      </c>
    </row>
    <row r="12" spans="1:11" ht="24" customHeight="1" thickTop="1" thickBot="1">
      <c r="A12" s="7" t="s">
        <v>24</v>
      </c>
      <c r="B12" s="5">
        <f>SUM(B7:B11)</f>
        <v>17166.3</v>
      </c>
      <c r="C12" s="5">
        <f t="shared" ref="C12:F12" si="2">SUM(C7:C11)</f>
        <v>18441.599999999999</v>
      </c>
      <c r="D12" s="5">
        <f t="shared" si="2"/>
        <v>21570.400000000001</v>
      </c>
      <c r="E12" s="5">
        <f t="shared" si="2"/>
        <v>22408.5</v>
      </c>
      <c r="F12" s="5">
        <f t="shared" si="2"/>
        <v>79586.8</v>
      </c>
      <c r="G12" s="47">
        <f t="shared" si="1"/>
        <v>0.2815605100343273</v>
      </c>
    </row>
    <row r="13" spans="1:11" ht="15.6" thickTop="1" thickBot="1"/>
    <row r="14" spans="1:11" ht="28.8" customHeight="1" thickTop="1" thickBot="1">
      <c r="A14" s="58" t="s">
        <v>53</v>
      </c>
      <c r="B14" s="58"/>
      <c r="C14" s="58"/>
      <c r="D14" s="58"/>
      <c r="E14" s="58"/>
      <c r="F14" s="58"/>
      <c r="G14" s="48">
        <f>MAX(F7:F11)</f>
        <v>21410.9</v>
      </c>
    </row>
    <row r="15" spans="1:11" ht="15" thickTop="1"/>
  </sheetData>
  <mergeCells count="6">
    <mergeCell ref="A14:F14"/>
    <mergeCell ref="A2:K2"/>
    <mergeCell ref="A4:A5"/>
    <mergeCell ref="B4:E4"/>
    <mergeCell ref="F4:F5"/>
    <mergeCell ref="G4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18"/>
  <sheetViews>
    <sheetView workbookViewId="0">
      <selection activeCell="I24" sqref="I24"/>
    </sheetView>
  </sheetViews>
  <sheetFormatPr defaultRowHeight="14.4"/>
  <cols>
    <col min="1" max="4" width="15.77734375" customWidth="1"/>
  </cols>
  <sheetData>
    <row r="2" spans="1:11" ht="28.8" customHeight="1">
      <c r="A2" s="54" t="s">
        <v>54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5" thickBot="1"/>
    <row r="4" spans="1:11" ht="21" customHeight="1" thickTop="1" thickBot="1">
      <c r="A4" s="55" t="s">
        <v>55</v>
      </c>
      <c r="B4" s="55" t="s">
        <v>56</v>
      </c>
      <c r="C4" s="55" t="s">
        <v>57</v>
      </c>
      <c r="D4" s="55"/>
    </row>
    <row r="5" spans="1:11" ht="21" customHeight="1" thickTop="1" thickBot="1">
      <c r="A5" s="55"/>
      <c r="B5" s="55"/>
      <c r="C5" s="5" t="s">
        <v>58</v>
      </c>
      <c r="D5" s="20" t="s">
        <v>59</v>
      </c>
    </row>
    <row r="6" spans="1:11" ht="21" customHeight="1" thickTop="1" thickBot="1">
      <c r="A6" s="21">
        <v>1</v>
      </c>
      <c r="B6" s="21">
        <v>2</v>
      </c>
      <c r="C6" s="21">
        <v>3</v>
      </c>
      <c r="D6" s="21">
        <v>4</v>
      </c>
    </row>
    <row r="7" spans="1:11" ht="21" customHeight="1" thickTop="1" thickBot="1">
      <c r="A7" s="23">
        <v>1</v>
      </c>
      <c r="B7" s="7" t="s">
        <v>60</v>
      </c>
      <c r="C7" s="5">
        <v>45</v>
      </c>
      <c r="D7" s="5">
        <f>C7*1000</f>
        <v>45000</v>
      </c>
    </row>
    <row r="8" spans="1:11" ht="21" customHeight="1" thickTop="1" thickBot="1">
      <c r="A8" s="23">
        <v>2</v>
      </c>
      <c r="B8" s="7" t="s">
        <v>61</v>
      </c>
      <c r="C8" s="5">
        <v>20</v>
      </c>
      <c r="D8" s="5">
        <f>20*1200</f>
        <v>24000</v>
      </c>
    </row>
    <row r="9" spans="1:11" ht="21" customHeight="1" thickTop="1" thickBot="1">
      <c r="A9" s="23">
        <v>3</v>
      </c>
      <c r="B9" s="7" t="s">
        <v>62</v>
      </c>
      <c r="C9" s="5">
        <v>30</v>
      </c>
      <c r="D9" s="5">
        <f>C9*1200</f>
        <v>36000</v>
      </c>
    </row>
    <row r="10" spans="1:11" ht="21" customHeight="1" thickTop="1" thickBot="1">
      <c r="A10" s="23">
        <v>4</v>
      </c>
      <c r="B10" s="7" t="s">
        <v>63</v>
      </c>
      <c r="C10" s="24">
        <v>50</v>
      </c>
      <c r="D10" s="5">
        <f>C10*1000</f>
        <v>50000</v>
      </c>
    </row>
    <row r="11" spans="1:11" ht="21" customHeight="1" thickTop="1" thickBot="1">
      <c r="A11" s="23">
        <v>5</v>
      </c>
      <c r="B11" s="7" t="s">
        <v>64</v>
      </c>
      <c r="C11" s="5">
        <v>40</v>
      </c>
      <c r="D11" s="5">
        <f>C11*1000</f>
        <v>40000</v>
      </c>
    </row>
    <row r="12" spans="1:11" ht="21" customHeight="1" thickTop="1" thickBot="1">
      <c r="A12" s="7"/>
      <c r="B12" s="7" t="s">
        <v>24</v>
      </c>
      <c r="C12" s="5">
        <f>SUM(C7:C11)</f>
        <v>185</v>
      </c>
      <c r="D12" s="5">
        <f>SUM(D7:D11)</f>
        <v>195000</v>
      </c>
    </row>
    <row r="13" spans="1:11" ht="15" thickTop="1"/>
    <row r="14" spans="1:11" ht="14.4" customHeight="1">
      <c r="A14" s="62" t="s">
        <v>65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1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</row>
    <row r="17" spans="1:1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</row>
  </sheetData>
  <mergeCells count="5">
    <mergeCell ref="A2:K2"/>
    <mergeCell ref="A4:A5"/>
    <mergeCell ref="B4:B5"/>
    <mergeCell ref="C4:D4"/>
    <mergeCell ref="A14:K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9"/>
  <sheetViews>
    <sheetView topLeftCell="A4" workbookViewId="0">
      <selection activeCell="C8" sqref="C8"/>
    </sheetView>
  </sheetViews>
  <sheetFormatPr defaultRowHeight="14.4"/>
  <cols>
    <col min="1" max="3" width="16.77734375" customWidth="1"/>
  </cols>
  <sheetData>
    <row r="2" spans="1:11" ht="28.8" customHeight="1">
      <c r="A2" s="54" t="s">
        <v>66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1" customHeight="1" thickTop="1" thickBot="1">
      <c r="A4" s="55" t="s">
        <v>67</v>
      </c>
      <c r="B4" s="55" t="s">
        <v>68</v>
      </c>
      <c r="C4" s="55"/>
    </row>
    <row r="5" spans="1:11" ht="21" customHeight="1" thickTop="1" thickBot="1">
      <c r="A5" s="55"/>
      <c r="B5" s="20" t="s">
        <v>69</v>
      </c>
      <c r="C5" s="20" t="s">
        <v>70</v>
      </c>
    </row>
    <row r="6" spans="1:11" ht="21" customHeight="1" thickTop="1" thickBot="1">
      <c r="A6" s="21">
        <v>1</v>
      </c>
      <c r="B6" s="6">
        <v>2</v>
      </c>
      <c r="C6" s="21">
        <v>3</v>
      </c>
    </row>
    <row r="7" spans="1:11" ht="21" customHeight="1" thickTop="1" thickBot="1">
      <c r="A7" s="22">
        <v>38139</v>
      </c>
      <c r="B7" s="5">
        <v>950</v>
      </c>
      <c r="C7" s="5">
        <f>B7*80</f>
        <v>76000</v>
      </c>
    </row>
    <row r="8" spans="1:11" ht="21" customHeight="1" thickTop="1" thickBot="1">
      <c r="A8" s="22">
        <v>38140</v>
      </c>
      <c r="B8" s="5">
        <v>1500</v>
      </c>
      <c r="C8" s="5">
        <f>B8*50</f>
        <v>75000</v>
      </c>
    </row>
    <row r="9" spans="1:11" ht="21" customHeight="1" thickTop="1" thickBot="1">
      <c r="A9" s="22">
        <v>38141</v>
      </c>
      <c r="B9" s="5">
        <v>2400</v>
      </c>
      <c r="C9" s="5">
        <f>B9*50</f>
        <v>120000</v>
      </c>
    </row>
    <row r="10" spans="1:11" ht="21" customHeight="1" thickTop="1" thickBot="1">
      <c r="A10" s="22">
        <v>38142</v>
      </c>
      <c r="B10" s="5">
        <v>800</v>
      </c>
      <c r="C10" s="5">
        <f>B10*80</f>
        <v>64000</v>
      </c>
    </row>
    <row r="11" spans="1:11" ht="21" customHeight="1" thickTop="1" thickBot="1">
      <c r="A11" s="22">
        <v>38143</v>
      </c>
      <c r="B11" s="5">
        <v>950</v>
      </c>
      <c r="C11" s="5">
        <f>B11*80</f>
        <v>76000</v>
      </c>
    </row>
    <row r="12" spans="1:11" ht="21" customHeight="1" thickTop="1" thickBot="1">
      <c r="A12" s="22">
        <v>38144</v>
      </c>
      <c r="B12" s="5">
        <v>1650</v>
      </c>
      <c r="C12" s="5">
        <f>B12*50</f>
        <v>82500</v>
      </c>
    </row>
    <row r="13" spans="1:11" ht="21" customHeight="1" thickTop="1" thickBot="1">
      <c r="A13" s="22">
        <v>38145</v>
      </c>
      <c r="B13" s="5">
        <v>2100</v>
      </c>
      <c r="C13" s="5">
        <f>B13*50</f>
        <v>105000</v>
      </c>
    </row>
    <row r="14" spans="1:11" ht="21" customHeight="1" thickTop="1" thickBot="1">
      <c r="A14" s="22">
        <v>38146</v>
      </c>
      <c r="B14" s="5">
        <v>2200</v>
      </c>
      <c r="C14" s="5">
        <f>B14*50</f>
        <v>110000</v>
      </c>
    </row>
    <row r="15" spans="1:11" ht="21" customHeight="1" thickTop="1" thickBot="1">
      <c r="A15" s="22">
        <v>38147</v>
      </c>
      <c r="B15" s="5">
        <v>500</v>
      </c>
      <c r="C15" s="5">
        <f>B15*80</f>
        <v>40000</v>
      </c>
    </row>
    <row r="16" spans="1:11" ht="21" customHeight="1" thickTop="1" thickBot="1">
      <c r="A16" s="22">
        <v>38148</v>
      </c>
      <c r="B16" s="23">
        <v>780</v>
      </c>
      <c r="C16" s="5">
        <f>B16*80</f>
        <v>62400</v>
      </c>
    </row>
    <row r="17" spans="1:11" ht="21" customHeight="1" thickTop="1" thickBot="1">
      <c r="A17" s="5" t="s">
        <v>24</v>
      </c>
      <c r="B17" s="23">
        <f>SUM(B7:B16)</f>
        <v>13830</v>
      </c>
      <c r="C17" s="23">
        <f>SUM(C7:C16)</f>
        <v>810900</v>
      </c>
    </row>
    <row r="18" spans="1:11" ht="15" thickTop="1"/>
    <row r="19" spans="1:11" ht="81" customHeight="1">
      <c r="A19" s="63" t="s">
        <v>71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</row>
  </sheetData>
  <mergeCells count="4">
    <mergeCell ref="A2:K2"/>
    <mergeCell ref="A4:A5"/>
    <mergeCell ref="B4:C4"/>
    <mergeCell ref="A19:K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K17"/>
  <sheetViews>
    <sheetView topLeftCell="A4" workbookViewId="0">
      <selection activeCell="H22" sqref="H22"/>
    </sheetView>
  </sheetViews>
  <sheetFormatPr defaultRowHeight="14.4"/>
  <cols>
    <col min="1" max="7" width="13.77734375" customWidth="1"/>
  </cols>
  <sheetData>
    <row r="2" spans="1:11" ht="28.2" customHeight="1">
      <c r="A2" s="54" t="s">
        <v>72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1" customHeight="1" thickTop="1" thickBot="1">
      <c r="A4" s="55" t="s">
        <v>27</v>
      </c>
      <c r="B4" s="55" t="s">
        <v>28</v>
      </c>
      <c r="C4" s="55"/>
      <c r="D4" s="55" t="s">
        <v>73</v>
      </c>
      <c r="E4" s="55" t="s">
        <v>30</v>
      </c>
      <c r="F4" s="55"/>
      <c r="G4" s="55" t="s">
        <v>74</v>
      </c>
      <c r="H4" s="4"/>
    </row>
    <row r="5" spans="1:11" ht="21" customHeight="1" thickTop="1" thickBot="1">
      <c r="A5" s="55"/>
      <c r="B5" s="55"/>
      <c r="C5" s="55"/>
      <c r="D5" s="55"/>
      <c r="E5" s="55"/>
      <c r="F5" s="55"/>
      <c r="G5" s="55"/>
      <c r="H5" s="4"/>
    </row>
    <row r="6" spans="1:11" ht="21" customHeight="1" thickTop="1" thickBot="1">
      <c r="A6" s="55"/>
      <c r="B6" s="5" t="s">
        <v>32</v>
      </c>
      <c r="C6" s="5" t="s">
        <v>33</v>
      </c>
      <c r="D6" s="55"/>
      <c r="E6" s="5" t="s">
        <v>32</v>
      </c>
      <c r="F6" s="5" t="s">
        <v>33</v>
      </c>
      <c r="G6" s="55"/>
      <c r="H6" s="4"/>
    </row>
    <row r="7" spans="1:11" ht="21" customHeight="1" thickTop="1" thickBo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4"/>
    </row>
    <row r="8" spans="1:11" ht="21" customHeight="1" thickTop="1" thickBot="1">
      <c r="A8" s="7" t="s">
        <v>75</v>
      </c>
      <c r="B8" s="5">
        <v>150</v>
      </c>
      <c r="C8" s="5">
        <v>170</v>
      </c>
      <c r="D8" s="5">
        <v>0.21</v>
      </c>
      <c r="E8" s="5">
        <f>B8*D8</f>
        <v>31.5</v>
      </c>
      <c r="F8" s="5">
        <f>C8*D8</f>
        <v>35.699999999999996</v>
      </c>
      <c r="G8" s="5">
        <f>E8-F8</f>
        <v>-4.1999999999999957</v>
      </c>
      <c r="H8" s="4"/>
    </row>
    <row r="9" spans="1:11" ht="21" customHeight="1" thickTop="1" thickBot="1">
      <c r="A9" s="7" t="s">
        <v>76</v>
      </c>
      <c r="B9" s="5">
        <v>160</v>
      </c>
      <c r="C9" s="5">
        <v>130</v>
      </c>
      <c r="D9" s="5">
        <v>0.32</v>
      </c>
      <c r="E9" s="5">
        <f t="shared" ref="E9:E13" si="0">B9*D9</f>
        <v>51.2</v>
      </c>
      <c r="F9" s="5">
        <f t="shared" ref="F9:F13" si="1">C9*D9</f>
        <v>41.6</v>
      </c>
      <c r="G9" s="5">
        <f t="shared" ref="G9:G13" si="2">E9-F9</f>
        <v>9.6000000000000014</v>
      </c>
      <c r="H9" s="4"/>
    </row>
    <row r="10" spans="1:11" ht="21" customHeight="1" thickTop="1" thickBot="1">
      <c r="A10" s="7" t="s">
        <v>77</v>
      </c>
      <c r="B10" s="5">
        <v>100</v>
      </c>
      <c r="C10" s="5">
        <v>140</v>
      </c>
      <c r="D10" s="5">
        <v>0.54</v>
      </c>
      <c r="E10" s="5">
        <f t="shared" si="0"/>
        <v>54</v>
      </c>
      <c r="F10" s="5">
        <f t="shared" si="1"/>
        <v>75.600000000000009</v>
      </c>
      <c r="G10" s="5">
        <f t="shared" si="2"/>
        <v>-21.600000000000009</v>
      </c>
      <c r="H10" s="4"/>
    </row>
    <row r="11" spans="1:11" ht="21" customHeight="1" thickTop="1" thickBot="1">
      <c r="A11" s="7" t="s">
        <v>78</v>
      </c>
      <c r="B11" s="5">
        <v>130</v>
      </c>
      <c r="C11" s="5">
        <v>150</v>
      </c>
      <c r="D11" s="5">
        <v>0.75</v>
      </c>
      <c r="E11" s="5">
        <f t="shared" si="0"/>
        <v>97.5</v>
      </c>
      <c r="F11" s="5">
        <f t="shared" si="1"/>
        <v>112.5</v>
      </c>
      <c r="G11" s="5">
        <f t="shared" si="2"/>
        <v>-15</v>
      </c>
      <c r="H11" s="4"/>
    </row>
    <row r="12" spans="1:11" ht="21" customHeight="1" thickTop="1" thickBot="1">
      <c r="A12" s="7" t="s">
        <v>79</v>
      </c>
      <c r="B12" s="5">
        <v>110</v>
      </c>
      <c r="C12" s="5">
        <v>100</v>
      </c>
      <c r="D12" s="5">
        <v>1.1499999999999999</v>
      </c>
      <c r="E12" s="5">
        <f t="shared" si="0"/>
        <v>126.49999999999999</v>
      </c>
      <c r="F12" s="5">
        <f t="shared" si="1"/>
        <v>114.99999999999999</v>
      </c>
      <c r="G12" s="5">
        <f t="shared" si="2"/>
        <v>11.5</v>
      </c>
      <c r="H12" s="4"/>
    </row>
    <row r="13" spans="1:11" ht="21" customHeight="1" thickTop="1" thickBot="1">
      <c r="A13" s="7" t="s">
        <v>80</v>
      </c>
      <c r="B13" s="5">
        <v>75</v>
      </c>
      <c r="C13" s="5">
        <v>70</v>
      </c>
      <c r="D13" s="5">
        <v>2.11</v>
      </c>
      <c r="E13" s="5">
        <f t="shared" si="0"/>
        <v>158.25</v>
      </c>
      <c r="F13" s="5">
        <f t="shared" si="1"/>
        <v>147.69999999999999</v>
      </c>
      <c r="G13" s="5">
        <f t="shared" si="2"/>
        <v>10.550000000000011</v>
      </c>
      <c r="H13" s="4"/>
    </row>
    <row r="14" spans="1:11" ht="21" customHeight="1" thickTop="1" thickBot="1">
      <c r="A14" s="7" t="s">
        <v>24</v>
      </c>
      <c r="B14" s="5">
        <f>SUM(B8:B13)</f>
        <v>725</v>
      </c>
      <c r="C14" s="5">
        <f>SUM(C8:C13)</f>
        <v>760</v>
      </c>
      <c r="D14" s="5"/>
      <c r="E14" s="5">
        <f t="shared" ref="E14:F14" si="3">SUM(E8:E13)</f>
        <v>518.95000000000005</v>
      </c>
      <c r="F14" s="5">
        <f t="shared" si="3"/>
        <v>528.09999999999991</v>
      </c>
      <c r="G14" s="5"/>
      <c r="H14" s="4"/>
    </row>
    <row r="15" spans="1:11" ht="15.6" thickTop="1" thickBot="1"/>
    <row r="16" spans="1:11" ht="28.8" customHeight="1" thickTop="1" thickBot="1">
      <c r="A16" s="58" t="s">
        <v>81</v>
      </c>
      <c r="B16" s="58"/>
      <c r="C16" s="58"/>
      <c r="D16" s="58"/>
      <c r="E16" s="58"/>
      <c r="F16" s="58"/>
      <c r="G16" s="19">
        <f>SUM(G8:G13)/6</f>
        <v>-1.5249999999999986</v>
      </c>
      <c r="H16" s="18"/>
      <c r="I16" s="18"/>
      <c r="J16" s="18"/>
      <c r="K16" s="18"/>
    </row>
    <row r="17" ht="15" thickTop="1"/>
  </sheetData>
  <mergeCells count="7">
    <mergeCell ref="A16:F16"/>
    <mergeCell ref="A2:K2"/>
    <mergeCell ref="A4:A6"/>
    <mergeCell ref="B4:C5"/>
    <mergeCell ref="D4:D6"/>
    <mergeCell ref="E4:F5"/>
    <mergeCell ref="G4:G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K16"/>
  <sheetViews>
    <sheetView workbookViewId="0">
      <selection activeCell="G21" sqref="G21"/>
    </sheetView>
  </sheetViews>
  <sheetFormatPr defaultRowHeight="14.4"/>
  <cols>
    <col min="1" max="4" width="13.77734375" customWidth="1"/>
    <col min="5" max="5" width="16.21875" customWidth="1"/>
    <col min="6" max="6" width="13.77734375" customWidth="1"/>
  </cols>
  <sheetData>
    <row r="2" spans="1:11" ht="28.8" customHeight="1">
      <c r="A2" s="54" t="s">
        <v>82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1" customHeight="1" thickTop="1" thickBot="1">
      <c r="A4" s="64" t="s">
        <v>83</v>
      </c>
      <c r="B4" s="64" t="s">
        <v>84</v>
      </c>
      <c r="C4" s="64"/>
      <c r="D4" s="64"/>
      <c r="E4" s="64"/>
      <c r="F4" s="64" t="s">
        <v>85</v>
      </c>
    </row>
    <row r="5" spans="1:11" ht="31.8" customHeight="1" thickTop="1" thickBot="1">
      <c r="A5" s="64"/>
      <c r="B5" s="50" t="s">
        <v>86</v>
      </c>
      <c r="C5" s="50" t="s">
        <v>87</v>
      </c>
      <c r="D5" s="50" t="s">
        <v>88</v>
      </c>
      <c r="E5" s="50" t="s">
        <v>89</v>
      </c>
      <c r="F5" s="64"/>
    </row>
    <row r="6" spans="1:11" ht="21" customHeight="1" thickTop="1" thickBot="1">
      <c r="A6" s="26" t="s">
        <v>90</v>
      </c>
      <c r="B6" s="25">
        <v>340.6</v>
      </c>
      <c r="C6" s="25">
        <v>650.1</v>
      </c>
      <c r="D6" s="25">
        <v>870.2</v>
      </c>
      <c r="E6" s="25">
        <v>245.4</v>
      </c>
      <c r="F6" s="25">
        <f>SUM(B6:E6)</f>
        <v>2106.3000000000002</v>
      </c>
    </row>
    <row r="7" spans="1:11" ht="21" customHeight="1" thickTop="1" thickBot="1">
      <c r="A7" s="26" t="s">
        <v>91</v>
      </c>
      <c r="B7" s="25">
        <v>550.1</v>
      </c>
      <c r="C7" s="25">
        <v>480.4</v>
      </c>
      <c r="D7" s="25">
        <v>810.1</v>
      </c>
      <c r="E7" s="25">
        <v>260.5</v>
      </c>
      <c r="F7" s="25">
        <f t="shared" ref="F7:F12" si="0">SUM(B7:E7)</f>
        <v>2101.1</v>
      </c>
    </row>
    <row r="8" spans="1:11" ht="21" customHeight="1" thickTop="1" thickBot="1">
      <c r="A8" s="26" t="s">
        <v>92</v>
      </c>
      <c r="B8" s="25">
        <v>425.4</v>
      </c>
      <c r="C8" s="25">
        <v>520.5</v>
      </c>
      <c r="D8" s="25">
        <v>725.4</v>
      </c>
      <c r="E8" s="25">
        <v>300.89999999999998</v>
      </c>
      <c r="F8" s="25">
        <f t="shared" si="0"/>
        <v>1972.1999999999998</v>
      </c>
    </row>
    <row r="9" spans="1:11" ht="21" customHeight="1" thickTop="1" thickBot="1">
      <c r="A9" s="26" t="s">
        <v>93</v>
      </c>
      <c r="B9" s="25">
        <v>400.1</v>
      </c>
      <c r="C9" s="25">
        <v>530.1</v>
      </c>
      <c r="D9" s="25">
        <v>750.3</v>
      </c>
      <c r="E9" s="25">
        <v>341.3</v>
      </c>
      <c r="F9" s="25">
        <f t="shared" si="0"/>
        <v>2021.8</v>
      </c>
    </row>
    <row r="10" spans="1:11" ht="21" customHeight="1" thickTop="1" thickBot="1">
      <c r="A10" s="26" t="s">
        <v>94</v>
      </c>
      <c r="B10" s="25">
        <v>450.2</v>
      </c>
      <c r="C10" s="25">
        <v>539.70000000000005</v>
      </c>
      <c r="D10" s="25">
        <v>775.2</v>
      </c>
      <c r="E10" s="25">
        <v>281.7</v>
      </c>
      <c r="F10" s="25">
        <f t="shared" si="0"/>
        <v>2046.8000000000002</v>
      </c>
    </row>
    <row r="11" spans="1:11" ht="21" customHeight="1" thickTop="1" thickBot="1">
      <c r="A11" s="26" t="s">
        <v>95</v>
      </c>
      <c r="B11" s="25">
        <v>500.3</v>
      </c>
      <c r="C11" s="25">
        <v>549.29999999999995</v>
      </c>
      <c r="D11" s="25">
        <v>800.1</v>
      </c>
      <c r="E11" s="25">
        <v>322.10000000000002</v>
      </c>
      <c r="F11" s="25">
        <f t="shared" si="0"/>
        <v>2171.7999999999997</v>
      </c>
    </row>
    <row r="12" spans="1:11" ht="21" customHeight="1" thickTop="1" thickBot="1">
      <c r="A12" s="26" t="s">
        <v>96</v>
      </c>
      <c r="B12" s="25">
        <v>550.4</v>
      </c>
      <c r="C12" s="25">
        <v>558.9</v>
      </c>
      <c r="D12" s="25">
        <v>825.4</v>
      </c>
      <c r="E12" s="25">
        <v>362.5</v>
      </c>
      <c r="F12" s="25">
        <f t="shared" si="0"/>
        <v>2297.1999999999998</v>
      </c>
    </row>
    <row r="13" spans="1:11" ht="21" customHeight="1" thickTop="1" thickBot="1">
      <c r="A13" s="26" t="s">
        <v>24</v>
      </c>
      <c r="B13" s="25">
        <f>SUM(B6:B12)</f>
        <v>3217.1</v>
      </c>
      <c r="C13" s="25">
        <f t="shared" ref="C13:F13" si="1">SUM(C6:C12)</f>
        <v>3829.0000000000005</v>
      </c>
      <c r="D13" s="25">
        <f t="shared" si="1"/>
        <v>5556.7</v>
      </c>
      <c r="E13" s="25">
        <f t="shared" si="1"/>
        <v>2114.4</v>
      </c>
      <c r="F13" s="25">
        <f t="shared" si="1"/>
        <v>14717.2</v>
      </c>
    </row>
    <row r="14" spans="1:11" ht="21" customHeight="1" thickTop="1" thickBot="1">
      <c r="A14" s="25" t="s">
        <v>97</v>
      </c>
      <c r="B14" s="49">
        <f>B13/7</f>
        <v>459.58571428571429</v>
      </c>
      <c r="C14" s="49">
        <f t="shared" ref="C14:F14" si="2">C13/7</f>
        <v>547.00000000000011</v>
      </c>
      <c r="D14" s="49">
        <f t="shared" si="2"/>
        <v>793.81428571428569</v>
      </c>
      <c r="E14" s="49">
        <f t="shared" si="2"/>
        <v>302.05714285714288</v>
      </c>
      <c r="F14" s="49">
        <f t="shared" si="2"/>
        <v>2102.457142857143</v>
      </c>
    </row>
    <row r="15" spans="1:11" ht="21" customHeight="1" thickTop="1" thickBot="1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11" ht="15" thickTop="1"/>
  </sheetData>
  <mergeCells count="4">
    <mergeCell ref="A2:K2"/>
    <mergeCell ref="A4:A5"/>
    <mergeCell ref="B4:E4"/>
    <mergeCell ref="F4:F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H10" sqref="H10"/>
    </sheetView>
  </sheetViews>
  <sheetFormatPr defaultRowHeight="14.4"/>
  <cols>
    <col min="1" max="1" width="15.77734375" customWidth="1"/>
    <col min="2" max="6" width="13.77734375" customWidth="1"/>
  </cols>
  <sheetData>
    <row r="2" spans="1:11" ht="28.8" customHeight="1">
      <c r="A2" s="54" t="s">
        <v>98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5" thickBot="1"/>
    <row r="4" spans="1:11" ht="24" customHeight="1" thickTop="1" thickBot="1">
      <c r="A4" s="65" t="s">
        <v>83</v>
      </c>
      <c r="B4" s="66" t="s">
        <v>84</v>
      </c>
      <c r="C4" s="66"/>
      <c r="D4" s="66"/>
      <c r="E4" s="66"/>
      <c r="F4" s="65" t="s">
        <v>85</v>
      </c>
    </row>
    <row r="5" spans="1:11" ht="30" customHeight="1" thickTop="1" thickBot="1">
      <c r="A5" s="65"/>
      <c r="B5" s="27" t="s">
        <v>99</v>
      </c>
      <c r="C5" s="27" t="s">
        <v>100</v>
      </c>
      <c r="D5" s="27" t="s">
        <v>101</v>
      </c>
      <c r="E5" s="27" t="s">
        <v>102</v>
      </c>
      <c r="F5" s="65"/>
    </row>
    <row r="6" spans="1:11" ht="24" customHeight="1" thickTop="1" thickBot="1">
      <c r="A6" s="26" t="s">
        <v>90</v>
      </c>
      <c r="B6" s="25">
        <v>1540.6</v>
      </c>
      <c r="C6" s="25">
        <v>1350.1</v>
      </c>
      <c r="D6" s="25">
        <v>970.2</v>
      </c>
      <c r="E6" s="25">
        <v>245.3</v>
      </c>
      <c r="F6" s="25">
        <f>SUM(B6:E6)</f>
        <v>4106.2</v>
      </c>
    </row>
    <row r="7" spans="1:11" ht="24" customHeight="1" thickTop="1" thickBot="1">
      <c r="A7" s="26" t="s">
        <v>91</v>
      </c>
      <c r="B7" s="25">
        <v>1650.1</v>
      </c>
      <c r="C7" s="25">
        <v>1380.4</v>
      </c>
      <c r="D7" s="25">
        <v>710.4</v>
      </c>
      <c r="E7" s="25">
        <v>260.3</v>
      </c>
      <c r="F7" s="25">
        <f t="shared" ref="F7:F11" si="0">SUM(B7:E7)</f>
        <v>4001.2000000000003</v>
      </c>
    </row>
    <row r="8" spans="1:11" ht="24" customHeight="1" thickTop="1" thickBot="1">
      <c r="A8" s="26" t="s">
        <v>92</v>
      </c>
      <c r="B8" s="25">
        <v>1725.4</v>
      </c>
      <c r="C8" s="25">
        <v>1420.5</v>
      </c>
      <c r="D8" s="25">
        <v>825.5</v>
      </c>
      <c r="E8" s="25">
        <v>300.10000000000002</v>
      </c>
      <c r="F8" s="25">
        <f t="shared" si="0"/>
        <v>4271.5</v>
      </c>
    </row>
    <row r="9" spans="1:11" ht="24" customHeight="1" thickTop="1" thickBot="1">
      <c r="A9" s="26" t="s">
        <v>93</v>
      </c>
      <c r="B9" s="20">
        <v>1741.1</v>
      </c>
      <c r="C9" s="20">
        <v>1550.6</v>
      </c>
      <c r="D9" s="20">
        <v>1170.7</v>
      </c>
      <c r="E9" s="20">
        <v>345.8</v>
      </c>
      <c r="F9" s="25">
        <f t="shared" si="0"/>
        <v>4808.2</v>
      </c>
    </row>
    <row r="10" spans="1:11" ht="24" customHeight="1" thickTop="1" thickBot="1">
      <c r="A10" s="26" t="s">
        <v>94</v>
      </c>
      <c r="B10" s="20">
        <v>1850.6</v>
      </c>
      <c r="C10" s="20">
        <v>1580.9</v>
      </c>
      <c r="D10" s="20">
        <v>910.9</v>
      </c>
      <c r="E10" s="20">
        <v>360.8</v>
      </c>
      <c r="F10" s="25">
        <f t="shared" si="0"/>
        <v>4703.2</v>
      </c>
    </row>
    <row r="11" spans="1:11" ht="24" customHeight="1" thickTop="1" thickBot="1">
      <c r="A11" s="26" t="s">
        <v>95</v>
      </c>
      <c r="B11" s="20">
        <v>1925.9</v>
      </c>
      <c r="C11" s="20">
        <v>1621</v>
      </c>
      <c r="D11" s="20">
        <v>1026</v>
      </c>
      <c r="E11" s="20">
        <v>400.6</v>
      </c>
      <c r="F11" s="25">
        <f t="shared" si="0"/>
        <v>4973.5</v>
      </c>
    </row>
    <row r="12" spans="1:11" ht="24" customHeight="1" thickTop="1" thickBot="1">
      <c r="A12" s="26" t="s">
        <v>24</v>
      </c>
      <c r="B12" s="25">
        <f>SUM(B6:B11)</f>
        <v>10433.700000000001</v>
      </c>
      <c r="C12" s="25">
        <f t="shared" ref="C12:D12" si="1">SUM(C6:C11)</f>
        <v>8903.5</v>
      </c>
      <c r="D12" s="25">
        <f t="shared" si="1"/>
        <v>5613.7</v>
      </c>
      <c r="E12" s="25">
        <f>SUM(E6:E11)</f>
        <v>1912.9</v>
      </c>
      <c r="F12" s="25">
        <f>SUM(F6:F11)</f>
        <v>26863.8</v>
      </c>
    </row>
    <row r="13" spans="1:11" ht="30" customHeight="1" thickTop="1" thickBot="1">
      <c r="A13" s="25" t="s">
        <v>103</v>
      </c>
      <c r="B13" s="27">
        <f>B11</f>
        <v>1925.9</v>
      </c>
      <c r="C13" s="27">
        <f>C11</f>
        <v>1621</v>
      </c>
      <c r="D13" s="27">
        <f>D9</f>
        <v>1170.7</v>
      </c>
      <c r="E13" s="27">
        <f>E11</f>
        <v>400.6</v>
      </c>
      <c r="F13" s="27">
        <f>F11</f>
        <v>4973.5</v>
      </c>
    </row>
    <row r="14" spans="1:11" ht="21" customHeight="1" thickTop="1" thickBot="1">
      <c r="A14" s="29">
        <v>1</v>
      </c>
      <c r="B14" s="29">
        <v>2</v>
      </c>
      <c r="C14" s="29">
        <v>3</v>
      </c>
      <c r="D14" s="29">
        <v>4</v>
      </c>
      <c r="E14" s="29">
        <v>5</v>
      </c>
      <c r="F14" s="29">
        <v>6</v>
      </c>
    </row>
    <row r="15" spans="1:11" ht="15" thickTop="1"/>
  </sheetData>
  <mergeCells count="4">
    <mergeCell ref="A2:K2"/>
    <mergeCell ref="A4:A5"/>
    <mergeCell ref="B4:E4"/>
    <mergeCell ref="F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2020-11-25T23:14:43Z</dcterms:modified>
</cp:coreProperties>
</file>