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_SEM_LABS\TerVer\lab1\"/>
    </mc:Choice>
  </mc:AlternateContent>
  <xr:revisionPtr revIDLastSave="0" documentId="13_ncr:1_{A8FD970F-E4B5-421B-B34D-B9EFEEEC02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B33" i="1"/>
  <c r="C29" i="1"/>
  <c r="H36" i="1" l="1"/>
  <c r="B13" i="1"/>
  <c r="D13" i="1"/>
  <c r="O3" i="1"/>
  <c r="E12" i="1"/>
  <c r="F13" i="1" l="1"/>
  <c r="D14" i="1" s="1"/>
  <c r="H14" i="1" s="1"/>
  <c r="A17" i="1"/>
  <c r="B17" i="1" l="1"/>
  <c r="A18" i="1"/>
  <c r="D17" i="1" l="1"/>
  <c r="B18" i="1"/>
  <c r="B28" i="1" s="1"/>
  <c r="A19" i="1"/>
  <c r="C17" i="1"/>
  <c r="C18" i="1" l="1"/>
  <c r="A29" i="1"/>
  <c r="D18" i="1"/>
  <c r="C28" i="1" s="1"/>
  <c r="E17" i="1"/>
  <c r="F17" i="1" s="1"/>
  <c r="A20" i="1"/>
  <c r="B19" i="1"/>
  <c r="D19" i="1" s="1"/>
  <c r="C19" i="1" l="1"/>
  <c r="B29" i="1"/>
  <c r="E19" i="1"/>
  <c r="F19" i="1" s="1"/>
  <c r="A30" i="1"/>
  <c r="E18" i="1"/>
  <c r="F18" i="1" s="1"/>
  <c r="B20" i="1"/>
  <c r="B30" i="1" s="1"/>
  <c r="A21" i="1"/>
  <c r="D20" i="1" l="1"/>
  <c r="C30" i="1" s="1"/>
  <c r="A31" i="1"/>
  <c r="C20" i="1"/>
  <c r="B21" i="1"/>
  <c r="D21" i="1" s="1"/>
  <c r="A22" i="1"/>
  <c r="C31" i="1" l="1"/>
  <c r="E21" i="1"/>
  <c r="F21" i="1" s="1"/>
  <c r="E20" i="1"/>
  <c r="F20" i="1" s="1"/>
  <c r="A32" i="1"/>
  <c r="C21" i="1"/>
  <c r="B31" i="1"/>
  <c r="B22" i="1"/>
  <c r="A23" i="1"/>
  <c r="A33" i="1" l="1"/>
  <c r="C22" i="1"/>
  <c r="B32" i="1"/>
  <c r="D22" i="1"/>
  <c r="B23" i="1"/>
  <c r="D23" i="1" s="1"/>
  <c r="C33" i="1" s="1"/>
  <c r="A24" i="1"/>
  <c r="C32" i="1" l="1"/>
  <c r="C35" i="1" s="1"/>
  <c r="E22" i="1"/>
  <c r="F22" i="1" s="1"/>
  <c r="E23" i="1"/>
  <c r="F23" i="1" s="1"/>
  <c r="C23" i="1"/>
  <c r="B24" i="1"/>
  <c r="C24" i="1" s="1"/>
  <c r="D24" i="1" l="1"/>
  <c r="H19" i="1" l="1"/>
  <c r="H20" i="1" s="1"/>
  <c r="H21" i="1" s="1"/>
  <c r="D28" i="1" s="1"/>
  <c r="D25" i="1"/>
  <c r="E24" i="1"/>
  <c r="F24" i="1" s="1"/>
  <c r="D29" i="1" l="1"/>
  <c r="E29" i="1" s="1"/>
  <c r="I29" i="1" s="1"/>
  <c r="D33" i="1"/>
  <c r="E33" i="1" s="1"/>
  <c r="I33" i="1" s="1"/>
  <c r="D32" i="1"/>
  <c r="E32" i="1" s="1"/>
  <c r="I32" i="1" s="1"/>
  <c r="D30" i="1"/>
  <c r="F30" i="1" s="1"/>
  <c r="G30" i="1" s="1"/>
  <c r="D31" i="1"/>
  <c r="E31" i="1" s="1"/>
  <c r="I31" i="1" s="1"/>
  <c r="F33" i="1" l="1"/>
  <c r="G33" i="1" s="1"/>
  <c r="H33" i="1" s="1"/>
  <c r="E28" i="1"/>
  <c r="I28" i="1" s="1"/>
  <c r="F28" i="1"/>
  <c r="G28" i="1" s="1"/>
  <c r="E30" i="1"/>
  <c r="I30" i="1" s="1"/>
  <c r="F32" i="1"/>
  <c r="G32" i="1" s="1"/>
  <c r="H32" i="1" s="1"/>
  <c r="F29" i="1"/>
  <c r="G29" i="1" s="1"/>
  <c r="H29" i="1" s="1"/>
  <c r="D35" i="1"/>
  <c r="F31" i="1"/>
  <c r="G31" i="1" s="1"/>
  <c r="H31" i="1" s="1"/>
  <c r="I35" i="1" l="1"/>
  <c r="H28" i="1"/>
  <c r="E35" i="1"/>
  <c r="H30" i="1"/>
  <c r="H35" i="1" l="1"/>
</calcChain>
</file>

<file path=xl/sharedStrings.xml><?xml version="1.0" encoding="utf-8"?>
<sst xmlns="http://schemas.openxmlformats.org/spreadsheetml/2006/main" count="38" uniqueCount="36">
  <si>
    <t>Вар. 5. Исходные данные</t>
  </si>
  <si>
    <t>Кол-во интервалов</t>
  </si>
  <si>
    <t>k=</t>
  </si>
  <si>
    <t>Обьем выборки n</t>
  </si>
  <si>
    <t>min=</t>
  </si>
  <si>
    <t>max=</t>
  </si>
  <si>
    <t>W=</t>
  </si>
  <si>
    <t xml:space="preserve">Длина интервалов </t>
  </si>
  <si>
    <t>округляем</t>
  </si>
  <si>
    <t>h=</t>
  </si>
  <si>
    <t>Интервальный статистический ряд</t>
  </si>
  <si>
    <t xml:space="preserve">[xi; </t>
  </si>
  <si>
    <t>xi*</t>
  </si>
  <si>
    <t>ni</t>
  </si>
  <si>
    <t>ni/n/h</t>
  </si>
  <si>
    <t>ni/n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</si>
  <si>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</si>
  <si>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</si>
  <si>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</si>
  <si>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</si>
  <si>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</si>
  <si>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</si>
  <si>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</si>
  <si>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[xi;</t>
  </si>
  <si>
    <t>xi+1)</t>
  </si>
  <si>
    <t>pi</t>
  </si>
  <si>
    <t>n*pi</t>
  </si>
  <si>
    <t>ni-n*pi</t>
  </si>
  <si>
    <t>(ni-npi)^2</t>
  </si>
  <si>
    <t>(ninpi)^2/npi</t>
  </si>
  <si>
    <t>ni^2/npi</t>
  </si>
  <si>
    <t>Суммы</t>
  </si>
  <si>
    <t>k-r-1=</t>
  </si>
  <si>
    <t>X2расч=</t>
  </si>
  <si>
    <t>X2крит=</t>
  </si>
  <si>
    <t>Кол-во интервалов по ф Стержесса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</si>
</sst>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0" fillId="0" borderId="1" xfId="0" applyBorder="1"/>
    <xf numFmtId="0" fontId="0" fillId="3" borderId="3" xfId="0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right" vertical="center"/>
    </xf>
    <xf numFmtId="0" fontId="0" fillId="5" borderId="1" xfId="0" applyFill="1" applyBorder="1"/>
    <xf numFmtId="0" fontId="2" fillId="3" borderId="4" xfId="0" applyFont="1" applyFill="1" applyBorder="1"/>
    <xf numFmtId="0" fontId="0" fillId="3" borderId="4" xfId="0" applyFill="1" applyBorder="1"/>
    <xf numFmtId="0" fontId="2" fillId="3" borderId="3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2" borderId="1" xfId="0" applyFill="1" applyBorder="1"/>
    <xf numFmtId="0" fontId="3" fillId="2" borderId="2" xfId="0" applyFont="1" applyFill="1" applyBorder="1" applyAlignment="1">
      <alignment horizontal="right" vertical="center"/>
    </xf>
    <xf numFmtId="0" fontId="1" fillId="0" borderId="0" xfId="0" applyFont="1" applyFill="1"/>
    <xf numFmtId="0" fontId="3" fillId="6" borderId="1" xfId="0" applyFont="1" applyFill="1" applyBorder="1"/>
    <xf numFmtId="0" fontId="4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1" xfId="0" applyFont="1" applyFill="1" applyBorder="1"/>
    <xf numFmtId="0" fontId="0" fillId="8" borderId="3" xfId="0" applyFill="1" applyBorder="1"/>
    <xf numFmtId="0" fontId="5" fillId="8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</a:t>
            </a:r>
            <a:r>
              <a:rPr lang="ru-RU" b="1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Sheet1!$C$17:$C$24</c:f>
              <c:numCache>
                <c:formatCode>General</c:formatCode>
                <c:ptCount val="8"/>
                <c:pt idx="0">
                  <c:v>16.95</c:v>
                </c:pt>
                <c:pt idx="1">
                  <c:v>20.849999999999998</c:v>
                </c:pt>
                <c:pt idx="2">
                  <c:v>24.749999999999996</c:v>
                </c:pt>
                <c:pt idx="3">
                  <c:v>28.649999999999995</c:v>
                </c:pt>
                <c:pt idx="4">
                  <c:v>32.549999999999997</c:v>
                </c:pt>
                <c:pt idx="5">
                  <c:v>36.449999999999989</c:v>
                </c:pt>
                <c:pt idx="6">
                  <c:v>40.349999999999994</c:v>
                </c:pt>
                <c:pt idx="7">
                  <c:v>44.249999999999986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5.1282051282051282E-3</c:v>
                </c:pt>
                <c:pt idx="1">
                  <c:v>1.0256410256410256E-2</c:v>
                </c:pt>
                <c:pt idx="2">
                  <c:v>1.5384615384615382E-2</c:v>
                </c:pt>
                <c:pt idx="3">
                  <c:v>4.3589743589743588E-2</c:v>
                </c:pt>
                <c:pt idx="4">
                  <c:v>7.4358974358974345E-2</c:v>
                </c:pt>
                <c:pt idx="5">
                  <c:v>5.8974358974358973E-2</c:v>
                </c:pt>
                <c:pt idx="6">
                  <c:v>3.5897435897435895E-2</c:v>
                </c:pt>
                <c:pt idx="7">
                  <c:v>1.282051282051282E-2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5-48DA-9287-616938D8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41847968"/>
        <c:axId val="641846168"/>
      </c:barChart>
      <c:catAx>
        <c:axId val="641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6168"/>
        <c:crosses val="autoZero"/>
        <c:auto val="1"/>
        <c:lblAlgn val="ctr"/>
        <c:lblOffset val="100"/>
        <c:noMultiLvlLbl val="0"/>
      </c:catAx>
      <c:valAx>
        <c:axId val="6418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47968"/>
        <c:crosses val="autoZero"/>
        <c:crossBetween val="between"/>
      </c:valAx>
      <c:spPr>
        <a:solidFill>
          <a:schemeClr val="bg1"/>
        </a:solidFill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449385</xdr:colOff>
      <xdr:row>8</xdr:row>
      <xdr:rowOff>16173</xdr:rowOff>
    </xdr:from>
    <xdr:to>
      <xdr:col>16</xdr:col>
      <xdr:colOff>454614</xdr:colOff>
      <xdr:row>22</xdr:row>
      <xdr:rowOff>38583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93ECFF-3EA8-83C7-13BB-D0C75607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0.41981</cdr:x>
      <cdr:y>0.90336</cdr:y>
    </cdr:from>
    <cdr:to>
      <cdr:x>0.55816</cdr:x>
      <cdr:y>0.95335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3895912C-C982-4D0C-3542-02CF62DA4457}"/>
            </a:ext>
          </a:extLst>
        </cdr:cNvPr>
        <cdr:cNvSpPr/>
      </cdr:nvSpPr>
      <cdr:spPr>
        <a:xfrm xmlns:a="http://schemas.openxmlformats.org/drawingml/2006/main">
          <a:off x="1839524" y="2344199"/>
          <a:ext cx="606228" cy="12972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0.36188</cdr:x>
      <cdr:y>0.85363</cdr:y>
    </cdr:from>
    <cdr:to>
      <cdr:x>0.82415</cdr:x>
      <cdr:y>0.93973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500D37-EB9E-3D85-9DD7-4BA53086D460}"/>
            </a:ext>
          </a:extLst>
        </cdr:cNvPr>
        <cdr:cNvSpPr txBox="1"/>
      </cdr:nvSpPr>
      <cdr:spPr>
        <a:xfrm xmlns:a="http://schemas.openxmlformats.org/drawingml/2006/main">
          <a:off x="1585712" y="2215152"/>
          <a:ext cx="2025595" cy="22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Середины</a:t>
          </a:r>
          <a:r>
            <a:rPr lang="ru-RU" sz="1100" baseline="0"/>
            <a:t> интервалов</a:t>
          </a:r>
          <a:endParaRPr lang="ru-RU" sz="1100"/>
        </a:p>
      </cdr:txBody>
    </cdr:sp>
  </cdr:relSizeAnchor>
  <cdr:relSizeAnchor xmlns:cdr="http://schemas.openxmlformats.org/drawingml/2006/chartDrawing">
    <cdr:from>
      <cdr:x>0.02722</cdr:x>
      <cdr:y>0.04651</cdr:y>
    </cdr:from>
    <cdr:to>
      <cdr:x>0.19397</cdr:x>
      <cdr:y>0.14651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13AB2A8-9429-06B0-8C86-DA148243BCA7}"/>
            </a:ext>
          </a:extLst>
        </cdr:cNvPr>
        <cdr:cNvSpPr txBox="1"/>
      </cdr:nvSpPr>
      <cdr:spPr>
        <a:xfrm xmlns:a="http://schemas.openxmlformats.org/drawingml/2006/main">
          <a:off x="123152" y="128886"/>
          <a:ext cx="754303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ni/n/h</a:t>
          </a:r>
        </a:p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117" zoomScaleNormal="117" workbookViewId="0">
      <selection activeCell="K15" sqref="K15"/>
    </sheetView>
  </sheetViews>
  <sheetFormatPr defaultRowHeight="14.4" x14ac:dyDescent="0.3"/>
  <cols>
    <col min="2" max="2" width="12.33203125" bestFit="1" customWidth="1"/>
    <col min="13" max="13" width="19.21875" customWidth="1"/>
  </cols>
  <sheetData>
    <row r="1" spans="1:15" ht="15" thickBot="1" x14ac:dyDescent="0.35">
      <c r="A1" s="28" t="s">
        <v>0</v>
      </c>
      <c r="B1" s="29"/>
      <c r="C1" s="30"/>
    </row>
    <row r="2" spans="1:15" ht="15" x14ac:dyDescent="0.3">
      <c r="A2" s="16">
        <v>33</v>
      </c>
      <c r="B2" s="16">
        <v>33</v>
      </c>
      <c r="C2" s="16">
        <v>33</v>
      </c>
      <c r="D2" s="2">
        <v>27</v>
      </c>
      <c r="E2" s="2">
        <v>31</v>
      </c>
      <c r="F2" s="2">
        <v>36</v>
      </c>
      <c r="G2" s="2">
        <v>36</v>
      </c>
      <c r="H2" s="2">
        <v>37</v>
      </c>
      <c r="I2" s="2">
        <v>34</v>
      </c>
      <c r="J2" s="2">
        <v>40</v>
      </c>
      <c r="L2" s="33" t="s">
        <v>3</v>
      </c>
      <c r="M2" s="33"/>
      <c r="N2" s="33"/>
      <c r="O2" s="6">
        <v>100</v>
      </c>
    </row>
    <row r="3" spans="1:15" ht="15" x14ac:dyDescent="0.3">
      <c r="A3" s="2">
        <v>27</v>
      </c>
      <c r="B3" s="2">
        <v>31</v>
      </c>
      <c r="C3" s="2">
        <v>42</v>
      </c>
      <c r="D3" s="2">
        <v>41</v>
      </c>
      <c r="E3" s="2">
        <v>35</v>
      </c>
      <c r="F3" s="2">
        <v>28</v>
      </c>
      <c r="G3" s="2">
        <v>30</v>
      </c>
      <c r="H3" s="2">
        <v>31</v>
      </c>
      <c r="I3" s="2">
        <v>42</v>
      </c>
      <c r="J3" s="2">
        <v>35</v>
      </c>
      <c r="L3" s="33" t="s">
        <v>35</v>
      </c>
      <c r="M3" s="33"/>
      <c r="N3" s="33"/>
      <c r="O3" s="7">
        <f>1+LOG(O2,2)</f>
        <v>7.6438561897747253</v>
      </c>
    </row>
    <row r="4" spans="1:15" ht="15" x14ac:dyDescent="0.3">
      <c r="A4" s="2">
        <v>23</v>
      </c>
      <c r="B4" s="2">
        <v>31</v>
      </c>
      <c r="C4" s="2">
        <v>35</v>
      </c>
      <c r="D4" s="2">
        <v>33</v>
      </c>
      <c r="E4" s="2">
        <v>41</v>
      </c>
      <c r="F4" s="2">
        <v>41</v>
      </c>
      <c r="G4" s="2">
        <v>37</v>
      </c>
      <c r="H4" s="2">
        <v>38</v>
      </c>
      <c r="I4" s="2">
        <v>38</v>
      </c>
      <c r="J4" s="2">
        <v>24</v>
      </c>
    </row>
    <row r="5" spans="1:15" ht="15" x14ac:dyDescent="0.3">
      <c r="A5" s="2">
        <v>29</v>
      </c>
      <c r="B5" s="2">
        <v>37</v>
      </c>
      <c r="C5" s="2">
        <v>45</v>
      </c>
      <c r="D5" s="2">
        <v>37</v>
      </c>
      <c r="E5" s="2">
        <v>20</v>
      </c>
      <c r="F5" s="2">
        <v>31</v>
      </c>
      <c r="G5" s="2">
        <v>36</v>
      </c>
      <c r="H5" s="2">
        <v>34</v>
      </c>
      <c r="I5" s="2">
        <v>38</v>
      </c>
      <c r="J5" s="2">
        <v>32</v>
      </c>
    </row>
    <row r="6" spans="1:15" ht="15" x14ac:dyDescent="0.3">
      <c r="A6" s="2">
        <v>29</v>
      </c>
      <c r="B6" s="2">
        <v>30</v>
      </c>
      <c r="C6" s="2">
        <v>43</v>
      </c>
      <c r="D6" s="2">
        <v>22</v>
      </c>
      <c r="E6" s="2">
        <v>31</v>
      </c>
      <c r="F6" s="2">
        <v>36</v>
      </c>
      <c r="G6" s="2">
        <v>31</v>
      </c>
      <c r="H6" s="2">
        <v>33</v>
      </c>
      <c r="I6" s="2">
        <v>31</v>
      </c>
      <c r="J6" s="2">
        <v>39</v>
      </c>
    </row>
    <row r="7" spans="1:15" ht="15" x14ac:dyDescent="0.3">
      <c r="A7" s="2">
        <v>43</v>
      </c>
      <c r="B7" s="2">
        <v>35</v>
      </c>
      <c r="C7" s="2">
        <v>33</v>
      </c>
      <c r="D7" s="2">
        <v>25</v>
      </c>
      <c r="E7" s="2">
        <v>33</v>
      </c>
      <c r="F7" s="2">
        <v>24</v>
      </c>
      <c r="G7" s="2">
        <v>34</v>
      </c>
      <c r="H7" s="2">
        <v>31</v>
      </c>
      <c r="I7" s="2">
        <v>39</v>
      </c>
      <c r="J7" s="2">
        <v>34</v>
      </c>
    </row>
    <row r="8" spans="1:15" ht="15" x14ac:dyDescent="0.3">
      <c r="A8" s="2">
        <v>32</v>
      </c>
      <c r="B8" s="2">
        <v>29</v>
      </c>
      <c r="C8" s="2">
        <v>41</v>
      </c>
      <c r="D8" s="2">
        <v>38</v>
      </c>
      <c r="E8" s="2">
        <v>43</v>
      </c>
      <c r="F8" s="2">
        <v>27</v>
      </c>
      <c r="G8" s="2">
        <v>37</v>
      </c>
      <c r="H8" s="2">
        <v>19</v>
      </c>
      <c r="I8" s="2">
        <v>42</v>
      </c>
      <c r="J8" s="2">
        <v>32</v>
      </c>
    </row>
    <row r="9" spans="1:15" ht="15" x14ac:dyDescent="0.3">
      <c r="A9" s="2">
        <v>38</v>
      </c>
      <c r="B9" s="2">
        <v>27</v>
      </c>
      <c r="C9" s="2">
        <v>33</v>
      </c>
      <c r="D9" s="2">
        <v>33</v>
      </c>
      <c r="E9" s="2">
        <v>34</v>
      </c>
      <c r="F9" s="2">
        <v>37</v>
      </c>
      <c r="G9" s="2">
        <v>26</v>
      </c>
      <c r="H9" s="2">
        <v>30</v>
      </c>
      <c r="I9" s="2">
        <v>35</v>
      </c>
      <c r="J9" s="2">
        <v>18</v>
      </c>
    </row>
    <row r="10" spans="1:15" ht="15" x14ac:dyDescent="0.3">
      <c r="A10" s="2">
        <v>22</v>
      </c>
      <c r="B10" s="2">
        <v>27</v>
      </c>
      <c r="C10" s="2">
        <v>33</v>
      </c>
      <c r="D10" s="2">
        <v>29</v>
      </c>
      <c r="E10" s="2">
        <v>31</v>
      </c>
      <c r="F10" s="2">
        <v>40</v>
      </c>
      <c r="G10" s="2">
        <v>46</v>
      </c>
      <c r="H10" s="2">
        <v>41</v>
      </c>
      <c r="I10" s="2">
        <v>15</v>
      </c>
      <c r="J10" s="2">
        <v>26</v>
      </c>
    </row>
    <row r="11" spans="1:15" ht="15" x14ac:dyDescent="0.3">
      <c r="A11" s="2">
        <v>35</v>
      </c>
      <c r="B11" s="2">
        <v>33</v>
      </c>
      <c r="C11" s="2">
        <v>30</v>
      </c>
      <c r="D11" s="2">
        <v>40</v>
      </c>
      <c r="E11" s="2">
        <v>29</v>
      </c>
      <c r="F11" s="2">
        <v>40</v>
      </c>
      <c r="G11" s="2">
        <v>29</v>
      </c>
      <c r="H11" s="2">
        <v>36</v>
      </c>
      <c r="I11" s="2">
        <v>37</v>
      </c>
      <c r="J11" s="2">
        <v>28</v>
      </c>
    </row>
    <row r="12" spans="1:15" x14ac:dyDescent="0.3">
      <c r="A12" s="31" t="s">
        <v>1</v>
      </c>
      <c r="B12" s="31"/>
      <c r="C12" s="32"/>
      <c r="D12" s="10" t="s">
        <v>2</v>
      </c>
      <c r="E12" s="4">
        <f>ROUND(1+LOG(100,2),0)</f>
        <v>8</v>
      </c>
    </row>
    <row r="13" spans="1:15" x14ac:dyDescent="0.3">
      <c r="A13" s="8" t="s">
        <v>4</v>
      </c>
      <c r="B13" s="9">
        <f>MIN(A2:J11)</f>
        <v>15</v>
      </c>
      <c r="C13" s="10" t="s">
        <v>5</v>
      </c>
      <c r="D13" s="4">
        <f>MAX(A2:J11)</f>
        <v>46</v>
      </c>
      <c r="E13" s="10" t="s">
        <v>6</v>
      </c>
      <c r="F13" s="4">
        <f>D13-B13</f>
        <v>31</v>
      </c>
    </row>
    <row r="14" spans="1:15" x14ac:dyDescent="0.3">
      <c r="A14" s="31" t="s">
        <v>7</v>
      </c>
      <c r="B14" s="31"/>
      <c r="C14" s="31"/>
      <c r="D14" s="11">
        <f>F13/E12</f>
        <v>3.875</v>
      </c>
      <c r="E14" s="11" t="s">
        <v>8</v>
      </c>
      <c r="F14" s="11"/>
      <c r="G14" s="12" t="s">
        <v>9</v>
      </c>
      <c r="H14" s="11">
        <f>CEILING(D14,0.1)</f>
        <v>3.9000000000000004</v>
      </c>
    </row>
    <row r="15" spans="1:15" x14ac:dyDescent="0.3">
      <c r="A15" s="27" t="s">
        <v>10</v>
      </c>
      <c r="B15" s="27"/>
      <c r="C15" s="27"/>
      <c r="D15" s="27"/>
      <c r="E15" s="27"/>
      <c r="F15" s="27"/>
      <c r="H15" s="1"/>
    </row>
    <row r="16" spans="1:15" x14ac:dyDescent="0.3">
      <c r="A16" s="13" t="s">
        <v>11</v>
      </c>
      <c r="B16" s="13" t="s">
        <v>24</v>
      </c>
      <c r="C16" s="13" t="s">
        <v>12</v>
      </c>
      <c r="D16" s="13" t="s">
        <v>13</v>
      </c>
      <c r="E16" s="13" t="s">
        <v>15</v>
      </c>
      <c r="F16" s="13" t="s">
        <v>14</v>
      </c>
      <c r="G16" s="23" t="s">
        <v>16</v>
      </c>
      <c r="H16" s="23"/>
      <c r="I16" s="17"/>
    </row>
    <row r="17" spans="1:9" x14ac:dyDescent="0.3">
      <c r="A17" s="14">
        <f>B13</f>
        <v>15</v>
      </c>
      <c r="B17" s="14">
        <f>A17+H$14</f>
        <v>18.899999999999999</v>
      </c>
      <c r="C17" s="5">
        <f>(A17+B17)/2</f>
        <v>16.95</v>
      </c>
      <c r="D17" s="15">
        <f>COUNTIFS($A$2:$J$11,"&gt;="&amp;A17,$A$2:$J$11,"&lt;"&amp;B17)</f>
        <v>2</v>
      </c>
      <c r="E17" s="5">
        <f>D17/$O$2</f>
        <v>0.02</v>
      </c>
      <c r="F17" s="5">
        <f>E17/$H$14</f>
        <v>5.1282051282051282E-3</v>
      </c>
      <c r="G17" s="3" t="s">
        <v>17</v>
      </c>
      <c r="H17" s="20">
        <f>SUM(A2:J11)/100</f>
        <v>33.159999999999997</v>
      </c>
    </row>
    <row r="18" spans="1:9" x14ac:dyDescent="0.3">
      <c r="A18" s="14">
        <f>A17+$H$14</f>
        <v>18.899999999999999</v>
      </c>
      <c r="B18" s="14">
        <f t="shared" ref="B18:B24" si="0">A18+H$14</f>
        <v>22.799999999999997</v>
      </c>
      <c r="C18" s="5">
        <f t="shared" ref="C18:C24" si="1">(A18+B18)/2</f>
        <v>20.849999999999998</v>
      </c>
      <c r="D18" s="15">
        <f t="shared" ref="D18:D24" si="2">COUNTIFS($A$2:$J$11,"&gt;="&amp;A18,$A$2:$J$11,"&lt;"&amp;B18)</f>
        <v>4</v>
      </c>
      <c r="E18" s="5">
        <f>D18/$O$2</f>
        <v>0.04</v>
      </c>
      <c r="F18" s="5">
        <f t="shared" ref="F18:F24" si="3">E18/$H$14</f>
        <v>1.0256410256410256E-2</v>
      </c>
      <c r="G18" s="3" t="s">
        <v>18</v>
      </c>
      <c r="H18" s="3"/>
    </row>
    <row r="19" spans="1:9" x14ac:dyDescent="0.3">
      <c r="A19" s="14">
        <f t="shared" ref="A19:A24" si="4">A18+$H$14</f>
        <v>22.799999999999997</v>
      </c>
      <c r="B19" s="14">
        <f t="shared" si="0"/>
        <v>26.699999999999996</v>
      </c>
      <c r="C19" s="5">
        <f t="shared" si="1"/>
        <v>24.749999999999996</v>
      </c>
      <c r="D19" s="15">
        <f t="shared" si="2"/>
        <v>6</v>
      </c>
      <c r="E19" s="5">
        <f t="shared" ref="E19:E24" si="5">D19/$O$2</f>
        <v>0.06</v>
      </c>
      <c r="F19" s="5">
        <f t="shared" si="3"/>
        <v>1.5384615384615382E-2</v>
      </c>
      <c r="G19" s="3" t="s">
        <v>19</v>
      </c>
      <c r="H19" s="3">
        <f>SUMPRODUCT(C17:C24,C17:C24,D17:D24)/100-H17*H17</f>
        <v>38.5174999999997</v>
      </c>
    </row>
    <row r="20" spans="1:9" x14ac:dyDescent="0.3">
      <c r="A20" s="14">
        <f t="shared" si="4"/>
        <v>26.699999999999996</v>
      </c>
      <c r="B20" s="14">
        <f t="shared" si="0"/>
        <v>30.599999999999994</v>
      </c>
      <c r="C20" s="5">
        <f t="shared" si="1"/>
        <v>28.649999999999995</v>
      </c>
      <c r="D20" s="15">
        <f t="shared" si="2"/>
        <v>17</v>
      </c>
      <c r="E20" s="5">
        <f t="shared" si="5"/>
        <v>0.17</v>
      </c>
      <c r="F20" s="5">
        <f t="shared" si="3"/>
        <v>4.3589743589743588E-2</v>
      </c>
      <c r="G20" s="3" t="s">
        <v>20</v>
      </c>
      <c r="H20" s="3">
        <f>H19*100/99</f>
        <v>38.906565656565355</v>
      </c>
    </row>
    <row r="21" spans="1:9" x14ac:dyDescent="0.3">
      <c r="A21" s="14">
        <f t="shared" si="4"/>
        <v>30.599999999999994</v>
      </c>
      <c r="B21" s="14">
        <f t="shared" si="0"/>
        <v>34.499999999999993</v>
      </c>
      <c r="C21" s="5">
        <f t="shared" si="1"/>
        <v>32.549999999999997</v>
      </c>
      <c r="D21" s="15">
        <f t="shared" si="2"/>
        <v>29</v>
      </c>
      <c r="E21" s="5">
        <f t="shared" si="5"/>
        <v>0.28999999999999998</v>
      </c>
      <c r="F21" s="5">
        <f t="shared" si="3"/>
        <v>7.4358974358974345E-2</v>
      </c>
      <c r="G21" s="3" t="s">
        <v>21</v>
      </c>
      <c r="H21" s="20">
        <f>SQRT(H20)</f>
        <v>6.2375127780683028</v>
      </c>
    </row>
    <row r="22" spans="1:9" x14ac:dyDescent="0.3">
      <c r="A22" s="14">
        <f t="shared" si="4"/>
        <v>34.499999999999993</v>
      </c>
      <c r="B22" s="14">
        <f t="shared" si="0"/>
        <v>38.399999999999991</v>
      </c>
      <c r="C22" s="5">
        <f t="shared" si="1"/>
        <v>36.449999999999989</v>
      </c>
      <c r="D22" s="15">
        <f t="shared" si="2"/>
        <v>23</v>
      </c>
      <c r="E22" s="5">
        <f t="shared" si="5"/>
        <v>0.23</v>
      </c>
      <c r="F22" s="5">
        <f t="shared" si="3"/>
        <v>5.8974358974358973E-2</v>
      </c>
    </row>
    <row r="23" spans="1:9" x14ac:dyDescent="0.3">
      <c r="A23" s="14">
        <f t="shared" si="4"/>
        <v>38.399999999999991</v>
      </c>
      <c r="B23" s="14">
        <f t="shared" si="0"/>
        <v>42.29999999999999</v>
      </c>
      <c r="C23" s="5">
        <f t="shared" si="1"/>
        <v>40.349999999999994</v>
      </c>
      <c r="D23" s="15">
        <f t="shared" si="2"/>
        <v>14</v>
      </c>
      <c r="E23" s="5">
        <f t="shared" si="5"/>
        <v>0.14000000000000001</v>
      </c>
      <c r="F23" s="5">
        <f t="shared" si="3"/>
        <v>3.5897435897435895E-2</v>
      </c>
    </row>
    <row r="24" spans="1:9" x14ac:dyDescent="0.3">
      <c r="A24" s="14">
        <f t="shared" si="4"/>
        <v>42.29999999999999</v>
      </c>
      <c r="B24" s="14">
        <f t="shared" si="0"/>
        <v>46.199999999999989</v>
      </c>
      <c r="C24" s="5">
        <f t="shared" si="1"/>
        <v>44.249999999999986</v>
      </c>
      <c r="D24" s="15">
        <f t="shared" si="2"/>
        <v>5</v>
      </c>
      <c r="E24" s="5">
        <f t="shared" si="5"/>
        <v>0.05</v>
      </c>
      <c r="F24" s="5">
        <f t="shared" si="3"/>
        <v>1.282051282051282E-2</v>
      </c>
    </row>
    <row r="25" spans="1:9" x14ac:dyDescent="0.3">
      <c r="D25" s="25">
        <f>SUM(D17:D24)</f>
        <v>100</v>
      </c>
    </row>
    <row r="26" spans="1:9" x14ac:dyDescent="0.3">
      <c r="A26" s="26" t="s">
        <v>22</v>
      </c>
      <c r="B26" s="27"/>
      <c r="C26" s="27"/>
      <c r="D26" s="27"/>
      <c r="E26" s="27"/>
      <c r="F26" s="27"/>
      <c r="G26" s="27"/>
      <c r="H26" s="27"/>
      <c r="I26" s="27"/>
    </row>
    <row r="27" spans="1:9" ht="15.6" x14ac:dyDescent="0.3">
      <c r="A27" s="18" t="s">
        <v>23</v>
      </c>
      <c r="B27" s="18" t="s">
        <v>24</v>
      </c>
      <c r="C27" s="18" t="s">
        <v>13</v>
      </c>
      <c r="D27" s="18" t="s">
        <v>25</v>
      </c>
      <c r="E27" s="18" t="s">
        <v>26</v>
      </c>
      <c r="F27" s="18" t="s">
        <v>27</v>
      </c>
      <c r="G27" s="19" t="s">
        <v>28</v>
      </c>
      <c r="H27" s="19" t="s">
        <v>29</v>
      </c>
      <c r="I27" s="19" t="s">
        <v>30</v>
      </c>
    </row>
    <row r="28" spans="1:9" x14ac:dyDescent="0.3">
      <c r="A28" s="34">
        <v>1E-99</v>
      </c>
      <c r="B28" s="14">
        <f t="shared" ref="B28" si="6">B18</f>
        <v>22.799999999999997</v>
      </c>
      <c r="C28" s="15">
        <f>D18+2</f>
        <v>6</v>
      </c>
      <c r="D28" s="22">
        <f>_xlfn.NORM.DIST(B28,$H$17,$H$21,TRUE)</f>
        <v>4.8364914007935897E-2</v>
      </c>
      <c r="E28" s="22">
        <f t="shared" ref="E28:E33" si="7">$O$2*D28</f>
        <v>4.83649140079359</v>
      </c>
      <c r="F28" s="22">
        <f t="shared" ref="F28:F33" si="8">C28-$O$2*D28</f>
        <v>1.16350859920641</v>
      </c>
      <c r="G28" s="22">
        <f t="shared" ref="G28:G33" si="9">POWER(F28,2)</f>
        <v>1.3537522604272625</v>
      </c>
      <c r="H28" s="22">
        <f t="shared" ref="H28:H33" si="10">G28/E28</f>
        <v>0.27990378732093552</v>
      </c>
      <c r="I28" s="22">
        <f t="shared" ref="I28:I33" si="11">(POWER(C28,2))/E28</f>
        <v>7.4434123865273456</v>
      </c>
    </row>
    <row r="29" spans="1:9" x14ac:dyDescent="0.3">
      <c r="A29" s="14">
        <f>A19</f>
        <v>22.799999999999997</v>
      </c>
      <c r="B29" s="14">
        <f>B19</f>
        <v>26.699999999999996</v>
      </c>
      <c r="C29" s="15">
        <f>6</f>
        <v>6</v>
      </c>
      <c r="D29" s="22">
        <f>_xlfn.NORM.DIST(B29,$H$17,$H$21,TRUE)-_xlfn.NORM.DIST(A29,$H$17,$H$21,TRUE)</f>
        <v>0.10181332913465448</v>
      </c>
      <c r="E29" s="22">
        <f t="shared" si="7"/>
        <v>10.181332913465448</v>
      </c>
      <c r="F29" s="22">
        <f t="shared" si="8"/>
        <v>-4.1813329134654484</v>
      </c>
      <c r="G29" s="22">
        <f t="shared" si="9"/>
        <v>17.483544933229457</v>
      </c>
      <c r="H29" s="22">
        <f t="shared" si="10"/>
        <v>1.7172157203607767</v>
      </c>
      <c r="I29" s="22">
        <f t="shared" si="11"/>
        <v>3.5358828068953283</v>
      </c>
    </row>
    <row r="30" spans="1:9" x14ac:dyDescent="0.3">
      <c r="A30" s="14">
        <f>A20</f>
        <v>26.699999999999996</v>
      </c>
      <c r="B30" s="14">
        <f>B20</f>
        <v>30.599999999999994</v>
      </c>
      <c r="C30" s="15">
        <f>D20</f>
        <v>17</v>
      </c>
      <c r="D30" s="22">
        <f>_xlfn.NORM.DIST(B30,$H$17,$H$21,TRUE)-_xlfn.NORM.DIST(A30,$H$17,$H$21,TRUE)</f>
        <v>0.19057069526811449</v>
      </c>
      <c r="E30" s="22">
        <f t="shared" si="7"/>
        <v>19.05706952681145</v>
      </c>
      <c r="F30" s="22">
        <f t="shared" si="8"/>
        <v>-2.0570695268114498</v>
      </c>
      <c r="G30" s="22">
        <f t="shared" si="9"/>
        <v>4.2315350381362817</v>
      </c>
      <c r="H30" s="22">
        <f t="shared" si="10"/>
        <v>0.22204542163121785</v>
      </c>
      <c r="I30" s="22">
        <f t="shared" si="11"/>
        <v>15.164975894819769</v>
      </c>
    </row>
    <row r="31" spans="1:9" x14ac:dyDescent="0.3">
      <c r="A31" s="14">
        <f>A21</f>
        <v>30.599999999999994</v>
      </c>
      <c r="B31" s="14">
        <f>B21</f>
        <v>34.499999999999993</v>
      </c>
      <c r="C31" s="15">
        <f>D21</f>
        <v>29</v>
      </c>
      <c r="D31" s="22">
        <f>_xlfn.NORM.DIST(B31,$H$17,$H$21,TRUE)-_xlfn.NORM.DIST(A31,$H$17,$H$21,TRUE)</f>
        <v>0.24430082604968373</v>
      </c>
      <c r="E31" s="22">
        <f t="shared" si="7"/>
        <v>24.430082604968373</v>
      </c>
      <c r="F31" s="22">
        <f t="shared" si="8"/>
        <v>4.5699173950316272</v>
      </c>
      <c r="G31" s="22">
        <f t="shared" si="9"/>
        <v>20.884144997412655</v>
      </c>
      <c r="H31" s="22">
        <f t="shared" si="10"/>
        <v>0.85485363824211646</v>
      </c>
      <c r="I31" s="22">
        <f t="shared" si="11"/>
        <v>34.424771033273743</v>
      </c>
    </row>
    <row r="32" spans="1:9" x14ac:dyDescent="0.3">
      <c r="A32" s="14">
        <f>A22</f>
        <v>34.499999999999993</v>
      </c>
      <c r="B32" s="14">
        <f>B22</f>
        <v>38.399999999999991</v>
      </c>
      <c r="C32" s="15">
        <f>D22</f>
        <v>23</v>
      </c>
      <c r="D32" s="22">
        <f>_xlfn.NORM.DIST(B32,$H$17,$H$21,TRUE)-_xlfn.NORM.DIST(A32,$H$17,$H$21,TRUE)</f>
        <v>0.21451803153986682</v>
      </c>
      <c r="E32" s="22">
        <f t="shared" si="7"/>
        <v>21.451803153986681</v>
      </c>
      <c r="F32" s="22">
        <f t="shared" si="8"/>
        <v>1.5481968460133189</v>
      </c>
      <c r="G32" s="22">
        <f t="shared" si="9"/>
        <v>2.3969134740055882</v>
      </c>
      <c r="H32" s="22">
        <f t="shared" si="10"/>
        <v>0.11173482512401933</v>
      </c>
      <c r="I32" s="22">
        <f t="shared" si="11"/>
        <v>24.65993167113734</v>
      </c>
    </row>
    <row r="33" spans="1:9" x14ac:dyDescent="0.3">
      <c r="A33" s="14">
        <f>A23</f>
        <v>38.399999999999991</v>
      </c>
      <c r="B33" s="14">
        <f>1E+99</f>
        <v>9.9999999999999997E+98</v>
      </c>
      <c r="C33" s="15">
        <f>D23+5</f>
        <v>19</v>
      </c>
      <c r="D33" s="22">
        <f>1-_xlfn.NORM.DIST(A33,$H$17,$H$21,TRUE)</f>
        <v>0.2004322039997446</v>
      </c>
      <c r="E33" s="22">
        <f t="shared" si="7"/>
        <v>20.043220399974459</v>
      </c>
      <c r="F33" s="22">
        <f t="shared" si="8"/>
        <v>-1.0432203999744587</v>
      </c>
      <c r="G33" s="22">
        <f t="shared" si="9"/>
        <v>1.0883088029228696</v>
      </c>
      <c r="H33" s="22">
        <f t="shared" si="10"/>
        <v>5.4298100864283091E-2</v>
      </c>
      <c r="I33" s="22">
        <f t="shared" si="11"/>
        <v>18.011077700889825</v>
      </c>
    </row>
    <row r="34" spans="1:9" x14ac:dyDescent="0.3">
      <c r="A34" s="21"/>
      <c r="B34" s="21"/>
      <c r="C34" s="21"/>
      <c r="D34" s="21"/>
      <c r="E34" s="21"/>
      <c r="F34" s="21"/>
      <c r="G34" s="21"/>
      <c r="H34" s="21"/>
      <c r="I34" s="21"/>
    </row>
    <row r="35" spans="1:9" x14ac:dyDescent="0.3">
      <c r="A35" s="24" t="s">
        <v>31</v>
      </c>
      <c r="B35" s="24"/>
      <c r="C35" s="24">
        <f>SUM(C28:C33)</f>
        <v>100</v>
      </c>
      <c r="D35" s="20">
        <f>SUM(D28:D33)</f>
        <v>1</v>
      </c>
      <c r="E35" s="20">
        <f>SUM(E28:E33)</f>
        <v>100.00000000000001</v>
      </c>
      <c r="F35" s="20"/>
      <c r="G35" s="20" t="s">
        <v>33</v>
      </c>
      <c r="H35" s="20">
        <f>SUM(H28:H33)</f>
        <v>3.2400514935433491</v>
      </c>
      <c r="I35" s="20">
        <f>SUM(I28:I33)</f>
        <v>103.24005149354335</v>
      </c>
    </row>
    <row r="36" spans="1:9" x14ac:dyDescent="0.3">
      <c r="A36" s="3"/>
      <c r="B36" s="3"/>
      <c r="C36" s="3"/>
      <c r="D36" s="20" t="s">
        <v>32</v>
      </c>
      <c r="E36" s="20">
        <v>3</v>
      </c>
      <c r="F36" s="20"/>
      <c r="G36" s="20" t="s">
        <v>34</v>
      </c>
      <c r="H36" s="20">
        <f>_xlfn.CHISQ.INV.RT(0.05,E36)</f>
        <v>7.8147279032511792</v>
      </c>
      <c r="I36" s="3"/>
    </row>
  </sheetData>
  <mergeCells count="7">
    <mergeCell ref="A26:I26"/>
    <mergeCell ref="A1:C1"/>
    <mergeCell ref="A12:C12"/>
    <mergeCell ref="L2:N2"/>
    <mergeCell ref="L3:N3"/>
    <mergeCell ref="A14:C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2023-11-21T17:20:22Z</dcterms:modified>
</cp:coreProperties>
</file>