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3_SEM_LABS\TerVer\lab2\"/>
    </mc:Choice>
  </mc:AlternateContent>
  <xr:revisionPtr revIDLastSave="0" documentId="13_ncr:1_{F8814ACF-B0E7-4E5B-8BE4-30B95CE40D0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Hlk58837649" localSheetId="0">Sheet1!$A$20</definedName>
    <definedName name="_Toc469842952" localSheetId="0">Sheet1!$A$50</definedName>
    <definedName name="_Toc501385983" localSheetId="0">Sheet1!$A$3</definedName>
    <definedName name="_Toc501385984" localSheetId="0">Sheet1!$A$8</definedName>
    <definedName name="_Toc501385985" localSheetId="0">Sheet1!$A$21</definedName>
    <definedName name="_Toc501385986" localSheetId="0">Sheet1!$A$32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64" i="1" l="1"/>
  <c r="S65" i="1"/>
  <c r="S66" i="1"/>
  <c r="S67" i="1"/>
  <c r="S68" i="1"/>
  <c r="S69" i="1"/>
  <c r="S70" i="1"/>
  <c r="S71" i="1"/>
  <c r="S72" i="1"/>
  <c r="R65" i="1"/>
  <c r="R66" i="1"/>
  <c r="R67" i="1"/>
  <c r="R68" i="1"/>
  <c r="R69" i="1"/>
  <c r="R70" i="1"/>
  <c r="R71" i="1"/>
  <c r="R72" i="1"/>
  <c r="R64" i="1"/>
  <c r="S15" i="1"/>
  <c r="S7" i="1"/>
  <c r="S8" i="1"/>
  <c r="S9" i="1"/>
  <c r="S10" i="1"/>
  <c r="S11" i="1"/>
  <c r="S12" i="1"/>
  <c r="S13" i="1"/>
  <c r="S14" i="1"/>
  <c r="S6" i="1"/>
  <c r="R7" i="1"/>
  <c r="R8" i="1"/>
  <c r="R9" i="1"/>
  <c r="R10" i="1"/>
  <c r="R11" i="1"/>
  <c r="R12" i="1"/>
  <c r="R13" i="1"/>
  <c r="R14" i="1"/>
  <c r="R6" i="1"/>
  <c r="B75" i="1"/>
  <c r="F17" i="1"/>
  <c r="S73" i="1" l="1"/>
  <c r="F81" i="1"/>
  <c r="F82" i="1"/>
  <c r="A81" i="1" a="1"/>
  <c r="A81" i="1" s="1"/>
  <c r="D81" i="1" s="1" a="1"/>
  <c r="D79" i="1"/>
  <c r="D78" i="1"/>
  <c r="B79" i="1"/>
  <c r="A79" i="1"/>
  <c r="B78" i="1"/>
  <c r="A78" i="1"/>
  <c r="F75" i="1"/>
  <c r="D75" i="1"/>
  <c r="D50" i="1"/>
  <c r="B50" i="1"/>
  <c r="B74" i="1"/>
  <c r="B49" i="1"/>
  <c r="E65" i="1"/>
  <c r="E66" i="1"/>
  <c r="E67" i="1"/>
  <c r="E68" i="1"/>
  <c r="E69" i="1"/>
  <c r="E70" i="1"/>
  <c r="E71" i="1"/>
  <c r="E72" i="1"/>
  <c r="E64" i="1"/>
  <c r="D65" i="1"/>
  <c r="D66" i="1"/>
  <c r="D67" i="1"/>
  <c r="D68" i="1"/>
  <c r="D69" i="1"/>
  <c r="D70" i="1"/>
  <c r="D71" i="1"/>
  <c r="D72" i="1"/>
  <c r="D64" i="1"/>
  <c r="C65" i="1"/>
  <c r="C66" i="1"/>
  <c r="C67" i="1"/>
  <c r="C68" i="1"/>
  <c r="C69" i="1"/>
  <c r="C70" i="1"/>
  <c r="C71" i="1"/>
  <c r="C72" i="1"/>
  <c r="C64" i="1"/>
  <c r="C73" i="1" s="1"/>
  <c r="B73" i="1"/>
  <c r="E73" i="1"/>
  <c r="A73" i="1"/>
  <c r="A15" i="1"/>
  <c r="B65" i="1"/>
  <c r="B66" i="1"/>
  <c r="B67" i="1"/>
  <c r="B68" i="1"/>
  <c r="B69" i="1"/>
  <c r="B70" i="1"/>
  <c r="B71" i="1"/>
  <c r="B72" i="1"/>
  <c r="B64" i="1"/>
  <c r="E28" i="1"/>
  <c r="A65" i="1"/>
  <c r="A66" i="1"/>
  <c r="A67" i="1"/>
  <c r="A68" i="1"/>
  <c r="A69" i="1"/>
  <c r="A70" i="1"/>
  <c r="A71" i="1"/>
  <c r="A72" i="1"/>
  <c r="A64" i="1"/>
  <c r="D82" i="1" l="1"/>
  <c r="D81" i="1"/>
  <c r="A57" i="1" l="1" a="1"/>
  <c r="C57" i="1" s="1"/>
  <c r="E55" i="1"/>
  <c r="C55" i="1"/>
  <c r="B55" i="1"/>
  <c r="A55" i="1"/>
  <c r="E54" i="1"/>
  <c r="C54" i="1"/>
  <c r="B54" i="1"/>
  <c r="A54" i="1"/>
  <c r="E53" i="1"/>
  <c r="C53" i="1"/>
  <c r="B53" i="1"/>
  <c r="A53" i="1"/>
  <c r="E47" i="1"/>
  <c r="C47" i="1"/>
  <c r="A47" i="1"/>
  <c r="B47" i="1" s="1"/>
  <c r="G47" i="1" s="1"/>
  <c r="E46" i="1"/>
  <c r="D46" i="1"/>
  <c r="A46" i="1"/>
  <c r="F46" i="1" s="1"/>
  <c r="E45" i="1"/>
  <c r="A45" i="1"/>
  <c r="F45" i="1" s="1"/>
  <c r="F44" i="1"/>
  <c r="E44" i="1"/>
  <c r="C44" i="1"/>
  <c r="A44" i="1"/>
  <c r="B44" i="1" s="1"/>
  <c r="G44" i="1" s="1"/>
  <c r="E43" i="1"/>
  <c r="A43" i="1"/>
  <c r="F43" i="1" s="1"/>
  <c r="F42" i="1"/>
  <c r="E42" i="1"/>
  <c r="A42" i="1"/>
  <c r="D42" i="1" s="1"/>
  <c r="E41" i="1"/>
  <c r="A41" i="1"/>
  <c r="D41" i="1" s="1"/>
  <c r="E40" i="1"/>
  <c r="D40" i="1"/>
  <c r="A40" i="1"/>
  <c r="C40" i="1" s="1"/>
  <c r="E39" i="1"/>
  <c r="F39" i="1" s="1"/>
  <c r="A39" i="1"/>
  <c r="B39" i="1" s="1"/>
  <c r="H36" i="1"/>
  <c r="H35" i="1"/>
  <c r="H34" i="1"/>
  <c r="H33" i="1"/>
  <c r="H32" i="1"/>
  <c r="H31" i="1"/>
  <c r="H30" i="1"/>
  <c r="H29" i="1"/>
  <c r="H28" i="1"/>
  <c r="G36" i="1"/>
  <c r="G35" i="1"/>
  <c r="G34" i="1"/>
  <c r="G33" i="1"/>
  <c r="G32" i="1"/>
  <c r="G31" i="1"/>
  <c r="G30" i="1"/>
  <c r="G29" i="1"/>
  <c r="G28" i="1"/>
  <c r="E36" i="1"/>
  <c r="E35" i="1"/>
  <c r="E34" i="1"/>
  <c r="E33" i="1"/>
  <c r="E32" i="1"/>
  <c r="E31" i="1"/>
  <c r="E30" i="1"/>
  <c r="E29" i="1"/>
  <c r="D36" i="1"/>
  <c r="D35" i="1"/>
  <c r="D34" i="1"/>
  <c r="D33" i="1"/>
  <c r="D32" i="1"/>
  <c r="D31" i="1"/>
  <c r="D30" i="1"/>
  <c r="D29" i="1"/>
  <c r="D28" i="1"/>
  <c r="B29" i="1"/>
  <c r="B30" i="1"/>
  <c r="B31" i="1"/>
  <c r="B32" i="1"/>
  <c r="B33" i="1"/>
  <c r="B34" i="1"/>
  <c r="B35" i="1"/>
  <c r="B36" i="1"/>
  <c r="B28" i="1"/>
  <c r="A29" i="1"/>
  <c r="A30" i="1"/>
  <c r="A31" i="1"/>
  <c r="A32" i="1"/>
  <c r="A33" i="1"/>
  <c r="A34" i="1"/>
  <c r="A35" i="1"/>
  <c r="A36" i="1"/>
  <c r="A28" i="1"/>
  <c r="D20" i="1"/>
  <c r="A21" i="1"/>
  <c r="B17" i="1"/>
  <c r="D17" i="1" s="1"/>
  <c r="B16" i="1"/>
  <c r="A20" i="1" s="1"/>
  <c r="E7" i="1"/>
  <c r="E8" i="1"/>
  <c r="E9" i="1"/>
  <c r="E10" i="1"/>
  <c r="E11" i="1"/>
  <c r="E12" i="1"/>
  <c r="E13" i="1"/>
  <c r="E14" i="1"/>
  <c r="E6" i="1"/>
  <c r="D7" i="1"/>
  <c r="D8" i="1"/>
  <c r="D9" i="1"/>
  <c r="D10" i="1"/>
  <c r="D11" i="1"/>
  <c r="D12" i="1"/>
  <c r="D13" i="1"/>
  <c r="D14" i="1"/>
  <c r="D6" i="1"/>
  <c r="C7" i="1"/>
  <c r="C8" i="1"/>
  <c r="C9" i="1"/>
  <c r="C15" i="1" s="1"/>
  <c r="D21" i="1" s="1"/>
  <c r="C10" i="1"/>
  <c r="C11" i="1"/>
  <c r="C12" i="1"/>
  <c r="C13" i="1"/>
  <c r="C14" i="1"/>
  <c r="C6" i="1"/>
  <c r="B15" i="1"/>
  <c r="B20" i="1"/>
  <c r="A58" i="1" l="1"/>
  <c r="B58" i="1"/>
  <c r="C58" i="1"/>
  <c r="A59" i="1"/>
  <c r="B57" i="1"/>
  <c r="B59" i="1"/>
  <c r="A57" i="1"/>
  <c r="E57" i="1" s="1" a="1"/>
  <c r="C59" i="1"/>
  <c r="D44" i="1"/>
  <c r="B40" i="1"/>
  <c r="G40" i="1" s="1"/>
  <c r="F40" i="1"/>
  <c r="F47" i="1"/>
  <c r="E15" i="1"/>
  <c r="C39" i="1"/>
  <c r="B46" i="1"/>
  <c r="G46" i="1" s="1"/>
  <c r="G39" i="1"/>
  <c r="D39" i="1"/>
  <c r="F41" i="1"/>
  <c r="F48" i="1" s="1"/>
  <c r="B45" i="1"/>
  <c r="G45" i="1" s="1"/>
  <c r="C46" i="1"/>
  <c r="D47" i="1"/>
  <c r="E48" i="1"/>
  <c r="C45" i="1"/>
  <c r="B43" i="1"/>
  <c r="G43" i="1" s="1"/>
  <c r="D45" i="1"/>
  <c r="B42" i="1"/>
  <c r="G42" i="1" s="1"/>
  <c r="C43" i="1"/>
  <c r="F50" i="1"/>
  <c r="B41" i="1"/>
  <c r="G41" i="1" s="1"/>
  <c r="C42" i="1"/>
  <c r="D43" i="1"/>
  <c r="A48" i="1"/>
  <c r="C41" i="1"/>
  <c r="D15" i="1"/>
  <c r="B21" i="1" s="1"/>
  <c r="A23" i="1" s="1" a="1"/>
  <c r="A23" i="1" s="1"/>
  <c r="D23" i="1" s="1" a="1"/>
  <c r="E57" i="1" l="1"/>
  <c r="E59" i="1"/>
  <c r="E58" i="1"/>
  <c r="D23" i="1"/>
  <c r="D24" i="1"/>
  <c r="C48" i="1"/>
  <c r="D48" i="1"/>
  <c r="G48" i="1"/>
  <c r="B48" i="1"/>
  <c r="D73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<sst xmlns="http://schemas.openxmlformats.org/spreadsheetml/2006/main" count="55" uniqueCount="41">
  <si>
    <t>Исходные данные Вар5:</t>
  </si>
  <si>
    <t>Втв,%</t>
  </si>
  <si>
    <t>Тз,град С</t>
  </si>
  <si>
    <t>xi</t>
  </si>
  <si>
    <t>yi</t>
  </si>
  <si>
    <t>xiyi</t>
  </si>
  <si>
    <t>xi^2</t>
  </si>
  <si>
    <t>yi^2</t>
  </si>
  <si>
    <t xml:space="preserve">n= </t>
  </si>
  <si>
    <t xml:space="preserve">r= </t>
  </si>
  <si>
    <t>t расч =</t>
  </si>
  <si>
    <t xml:space="preserve">t табл = </t>
  </si>
  <si>
    <t>система нормальных уравнений</t>
  </si>
  <si>
    <t>b0=</t>
  </si>
  <si>
    <t>b1=</t>
  </si>
  <si>
    <t>Для в)</t>
  </si>
  <si>
    <t>Для д)</t>
  </si>
  <si>
    <t>Для ж)</t>
  </si>
  <si>
    <t>X = 1/x</t>
  </si>
  <si>
    <t>Y</t>
  </si>
  <si>
    <t>X</t>
  </si>
  <si>
    <t>Y = ln|y|</t>
  </si>
  <si>
    <t>Y = 1/y</t>
  </si>
  <si>
    <t>Xi=xi</t>
  </si>
  <si>
    <t>Xi^2</t>
  </si>
  <si>
    <t>Xi^3</t>
  </si>
  <si>
    <t>Xi^4</t>
  </si>
  <si>
    <t>Yi=yi</t>
  </si>
  <si>
    <t>XiYi</t>
  </si>
  <si>
    <t>Xi^2Yi</t>
  </si>
  <si>
    <t>n=</t>
  </si>
  <si>
    <t>r=</t>
  </si>
  <si>
    <t>tрасч=</t>
  </si>
  <si>
    <t>tтабл=</t>
  </si>
  <si>
    <t xml:space="preserve">c = </t>
  </si>
  <si>
    <t xml:space="preserve">b = </t>
  </si>
  <si>
    <t xml:space="preserve">a = </t>
  </si>
  <si>
    <t>Система нормальных уравнений:</t>
  </si>
  <si>
    <t>b=b1=</t>
  </si>
  <si>
    <t>a=e^b0=</t>
  </si>
  <si>
    <t>Y-Yi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</si>
</sst>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1" xfId="0" applyFont="1" applyFill="1" applyBorder="1"/>
    <xf numFmtId="0" fontId="0" fillId="2" borderId="1" xfId="0" applyFill="1" applyBorder="1"/>
    <xf numFmtId="0" fontId="0" fillId="0" borderId="1" xfId="0" applyBorder="1"/>
    <xf numFmtId="164" fontId="0" fillId="0" borderId="0" xfId="0" applyNumberFormat="1"/>
    <xf numFmtId="0" fontId="1" fillId="3" borderId="1" xfId="0" applyFont="1" applyFill="1" applyBorder="1"/>
    <xf numFmtId="0" fontId="2" fillId="3" borderId="1" xfId="0" applyFont="1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3" borderId="0" xfId="0" applyFill="1"/>
    <xf numFmtId="0" fontId="0" fillId="3" borderId="1" xfId="0" applyFill="1" applyBorder="1"/>
    <xf numFmtId="0" fontId="3" fillId="6" borderId="1" xfId="0" applyFont="1" applyFill="1" applyBorder="1"/>
    <xf numFmtId="164" fontId="0" fillId="4" borderId="1" xfId="0" applyNumberFormat="1" applyFill="1" applyBorder="1"/>
    <xf numFmtId="0" fontId="0" fillId="7" borderId="1" xfId="0" applyFill="1" applyBorder="1"/>
    <xf numFmtId="0" fontId="0" fillId="3" borderId="2" xfId="0" applyFill="1" applyBorder="1"/>
    <xf numFmtId="164" fontId="0" fillId="5" borderId="1" xfId="0" applyNumberFormat="1" applyFill="1" applyBorder="1"/>
    <xf numFmtId="2" fontId="0" fillId="5" borderId="1" xfId="0" applyNumberFormat="1" applyFill="1" applyBorder="1"/>
    <xf numFmtId="0" fontId="3" fillId="8" borderId="1" xfId="0" applyFont="1" applyFill="1" applyBorder="1"/>
    <xf numFmtId="0" fontId="0" fillId="8" borderId="1" xfId="0" applyFill="1" applyBorder="1"/>
    <xf numFmtId="0" fontId="0" fillId="8" borderId="1" xfId="0" applyFont="1" applyFill="1" applyBorder="1"/>
    <xf numFmtId="16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Alignment="1">
      <alignment horizontal="center"/>
    </xf>
    <xf numFmtId="0" fontId="0" fillId="9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5.0777111897230574E-2"/>
                  <c:y val="-6.440396661899248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31030138224585307"/>
                  <c:y val="-5.081590610827353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4.4110631586868961E-2"/>
                  <c:y val="0.2407960027326847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Sheet1!$A$6:$A$14</c:f>
              <c:numCache>
                <c:formatCode>General</c:formatCode>
                <c:ptCount val="9"/>
                <c:pt idx="0">
                  <c:v>73</c:v>
                </c:pt>
                <c:pt idx="1">
                  <c:v>74</c:v>
                </c:pt>
                <c:pt idx="2">
                  <c:v>75</c:v>
                </c:pt>
                <c:pt idx="3">
                  <c:v>76</c:v>
                </c:pt>
                <c:pt idx="4">
                  <c:v>77</c:v>
                </c:pt>
                <c:pt idx="5">
                  <c:v>78.5</c:v>
                </c:pt>
                <c:pt idx="6">
                  <c:v>79.5</c:v>
                </c:pt>
                <c:pt idx="7">
                  <c:v>80</c:v>
                </c:pt>
                <c:pt idx="8">
                  <c:v>81</c:v>
                </c:pt>
              </c:numCache>
            </c:numRef>
          </c:xVal>
          <c:yVal>
            <c:numRef>
              <c:f>Sheet1!$B$6:$B$14</c:f>
              <c:numCache>
                <c:formatCode>General</c:formatCode>
                <c:ptCount val="9"/>
                <c:pt idx="0">
                  <c:v>-2.9</c:v>
                </c:pt>
                <c:pt idx="1">
                  <c:v>-2.4</c:v>
                </c:pt>
                <c:pt idx="2">
                  <c:v>-2</c:v>
                </c:pt>
                <c:pt idx="3">
                  <c:v>-2.1</c:v>
                </c:pt>
                <c:pt idx="4">
                  <c:v>-1.8</c:v>
                </c:pt>
                <c:pt idx="5">
                  <c:v>-1.6</c:v>
                </c:pt>
                <c:pt idx="6">
                  <c:v>-1.5</c:v>
                </c:pt>
                <c:pt idx="7">
                  <c:v>-1.6</c:v>
                </c:pt>
                <c:pt idx="8">
                  <c:v>-1.4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F1-4DD7-BEF7-09679A10EC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3362120"/>
        <c:axId val="643359600"/>
      </c:scatterChart>
      <c:valAx>
        <c:axId val="643362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3359600"/>
        <c:crosses val="autoZero"/>
        <c:crossBetween val="midCat"/>
      </c:valAx>
      <c:valAx>
        <c:axId val="643359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3362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Гиперболическая</a:t>
            </a:r>
            <a:r>
              <a:rPr lang="ru-RU" baseline="0"/>
              <a:t> зависимость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1251093613298343E-3"/>
                  <c:y val="-0.2544943861184018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Sheet1!$A$28:$A$36</c:f>
              <c:numCache>
                <c:formatCode>General</c:formatCode>
                <c:ptCount val="9"/>
                <c:pt idx="0">
                  <c:v>1.3698630136986301E-2</c:v>
                </c:pt>
                <c:pt idx="1">
                  <c:v>1.3513513513513514E-2</c:v>
                </c:pt>
                <c:pt idx="2">
                  <c:v>1.3333333333333334E-2</c:v>
                </c:pt>
                <c:pt idx="3">
                  <c:v>1.3157894736842105E-2</c:v>
                </c:pt>
                <c:pt idx="4">
                  <c:v>1.2987012987012988E-2</c:v>
                </c:pt>
                <c:pt idx="5">
                  <c:v>1.2738853503184714E-2</c:v>
                </c:pt>
                <c:pt idx="6">
                  <c:v>1.2578616352201259E-2</c:v>
                </c:pt>
                <c:pt idx="7">
                  <c:v>1.2500000000000001E-2</c:v>
                </c:pt>
                <c:pt idx="8">
                  <c:v>1.2345679012345678E-2</c:v>
                </c:pt>
              </c:numCache>
            </c:numRef>
          </c:xVal>
          <c:yVal>
            <c:numRef>
              <c:f>Sheet1!$B$28:$B$36</c:f>
              <c:numCache>
                <c:formatCode>General</c:formatCode>
                <c:ptCount val="9"/>
                <c:pt idx="0">
                  <c:v>-2.9</c:v>
                </c:pt>
                <c:pt idx="1">
                  <c:v>-2.4</c:v>
                </c:pt>
                <c:pt idx="2">
                  <c:v>-2</c:v>
                </c:pt>
                <c:pt idx="3">
                  <c:v>-2.1</c:v>
                </c:pt>
                <c:pt idx="4">
                  <c:v>-1.8</c:v>
                </c:pt>
                <c:pt idx="5">
                  <c:v>-1.6</c:v>
                </c:pt>
                <c:pt idx="6">
                  <c:v>-1.5</c:v>
                </c:pt>
                <c:pt idx="7">
                  <c:v>-1.6</c:v>
                </c:pt>
                <c:pt idx="8">
                  <c:v>-1.4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FF-42C8-9E46-657A217D4A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7255424"/>
        <c:axId val="697253264"/>
      </c:scatterChart>
      <c:valAx>
        <c:axId val="697255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97253264"/>
        <c:crosses val="autoZero"/>
        <c:crossBetween val="midCat"/>
      </c:valAx>
      <c:valAx>
        <c:axId val="697253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97255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Экспоненциальная</a:t>
            </a:r>
            <a:r>
              <a:rPr lang="ru-RU" baseline="0"/>
              <a:t> зависимост</a:t>
            </a:r>
          </a:p>
        </c:rich>
      </c:tx>
      <c:layout>
        <c:manualLayout>
          <c:xMode val="edge"/>
          <c:yMode val="edge"/>
          <c:x val="0.24537922131177325"/>
          <c:y val="3.327375902282157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4.2715441819772527E-2"/>
                  <c:y val="-0.305614173228346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Sheet1!$D$28:$D$36</c:f>
              <c:numCache>
                <c:formatCode>General</c:formatCode>
                <c:ptCount val="9"/>
                <c:pt idx="0">
                  <c:v>73</c:v>
                </c:pt>
                <c:pt idx="1">
                  <c:v>74</c:v>
                </c:pt>
                <c:pt idx="2">
                  <c:v>75</c:v>
                </c:pt>
                <c:pt idx="3">
                  <c:v>76</c:v>
                </c:pt>
                <c:pt idx="4">
                  <c:v>77</c:v>
                </c:pt>
                <c:pt idx="5">
                  <c:v>78.5</c:v>
                </c:pt>
                <c:pt idx="6">
                  <c:v>79.5</c:v>
                </c:pt>
                <c:pt idx="7">
                  <c:v>80</c:v>
                </c:pt>
                <c:pt idx="8">
                  <c:v>81</c:v>
                </c:pt>
              </c:numCache>
            </c:numRef>
          </c:xVal>
          <c:yVal>
            <c:numRef>
              <c:f>Sheet1!$E$28:$E$36</c:f>
              <c:numCache>
                <c:formatCode>General</c:formatCode>
                <c:ptCount val="9"/>
                <c:pt idx="0">
                  <c:v>1.0647107369924282</c:v>
                </c:pt>
                <c:pt idx="1">
                  <c:v>0.87546873735389985</c:v>
                </c:pt>
                <c:pt idx="2">
                  <c:v>0.69314718055994529</c:v>
                </c:pt>
                <c:pt idx="3">
                  <c:v>0.74193734472937733</c:v>
                </c:pt>
                <c:pt idx="4">
                  <c:v>0.58778666490211906</c:v>
                </c:pt>
                <c:pt idx="5">
                  <c:v>0.47000362924573563</c:v>
                </c:pt>
                <c:pt idx="6">
                  <c:v>0.40546510810816438</c:v>
                </c:pt>
                <c:pt idx="7">
                  <c:v>0.47000362924573563</c:v>
                </c:pt>
                <c:pt idx="8">
                  <c:v>0.33647223662121289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4B8-41F6-8288-4250CA39FF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5553496"/>
        <c:axId val="425553856"/>
      </c:scatterChart>
      <c:valAx>
        <c:axId val="425553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5553856"/>
        <c:crosses val="autoZero"/>
        <c:crossBetween val="midCat"/>
      </c:valAx>
      <c:valAx>
        <c:axId val="425553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5553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Гиперболическая</a:t>
            </a:r>
            <a:r>
              <a:rPr lang="ru-RU" baseline="0"/>
              <a:t> зависимость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1186351706036743E-2"/>
                  <c:y val="-0.3703601633129192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Sheet1!$G$28:$G$36</c:f>
              <c:numCache>
                <c:formatCode>General</c:formatCode>
                <c:ptCount val="9"/>
                <c:pt idx="0">
                  <c:v>73</c:v>
                </c:pt>
                <c:pt idx="1">
                  <c:v>74</c:v>
                </c:pt>
                <c:pt idx="2">
                  <c:v>75</c:v>
                </c:pt>
                <c:pt idx="3">
                  <c:v>76</c:v>
                </c:pt>
                <c:pt idx="4">
                  <c:v>77</c:v>
                </c:pt>
                <c:pt idx="5">
                  <c:v>78.5</c:v>
                </c:pt>
                <c:pt idx="6">
                  <c:v>79.5</c:v>
                </c:pt>
                <c:pt idx="7">
                  <c:v>80</c:v>
                </c:pt>
                <c:pt idx="8">
                  <c:v>81</c:v>
                </c:pt>
              </c:numCache>
            </c:numRef>
          </c:xVal>
          <c:yVal>
            <c:numRef>
              <c:f>Sheet1!$H$28:$H$36</c:f>
              <c:numCache>
                <c:formatCode>General</c:formatCode>
                <c:ptCount val="9"/>
                <c:pt idx="0">
                  <c:v>-0.34482758620689657</c:v>
                </c:pt>
                <c:pt idx="1">
                  <c:v>-0.41666666666666669</c:v>
                </c:pt>
                <c:pt idx="2">
                  <c:v>-0.5</c:v>
                </c:pt>
                <c:pt idx="3">
                  <c:v>-0.47619047619047616</c:v>
                </c:pt>
                <c:pt idx="4">
                  <c:v>-0.55555555555555558</c:v>
                </c:pt>
                <c:pt idx="5">
                  <c:v>-0.625</c:v>
                </c:pt>
                <c:pt idx="6">
                  <c:v>-0.66666666666666663</c:v>
                </c:pt>
                <c:pt idx="7">
                  <c:v>-0.625</c:v>
                </c:pt>
                <c:pt idx="8">
                  <c:v>-0.7142857142857143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456-47BD-A774-D87A738AD5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9472752"/>
        <c:axId val="779473472"/>
      </c:scatterChart>
      <c:valAx>
        <c:axId val="779472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79473472"/>
        <c:crosses val="autoZero"/>
        <c:crossBetween val="midCat"/>
      </c:valAx>
      <c:valAx>
        <c:axId val="779473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79472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1.1951662292213474E-2"/>
                  <c:y val="-0.3104389034703995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Sheet1!$A$64:$A$72</c:f>
              <c:numCache>
                <c:formatCode>General</c:formatCode>
                <c:ptCount val="9"/>
                <c:pt idx="0">
                  <c:v>73</c:v>
                </c:pt>
                <c:pt idx="1">
                  <c:v>74</c:v>
                </c:pt>
                <c:pt idx="2">
                  <c:v>75</c:v>
                </c:pt>
                <c:pt idx="3">
                  <c:v>76</c:v>
                </c:pt>
                <c:pt idx="4">
                  <c:v>77</c:v>
                </c:pt>
                <c:pt idx="5">
                  <c:v>78.5</c:v>
                </c:pt>
                <c:pt idx="6">
                  <c:v>79.5</c:v>
                </c:pt>
                <c:pt idx="7">
                  <c:v>80</c:v>
                </c:pt>
                <c:pt idx="8">
                  <c:v>81</c:v>
                </c:pt>
              </c:numCache>
            </c:numRef>
          </c:xVal>
          <c:yVal>
            <c:numRef>
              <c:f>Sheet1!$B$64:$B$72</c:f>
              <c:numCache>
                <c:formatCode>General</c:formatCode>
                <c:ptCount val="9"/>
                <c:pt idx="0">
                  <c:v>1.0647107369924282</c:v>
                </c:pt>
                <c:pt idx="1">
                  <c:v>0.87546873735389985</c:v>
                </c:pt>
                <c:pt idx="2">
                  <c:v>0.69314718055994529</c:v>
                </c:pt>
                <c:pt idx="3">
                  <c:v>0.74193734472937733</c:v>
                </c:pt>
                <c:pt idx="4">
                  <c:v>0.58778666490211906</c:v>
                </c:pt>
                <c:pt idx="5">
                  <c:v>0.47000362924573563</c:v>
                </c:pt>
                <c:pt idx="6">
                  <c:v>0.40546510810816438</c:v>
                </c:pt>
                <c:pt idx="7">
                  <c:v>0.47000362924573563</c:v>
                </c:pt>
                <c:pt idx="8">
                  <c:v>0.33647223662121289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915-4751-9CDA-C5C88E59F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8447504"/>
        <c:axId val="668447864"/>
      </c:scatterChart>
      <c:valAx>
        <c:axId val="668447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68447864"/>
        <c:crosses val="autoZero"/>
        <c:crossBetween val="midCat"/>
      </c:valAx>
      <c:valAx>
        <c:axId val="668447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68447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160020</xdr:colOff>
      <xdr:row>4</xdr:row>
      <xdr:rowOff>102870</xdr:rowOff>
    </xdr:from>
    <xdr:to>
      <xdr:col>13</xdr:col>
      <xdr:colOff>464820</xdr:colOff>
      <xdr:row>18</xdr:row>
      <xdr:rowOff>133350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D50759DE-A5F6-EA91-32B2-FDE4A35C3B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365760</xdr:colOff>
      <xdr:row>22</xdr:row>
      <xdr:rowOff>110490</xdr:rowOff>
    </xdr:from>
    <xdr:to>
      <xdr:col>16</xdr:col>
      <xdr:colOff>60960</xdr:colOff>
      <xdr:row>37</xdr:row>
      <xdr:rowOff>102870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721919BC-0E51-7201-FFF3-673CAFB014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603472</xdr:colOff>
      <xdr:row>38</xdr:row>
      <xdr:rowOff>142337</xdr:rowOff>
    </xdr:from>
    <xdr:to>
      <xdr:col>15</xdr:col>
      <xdr:colOff>298671</xdr:colOff>
      <xdr:row>53</xdr:row>
      <xdr:rowOff>112649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3EC45768-9271-F868-02CB-8FC709B908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361318</xdr:colOff>
      <xdr:row>22</xdr:row>
      <xdr:rowOff>129749</xdr:rowOff>
    </xdr:from>
    <xdr:to>
      <xdr:col>24</xdr:col>
      <xdr:colOff>56518</xdr:colOff>
      <xdr:row>37</xdr:row>
      <xdr:rowOff>69053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CA010206-9231-F69A-A90B-5068A19C33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372036</xdr:colOff>
      <xdr:row>64</xdr:row>
      <xdr:rowOff>62753</xdr:rowOff>
    </xdr:from>
    <xdr:to>
      <xdr:col>14</xdr:col>
      <xdr:colOff>67236</xdr:colOff>
      <xdr:row>79</xdr:row>
      <xdr:rowOff>116541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4CDF5BCB-32C7-A814-5552-7D8FD486B5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2"/>
  <sheetViews>
    <sheetView tabSelected="1" topLeftCell="B50" zoomScale="86" zoomScaleNormal="25" workbookViewId="0">
      <selection activeCell="Q4" sqref="Q4"/>
    </sheetView>
  </sheetViews>
  <sheetFormatPr defaultRowHeight="14.4" x14ac:dyDescent="0.3"/>
  <cols>
    <col min="1" max="1" width="18.21875" customWidth="1"/>
    <col min="2" max="2" width="18.88671875" customWidth="1"/>
    <col min="3" max="3" width="13.33203125" customWidth="1"/>
    <col min="4" max="4" width="15.5546875" customWidth="1"/>
    <col min="18" max="18" width="12.21875" bestFit="1" customWidth="1"/>
  </cols>
  <sheetData>
    <row r="1" spans="1:19" x14ac:dyDescent="0.3">
      <c r="A1" s="23" t="s">
        <v>0</v>
      </c>
      <c r="B1" s="23"/>
      <c r="C1" s="23"/>
    </row>
    <row r="2" spans="1:19" ht="15.6" x14ac:dyDescent="0.3">
      <c r="A2" s="5" t="s">
        <v>1</v>
      </c>
      <c r="B2" s="6">
        <v>73</v>
      </c>
      <c r="C2" s="6">
        <v>74</v>
      </c>
      <c r="D2" s="6">
        <v>75</v>
      </c>
      <c r="E2" s="6">
        <v>76</v>
      </c>
      <c r="F2" s="6">
        <v>77</v>
      </c>
      <c r="G2" s="6">
        <v>78.5</v>
      </c>
      <c r="H2" s="6">
        <v>79.5</v>
      </c>
      <c r="I2" s="6">
        <v>80</v>
      </c>
      <c r="J2" s="6">
        <v>81</v>
      </c>
    </row>
    <row r="3" spans="1:19" ht="15.6" x14ac:dyDescent="0.3">
      <c r="A3" s="5" t="s">
        <v>2</v>
      </c>
      <c r="B3" s="6">
        <v>-2.9</v>
      </c>
      <c r="C3" s="6">
        <v>-2.4</v>
      </c>
      <c r="D3" s="6">
        <v>-2</v>
      </c>
      <c r="E3" s="6">
        <v>-2.1</v>
      </c>
      <c r="F3" s="6">
        <v>-1.8</v>
      </c>
      <c r="G3" s="6">
        <v>-1.6</v>
      </c>
      <c r="H3" s="6">
        <v>-1.5</v>
      </c>
      <c r="I3" s="6">
        <v>-1.6</v>
      </c>
      <c r="J3" s="6">
        <v>-1.4</v>
      </c>
    </row>
    <row r="5" spans="1:19" ht="15.6" x14ac:dyDescent="0.3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Q5" t="s">
        <v>20</v>
      </c>
      <c r="R5" t="s">
        <v>19</v>
      </c>
      <c r="S5" t="s">
        <v>40</v>
      </c>
    </row>
    <row r="6" spans="1:19" ht="15.6" x14ac:dyDescent="0.3">
      <c r="A6" s="6">
        <v>73</v>
      </c>
      <c r="B6" s="6">
        <v>-2.9</v>
      </c>
      <c r="C6" s="3">
        <f>A6*B6</f>
        <v>-211.7</v>
      </c>
      <c r="D6" s="3">
        <f>POWER(A6,2)</f>
        <v>5329</v>
      </c>
      <c r="E6" s="3">
        <f>POWER(B6,2)</f>
        <v>8.41</v>
      </c>
      <c r="Q6" s="6">
        <v>73</v>
      </c>
      <c r="R6">
        <f>-0.0219*Q6^2+3.54*Q6-144.32</f>
        <v>-2.6050999999999931</v>
      </c>
      <c r="S6">
        <f>(B6-R6)^2</f>
        <v>8.6966010000004021E-2</v>
      </c>
    </row>
    <row r="7" spans="1:19" ht="15.6" x14ac:dyDescent="0.3">
      <c r="A7" s="6">
        <v>74</v>
      </c>
      <c r="B7" s="6">
        <v>-2.4</v>
      </c>
      <c r="C7" s="3">
        <f t="shared" ref="C7:C14" si="0">A7*B7</f>
        <v>-177.6</v>
      </c>
      <c r="D7" s="3">
        <f t="shared" ref="D7:D14" si="1">POWER(A7,2)</f>
        <v>5476</v>
      </c>
      <c r="E7" s="3">
        <f t="shared" ref="E7:E14" si="2">POWER(B7,2)</f>
        <v>5.76</v>
      </c>
      <c r="Q7" s="6">
        <v>74</v>
      </c>
      <c r="R7">
        <f t="shared" ref="R7:R14" si="3">-0.0219*Q7^2+3.54*Q7-144.32</f>
        <v>-2.2844000000000051</v>
      </c>
      <c r="S7">
        <f t="shared" ref="S7:S14" si="4">(B7-R7)^2</f>
        <v>1.3363359999998803E-2</v>
      </c>
    </row>
    <row r="8" spans="1:19" ht="15.6" x14ac:dyDescent="0.3">
      <c r="A8" s="6">
        <v>75</v>
      </c>
      <c r="B8" s="6">
        <v>-2</v>
      </c>
      <c r="C8" s="3">
        <f t="shared" si="0"/>
        <v>-150</v>
      </c>
      <c r="D8" s="3">
        <f t="shared" si="1"/>
        <v>5625</v>
      </c>
      <c r="E8" s="3">
        <f t="shared" si="2"/>
        <v>4</v>
      </c>
      <c r="Q8" s="6">
        <v>75</v>
      </c>
      <c r="R8">
        <f t="shared" si="3"/>
        <v>-2.0074999999999932</v>
      </c>
      <c r="S8">
        <f t="shared" si="4"/>
        <v>5.6249999999897684E-5</v>
      </c>
    </row>
    <row r="9" spans="1:19" ht="15.6" x14ac:dyDescent="0.3">
      <c r="A9" s="6">
        <v>76</v>
      </c>
      <c r="B9" s="6">
        <v>-2.1</v>
      </c>
      <c r="C9" s="3">
        <f t="shared" si="0"/>
        <v>-159.6</v>
      </c>
      <c r="D9" s="3">
        <f t="shared" si="1"/>
        <v>5776</v>
      </c>
      <c r="E9" s="3">
        <f t="shared" si="2"/>
        <v>4.41</v>
      </c>
      <c r="Q9" s="6">
        <v>76</v>
      </c>
      <c r="R9">
        <f t="shared" si="3"/>
        <v>-1.7743999999999573</v>
      </c>
      <c r="S9">
        <f t="shared" si="4"/>
        <v>0.10601536000002784</v>
      </c>
    </row>
    <row r="10" spans="1:19" ht="15.6" x14ac:dyDescent="0.3">
      <c r="A10" s="6">
        <v>77</v>
      </c>
      <c r="B10" s="6">
        <v>-1.8</v>
      </c>
      <c r="C10" s="3">
        <f t="shared" si="0"/>
        <v>-138.6</v>
      </c>
      <c r="D10" s="3">
        <f t="shared" si="1"/>
        <v>5929</v>
      </c>
      <c r="E10" s="3">
        <f t="shared" si="2"/>
        <v>3.24</v>
      </c>
      <c r="Q10" s="6">
        <v>77</v>
      </c>
      <c r="R10">
        <f t="shared" si="3"/>
        <v>-1.5851000000000113</v>
      </c>
      <c r="S10">
        <f t="shared" si="4"/>
        <v>4.6182009999995173E-2</v>
      </c>
    </row>
    <row r="11" spans="1:19" ht="15.6" x14ac:dyDescent="0.3">
      <c r="A11" s="6">
        <v>78.5</v>
      </c>
      <c r="B11" s="6">
        <v>-1.6</v>
      </c>
      <c r="C11" s="3">
        <f t="shared" si="0"/>
        <v>-125.60000000000001</v>
      </c>
      <c r="D11" s="3">
        <f t="shared" si="1"/>
        <v>6162.25</v>
      </c>
      <c r="E11" s="3">
        <f t="shared" si="2"/>
        <v>2.5600000000000005</v>
      </c>
      <c r="Q11" s="6">
        <v>78.5</v>
      </c>
      <c r="R11">
        <f t="shared" si="3"/>
        <v>-1.3832749999999976</v>
      </c>
      <c r="S11">
        <f t="shared" si="4"/>
        <v>4.6969725625001083E-2</v>
      </c>
    </row>
    <row r="12" spans="1:19" ht="15.6" x14ac:dyDescent="0.3">
      <c r="A12" s="6">
        <v>79.5</v>
      </c>
      <c r="B12" s="6">
        <v>-1.5</v>
      </c>
      <c r="C12" s="3">
        <f t="shared" si="0"/>
        <v>-119.25</v>
      </c>
      <c r="D12" s="3">
        <f t="shared" si="1"/>
        <v>6320.25</v>
      </c>
      <c r="E12" s="3">
        <f t="shared" si="2"/>
        <v>2.25</v>
      </c>
      <c r="Q12" s="6">
        <v>79.5</v>
      </c>
      <c r="R12">
        <f t="shared" si="3"/>
        <v>-1.3034749999999917</v>
      </c>
      <c r="S12">
        <f t="shared" si="4"/>
        <v>3.8622075625003256E-2</v>
      </c>
    </row>
    <row r="13" spans="1:19" ht="15.6" x14ac:dyDescent="0.3">
      <c r="A13" s="6">
        <v>80</v>
      </c>
      <c r="B13" s="6">
        <v>-1.6</v>
      </c>
      <c r="C13" s="3">
        <f t="shared" si="0"/>
        <v>-128</v>
      </c>
      <c r="D13" s="3">
        <f t="shared" si="1"/>
        <v>6400</v>
      </c>
      <c r="E13" s="3">
        <f t="shared" si="2"/>
        <v>2.5600000000000005</v>
      </c>
      <c r="Q13" s="6">
        <v>80</v>
      </c>
      <c r="R13">
        <f t="shared" si="3"/>
        <v>-1.2800000000000011</v>
      </c>
      <c r="S13">
        <f t="shared" si="4"/>
        <v>0.10239999999999932</v>
      </c>
    </row>
    <row r="14" spans="1:19" ht="15.6" x14ac:dyDescent="0.3">
      <c r="A14" s="6">
        <v>81</v>
      </c>
      <c r="B14" s="6">
        <v>-1.4</v>
      </c>
      <c r="C14" s="3">
        <f t="shared" si="0"/>
        <v>-113.39999999999999</v>
      </c>
      <c r="D14" s="3">
        <f t="shared" si="1"/>
        <v>6561</v>
      </c>
      <c r="E14" s="3">
        <f t="shared" si="2"/>
        <v>1.9599999999999997</v>
      </c>
      <c r="Q14" s="6">
        <v>81</v>
      </c>
      <c r="R14">
        <f t="shared" si="3"/>
        <v>-1.2658999999999878</v>
      </c>
      <c r="S14">
        <f t="shared" si="4"/>
        <v>1.7982810000003246E-2</v>
      </c>
    </row>
    <row r="15" spans="1:19" x14ac:dyDescent="0.3">
      <c r="A15" s="7">
        <f>SUM(A6:A14)</f>
        <v>694</v>
      </c>
      <c r="B15" s="7">
        <f>SUM(B6:B14)</f>
        <v>-17.3</v>
      </c>
      <c r="C15" s="7">
        <f>SUM(C6:C14)</f>
        <v>-1323.75</v>
      </c>
      <c r="D15" s="7">
        <f>SUM(D6:D14)</f>
        <v>53578.5</v>
      </c>
      <c r="E15" s="7">
        <f>SUM(E6:E14)</f>
        <v>35.150000000000006</v>
      </c>
      <c r="S15" s="24">
        <f>SUM(S6:S14)</f>
        <v>0.45855760125003259</v>
      </c>
    </row>
    <row r="16" spans="1:19" x14ac:dyDescent="0.3">
      <c r="A16" s="10" t="s">
        <v>8</v>
      </c>
      <c r="B16" s="10">
        <f>COUNT(A6:A14)</f>
        <v>9</v>
      </c>
    </row>
    <row r="17" spans="1:8" x14ac:dyDescent="0.3">
      <c r="A17" s="8" t="s">
        <v>9</v>
      </c>
      <c r="B17" s="8">
        <f>CORREL(A6:A14,B6:B14)</f>
        <v>0.93710785387050544</v>
      </c>
      <c r="C17" s="8" t="s">
        <v>10</v>
      </c>
      <c r="D17" s="8">
        <f>ABS(B17)*SQRT((B16-2)/(1-B17^2))</f>
        <v>7.1033545033978136</v>
      </c>
      <c r="E17" s="8" t="s">
        <v>11</v>
      </c>
      <c r="F17" s="8">
        <f>_xlfn.T.INV.2T(0.05,B16-2)</f>
        <v>2.3646242515927849</v>
      </c>
    </row>
    <row r="19" spans="1:8" x14ac:dyDescent="0.3">
      <c r="A19" t="s">
        <v>12</v>
      </c>
    </row>
    <row r="20" spans="1:8" x14ac:dyDescent="0.3">
      <c r="A20" s="7">
        <f>B16</f>
        <v>9</v>
      </c>
      <c r="B20" s="7">
        <f>A15</f>
        <v>694</v>
      </c>
      <c r="D20" s="7">
        <f>B15</f>
        <v>-17.3</v>
      </c>
    </row>
    <row r="21" spans="1:8" x14ac:dyDescent="0.3">
      <c r="A21" s="7">
        <f>A15</f>
        <v>694</v>
      </c>
      <c r="B21" s="7">
        <f>D15</f>
        <v>53578.5</v>
      </c>
      <c r="D21" s="7">
        <f>C15</f>
        <v>-1323.75</v>
      </c>
    </row>
    <row r="23" spans="1:8" x14ac:dyDescent="0.3">
      <c r="A23" s="14" cm="1">
        <f t="array" ref="A23:B24">MINVERSE(A20:B21)</f>
        <v>93.914986853635924</v>
      </c>
      <c r="B23" s="14">
        <v>-1.2164767747589675</v>
      </c>
      <c r="C23" s="18" t="s">
        <v>13</v>
      </c>
      <c r="D23" s="12">
        <f t="array" ref="D23:D24">MMULT(A23:B24,D20:D21)</f>
        <v>-14.418141980718246</v>
      </c>
    </row>
    <row r="24" spans="1:8" x14ac:dyDescent="0.3">
      <c r="A24" s="14">
        <v>-1.2164767747589673</v>
      </c>
      <c r="B24" s="14">
        <v>1.5775635407537042E-2</v>
      </c>
      <c r="C24" s="18" t="s">
        <v>14</v>
      </c>
      <c r="D24" s="12">
        <v>0.1620508326029757</v>
      </c>
    </row>
    <row r="26" spans="1:8" x14ac:dyDescent="0.3">
      <c r="A26" t="s">
        <v>15</v>
      </c>
      <c r="D26" t="s">
        <v>16</v>
      </c>
      <c r="G26" t="s">
        <v>17</v>
      </c>
    </row>
    <row r="27" spans="1:8" x14ac:dyDescent="0.3">
      <c r="A27" s="2" t="s">
        <v>18</v>
      </c>
      <c r="B27" s="2" t="s">
        <v>19</v>
      </c>
      <c r="D27" s="2" t="s">
        <v>20</v>
      </c>
      <c r="E27" s="2" t="s">
        <v>21</v>
      </c>
      <c r="G27" s="2" t="s">
        <v>20</v>
      </c>
      <c r="H27" s="2" t="s">
        <v>22</v>
      </c>
    </row>
    <row r="28" spans="1:8" x14ac:dyDescent="0.3">
      <c r="A28" s="11">
        <f>1/A6</f>
        <v>1.3698630136986301E-2</v>
      </c>
      <c r="B28" s="11">
        <f>B6</f>
        <v>-2.9</v>
      </c>
      <c r="D28" s="11">
        <f>A6</f>
        <v>73</v>
      </c>
      <c r="E28" s="11">
        <f>LN(ABS(B6))</f>
        <v>1.0647107369924282</v>
      </c>
      <c r="G28" s="11">
        <f>A6</f>
        <v>73</v>
      </c>
      <c r="H28" s="11">
        <f>1/B6</f>
        <v>-0.34482758620689657</v>
      </c>
    </row>
    <row r="29" spans="1:8" x14ac:dyDescent="0.3">
      <c r="A29" s="11">
        <f t="shared" ref="A29:A36" si="5">1/A7</f>
        <v>1.3513513513513514E-2</v>
      </c>
      <c r="B29" s="11">
        <f t="shared" ref="B29:B36" si="6">B7</f>
        <v>-2.4</v>
      </c>
      <c r="D29" s="11">
        <f t="shared" ref="D29:D36" si="7">A7</f>
        <v>74</v>
      </c>
      <c r="E29" s="11">
        <f t="shared" ref="E29:E36" si="8">LN(ABS(B7))</f>
        <v>0.87546873735389985</v>
      </c>
      <c r="G29" s="11">
        <f t="shared" ref="G29:G36" si="9">A7</f>
        <v>74</v>
      </c>
      <c r="H29" s="11">
        <f t="shared" ref="H29:H36" si="10">1/B7</f>
        <v>-0.41666666666666669</v>
      </c>
    </row>
    <row r="30" spans="1:8" x14ac:dyDescent="0.3">
      <c r="A30" s="11">
        <f t="shared" si="5"/>
        <v>1.3333333333333334E-2</v>
      </c>
      <c r="B30" s="11">
        <f t="shared" si="6"/>
        <v>-2</v>
      </c>
      <c r="D30" s="11">
        <f t="shared" si="7"/>
        <v>75</v>
      </c>
      <c r="E30" s="11">
        <f t="shared" si="8"/>
        <v>0.69314718055994529</v>
      </c>
      <c r="G30" s="11">
        <f t="shared" si="9"/>
        <v>75</v>
      </c>
      <c r="H30" s="11">
        <f t="shared" si="10"/>
        <v>-0.5</v>
      </c>
    </row>
    <row r="31" spans="1:8" x14ac:dyDescent="0.3">
      <c r="A31" s="11">
        <f t="shared" si="5"/>
        <v>1.3157894736842105E-2</v>
      </c>
      <c r="B31" s="11">
        <f t="shared" si="6"/>
        <v>-2.1</v>
      </c>
      <c r="D31" s="11">
        <f t="shared" si="7"/>
        <v>76</v>
      </c>
      <c r="E31" s="11">
        <f t="shared" si="8"/>
        <v>0.74193734472937733</v>
      </c>
      <c r="G31" s="11">
        <f t="shared" si="9"/>
        <v>76</v>
      </c>
      <c r="H31" s="11">
        <f t="shared" si="10"/>
        <v>-0.47619047619047616</v>
      </c>
    </row>
    <row r="32" spans="1:8" x14ac:dyDescent="0.3">
      <c r="A32" s="11">
        <f t="shared" si="5"/>
        <v>1.2987012987012988E-2</v>
      </c>
      <c r="B32" s="11">
        <f t="shared" si="6"/>
        <v>-1.8</v>
      </c>
      <c r="D32" s="11">
        <f t="shared" si="7"/>
        <v>77</v>
      </c>
      <c r="E32" s="11">
        <f t="shared" si="8"/>
        <v>0.58778666490211906</v>
      </c>
      <c r="G32" s="11">
        <f t="shared" si="9"/>
        <v>77</v>
      </c>
      <c r="H32" s="11">
        <f t="shared" si="10"/>
        <v>-0.55555555555555558</v>
      </c>
    </row>
    <row r="33" spans="1:8" x14ac:dyDescent="0.3">
      <c r="A33" s="11">
        <f t="shared" si="5"/>
        <v>1.2738853503184714E-2</v>
      </c>
      <c r="B33" s="11">
        <f t="shared" si="6"/>
        <v>-1.6</v>
      </c>
      <c r="D33" s="11">
        <f t="shared" si="7"/>
        <v>78.5</v>
      </c>
      <c r="E33" s="11">
        <f t="shared" si="8"/>
        <v>0.47000362924573563</v>
      </c>
      <c r="G33" s="11">
        <f t="shared" si="9"/>
        <v>78.5</v>
      </c>
      <c r="H33" s="11">
        <f t="shared" si="10"/>
        <v>-0.625</v>
      </c>
    </row>
    <row r="34" spans="1:8" x14ac:dyDescent="0.3">
      <c r="A34" s="11">
        <f t="shared" si="5"/>
        <v>1.2578616352201259E-2</v>
      </c>
      <c r="B34" s="11">
        <f t="shared" si="6"/>
        <v>-1.5</v>
      </c>
      <c r="D34" s="11">
        <f t="shared" si="7"/>
        <v>79.5</v>
      </c>
      <c r="E34" s="11">
        <f t="shared" si="8"/>
        <v>0.40546510810816438</v>
      </c>
      <c r="G34" s="11">
        <f t="shared" si="9"/>
        <v>79.5</v>
      </c>
      <c r="H34" s="11">
        <f t="shared" si="10"/>
        <v>-0.66666666666666663</v>
      </c>
    </row>
    <row r="35" spans="1:8" x14ac:dyDescent="0.3">
      <c r="A35" s="11">
        <f t="shared" si="5"/>
        <v>1.2500000000000001E-2</v>
      </c>
      <c r="B35" s="11">
        <f t="shared" si="6"/>
        <v>-1.6</v>
      </c>
      <c r="D35" s="11">
        <f t="shared" si="7"/>
        <v>80</v>
      </c>
      <c r="E35" s="11">
        <f t="shared" si="8"/>
        <v>0.47000362924573563</v>
      </c>
      <c r="G35" s="11">
        <f t="shared" si="9"/>
        <v>80</v>
      </c>
      <c r="H35" s="11">
        <f t="shared" si="10"/>
        <v>-0.625</v>
      </c>
    </row>
    <row r="36" spans="1:8" x14ac:dyDescent="0.3">
      <c r="A36" s="11">
        <f t="shared" si="5"/>
        <v>1.2345679012345678E-2</v>
      </c>
      <c r="B36" s="11">
        <f t="shared" si="6"/>
        <v>-1.4</v>
      </c>
      <c r="D36" s="11">
        <f t="shared" si="7"/>
        <v>81</v>
      </c>
      <c r="E36" s="11">
        <f t="shared" si="8"/>
        <v>0.33647223662121289</v>
      </c>
      <c r="G36" s="11">
        <f t="shared" si="9"/>
        <v>81</v>
      </c>
      <c r="H36" s="11">
        <f t="shared" si="10"/>
        <v>-0.7142857142857143</v>
      </c>
    </row>
    <row r="38" spans="1:8" x14ac:dyDescent="0.3">
      <c r="A38" s="2" t="s">
        <v>23</v>
      </c>
      <c r="B38" s="2" t="s">
        <v>24</v>
      </c>
      <c r="C38" s="2" t="s">
        <v>25</v>
      </c>
      <c r="D38" s="2" t="s">
        <v>26</v>
      </c>
      <c r="E38" s="2" t="s">
        <v>27</v>
      </c>
      <c r="F38" s="2" t="s">
        <v>28</v>
      </c>
      <c r="G38" s="2" t="s">
        <v>29</v>
      </c>
    </row>
    <row r="39" spans="1:8" x14ac:dyDescent="0.3">
      <c r="A39" s="11">
        <f>A6</f>
        <v>73</v>
      </c>
      <c r="B39" s="3">
        <f>A39^2</f>
        <v>5329</v>
      </c>
      <c r="C39" s="3">
        <f>A39^3</f>
        <v>389017</v>
      </c>
      <c r="D39" s="3">
        <f>A39^4</f>
        <v>28398241</v>
      </c>
      <c r="E39" s="11">
        <f>B6</f>
        <v>-2.9</v>
      </c>
      <c r="F39" s="3">
        <f>A39*E39</f>
        <v>-211.7</v>
      </c>
      <c r="G39" s="3">
        <f>B39*E39</f>
        <v>-15454.1</v>
      </c>
    </row>
    <row r="40" spans="1:8" x14ac:dyDescent="0.3">
      <c r="A40" s="11">
        <f t="shared" ref="A40:A47" si="11">A7</f>
        <v>74</v>
      </c>
      <c r="B40" s="3">
        <f t="shared" ref="B40:B47" si="12">A40^2</f>
        <v>5476</v>
      </c>
      <c r="C40" s="3">
        <f t="shared" ref="C40:C47" si="13">A40^3</f>
        <v>405224</v>
      </c>
      <c r="D40" s="3">
        <f t="shared" ref="D40:D47" si="14">A40^4</f>
        <v>29986576</v>
      </c>
      <c r="E40" s="11">
        <f t="shared" ref="E40:E47" si="15">B7</f>
        <v>-2.4</v>
      </c>
      <c r="F40" s="3">
        <f t="shared" ref="F40:F47" si="16">A40*E40</f>
        <v>-177.6</v>
      </c>
      <c r="G40" s="3">
        <f t="shared" ref="G40:G47" si="17">B40*E40</f>
        <v>-13142.4</v>
      </c>
    </row>
    <row r="41" spans="1:8" x14ac:dyDescent="0.3">
      <c r="A41" s="11">
        <f t="shared" si="11"/>
        <v>75</v>
      </c>
      <c r="B41" s="3">
        <f t="shared" si="12"/>
        <v>5625</v>
      </c>
      <c r="C41" s="3">
        <f t="shared" si="13"/>
        <v>421875</v>
      </c>
      <c r="D41" s="3">
        <f t="shared" si="14"/>
        <v>31640625</v>
      </c>
      <c r="E41" s="11">
        <f t="shared" si="15"/>
        <v>-2</v>
      </c>
      <c r="F41" s="3">
        <f t="shared" si="16"/>
        <v>-150</v>
      </c>
      <c r="G41" s="3">
        <f t="shared" si="17"/>
        <v>-11250</v>
      </c>
    </row>
    <row r="42" spans="1:8" x14ac:dyDescent="0.3">
      <c r="A42" s="11">
        <f t="shared" si="11"/>
        <v>76</v>
      </c>
      <c r="B42" s="3">
        <f t="shared" si="12"/>
        <v>5776</v>
      </c>
      <c r="C42" s="3">
        <f t="shared" si="13"/>
        <v>438976</v>
      </c>
      <c r="D42" s="3">
        <f t="shared" si="14"/>
        <v>33362176</v>
      </c>
      <c r="E42" s="11">
        <f t="shared" si="15"/>
        <v>-2.1</v>
      </c>
      <c r="F42" s="3">
        <f t="shared" si="16"/>
        <v>-159.6</v>
      </c>
      <c r="G42" s="3">
        <f t="shared" si="17"/>
        <v>-12129.6</v>
      </c>
    </row>
    <row r="43" spans="1:8" x14ac:dyDescent="0.3">
      <c r="A43" s="11">
        <f t="shared" si="11"/>
        <v>77</v>
      </c>
      <c r="B43" s="3">
        <f t="shared" si="12"/>
        <v>5929</v>
      </c>
      <c r="C43" s="3">
        <f t="shared" si="13"/>
        <v>456533</v>
      </c>
      <c r="D43" s="3">
        <f t="shared" si="14"/>
        <v>35153041</v>
      </c>
      <c r="E43" s="11">
        <f t="shared" si="15"/>
        <v>-1.8</v>
      </c>
      <c r="F43" s="3">
        <f t="shared" si="16"/>
        <v>-138.6</v>
      </c>
      <c r="G43" s="3">
        <f t="shared" si="17"/>
        <v>-10672.2</v>
      </c>
    </row>
    <row r="44" spans="1:8" x14ac:dyDescent="0.3">
      <c r="A44" s="11">
        <f t="shared" si="11"/>
        <v>78.5</v>
      </c>
      <c r="B44" s="3">
        <f t="shared" si="12"/>
        <v>6162.25</v>
      </c>
      <c r="C44" s="3">
        <f t="shared" si="13"/>
        <v>483736.625</v>
      </c>
      <c r="D44" s="3">
        <f t="shared" si="14"/>
        <v>37973325.0625</v>
      </c>
      <c r="E44" s="11">
        <f t="shared" si="15"/>
        <v>-1.6</v>
      </c>
      <c r="F44" s="3">
        <f t="shared" si="16"/>
        <v>-125.60000000000001</v>
      </c>
      <c r="G44" s="3">
        <f t="shared" si="17"/>
        <v>-9859.6</v>
      </c>
    </row>
    <row r="45" spans="1:8" x14ac:dyDescent="0.3">
      <c r="A45" s="11">
        <f t="shared" si="11"/>
        <v>79.5</v>
      </c>
      <c r="B45" s="3">
        <f t="shared" si="12"/>
        <v>6320.25</v>
      </c>
      <c r="C45" s="3">
        <f t="shared" si="13"/>
        <v>502459.875</v>
      </c>
      <c r="D45" s="3">
        <f t="shared" si="14"/>
        <v>39945560.0625</v>
      </c>
      <c r="E45" s="11">
        <f t="shared" si="15"/>
        <v>-1.5</v>
      </c>
      <c r="F45" s="3">
        <f t="shared" si="16"/>
        <v>-119.25</v>
      </c>
      <c r="G45" s="3">
        <f t="shared" si="17"/>
        <v>-9480.375</v>
      </c>
    </row>
    <row r="46" spans="1:8" x14ac:dyDescent="0.3">
      <c r="A46" s="11">
        <f t="shared" si="11"/>
        <v>80</v>
      </c>
      <c r="B46" s="3">
        <f t="shared" si="12"/>
        <v>6400</v>
      </c>
      <c r="C46" s="3">
        <f t="shared" si="13"/>
        <v>512000</v>
      </c>
      <c r="D46" s="3">
        <f t="shared" si="14"/>
        <v>40960000</v>
      </c>
      <c r="E46" s="11">
        <f t="shared" si="15"/>
        <v>-1.6</v>
      </c>
      <c r="F46" s="3">
        <f t="shared" si="16"/>
        <v>-128</v>
      </c>
      <c r="G46" s="3">
        <f t="shared" si="17"/>
        <v>-10240</v>
      </c>
    </row>
    <row r="47" spans="1:8" x14ac:dyDescent="0.3">
      <c r="A47" s="11">
        <f t="shared" si="11"/>
        <v>81</v>
      </c>
      <c r="B47" s="3">
        <f t="shared" si="12"/>
        <v>6561</v>
      </c>
      <c r="C47" s="3">
        <f t="shared" si="13"/>
        <v>531441</v>
      </c>
      <c r="D47" s="3">
        <f t="shared" si="14"/>
        <v>43046721</v>
      </c>
      <c r="E47" s="11">
        <f t="shared" si="15"/>
        <v>-1.4</v>
      </c>
      <c r="F47" s="3">
        <f t="shared" si="16"/>
        <v>-113.39999999999999</v>
      </c>
      <c r="G47" s="3">
        <f t="shared" si="17"/>
        <v>-9185.4</v>
      </c>
    </row>
    <row r="48" spans="1:8" x14ac:dyDescent="0.3">
      <c r="A48" s="7">
        <f t="shared" ref="A48:G48" si="18">SUM(A39:A47)</f>
        <v>694</v>
      </c>
      <c r="B48" s="13">
        <f t="shared" si="18"/>
        <v>53578.5</v>
      </c>
      <c r="C48" s="13">
        <f t="shared" si="18"/>
        <v>4141262.5</v>
      </c>
      <c r="D48" s="13">
        <f t="shared" si="18"/>
        <v>320466265.125</v>
      </c>
      <c r="E48" s="13">
        <f t="shared" si="18"/>
        <v>-17.3</v>
      </c>
      <c r="F48" s="7">
        <f t="shared" si="18"/>
        <v>-1323.75</v>
      </c>
      <c r="G48" s="7">
        <f t="shared" si="18"/>
        <v>-101413.675</v>
      </c>
    </row>
    <row r="49" spans="1:19" x14ac:dyDescent="0.3">
      <c r="A49" s="15" t="s">
        <v>30</v>
      </c>
      <c r="B49" s="15">
        <f>COUNT(A39:A47)</f>
        <v>9</v>
      </c>
    </row>
    <row r="50" spans="1:19" x14ac:dyDescent="0.3">
      <c r="A50" s="8" t="s">
        <v>31</v>
      </c>
      <c r="B50" s="16">
        <f>CORREL(A39:A47,E39:E47)</f>
        <v>0.93710785387050544</v>
      </c>
      <c r="C50" s="8" t="s">
        <v>32</v>
      </c>
      <c r="D50" s="17">
        <f>ABS(B50)*SQRT((B49-2)/(1-B50^2))</f>
        <v>7.1033545033978136</v>
      </c>
      <c r="E50" s="17" t="s">
        <v>33</v>
      </c>
      <c r="F50" s="17">
        <f>_xlfn.T.INV.2T(0.05,B49-2)</f>
        <v>2.3646242515927849</v>
      </c>
    </row>
    <row r="52" spans="1:19" x14ac:dyDescent="0.3">
      <c r="A52" t="s">
        <v>37</v>
      </c>
    </row>
    <row r="53" spans="1:19" x14ac:dyDescent="0.3">
      <c r="A53" s="13">
        <f>D48</f>
        <v>320466265.125</v>
      </c>
      <c r="B53" s="13">
        <f>C48</f>
        <v>4141262.5</v>
      </c>
      <c r="C53" s="13">
        <f>B48</f>
        <v>53578.5</v>
      </c>
      <c r="D53" s="4"/>
      <c r="E53" s="7">
        <f>G48</f>
        <v>-101413.675</v>
      </c>
    </row>
    <row r="54" spans="1:19" x14ac:dyDescent="0.3">
      <c r="A54" s="13">
        <f>C48</f>
        <v>4141262.5</v>
      </c>
      <c r="B54" s="13">
        <f>B48</f>
        <v>53578.5</v>
      </c>
      <c r="C54" s="7">
        <f>A48</f>
        <v>694</v>
      </c>
      <c r="D54" s="4"/>
      <c r="E54" s="7">
        <f>F48</f>
        <v>-1323.75</v>
      </c>
    </row>
    <row r="55" spans="1:19" x14ac:dyDescent="0.3">
      <c r="A55" s="13">
        <f>B48</f>
        <v>53578.5</v>
      </c>
      <c r="B55" s="7">
        <f>A48</f>
        <v>694</v>
      </c>
      <c r="C55" s="7">
        <f>B49</f>
        <v>9</v>
      </c>
      <c r="E55" s="13">
        <f>E48</f>
        <v>-17.3</v>
      </c>
    </row>
    <row r="56" spans="1:19" x14ac:dyDescent="0.3">
      <c r="D56" s="4"/>
    </row>
    <row r="57" spans="1:19" x14ac:dyDescent="0.3">
      <c r="A57" s="14">
        <f t="array" ref="A57:C59">MINVERSE(A53:C55)</f>
        <v>3.4848007633953145E-3</v>
      </c>
      <c r="B57" s="14">
        <v>-0.53682118823811931</v>
      </c>
      <c r="C57" s="14">
        <v>20.64927854840878</v>
      </c>
      <c r="D57" s="21" t="s">
        <v>36</v>
      </c>
      <c r="E57" s="9">
        <f t="array" ref="E57:E59">MMULT(A57:C59,E53:E55)</f>
        <v>-2.1923015985805705E-2</v>
      </c>
    </row>
    <row r="58" spans="1:19" x14ac:dyDescent="0.3">
      <c r="A58" s="14">
        <v>-0.53682118823811942</v>
      </c>
      <c r="B58" s="14">
        <v>82.711174227035926</v>
      </c>
      <c r="C58" s="14">
        <v>-3182.1645421718731</v>
      </c>
      <c r="D58" s="22" t="s">
        <v>35</v>
      </c>
      <c r="E58" s="9">
        <v>3.5392136290683993</v>
      </c>
    </row>
    <row r="59" spans="1:19" x14ac:dyDescent="0.3">
      <c r="A59" s="14">
        <v>20.649278548408777</v>
      </c>
      <c r="B59" s="14">
        <v>-3182.1645421718727</v>
      </c>
      <c r="C59" s="14">
        <v>122451.75795126222</v>
      </c>
      <c r="D59" s="22" t="s">
        <v>34</v>
      </c>
      <c r="E59" s="9">
        <v>-144.32354961941019</v>
      </c>
    </row>
    <row r="63" spans="1:19" x14ac:dyDescent="0.3">
      <c r="A63" s="2" t="s">
        <v>23</v>
      </c>
      <c r="B63" s="2" t="s">
        <v>21</v>
      </c>
      <c r="C63" s="2" t="s">
        <v>28</v>
      </c>
      <c r="D63" s="2" t="s">
        <v>24</v>
      </c>
      <c r="E63" s="2" t="s">
        <v>24</v>
      </c>
    </row>
    <row r="64" spans="1:19" ht="15.6" x14ac:dyDescent="0.3">
      <c r="A64" s="11">
        <f>A6</f>
        <v>73</v>
      </c>
      <c r="B64" s="11">
        <f>LN(ABS(B6))</f>
        <v>1.0647107369924282</v>
      </c>
      <c r="C64" s="3">
        <f>A64*B64</f>
        <v>77.723883800447268</v>
      </c>
      <c r="D64" s="3">
        <f>A64^2</f>
        <v>5329</v>
      </c>
      <c r="E64" s="3">
        <f>B64^2</f>
        <v>1.1336089534669598</v>
      </c>
      <c r="Q64" s="6">
        <v>73</v>
      </c>
      <c r="R64">
        <f>(14315*EXP(1))^(-0.131*Q64)</f>
        <v>1.2735299620379565E-44</v>
      </c>
      <c r="S64">
        <f>(B64-R64)^2</f>
        <v>1.1336089534669598</v>
      </c>
    </row>
    <row r="65" spans="1:19" ht="15.6" x14ac:dyDescent="0.3">
      <c r="A65" s="11">
        <f t="shared" ref="A65:A72" si="19">A7</f>
        <v>74</v>
      </c>
      <c r="B65" s="11">
        <f t="shared" ref="B65:B72" si="20">LN(ABS(B7))</f>
        <v>0.87546873735389985</v>
      </c>
      <c r="C65" s="3">
        <f t="shared" ref="C65:C72" si="21">A65*B65</f>
        <v>64.78468656418859</v>
      </c>
      <c r="D65" s="3">
        <f t="shared" ref="D65:D72" si="22">A65^2</f>
        <v>5476</v>
      </c>
      <c r="E65" s="3">
        <f t="shared" ref="E65:E72" si="23">B65^2</f>
        <v>0.76644551008403172</v>
      </c>
      <c r="Q65" s="6">
        <v>74</v>
      </c>
      <c r="R65">
        <f t="shared" ref="R65:R72" si="24">(14315*EXP(1))^(-0.131*Q65)</f>
        <v>3.1893921625152435E-45</v>
      </c>
      <c r="S65">
        <f t="shared" ref="S65:S72" si="25">(B65-R65)^2</f>
        <v>0.76644551008403172</v>
      </c>
    </row>
    <row r="66" spans="1:19" ht="15.6" x14ac:dyDescent="0.3">
      <c r="A66" s="11">
        <f t="shared" si="19"/>
        <v>75</v>
      </c>
      <c r="B66" s="11">
        <f t="shared" si="20"/>
        <v>0.69314718055994529</v>
      </c>
      <c r="C66" s="3">
        <f t="shared" si="21"/>
        <v>51.986038541995896</v>
      </c>
      <c r="D66" s="3">
        <f t="shared" si="22"/>
        <v>5625</v>
      </c>
      <c r="E66" s="3">
        <f t="shared" si="23"/>
        <v>0.48045301391820139</v>
      </c>
      <c r="Q66" s="6">
        <v>75</v>
      </c>
      <c r="R66">
        <f t="shared" si="24"/>
        <v>7.987422887197442E-46</v>
      </c>
      <c r="S66">
        <f t="shared" si="25"/>
        <v>0.48045301391820139</v>
      </c>
    </row>
    <row r="67" spans="1:19" ht="15.6" x14ac:dyDescent="0.3">
      <c r="A67" s="11">
        <f t="shared" si="19"/>
        <v>76</v>
      </c>
      <c r="B67" s="11">
        <f t="shared" si="20"/>
        <v>0.74193734472937733</v>
      </c>
      <c r="C67" s="3">
        <f t="shared" si="21"/>
        <v>56.38723819943268</v>
      </c>
      <c r="D67" s="3">
        <f t="shared" si="22"/>
        <v>5776</v>
      </c>
      <c r="E67" s="3">
        <f t="shared" si="23"/>
        <v>0.55047102350407895</v>
      </c>
      <c r="Q67" s="6">
        <v>76</v>
      </c>
      <c r="R67">
        <f t="shared" si="24"/>
        <v>2.0003474370054517E-46</v>
      </c>
      <c r="S67">
        <f t="shared" si="25"/>
        <v>0.55047102350407895</v>
      </c>
    </row>
    <row r="68" spans="1:19" ht="15.6" x14ac:dyDescent="0.3">
      <c r="A68" s="11">
        <f t="shared" si="19"/>
        <v>77</v>
      </c>
      <c r="B68" s="11">
        <f t="shared" si="20"/>
        <v>0.58778666490211906</v>
      </c>
      <c r="C68" s="3">
        <f t="shared" si="21"/>
        <v>45.259573197463169</v>
      </c>
      <c r="D68" s="3">
        <f t="shared" si="22"/>
        <v>5929</v>
      </c>
      <c r="E68" s="3">
        <f t="shared" si="23"/>
        <v>0.34549316343675601</v>
      </c>
      <c r="Q68" s="6">
        <v>77</v>
      </c>
      <c r="R68">
        <f t="shared" si="24"/>
        <v>5.009613144619911E-47</v>
      </c>
      <c r="S68">
        <f t="shared" si="25"/>
        <v>0.34549316343675601</v>
      </c>
    </row>
    <row r="69" spans="1:19" ht="15.6" x14ac:dyDescent="0.3">
      <c r="A69" s="11">
        <f t="shared" si="19"/>
        <v>78.5</v>
      </c>
      <c r="B69" s="11">
        <f t="shared" si="20"/>
        <v>0.47000362924573563</v>
      </c>
      <c r="C69" s="3">
        <f t="shared" si="21"/>
        <v>36.895284895790248</v>
      </c>
      <c r="D69" s="3">
        <f t="shared" si="22"/>
        <v>6162.25</v>
      </c>
      <c r="E69" s="3">
        <f t="shared" si="23"/>
        <v>0.22090341150416293</v>
      </c>
      <c r="Q69" s="6">
        <v>78.5</v>
      </c>
      <c r="R69">
        <f t="shared" si="24"/>
        <v>6.2784483141866404E-48</v>
      </c>
      <c r="S69">
        <f t="shared" si="25"/>
        <v>0.22090341150416293</v>
      </c>
    </row>
    <row r="70" spans="1:19" ht="15.6" x14ac:dyDescent="0.3">
      <c r="A70" s="11">
        <f t="shared" si="19"/>
        <v>79.5</v>
      </c>
      <c r="B70" s="11">
        <f t="shared" si="20"/>
        <v>0.40546510810816438</v>
      </c>
      <c r="C70" s="3">
        <f t="shared" si="21"/>
        <v>32.234476094599067</v>
      </c>
      <c r="D70" s="3">
        <f t="shared" si="22"/>
        <v>6320.25</v>
      </c>
      <c r="E70" s="3">
        <f t="shared" si="23"/>
        <v>0.16440195389316542</v>
      </c>
      <c r="Q70" s="6">
        <v>79.5</v>
      </c>
      <c r="R70">
        <f t="shared" si="24"/>
        <v>1.572356712674429E-48</v>
      </c>
      <c r="S70">
        <f t="shared" si="25"/>
        <v>0.16440195389316542</v>
      </c>
    </row>
    <row r="71" spans="1:19" ht="15.6" x14ac:dyDescent="0.3">
      <c r="A71" s="11">
        <f t="shared" si="19"/>
        <v>80</v>
      </c>
      <c r="B71" s="11">
        <f t="shared" si="20"/>
        <v>0.47000362924573563</v>
      </c>
      <c r="C71" s="3">
        <f t="shared" si="21"/>
        <v>37.600290339658848</v>
      </c>
      <c r="D71" s="3">
        <f t="shared" si="22"/>
        <v>6400</v>
      </c>
      <c r="E71" s="3">
        <f t="shared" si="23"/>
        <v>0.22090341150416293</v>
      </c>
      <c r="Q71" s="6">
        <v>80</v>
      </c>
      <c r="R71">
        <f t="shared" si="24"/>
        <v>7.8686541447310305E-49</v>
      </c>
      <c r="S71">
        <f t="shared" si="25"/>
        <v>0.22090341150416293</v>
      </c>
    </row>
    <row r="72" spans="1:19" ht="15.6" x14ac:dyDescent="0.3">
      <c r="A72" s="11">
        <f t="shared" si="19"/>
        <v>81</v>
      </c>
      <c r="B72" s="11">
        <f t="shared" si="20"/>
        <v>0.33647223662121289</v>
      </c>
      <c r="C72" s="3">
        <f t="shared" si="21"/>
        <v>27.254251166318245</v>
      </c>
      <c r="D72" s="3">
        <f t="shared" si="22"/>
        <v>6561</v>
      </c>
      <c r="E72" s="3">
        <f t="shared" si="23"/>
        <v>0.11321356601688148</v>
      </c>
      <c r="Q72" s="6">
        <v>81</v>
      </c>
      <c r="R72">
        <f t="shared" si="24"/>
        <v>1.9706033314354221E-49</v>
      </c>
      <c r="S72">
        <f t="shared" si="25"/>
        <v>0.11321356601688148</v>
      </c>
    </row>
    <row r="73" spans="1:19" x14ac:dyDescent="0.3">
      <c r="A73" s="7">
        <f>SUM(A64:A72)</f>
        <v>694</v>
      </c>
      <c r="B73" s="7">
        <f t="shared" ref="B73:E73" si="26">SUM(B64:B72)</f>
        <v>5.6449952677586186</v>
      </c>
      <c r="C73" s="7">
        <f t="shared" si="26"/>
        <v>430.12572279989405</v>
      </c>
      <c r="D73" s="7">
        <f t="shared" si="26"/>
        <v>53578.5</v>
      </c>
      <c r="E73" s="7">
        <f t="shared" si="26"/>
        <v>3.9958940073284008</v>
      </c>
      <c r="S73" s="24">
        <f>SUM(S64:S72)</f>
        <v>3.9958940073284008</v>
      </c>
    </row>
    <row r="74" spans="1:19" x14ac:dyDescent="0.3">
      <c r="A74" s="11" t="s">
        <v>30</v>
      </c>
      <c r="B74" s="11">
        <f>COUNT(A64:A72)</f>
        <v>9</v>
      </c>
    </row>
    <row r="75" spans="1:19" x14ac:dyDescent="0.3">
      <c r="A75" s="8" t="s">
        <v>31</v>
      </c>
      <c r="B75" s="8">
        <f>CORREL(A64:A72,B64:B72)</f>
        <v>-0.96170852285630082</v>
      </c>
      <c r="C75" s="8" t="s">
        <v>32</v>
      </c>
      <c r="D75" s="17">
        <f>ABS(B75)*SQRT((B74-2)/(1-B75^2))</f>
        <v>9.2837659986183585</v>
      </c>
      <c r="E75" s="17" t="s">
        <v>33</v>
      </c>
      <c r="F75" s="17">
        <f>_xlfn.T.INV.2T(0.05,B74-2)</f>
        <v>2.3646242515927849</v>
      </c>
    </row>
    <row r="78" spans="1:19" x14ac:dyDescent="0.3">
      <c r="A78" s="7">
        <f>B74</f>
        <v>9</v>
      </c>
      <c r="B78" s="7">
        <f>A73</f>
        <v>694</v>
      </c>
      <c r="D78" s="7">
        <f>B73</f>
        <v>5.6449952677586186</v>
      </c>
    </row>
    <row r="79" spans="1:19" x14ac:dyDescent="0.3">
      <c r="A79" s="7">
        <f>A73</f>
        <v>694</v>
      </c>
      <c r="B79" s="7">
        <f>D73</f>
        <v>53578.5</v>
      </c>
      <c r="D79" s="7">
        <f>C73</f>
        <v>430.12572279989405</v>
      </c>
    </row>
    <row r="81" spans="1:6" x14ac:dyDescent="0.3">
      <c r="A81" s="14" cm="1">
        <f t="array" ref="A81:B82">MINVERSE(A78:B79)</f>
        <v>93.914986853635924</v>
      </c>
      <c r="B81" s="14">
        <v>-1.2164767747589675</v>
      </c>
      <c r="C81" s="19" t="s">
        <v>13</v>
      </c>
      <c r="D81" s="9">
        <f t="array" ref="D81:D82">MMULT(A81:B82,D78:D79)</f>
        <v>6.9117043479028553</v>
      </c>
      <c r="E81" s="20" t="s">
        <v>39</v>
      </c>
      <c r="F81" s="9">
        <f>EXP(1)^D81</f>
        <v>1003.9568767679142</v>
      </c>
    </row>
    <row r="82" spans="1:6" x14ac:dyDescent="0.3">
      <c r="A82" s="14">
        <v>-1.2164767747589673</v>
      </c>
      <c r="B82" s="14">
        <v>1.5775635407537042E-2</v>
      </c>
      <c r="C82" s="19" t="s">
        <v>14</v>
      </c>
      <c r="D82" s="9">
        <v>-8.1499054558165973E-2</v>
      </c>
      <c r="E82" s="20" t="s">
        <v>38</v>
      </c>
      <c r="F82" s="9">
        <f>D82</f>
        <v>-8.1499054558165973E-2</v>
      </c>
    </row>
  </sheetData>
  <mergeCells count="1">
    <mergeCell ref="A1:C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6</vt:i4>
      </vt:variant>
    </vt:vector>
  </HeadingPairs>
  <TitlesOfParts>
    <vt:vector size="7" baseType="lpstr">
      <vt:lpstr>Sheet1</vt:lpstr>
      <vt:lpstr>Sheet1!_Hlk58837649</vt:lpstr>
      <vt:lpstr>Sheet1!_Toc469842952</vt:lpstr>
      <vt:lpstr>Sheet1!_Toc501385983</vt:lpstr>
      <vt:lpstr>Sheet1!_Toc501385984</vt:lpstr>
      <vt:lpstr>Sheet1!_Toc501385985</vt:lpstr>
      <vt:lpstr>Sheet1!_Toc501385986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2015-06-05T18:17:20Z</dcterms:created>
  <dcterms:modified xsi:type="dcterms:W3CDTF">2023-12-05T23:32:16Z</dcterms:modified>
</cp:coreProperties>
</file>