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Набор тарелок" sheetId="1" r:id="rId4"/>
    <sheet state="visible" name="Велосипед" sheetId="2" r:id="rId5"/>
    <sheet state="visible" name="Гамак" sheetId="3" r:id="rId6"/>
    <sheet state="visible" name="Ваш товар-тарелки" sheetId="4" r:id="rId7"/>
  </sheets>
  <definedNames/>
  <calcPr/>
</workbook>
</file>

<file path=xl/sharedStrings.xml><?xml version="1.0" encoding="utf-8"?>
<sst xmlns="http://schemas.openxmlformats.org/spreadsheetml/2006/main" count="298" uniqueCount="94">
  <si>
    <t>Для работы с файлом сделайте копию этого шаблона («Файл» → «Создать копию») и оставьте возможность его комментировать</t>
  </si>
  <si>
    <r>
      <rPr>
        <rFont val="Arial"/>
        <color theme="1"/>
        <sz val="7.0"/>
      </rPr>
      <t xml:space="preserve">Подсказка: набор тарелок поставляется в спайке без упаковки.
</t>
    </r>
    <r>
      <rPr>
        <rFont val="Arial"/>
        <b/>
        <color theme="1"/>
        <sz val="7.0"/>
      </rPr>
      <t>❗️ Заполняйте только серые поля ❗️</t>
    </r>
    <r>
      <rPr>
        <rFont val="Arial"/>
        <color theme="1"/>
        <sz val="7.0"/>
      </rPr>
      <t xml:space="preserve">
</t>
    </r>
  </si>
  <si>
    <t>Сколько штук товара вы заказали у поставщика</t>
  </si>
  <si>
    <t>Цена закупки 1 шт. товара у поставщика</t>
  </si>
  <si>
    <t>При необходимости укажите в этом поле стоимость упаковки 1 шт. товара, посчитать стоимость упаковки вы можете в поле слева</t>
  </si>
  <si>
    <t>В этом поле укажите, сколько денег вы потратите на доставку товара в пункт приёма заказов</t>
  </si>
  <si>
    <t>В этом поле укажите, сколько денег вы потратите на доставку товара на склад маркетплейса</t>
  </si>
  <si>
    <t>В этом поле укажите стоимость аренды вашего склада. Если вы не платите аренду за склад, например храните товары у себя в квартире, то поставьте 0. Обратите внимание, что стоимость товаров на складе делится на кол-во закупленного товара</t>
  </si>
  <si>
    <t>Укажите, сколько денег вы готовы потратить на продвижение одной штуки товара. В том числе укажите здесь добавочную стоимость, для того чтобы дать скидку на товар</t>
  </si>
  <si>
    <t>Это поле считается автоматически</t>
  </si>
  <si>
    <t>Укажите цену, по которой вы планируете продавать товар на маркетплейсе</t>
  </si>
  <si>
    <t>Эквайринг составляет 1,5% от цены товара</t>
  </si>
  <si>
    <t>Комиссия за продажу тарелок — 12%</t>
  </si>
  <si>
    <r>
      <rPr>
        <rFont val="Arial"/>
        <sz val="7.0"/>
      </rPr>
      <t xml:space="preserve">При отгрузке в ПВЗ стоимость обработки составляет 25 руб. </t>
    </r>
    <r>
      <rPr>
        <rFont val="Arial"/>
        <color rgb="FF1155CC"/>
        <sz val="7.0"/>
        <u/>
      </rPr>
      <t>Расходы на доставку до покупателя на Ozon</t>
    </r>
  </si>
  <si>
    <r>
      <rPr>
        <rFont val="Arial"/>
        <sz val="7.0"/>
      </rPr>
      <t xml:space="preserve">Внесите логистику по вашему товару. </t>
    </r>
    <r>
      <rPr>
        <rFont val="Arial"/>
        <color rgb="FF1155CC"/>
        <sz val="7.0"/>
        <u/>
      </rPr>
      <t>Расходы на доставку до покупателя на Ozon</t>
    </r>
  </si>
  <si>
    <r>
      <rPr>
        <rFont val="Arial"/>
        <sz val="7.0"/>
      </rPr>
      <t xml:space="preserve">Внесите последнюю милю по вашему тарифу. </t>
    </r>
    <r>
      <rPr>
        <rFont val="Arial"/>
        <color rgb="FF1155CC"/>
        <sz val="7.0"/>
        <u/>
      </rPr>
      <t>Расходы на доставку до покупателя на Ozon</t>
    </r>
    <r>
      <rPr>
        <rFont val="Arial"/>
        <sz val="7.0"/>
      </rPr>
      <t xml:space="preserve"> </t>
    </r>
  </si>
  <si>
    <t>Налоговая ставка указана по УСН, 6%</t>
  </si>
  <si>
    <t>На основании полученного % прибыли сделайте вывод, выгодно ли выходить на маркетплейс с текущей ценой продажи.</t>
  </si>
  <si>
    <t>Артикул</t>
  </si>
  <si>
    <t>Название</t>
  </si>
  <si>
    <t>Прямые расходы</t>
  </si>
  <si>
    <t>Косвенные расходы</t>
  </si>
  <si>
    <t xml:space="preserve">Себестоимость товара FBS </t>
  </si>
  <si>
    <t>Себестоимость товара FBO</t>
  </si>
  <si>
    <t>Комиссии маркетплейса Ozon</t>
  </si>
  <si>
    <t>Прибыль FBS</t>
  </si>
  <si>
    <t>Прибыль % FBS</t>
  </si>
  <si>
    <t>Прибыль FBO</t>
  </si>
  <si>
    <t>Прибыль % FBO</t>
  </si>
  <si>
    <t>Вывод</t>
  </si>
  <si>
    <t>Закупка, шт.</t>
  </si>
  <si>
    <t>Закупка, руб.</t>
  </si>
  <si>
    <t>Упаковка FBS</t>
  </si>
  <si>
    <t>Упаковка FBO</t>
  </si>
  <si>
    <t>Доставка до склада FBS</t>
  </si>
  <si>
    <t>Доставка до склада FBO</t>
  </si>
  <si>
    <t>Аренда склада</t>
  </si>
  <si>
    <t>Маркетинг</t>
  </si>
  <si>
    <t>Цена продажи</t>
  </si>
  <si>
    <t>Эквайринг, руб.</t>
  </si>
  <si>
    <t>Размер комиссии, руб.</t>
  </si>
  <si>
    <t>Обработка отправления, FBS</t>
  </si>
  <si>
    <t>Логистика Ozon</t>
  </si>
  <si>
    <t>Последняя миля</t>
  </si>
  <si>
    <t>Налог, руб.</t>
  </si>
  <si>
    <t>Расходы FBS</t>
  </si>
  <si>
    <t>Расходы FBO</t>
  </si>
  <si>
    <t>Набор тарелок, 6 шт.</t>
  </si>
  <si>
    <t>Набор суповых тарелок диаметром 20 см</t>
  </si>
  <si>
    <t>Проанализировав рынок тарелок на OZON можно сделать вывод, что текущая цена за такой товар является ниже средней. Можно продавать данный товар дороже. При этом прибыль составит 3%, что неплохо. Поэтому считаю, что выгодно выходить с текущей ценой товара на маркетплейс. Однако я бы продавал данный товар подороже. Расчет юнит-экономики данного товара произведен во вкладке "Ваш товар - тарелки".</t>
  </si>
  <si>
    <t>Упаковка</t>
  </si>
  <si>
    <t>Цена за 1 шт.</t>
  </si>
  <si>
    <t>ВПП, 50 м</t>
  </si>
  <si>
    <t>Зип-пакет 30 × 40 см</t>
  </si>
  <si>
    <t>Коробка 25 × 25 × 10 см</t>
  </si>
  <si>
    <t>Скотч «Осторожно, хрупкое», 15 см</t>
  </si>
  <si>
    <t>Размеры, см</t>
  </si>
  <si>
    <t>Вес, кг</t>
  </si>
  <si>
    <t>21 × 21 × 8</t>
  </si>
  <si>
    <t>Услуга</t>
  </si>
  <si>
    <t>Цена</t>
  </si>
  <si>
    <t>Доставка до склада маркетплейса, всей поставки</t>
  </si>
  <si>
    <t>Проезд до пункта приёма заказов, в одну сторону</t>
  </si>
  <si>
    <t>Аренда склада, в месяц</t>
  </si>
  <si>
    <t>Маркетинг, в месяц</t>
  </si>
  <si>
    <r>
      <rPr>
        <rFont val="Arial"/>
        <color theme="1"/>
        <sz val="7.0"/>
      </rPr>
      <t xml:space="preserve">Подсказка: велосипед поставляется в разобранном виде, упакован в картонную транспортировочную коробку.
</t>
    </r>
    <r>
      <rPr>
        <rFont val="Arial"/>
        <b/>
        <color theme="1"/>
        <sz val="7.0"/>
      </rPr>
      <t>❗️ Заполняйте только серые поля ❗️</t>
    </r>
    <r>
      <rPr>
        <rFont val="Arial"/>
        <color theme="1"/>
        <sz val="7.0"/>
      </rPr>
      <t xml:space="preserve">
</t>
    </r>
  </si>
  <si>
    <t>В этом поле укажите стоимость аренды вашего склада. Если вы не платите аренду за склад, например храните товары у себя в квартире, то поставьте 0. Обратите внимание, что стоимость товаров на складе делится на кол-во закупленного товара</t>
  </si>
  <si>
    <t>Комиссия за продажу велосипеда — 8%</t>
  </si>
  <si>
    <r>
      <rPr>
        <rFont val="Arial"/>
        <sz val="7.0"/>
      </rPr>
      <t xml:space="preserve">При отгрузке в ПВЗ стоимость обработки составляет 25 руб. </t>
    </r>
    <r>
      <rPr>
        <rFont val="Arial"/>
        <color rgb="FF1155CC"/>
        <sz val="7.0"/>
        <u/>
      </rPr>
      <t>Расходы на доставку до покупателя на Ozon</t>
    </r>
  </si>
  <si>
    <r>
      <rPr>
        <rFont val="Arial"/>
        <sz val="7.0"/>
      </rPr>
      <t xml:space="preserve">Внесите логистику по вашему товару. </t>
    </r>
    <r>
      <rPr>
        <rFont val="Arial"/>
        <color rgb="FF1155CC"/>
        <sz val="7.0"/>
        <u/>
      </rPr>
      <t>Расходы на доставку до покупателя на Ozon</t>
    </r>
  </si>
  <si>
    <r>
      <rPr>
        <rFont val="Arial"/>
        <sz val="7.0"/>
      </rPr>
      <t xml:space="preserve">Внесите последнюю милю по вашему тарифу. </t>
    </r>
    <r>
      <rPr>
        <rFont val="Arial"/>
        <color rgb="FF1155CC"/>
        <sz val="7.0"/>
        <u/>
      </rPr>
      <t>Расходы на доставку до покупателя на Ozon</t>
    </r>
    <r>
      <rPr>
        <rFont val="Arial"/>
        <sz val="7.0"/>
      </rPr>
      <t xml:space="preserve"> </t>
    </r>
  </si>
  <si>
    <t>Велосипед</t>
  </si>
  <si>
    <t>Горный велосипед для взрослых, колёса — 19 дюймов</t>
  </si>
  <si>
    <t>Проанализировав рынок велосипедов на OZON можно сделать вывод, что текущая цена за такой товар является средней. При этом прибыль составит 11 %, что достаточно неплохо. Поэтому считаю, что выгодно выходить с текущей ценой товара на маркетплейс.</t>
  </si>
  <si>
    <t>67 × 11 × 22</t>
  </si>
  <si>
    <r>
      <rPr>
        <rFont val="Arial"/>
        <color theme="1"/>
        <sz val="7.0"/>
      </rPr>
      <t xml:space="preserve">Подсказка: гамак поставляется в сложенном виде, без упаковки.
</t>
    </r>
    <r>
      <rPr>
        <rFont val="Arial"/>
        <b/>
        <color theme="1"/>
        <sz val="7.0"/>
      </rPr>
      <t>❗️ Заполняйте только серые поля ❗️</t>
    </r>
    <r>
      <rPr>
        <rFont val="Arial"/>
        <color theme="1"/>
        <sz val="7.0"/>
      </rPr>
      <t xml:space="preserve">
</t>
    </r>
  </si>
  <si>
    <t>Комиссия за продажу гамака — 11%</t>
  </si>
  <si>
    <r>
      <rPr>
        <rFont val="Arial"/>
        <sz val="7.0"/>
      </rPr>
      <t xml:space="preserve">При отгрузке в ПВЗ стоимость обработки составляет 25 руб. </t>
    </r>
    <r>
      <rPr>
        <rFont val="Arial"/>
        <color rgb="FF1155CC"/>
        <sz val="7.0"/>
        <u/>
      </rPr>
      <t>Расходы на доставку до покупателя на Ozon</t>
    </r>
  </si>
  <si>
    <r>
      <rPr>
        <rFont val="Arial"/>
        <sz val="7.0"/>
      </rPr>
      <t xml:space="preserve">Внесите логистику по вашему товару. </t>
    </r>
    <r>
      <rPr>
        <rFont val="Arial"/>
        <color rgb="FF1155CC"/>
        <sz val="7.0"/>
        <u/>
      </rPr>
      <t>Расходы на доставку до покупателя на Ozon</t>
    </r>
  </si>
  <si>
    <r>
      <rPr>
        <rFont val="Arial"/>
        <sz val="7.0"/>
      </rPr>
      <t xml:space="preserve">Внесите последнюю милю по вашему тарифу. </t>
    </r>
    <r>
      <rPr>
        <rFont val="Arial"/>
        <color rgb="FF1155CC"/>
        <sz val="7.0"/>
        <u/>
      </rPr>
      <t>Расходы на доставку до покупателя на Ozon</t>
    </r>
    <r>
      <rPr>
        <rFont val="Arial"/>
        <sz val="7.0"/>
      </rPr>
      <t xml:space="preserve"> </t>
    </r>
  </si>
  <si>
    <t>Гамак</t>
  </si>
  <si>
    <t>Гамак для дачи и загородного дома с креплениями</t>
  </si>
  <si>
    <t>Проанализировав рынок гамаков на OZON можно сделать вывод, что текущая цена за такой товар является средней. При этом прибыль составит 12 % по FBS и 22% по FBO, что достаточно неплохо. Поэтому считаю, что выгодно выходить с текущей ценой товара на маркетплейс.</t>
  </si>
  <si>
    <t>28 × 19 × 15</t>
  </si>
  <si>
    <t>Укажите название вашего товара</t>
  </si>
  <si>
    <t>Сколько штук товара вы закажете у поставщика</t>
  </si>
  <si>
    <t>Укажите стоимость упаковки 1 шт. товара</t>
  </si>
  <si>
    <t>В этом поле укажите, сколько денег вы потратите на доставку товара на склад маркетплейса. Обратите внимание, что число должно быть разделено на кол-во товара, которое вы отгрузите на склад маркетплейса</t>
  </si>
  <si>
    <r>
      <rPr>
        <rFont val="Arial"/>
        <sz val="7.0"/>
      </rPr>
      <t xml:space="preserve">Укажите комиссию за продажу товара. </t>
    </r>
    <r>
      <rPr>
        <rFont val="Arial"/>
        <color rgb="FF1155CC"/>
        <sz val="7.0"/>
        <u/>
      </rPr>
      <t>Комиссии за продажу товаров на Ozon</t>
    </r>
  </si>
  <si>
    <r>
      <rPr>
        <rFont val="Arial"/>
        <sz val="7.0"/>
      </rPr>
      <t xml:space="preserve">При отгрузке в ПВЗ стоимость обработки составляет 25 руб. </t>
    </r>
    <r>
      <rPr>
        <rFont val="Arial"/>
        <color rgb="FF1155CC"/>
        <sz val="7.0"/>
        <u/>
      </rPr>
      <t>Расходы на доставку до покупателя на Ozon</t>
    </r>
  </si>
  <si>
    <r>
      <rPr>
        <rFont val="Arial"/>
        <sz val="7.0"/>
      </rPr>
      <t xml:space="preserve">Внесите логистику по вашему товару. </t>
    </r>
    <r>
      <rPr>
        <rFont val="Arial"/>
        <color rgb="FF1155CC"/>
        <sz val="7.0"/>
        <u/>
      </rPr>
      <t>Расходы на доставку до покупателя на Ozon</t>
    </r>
  </si>
  <si>
    <r>
      <rPr>
        <rFont val="Arial"/>
        <sz val="7.0"/>
      </rPr>
      <t xml:space="preserve">Внесите последнюю милю по вашему тарифу. </t>
    </r>
    <r>
      <rPr>
        <rFont val="Arial"/>
        <color rgb="FF1155CC"/>
        <sz val="7.0"/>
        <u/>
      </rPr>
      <t>Расходы на доставку до покупателя на Ozon</t>
    </r>
    <r>
      <rPr>
        <rFont val="Arial"/>
        <sz val="7.0"/>
      </rPr>
      <t xml:space="preserve"> </t>
    </r>
  </si>
  <si>
    <t>Налоговая ставка указана по УСН, 6%. Если у вас другой процент налога, то измените число в формуле</t>
  </si>
  <si>
    <t>Проанализировав рынок тарелок на OZON можно сделать вывод, что текущая цена за такой товар является средней. При этом прибыль составит 5 % по FBS и 4% по FBO, что неплохо. Поэтому считаю, что выгодно выходить с текущей ценой товара на маркетплейс. Однако, чтобы не уйти в минус, нужно хранить данный товар на своем складе, чтобы не тратиться на склад маркетплейса.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</si>
</sst>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</font>
    <font>
      <sz val="18.0"/>
      <color theme="1"/>
      <name val="Arial"/>
    </font>
    <font/>
    <font>
      <sz val="7.0"/>
      <color theme="1"/>
      <name val="Arial"/>
    </font>
    <font>
      <u/>
      <sz val="7.0"/>
      <color rgb="FF0000FF"/>
      <name val="Arial"/>
    </font>
    <font>
      <b/>
      <sz val="8.0"/>
      <color theme="1"/>
      <name val="Calibri"/>
    </font>
    <font>
      <b/>
      <color theme="1"/>
      <name val="Arial"/>
    </font>
    <font>
      <sz val="8.0"/>
      <color theme="1"/>
      <name val="Calibri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DE9D9"/>
        <bgColor rgb="FFFDE9D9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</fills>
  <borders count="7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1" fillId="2" fontId="2" numFmtId="0" xfId="0" applyAlignment="1" applyBorder="1" applyFill="1" applyFont="1">
      <alignment horizontal="center" shrinkToFit="0" vertical="top" wrapText="1"/>
    </xf>
    <xf borderId="1" fillId="0" fontId="3" numFmtId="0" xfId="0" applyBorder="1" applyFont="1"/>
    <xf borderId="2" fillId="0" fontId="4" numFmtId="0" xfId="0" applyAlignment="1" applyBorder="1" applyFont="1">
      <alignment shrinkToFit="0" vertical="top" wrapText="1"/>
    </xf>
    <xf borderId="3" fillId="0" fontId="3" numFmtId="0" xfId="0" applyBorder="1" applyFont="1"/>
    <xf borderId="3" fillId="0" fontId="4" numFmtId="0" xfId="0" applyAlignment="1" applyBorder="1" applyFont="1">
      <alignment shrinkToFit="0" vertical="top" wrapText="1"/>
    </xf>
    <xf borderId="3" fillId="0" fontId="5" numFmtId="0" xfId="0" applyAlignment="1" applyBorder="1" applyFont="1">
      <alignment shrinkToFit="0" vertical="top" wrapText="1"/>
    </xf>
    <xf borderId="4" fillId="3" fontId="6" numFmtId="0" xfId="0" applyAlignment="1" applyBorder="1" applyFill="1" applyFont="1">
      <alignment horizontal="center" shrinkToFit="0" wrapText="1"/>
    </xf>
    <xf borderId="5" fillId="3" fontId="6" numFmtId="0" xfId="0" applyAlignment="1" applyBorder="1" applyFont="1">
      <alignment horizontal="center" shrinkToFit="0" wrapText="1"/>
    </xf>
    <xf borderId="3" fillId="4" fontId="1" numFmtId="0" xfId="0" applyAlignment="1" applyBorder="1" applyFill="1" applyFont="1">
      <alignment vertical="bottom"/>
    </xf>
    <xf borderId="1" fillId="4" fontId="1" numFmtId="0" xfId="0" applyAlignment="1" applyBorder="1" applyFont="1">
      <alignment vertical="bottom"/>
    </xf>
    <xf borderId="1" fillId="2" fontId="6" numFmtId="0" xfId="0" applyAlignment="1" applyBorder="1" applyFont="1">
      <alignment horizontal="center" shrinkToFit="0" vertical="bottom" wrapText="1"/>
    </xf>
    <xf borderId="5" fillId="5" fontId="6" numFmtId="0" xfId="0" applyAlignment="1" applyBorder="1" applyFill="1" applyFont="1">
      <alignment horizontal="center" shrinkToFit="0" wrapText="1"/>
    </xf>
    <xf borderId="1" fillId="6" fontId="7" numFmtId="0" xfId="0" applyAlignment="1" applyBorder="1" applyFill="1" applyFont="1">
      <alignment horizontal="center" vertical="bottom"/>
    </xf>
    <xf borderId="5" fillId="4" fontId="6" numFmtId="0" xfId="0" applyAlignment="1" applyBorder="1" applyFont="1">
      <alignment horizontal="center" shrinkToFit="0" vertical="bottom" wrapText="1"/>
    </xf>
    <xf borderId="6" fillId="0" fontId="3" numFmtId="0" xfId="0" applyBorder="1" applyFont="1"/>
    <xf borderId="3" fillId="7" fontId="6" numFmtId="0" xfId="0" applyAlignment="1" applyBorder="1" applyFill="1" applyFont="1">
      <alignment horizontal="center" shrinkToFit="0" wrapText="1"/>
    </xf>
    <xf borderId="3" fillId="8" fontId="6" numFmtId="0" xfId="0" applyAlignment="1" applyBorder="1" applyFill="1" applyFont="1">
      <alignment horizontal="center" shrinkToFit="0" wrapText="1"/>
    </xf>
    <xf borderId="3" fillId="3" fontId="6" numFmtId="0" xfId="0" applyAlignment="1" applyBorder="1" applyFont="1">
      <alignment horizontal="center" shrinkToFit="0" vertical="bottom" wrapText="1"/>
    </xf>
    <xf borderId="3" fillId="3" fontId="6" numFmtId="0" xfId="0" applyAlignment="1" applyBorder="1" applyFont="1">
      <alignment horizontal="center" shrinkToFit="0" vertical="bottom" wrapText="1"/>
    </xf>
    <xf borderId="6" fillId="9" fontId="8" numFmtId="0" xfId="0" applyAlignment="1" applyBorder="1" applyFill="1" applyFont="1">
      <alignment horizontal="center" shrinkToFit="0" vertical="center" wrapText="1"/>
    </xf>
    <xf borderId="3" fillId="9" fontId="8" numFmtId="0" xfId="0" applyAlignment="1" applyBorder="1" applyFont="1">
      <alignment horizontal="center" shrinkToFit="0" vertical="center" wrapText="1"/>
    </xf>
    <xf borderId="3" fillId="10" fontId="8" numFmtId="3" xfId="0" applyAlignment="1" applyBorder="1" applyFill="1" applyFont="1" applyNumberFormat="1">
      <alignment horizontal="center" shrinkToFit="0" vertical="center" wrapText="1"/>
    </xf>
    <xf borderId="3" fillId="9" fontId="8" numFmtId="3" xfId="0" applyAlignment="1" applyBorder="1" applyFont="1" applyNumberFormat="1">
      <alignment horizontal="center" shrinkToFit="0" vertical="center" wrapText="1"/>
    </xf>
    <xf borderId="3" fillId="10" fontId="6" numFmtId="0" xfId="0" applyAlignment="1" applyBorder="1" applyFont="1">
      <alignment horizontal="center" readingOrder="0" shrinkToFit="0" vertical="center" wrapText="1"/>
    </xf>
    <xf borderId="3" fillId="10" fontId="6" numFmtId="1" xfId="0" applyAlignment="1" applyBorder="1" applyFont="1" applyNumberFormat="1">
      <alignment horizontal="center" readingOrder="0" shrinkToFit="0" vertical="center" wrapText="1"/>
    </xf>
    <xf borderId="3" fillId="10" fontId="6" numFmtId="3" xfId="0" applyAlignment="1" applyBorder="1" applyFont="1" applyNumberFormat="1">
      <alignment horizontal="center" readingOrder="0" shrinkToFit="0" vertical="center" wrapText="1"/>
    </xf>
    <xf borderId="3" fillId="10" fontId="6" numFmtId="0" xfId="0" applyAlignment="1" applyBorder="1" applyFont="1">
      <alignment horizontal="center" shrinkToFit="0" vertical="center" wrapText="1"/>
    </xf>
    <xf borderId="3" fillId="10" fontId="8" numFmtId="0" xfId="0" applyAlignment="1" applyBorder="1" applyFont="1">
      <alignment horizontal="center" readingOrder="0" shrinkToFit="0" vertical="center" wrapText="1"/>
    </xf>
    <xf borderId="3" fillId="10" fontId="8" numFmtId="0" xfId="0" applyAlignment="1" applyBorder="1" applyFont="1">
      <alignment horizontal="center" shrinkToFit="0" vertical="center" wrapText="1"/>
    </xf>
    <xf borderId="3" fillId="2" fontId="6" numFmtId="3" xfId="0" applyAlignment="1" applyBorder="1" applyFont="1" applyNumberFormat="1">
      <alignment horizontal="center" shrinkToFit="0" vertical="center" wrapText="1"/>
    </xf>
    <xf borderId="3" fillId="10" fontId="6" numFmtId="3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6" fillId="11" fontId="6" numFmtId="0" xfId="0" applyAlignment="1" applyBorder="1" applyFill="1" applyFont="1">
      <alignment horizontal="center" shrinkToFit="0" vertical="bottom" wrapText="1"/>
    </xf>
    <xf borderId="3" fillId="11" fontId="6" numFmtId="0" xfId="0" applyAlignment="1" applyBorder="1" applyFont="1">
      <alignment horizontal="center" shrinkToFit="0" vertical="bottom" wrapText="1"/>
    </xf>
    <xf borderId="6" fillId="9" fontId="8" numFmtId="0" xfId="0" applyAlignment="1" applyBorder="1" applyFont="1">
      <alignment horizontal="center" shrinkToFit="0" vertical="bottom" wrapText="1"/>
    </xf>
    <xf borderId="3" fillId="9" fontId="8" numFmtId="0" xfId="0" applyAlignment="1" applyBorder="1" applyFont="1">
      <alignment horizontal="center" shrinkToFit="0" vertical="bottom" wrapText="1"/>
    </xf>
    <xf borderId="3" fillId="9" fontId="8" numFmtId="0" xfId="0" applyAlignment="1" applyBorder="1" applyFont="1">
      <alignment horizontal="center" readingOrder="0" shrinkToFit="0" vertical="bottom" wrapText="1"/>
    </xf>
    <xf borderId="3" fillId="10" fontId="1" numFmtId="3" xfId="0" applyAlignment="1" applyBorder="1" applyFont="1" applyNumberFormat="1">
      <alignment horizontal="center" readingOrder="0" shrinkToFit="0" vertical="center" wrapText="1"/>
    </xf>
    <xf borderId="3" fillId="10" fontId="1" numFmtId="0" xfId="0" applyAlignment="1" applyBorder="1" applyFont="1">
      <alignment horizontal="center" readingOrder="0" shrinkToFit="0" vertical="center" wrapText="1"/>
    </xf>
    <xf borderId="3" fillId="10" fontId="1" numFmtId="1" xfId="0" applyAlignment="1" applyBorder="1" applyFont="1" applyNumberFormat="1">
      <alignment horizontal="center" readingOrder="0" shrinkToFit="0" vertical="center" wrapText="1"/>
    </xf>
    <xf borderId="3" fillId="10" fontId="1" numFmtId="1" xfId="0" applyAlignment="1" applyBorder="1" applyFont="1" applyNumberFormat="1">
      <alignment horizontal="center" shrinkToFit="0" vertical="center" wrapText="1"/>
    </xf>
    <xf borderId="3" fillId="10" fontId="1" numFmtId="3" xfId="0" applyAlignment="1" applyBorder="1" applyFont="1" applyNumberFormat="1">
      <alignment horizontal="center" shrinkToFit="0" vertical="center" wrapText="1"/>
    </xf>
    <xf borderId="3" fillId="10" fontId="1" numFmtId="3" xfId="0" applyAlignment="1" applyBorder="1" applyFont="1" applyNumberFormat="1">
      <alignment horizontal="left" readingOrder="0" shrinkToFit="0" vertical="top" wrapText="1"/>
    </xf>
    <xf borderId="5" fillId="0" fontId="3" numFmtId="0" xfId="0" applyBorder="1" applyFont="1"/>
    <xf borderId="3" fillId="10" fontId="1" numFmtId="0" xfId="0" applyAlignment="1" applyBorder="1" applyFont="1">
      <alignment horizontal="center" shrinkToFit="0" vertical="center" wrapText="1"/>
    </xf>
    <xf borderId="3" fillId="10" fontId="1" numFmtId="0" xfId="0" applyAlignment="1" applyBorder="1" applyFont="1">
      <alignment horizontal="center" shrinkToFit="0" vertical="center" wrapText="1"/>
    </xf>
    <xf borderId="0" fillId="10" fontId="9" numFmtId="3" xfId="0" applyAlignment="1" applyFont="1" applyNumberFormat="1">
      <alignment horizontal="left" readingOrder="0" shrinkToFit="0" vertical="top" wrapText="1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vertical="top"/>
    </xf>
    <xf borderId="0" fillId="0" fontId="4" numFmtId="0" xfId="0" applyAlignment="1" applyFont="1">
      <alignment shrinkToFit="0" vertical="top" wrapText="1"/>
    </xf>
    <xf borderId="6" fillId="0" fontId="4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vertical="top" wrapText="1"/>
    </xf>
    <xf borderId="0" fillId="3" fontId="6" numFmtId="0" xfId="0" applyAlignment="1" applyFont="1">
      <alignment horizontal="center" shrinkToFit="0" wrapText="1"/>
    </xf>
    <xf borderId="5" fillId="4" fontId="6" numFmtId="0" xfId="0" applyAlignment="1" applyBorder="1" applyFont="1">
      <alignment horizontal="center" shrinkToFit="0" vertical="bottom" wrapText="1"/>
    </xf>
    <xf borderId="0" fillId="9" fontId="1" numFmtId="3" xfId="0" applyFont="1" applyNumberFormat="1"/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eller-edu.ozon.ru/commissions-tariffs/commissions-tariffs-ozon/rashody-na-dostavku" TargetMode="External"/><Relationship Id="rId2" Type="http://schemas.openxmlformats.org/officeDocument/2006/relationships/hyperlink" Target="https://seller-edu.ozon.ru/commissions-tariffs/commissions-tariffs-ozon/rashody-na-dostavku" TargetMode="External"/><Relationship Id="rId3" Type="http://schemas.openxmlformats.org/officeDocument/2006/relationships/hyperlink" Target="https://seller-edu.ozon.ru/commissions-tariffs/commissions-tariffs-ozon/rashody-na-dostavku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eller-edu.ozon.ru/commissions-tariffs/commissions-tariffs-ozon/rashody-na-dostavku" TargetMode="External"/><Relationship Id="rId2" Type="http://schemas.openxmlformats.org/officeDocument/2006/relationships/hyperlink" Target="https://seller-edu.ozon.ru/commissions-tariffs/commissions-tariffs-ozon/rashody-na-dostavku" TargetMode="External"/><Relationship Id="rId3" Type="http://schemas.openxmlformats.org/officeDocument/2006/relationships/hyperlink" Target="https://seller-edu.ozon.ru/commissions-tariffs/commissions-tariffs-ozon/rashody-na-dostavku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eller-edu.ozon.ru/commissions-tariffs/commissions-tariffs-ozon/rashody-na-dostavku" TargetMode="External"/><Relationship Id="rId2" Type="http://schemas.openxmlformats.org/officeDocument/2006/relationships/hyperlink" Target="https://seller-edu.ozon.ru/commissions-tariffs/commissions-tariffs-ozon/rashody-na-dostavku" TargetMode="External"/><Relationship Id="rId3" Type="http://schemas.openxmlformats.org/officeDocument/2006/relationships/hyperlink" Target="https://seller-edu.ozon.ru/commissions-tariffs/commissions-tariffs-ozon/rashody-na-dostavku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eller-edu.ozon.ru/docs/commissions-tariffs/commissions-tariffs-ozon/komissii-tovary-uslugi.html" TargetMode="External"/><Relationship Id="rId2" Type="http://schemas.openxmlformats.org/officeDocument/2006/relationships/hyperlink" Target="https://seller-edu.ozon.ru/commissions-tariffs/commissions-tariffs-ozon/rashody-na-dostavku" TargetMode="External"/><Relationship Id="rId3" Type="http://schemas.openxmlformats.org/officeDocument/2006/relationships/hyperlink" Target="https://seller-edu.ozon.ru/commissions-tariffs/commissions-tariffs-ozon/rashody-na-dostavku" TargetMode="External"/><Relationship Id="rId4" Type="http://schemas.openxmlformats.org/officeDocument/2006/relationships/hyperlink" Target="https://seller-edu.ozon.ru/commissions-tariffs/commissions-tariffs-ozon/rashody-na-dostavku" TargetMode="Externa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6.63"/>
    <col customWidth="1" min="26" max="26" width="29.75"/>
  </cols>
  <sheetData>
    <row r="1" ht="117.0" customHeight="1">
      <c r="A1" s="1"/>
      <c r="B1" s="1"/>
      <c r="C1" s="2" t="s">
        <v>0</v>
      </c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7.0" customHeight="1">
      <c r="A2" s="4" t="s">
        <v>1</v>
      </c>
      <c r="B2" s="5"/>
      <c r="C2" s="6" t="s">
        <v>2</v>
      </c>
      <c r="D2" s="6" t="s">
        <v>3</v>
      </c>
      <c r="E2" s="6" t="s">
        <v>4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9</v>
      </c>
      <c r="M2" s="6" t="s">
        <v>10</v>
      </c>
      <c r="N2" s="6" t="s">
        <v>11</v>
      </c>
      <c r="O2" s="6" t="s">
        <v>12</v>
      </c>
      <c r="P2" s="7" t="s">
        <v>13</v>
      </c>
      <c r="Q2" s="7" t="s">
        <v>14</v>
      </c>
      <c r="R2" s="7" t="s">
        <v>15</v>
      </c>
      <c r="S2" s="6" t="s">
        <v>16</v>
      </c>
      <c r="T2" s="6" t="s">
        <v>9</v>
      </c>
      <c r="U2" s="6" t="s">
        <v>9</v>
      </c>
      <c r="V2" s="6" t="s">
        <v>9</v>
      </c>
      <c r="W2" s="6" t="s">
        <v>9</v>
      </c>
      <c r="X2" s="6" t="s">
        <v>9</v>
      </c>
      <c r="Y2" s="6" t="s">
        <v>9</v>
      </c>
      <c r="Z2" s="6" t="s">
        <v>17</v>
      </c>
    </row>
    <row r="3">
      <c r="A3" s="8" t="s">
        <v>18</v>
      </c>
      <c r="B3" s="9" t="s">
        <v>19</v>
      </c>
      <c r="C3" s="10"/>
      <c r="D3" s="11" t="s">
        <v>20</v>
      </c>
      <c r="E3" s="3"/>
      <c r="F3" s="3"/>
      <c r="G3" s="3"/>
      <c r="H3" s="5"/>
      <c r="I3" s="12" t="s">
        <v>21</v>
      </c>
      <c r="J3" s="5"/>
      <c r="K3" s="13" t="s">
        <v>22</v>
      </c>
      <c r="L3" s="13" t="s">
        <v>23</v>
      </c>
      <c r="M3" s="14" t="s">
        <v>24</v>
      </c>
      <c r="N3" s="3"/>
      <c r="O3" s="3"/>
      <c r="P3" s="3"/>
      <c r="Q3" s="3"/>
      <c r="R3" s="3"/>
      <c r="S3" s="3"/>
      <c r="T3" s="3"/>
      <c r="U3" s="5"/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</row>
    <row r="4">
      <c r="A4" s="16"/>
      <c r="B4" s="5"/>
      <c r="C4" s="17" t="s">
        <v>30</v>
      </c>
      <c r="D4" s="17" t="s">
        <v>31</v>
      </c>
      <c r="E4" s="17" t="s">
        <v>32</v>
      </c>
      <c r="F4" s="17" t="s">
        <v>33</v>
      </c>
      <c r="G4" s="17" t="s">
        <v>34</v>
      </c>
      <c r="H4" s="17" t="s">
        <v>35</v>
      </c>
      <c r="I4" s="18" t="s">
        <v>36</v>
      </c>
      <c r="J4" s="18" t="s">
        <v>37</v>
      </c>
      <c r="K4" s="5"/>
      <c r="L4" s="5"/>
      <c r="M4" s="19" t="s">
        <v>38</v>
      </c>
      <c r="N4" s="20" t="s">
        <v>39</v>
      </c>
      <c r="O4" s="20" t="s">
        <v>40</v>
      </c>
      <c r="P4" s="19" t="s">
        <v>41</v>
      </c>
      <c r="Q4" s="20" t="s">
        <v>42</v>
      </c>
      <c r="R4" s="20" t="s">
        <v>43</v>
      </c>
      <c r="S4" s="20" t="s">
        <v>44</v>
      </c>
      <c r="T4" s="20" t="s">
        <v>45</v>
      </c>
      <c r="U4" s="20" t="s">
        <v>46</v>
      </c>
      <c r="V4" s="5"/>
      <c r="W4" s="5"/>
      <c r="X4" s="5"/>
      <c r="Y4" s="5"/>
      <c r="Z4" s="5"/>
    </row>
    <row r="5">
      <c r="A5" s="21" t="s">
        <v>47</v>
      </c>
      <c r="B5" s="22" t="s">
        <v>48</v>
      </c>
      <c r="C5" s="23">
        <v>30.0</v>
      </c>
      <c r="D5" s="24">
        <v>300.0</v>
      </c>
      <c r="E5" s="25">
        <v>133.0</v>
      </c>
      <c r="F5" s="25">
        <v>133.0</v>
      </c>
      <c r="G5" s="25">
        <v>18.0</v>
      </c>
      <c r="H5" s="26">
        <v>50.0</v>
      </c>
      <c r="I5" s="26">
        <v>0.0</v>
      </c>
      <c r="J5" s="27">
        <v>90.0</v>
      </c>
      <c r="K5" s="24">
        <f>D5+E5+G5+I5+J5</f>
        <v>541</v>
      </c>
      <c r="L5" s="24">
        <f>D5+F5+H5+I5+J5</f>
        <v>573</v>
      </c>
      <c r="M5" s="28">
        <v>900.0</v>
      </c>
      <c r="N5" s="22">
        <f>M5/100*1.5</f>
        <v>13.5</v>
      </c>
      <c r="O5" s="22">
        <f>M5/100*12</f>
        <v>108</v>
      </c>
      <c r="P5" s="29">
        <v>25.0</v>
      </c>
      <c r="Q5" s="29">
        <v>79.0</v>
      </c>
      <c r="R5" s="30">
        <f>M5*5.5%</f>
        <v>49.5</v>
      </c>
      <c r="S5" s="22">
        <f>M5/100*6</f>
        <v>54</v>
      </c>
      <c r="T5" s="22">
        <f>N5+O5+P5+Q5+R5+S5</f>
        <v>329</v>
      </c>
      <c r="U5" s="22">
        <f>N5+O5+Q5+R5+S5</f>
        <v>304</v>
      </c>
      <c r="V5" s="31">
        <f>M5-T5-K5</f>
        <v>30</v>
      </c>
      <c r="W5" s="31">
        <f>V5/M5*100</f>
        <v>3.333333333</v>
      </c>
      <c r="X5" s="31">
        <f>M5-L5-U5</f>
        <v>23</v>
      </c>
      <c r="Y5" s="31">
        <f>X5/M5*100</f>
        <v>2.555555556</v>
      </c>
      <c r="Z5" s="32" t="s">
        <v>49</v>
      </c>
    </row>
    <row r="6">
      <c r="A6" s="33"/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5" t="s">
        <v>50</v>
      </c>
      <c r="B7" s="36" t="s">
        <v>51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7" t="s">
        <v>52</v>
      </c>
      <c r="B8" s="38">
        <v>90.0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7" t="s">
        <v>53</v>
      </c>
      <c r="B9" s="38">
        <v>5.0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7" t="s">
        <v>54</v>
      </c>
      <c r="B10" s="38">
        <v>37.0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7" t="s">
        <v>55</v>
      </c>
      <c r="B11" s="38">
        <v>6.0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3"/>
      <c r="B12" s="33"/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5" t="s">
        <v>19</v>
      </c>
      <c r="B13" s="36" t="s">
        <v>56</v>
      </c>
      <c r="C13" s="36" t="s">
        <v>57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7" t="s">
        <v>47</v>
      </c>
      <c r="B14" s="38" t="s">
        <v>58</v>
      </c>
      <c r="C14" s="38">
        <v>2.1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3"/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5" t="s">
        <v>59</v>
      </c>
      <c r="B16" s="36" t="s">
        <v>60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7" t="s">
        <v>61</v>
      </c>
      <c r="B17" s="38">
        <v>5000.0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7" t="s">
        <v>62</v>
      </c>
      <c r="B18" s="38">
        <v>45.0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7" t="s">
        <v>63</v>
      </c>
      <c r="B19" s="39">
        <v>15000.0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7" t="s">
        <v>64</v>
      </c>
      <c r="B20" s="38">
        <v>5000.0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</sheetData>
  <mergeCells count="14">
    <mergeCell ref="I3:J3"/>
    <mergeCell ref="M3:U3"/>
    <mergeCell ref="V3:V4"/>
    <mergeCell ref="W3:W4"/>
    <mergeCell ref="X3:X4"/>
    <mergeCell ref="Y3:Y4"/>
    <mergeCell ref="Z3:Z4"/>
    <mergeCell ref="C1:H1"/>
    <mergeCell ref="A2:B2"/>
    <mergeCell ref="A3:A4"/>
    <mergeCell ref="B3:B4"/>
    <mergeCell ref="D3:H3"/>
    <mergeCell ref="K3:K4"/>
    <mergeCell ref="L3:L4"/>
  </mergeCells>
  <hyperlinks>
    <hyperlink r:id="rId1" ref="P2"/>
    <hyperlink r:id="rId2" ref="Q2"/>
    <hyperlink r:id="rId3" ref="R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6.63"/>
    <col customWidth="1" min="9" max="9" width="16.25"/>
    <col customWidth="1" min="26" max="26" width="29.75"/>
  </cols>
  <sheetData>
    <row r="1" ht="98.25" customHeight="1">
      <c r="A1" s="1"/>
      <c r="B1" s="1"/>
      <c r="C1" s="2" t="s">
        <v>0</v>
      </c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8.25" customHeight="1">
      <c r="A2" s="4" t="s">
        <v>65</v>
      </c>
      <c r="B2" s="5"/>
      <c r="C2" s="6" t="s">
        <v>2</v>
      </c>
      <c r="D2" s="6" t="s">
        <v>3</v>
      </c>
      <c r="E2" s="6" t="s">
        <v>4</v>
      </c>
      <c r="F2" s="6" t="s">
        <v>4</v>
      </c>
      <c r="G2" s="6" t="s">
        <v>5</v>
      </c>
      <c r="H2" s="6" t="s">
        <v>6</v>
      </c>
      <c r="I2" s="6" t="s">
        <v>66</v>
      </c>
      <c r="J2" s="6" t="s">
        <v>8</v>
      </c>
      <c r="K2" s="6" t="s">
        <v>9</v>
      </c>
      <c r="L2" s="6" t="s">
        <v>9</v>
      </c>
      <c r="M2" s="6" t="s">
        <v>10</v>
      </c>
      <c r="N2" s="6" t="s">
        <v>11</v>
      </c>
      <c r="O2" s="6" t="s">
        <v>67</v>
      </c>
      <c r="P2" s="7" t="s">
        <v>68</v>
      </c>
      <c r="Q2" s="7" t="s">
        <v>69</v>
      </c>
      <c r="R2" s="7" t="s">
        <v>70</v>
      </c>
      <c r="S2" s="6" t="s">
        <v>16</v>
      </c>
      <c r="T2" s="6" t="s">
        <v>9</v>
      </c>
      <c r="U2" s="6" t="s">
        <v>9</v>
      </c>
      <c r="V2" s="6" t="s">
        <v>9</v>
      </c>
      <c r="W2" s="6" t="s">
        <v>9</v>
      </c>
      <c r="X2" s="6" t="s">
        <v>9</v>
      </c>
      <c r="Y2" s="6" t="s">
        <v>9</v>
      </c>
      <c r="Z2" s="6" t="s">
        <v>17</v>
      </c>
    </row>
    <row r="3">
      <c r="A3" s="8" t="s">
        <v>18</v>
      </c>
      <c r="B3" s="9" t="s">
        <v>19</v>
      </c>
      <c r="C3" s="10"/>
      <c r="D3" s="11" t="s">
        <v>20</v>
      </c>
      <c r="E3" s="3"/>
      <c r="F3" s="3"/>
      <c r="G3" s="3"/>
      <c r="H3" s="5"/>
      <c r="I3" s="12" t="s">
        <v>21</v>
      </c>
      <c r="J3" s="5"/>
      <c r="K3" s="13" t="s">
        <v>22</v>
      </c>
      <c r="L3" s="13" t="s">
        <v>23</v>
      </c>
      <c r="M3" s="14" t="s">
        <v>24</v>
      </c>
      <c r="N3" s="3"/>
      <c r="O3" s="3"/>
      <c r="P3" s="3"/>
      <c r="Q3" s="3"/>
      <c r="R3" s="3"/>
      <c r="S3" s="3"/>
      <c r="T3" s="3"/>
      <c r="U3" s="5"/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</row>
    <row r="4">
      <c r="A4" s="16"/>
      <c r="B4" s="5"/>
      <c r="C4" s="17" t="s">
        <v>30</v>
      </c>
      <c r="D4" s="17" t="s">
        <v>31</v>
      </c>
      <c r="E4" s="17" t="s">
        <v>32</v>
      </c>
      <c r="F4" s="17" t="s">
        <v>33</v>
      </c>
      <c r="G4" s="17" t="s">
        <v>34</v>
      </c>
      <c r="H4" s="17" t="s">
        <v>35</v>
      </c>
      <c r="I4" s="18" t="s">
        <v>36</v>
      </c>
      <c r="J4" s="18" t="s">
        <v>37</v>
      </c>
      <c r="K4" s="5"/>
      <c r="L4" s="5"/>
      <c r="M4" s="19" t="s">
        <v>38</v>
      </c>
      <c r="N4" s="20" t="s">
        <v>39</v>
      </c>
      <c r="O4" s="20" t="s">
        <v>40</v>
      </c>
      <c r="P4" s="19" t="s">
        <v>41</v>
      </c>
      <c r="Q4" s="20" t="s">
        <v>42</v>
      </c>
      <c r="R4" s="20" t="s">
        <v>43</v>
      </c>
      <c r="S4" s="20" t="s">
        <v>44</v>
      </c>
      <c r="T4" s="20" t="s">
        <v>45</v>
      </c>
      <c r="U4" s="20" t="s">
        <v>46</v>
      </c>
      <c r="V4" s="5"/>
      <c r="W4" s="5"/>
      <c r="X4" s="5"/>
      <c r="Y4" s="5"/>
      <c r="Z4" s="5"/>
    </row>
    <row r="5">
      <c r="A5" s="21" t="s">
        <v>71</v>
      </c>
      <c r="B5" s="22" t="s">
        <v>72</v>
      </c>
      <c r="C5" s="40">
        <v>25.0</v>
      </c>
      <c r="D5" s="24">
        <v>12550.0</v>
      </c>
      <c r="E5" s="41">
        <v>0.0</v>
      </c>
      <c r="F5" s="41">
        <v>0.0</v>
      </c>
      <c r="G5" s="41">
        <f>B18*2</f>
        <v>90</v>
      </c>
      <c r="H5" s="42">
        <f>B17/C5</f>
        <v>200</v>
      </c>
      <c r="I5" s="43">
        <f>B19/C5</f>
        <v>600</v>
      </c>
      <c r="J5" s="44">
        <f>B20/C5</f>
        <v>200</v>
      </c>
      <c r="K5" s="24">
        <f>D5+E5+G5+I5+J5</f>
        <v>13440</v>
      </c>
      <c r="L5" s="24">
        <f>D5+F5+H5+I5+J5</f>
        <v>13550</v>
      </c>
      <c r="M5" s="40">
        <v>20500.0</v>
      </c>
      <c r="N5" s="22">
        <f>M5/100*1.5</f>
        <v>307.5</v>
      </c>
      <c r="O5" s="22">
        <f>M5/100*8</f>
        <v>1640</v>
      </c>
      <c r="P5" s="29">
        <v>25.0</v>
      </c>
      <c r="Q5" s="29">
        <v>400.0</v>
      </c>
      <c r="R5" s="30">
        <f>M5*5.5%</f>
        <v>1127.5</v>
      </c>
      <c r="S5" s="22">
        <f>M5/100*6</f>
        <v>1230</v>
      </c>
      <c r="T5" s="22">
        <f>N5+O5+P5+Q5+R5+S5</f>
        <v>4730</v>
      </c>
      <c r="U5" s="22">
        <f>N5+O5+Q5+R5+S5</f>
        <v>4705</v>
      </c>
      <c r="V5" s="31">
        <f>M5-T5-K5</f>
        <v>2330</v>
      </c>
      <c r="W5" s="31">
        <f>V5/M5*100</f>
        <v>11.36585366</v>
      </c>
      <c r="X5" s="31">
        <f>M5-L5-U5</f>
        <v>2245</v>
      </c>
      <c r="Y5" s="31">
        <f>X5/M5*100</f>
        <v>10.95121951</v>
      </c>
      <c r="Z5" s="45" t="s">
        <v>73</v>
      </c>
    </row>
    <row r="6">
      <c r="A6" s="33"/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5" t="s">
        <v>50</v>
      </c>
      <c r="B7" s="36" t="s">
        <v>51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7" t="s">
        <v>52</v>
      </c>
      <c r="B8" s="38">
        <v>90.0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7" t="s">
        <v>53</v>
      </c>
      <c r="B9" s="38">
        <v>5.0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7" t="s">
        <v>54</v>
      </c>
      <c r="B10" s="38">
        <v>37.0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7" t="s">
        <v>55</v>
      </c>
      <c r="B11" s="38">
        <v>6.0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3"/>
      <c r="B12" s="33"/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5" t="s">
        <v>19</v>
      </c>
      <c r="B13" s="36" t="s">
        <v>56</v>
      </c>
      <c r="C13" s="36" t="s">
        <v>57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7" t="s">
        <v>71</v>
      </c>
      <c r="B14" s="38" t="s">
        <v>74</v>
      </c>
      <c r="C14" s="38">
        <v>15.6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3"/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5" t="s">
        <v>59</v>
      </c>
      <c r="B16" s="36" t="s">
        <v>60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7" t="s">
        <v>61</v>
      </c>
      <c r="B17" s="38">
        <v>5000.0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7" t="s">
        <v>62</v>
      </c>
      <c r="B18" s="38">
        <v>45.0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7" t="s">
        <v>63</v>
      </c>
      <c r="B19" s="39">
        <v>15000.0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7" t="s">
        <v>64</v>
      </c>
      <c r="B20" s="38">
        <v>5000.0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</sheetData>
  <mergeCells count="14">
    <mergeCell ref="I3:J3"/>
    <mergeCell ref="M3:U3"/>
    <mergeCell ref="V3:V4"/>
    <mergeCell ref="W3:W4"/>
    <mergeCell ref="X3:X4"/>
    <mergeCell ref="Y3:Y4"/>
    <mergeCell ref="Z3:Z4"/>
    <mergeCell ref="C1:H1"/>
    <mergeCell ref="A2:B2"/>
    <mergeCell ref="A3:A4"/>
    <mergeCell ref="B3:B4"/>
    <mergeCell ref="D3:H3"/>
    <mergeCell ref="K3:K4"/>
    <mergeCell ref="L3:L4"/>
  </mergeCells>
  <hyperlinks>
    <hyperlink r:id="rId1" ref="P2"/>
    <hyperlink r:id="rId2" ref="Q2"/>
    <hyperlink r:id="rId3" ref="R2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6.63"/>
    <col customWidth="1" min="26" max="26" width="29.75"/>
  </cols>
  <sheetData>
    <row r="1" ht="115.5" customHeight="1">
      <c r="A1" s="1"/>
      <c r="B1" s="1"/>
      <c r="C1" s="2" t="s">
        <v>0</v>
      </c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6.0" customHeight="1">
      <c r="A2" s="4" t="s">
        <v>75</v>
      </c>
      <c r="B2" s="5"/>
      <c r="C2" s="6" t="s">
        <v>2</v>
      </c>
      <c r="D2" s="6" t="s">
        <v>3</v>
      </c>
      <c r="E2" s="6" t="s">
        <v>4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9</v>
      </c>
      <c r="M2" s="6" t="s">
        <v>10</v>
      </c>
      <c r="N2" s="6" t="s">
        <v>11</v>
      </c>
      <c r="O2" s="6" t="s">
        <v>76</v>
      </c>
      <c r="P2" s="7" t="s">
        <v>77</v>
      </c>
      <c r="Q2" s="7" t="s">
        <v>78</v>
      </c>
      <c r="R2" s="7" t="s">
        <v>79</v>
      </c>
      <c r="S2" s="6" t="s">
        <v>16</v>
      </c>
      <c r="T2" s="6" t="s">
        <v>9</v>
      </c>
      <c r="U2" s="6" t="s">
        <v>9</v>
      </c>
      <c r="V2" s="6" t="s">
        <v>9</v>
      </c>
      <c r="W2" s="6" t="s">
        <v>9</v>
      </c>
      <c r="X2" s="6" t="s">
        <v>9</v>
      </c>
      <c r="Y2" s="6" t="s">
        <v>9</v>
      </c>
      <c r="Z2" s="6" t="s">
        <v>17</v>
      </c>
    </row>
    <row r="3">
      <c r="A3" s="9" t="s">
        <v>18</v>
      </c>
      <c r="B3" s="9" t="s">
        <v>19</v>
      </c>
      <c r="C3" s="10"/>
      <c r="D3" s="11" t="s">
        <v>20</v>
      </c>
      <c r="E3" s="3"/>
      <c r="F3" s="3"/>
      <c r="G3" s="3"/>
      <c r="H3" s="5"/>
      <c r="I3" s="12" t="s">
        <v>21</v>
      </c>
      <c r="J3" s="5"/>
      <c r="K3" s="13" t="s">
        <v>22</v>
      </c>
      <c r="L3" s="13" t="s">
        <v>23</v>
      </c>
      <c r="M3" s="14" t="s">
        <v>24</v>
      </c>
      <c r="N3" s="3"/>
      <c r="O3" s="3"/>
      <c r="P3" s="3"/>
      <c r="Q3" s="3"/>
      <c r="R3" s="3"/>
      <c r="S3" s="3"/>
      <c r="T3" s="3"/>
      <c r="U3" s="3"/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</row>
    <row r="4">
      <c r="A4" s="46"/>
      <c r="B4" s="5"/>
      <c r="C4" s="17" t="s">
        <v>30</v>
      </c>
      <c r="D4" s="17" t="s">
        <v>31</v>
      </c>
      <c r="E4" s="17" t="s">
        <v>32</v>
      </c>
      <c r="F4" s="17" t="s">
        <v>33</v>
      </c>
      <c r="G4" s="17" t="s">
        <v>34</v>
      </c>
      <c r="H4" s="17" t="s">
        <v>35</v>
      </c>
      <c r="I4" s="18" t="s">
        <v>36</v>
      </c>
      <c r="J4" s="18" t="s">
        <v>37</v>
      </c>
      <c r="K4" s="5"/>
      <c r="L4" s="5"/>
      <c r="M4" s="19" t="s">
        <v>38</v>
      </c>
      <c r="N4" s="20" t="s">
        <v>39</v>
      </c>
      <c r="O4" s="20" t="s">
        <v>40</v>
      </c>
      <c r="P4" s="19" t="s">
        <v>41</v>
      </c>
      <c r="Q4" s="20" t="s">
        <v>42</v>
      </c>
      <c r="R4" s="20" t="s">
        <v>43</v>
      </c>
      <c r="S4" s="20" t="s">
        <v>44</v>
      </c>
      <c r="T4" s="20" t="s">
        <v>45</v>
      </c>
      <c r="U4" s="20" t="s">
        <v>46</v>
      </c>
      <c r="V4" s="5"/>
      <c r="W4" s="5"/>
      <c r="X4" s="5"/>
      <c r="Y4" s="5"/>
      <c r="Z4" s="5"/>
    </row>
    <row r="5">
      <c r="A5" s="21" t="s">
        <v>80</v>
      </c>
      <c r="B5" s="22" t="s">
        <v>81</v>
      </c>
      <c r="C5" s="40">
        <v>150.0</v>
      </c>
      <c r="D5" s="24">
        <v>750.0</v>
      </c>
      <c r="E5" s="47">
        <f>B8+B9</f>
        <v>95</v>
      </c>
      <c r="F5" s="47">
        <f>B9</f>
        <v>5</v>
      </c>
      <c r="G5" s="47">
        <f>B18*2</f>
        <v>90</v>
      </c>
      <c r="H5" s="43">
        <f>B17/C5</f>
        <v>33.33333333</v>
      </c>
      <c r="I5" s="47">
        <f>B19/C5</f>
        <v>100</v>
      </c>
      <c r="J5" s="44">
        <f>B20/C5</f>
        <v>33.33333333</v>
      </c>
      <c r="K5" s="24">
        <f>D5+E5+G5+I5+J5</f>
        <v>1068.333333</v>
      </c>
      <c r="L5" s="24">
        <f>D5+F5+H5+I5+J5</f>
        <v>921.6666667</v>
      </c>
      <c r="M5" s="41">
        <v>1800.0</v>
      </c>
      <c r="N5" s="22">
        <f>M5/100*1.5</f>
        <v>27</v>
      </c>
      <c r="O5" s="22">
        <f>M5/100*11</f>
        <v>198</v>
      </c>
      <c r="P5" s="41">
        <v>25.0</v>
      </c>
      <c r="Q5" s="41">
        <v>51.0</v>
      </c>
      <c r="R5" s="48">
        <f>M5*5.5%</f>
        <v>99</v>
      </c>
      <c r="S5" s="22">
        <f>M5/100*6</f>
        <v>108</v>
      </c>
      <c r="T5" s="22">
        <f>N5+O5+P5+Q5+R5+S5</f>
        <v>508</v>
      </c>
      <c r="U5" s="22">
        <f>N5+O5+Q5+R5+S5</f>
        <v>483</v>
      </c>
      <c r="V5" s="31">
        <f>M5-T5-K5</f>
        <v>223.6666667</v>
      </c>
      <c r="W5" s="31">
        <f>V5/M5*100</f>
        <v>12.42592593</v>
      </c>
      <c r="X5" s="31">
        <f>M5-L5-U5</f>
        <v>395.3333333</v>
      </c>
      <c r="Y5" s="31">
        <f>X5/M5*100</f>
        <v>21.96296296</v>
      </c>
      <c r="Z5" s="49" t="s">
        <v>82</v>
      </c>
    </row>
    <row r="6">
      <c r="A6" s="33"/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5" t="s">
        <v>50</v>
      </c>
      <c r="B7" s="36" t="s">
        <v>51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7" t="s">
        <v>52</v>
      </c>
      <c r="B8" s="38">
        <v>90.0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7" t="s">
        <v>53</v>
      </c>
      <c r="B9" s="38">
        <v>5.0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7" t="s">
        <v>54</v>
      </c>
      <c r="B10" s="38">
        <v>37.0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7" t="s">
        <v>55</v>
      </c>
      <c r="B11" s="38">
        <v>6.0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3"/>
      <c r="B12" s="33"/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5" t="s">
        <v>19</v>
      </c>
      <c r="B13" s="36" t="s">
        <v>56</v>
      </c>
      <c r="C13" s="36" t="s">
        <v>57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7" t="s">
        <v>80</v>
      </c>
      <c r="B14" s="38" t="s">
        <v>83</v>
      </c>
      <c r="C14" s="38">
        <v>1.0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3"/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5" t="s">
        <v>59</v>
      </c>
      <c r="B16" s="36" t="s">
        <v>60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7" t="s">
        <v>61</v>
      </c>
      <c r="B17" s="38">
        <v>5000.0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7" t="s">
        <v>62</v>
      </c>
      <c r="B18" s="38">
        <v>45.0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7" t="s">
        <v>63</v>
      </c>
      <c r="B19" s="39">
        <v>15000.0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7" t="s">
        <v>64</v>
      </c>
      <c r="B20" s="38">
        <v>5000.0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</sheetData>
  <mergeCells count="14">
    <mergeCell ref="I3:J3"/>
    <mergeCell ref="M3:U3"/>
    <mergeCell ref="V3:V4"/>
    <mergeCell ref="W3:W4"/>
    <mergeCell ref="X3:X4"/>
    <mergeCell ref="Y3:Y4"/>
    <mergeCell ref="Z3:Z4"/>
    <mergeCell ref="C1:H1"/>
    <mergeCell ref="A2:B2"/>
    <mergeCell ref="A3:A4"/>
    <mergeCell ref="B3:B4"/>
    <mergeCell ref="D3:H3"/>
    <mergeCell ref="K3:K4"/>
    <mergeCell ref="L3:L4"/>
  </mergeCells>
  <hyperlinks>
    <hyperlink r:id="rId1" ref="P2"/>
    <hyperlink r:id="rId2" ref="Q2"/>
    <hyperlink r:id="rId3" ref="R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16.63"/>
    <col customWidth="1" min="2" max="2" width="16.63"/>
    <col customWidth="1" min="26" max="26" width="29.75"/>
  </cols>
  <sheetData>
    <row r="1" ht="117.0" customHeight="1">
      <c r="A1" s="50"/>
      <c r="B1" s="1"/>
      <c r="C1" s="2" t="s">
        <v>0</v>
      </c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51"/>
      <c r="Y1" s="51"/>
      <c r="Z1" s="51"/>
    </row>
    <row r="2" ht="117.0" customHeight="1">
      <c r="A2" s="52"/>
      <c r="B2" s="53" t="s">
        <v>84</v>
      </c>
      <c r="C2" s="6" t="s">
        <v>85</v>
      </c>
      <c r="D2" s="6" t="s">
        <v>3</v>
      </c>
      <c r="E2" s="6" t="s">
        <v>86</v>
      </c>
      <c r="F2" s="6" t="s">
        <v>86</v>
      </c>
      <c r="G2" s="6" t="s">
        <v>5</v>
      </c>
      <c r="H2" s="6" t="s">
        <v>87</v>
      </c>
      <c r="I2" s="6" t="s">
        <v>7</v>
      </c>
      <c r="J2" s="6" t="s">
        <v>8</v>
      </c>
      <c r="K2" s="6" t="s">
        <v>9</v>
      </c>
      <c r="L2" s="6" t="s">
        <v>9</v>
      </c>
      <c r="M2" s="6" t="s">
        <v>10</v>
      </c>
      <c r="N2" s="6" t="s">
        <v>11</v>
      </c>
      <c r="O2" s="7" t="s">
        <v>88</v>
      </c>
      <c r="P2" s="7" t="s">
        <v>89</v>
      </c>
      <c r="Q2" s="7" t="s">
        <v>90</v>
      </c>
      <c r="R2" s="7" t="s">
        <v>91</v>
      </c>
      <c r="S2" s="6" t="s">
        <v>92</v>
      </c>
      <c r="T2" s="6" t="s">
        <v>9</v>
      </c>
      <c r="U2" s="6" t="s">
        <v>9</v>
      </c>
      <c r="V2" s="6" t="s">
        <v>9</v>
      </c>
      <c r="W2" s="6" t="s">
        <v>9</v>
      </c>
      <c r="X2" s="54" t="s">
        <v>9</v>
      </c>
      <c r="Y2" s="54" t="s">
        <v>9</v>
      </c>
      <c r="Z2" s="54" t="s">
        <v>17</v>
      </c>
    </row>
    <row r="3">
      <c r="A3" s="55"/>
      <c r="B3" s="8" t="s">
        <v>19</v>
      </c>
      <c r="C3" s="10"/>
      <c r="D3" s="11" t="s">
        <v>20</v>
      </c>
      <c r="E3" s="3"/>
      <c r="F3" s="3"/>
      <c r="G3" s="3"/>
      <c r="H3" s="5"/>
      <c r="I3" s="12" t="s">
        <v>21</v>
      </c>
      <c r="J3" s="5"/>
      <c r="K3" s="13" t="s">
        <v>22</v>
      </c>
      <c r="L3" s="13" t="s">
        <v>23</v>
      </c>
      <c r="M3" s="14" t="s">
        <v>24</v>
      </c>
      <c r="N3" s="3"/>
      <c r="O3" s="3"/>
      <c r="P3" s="3"/>
      <c r="Q3" s="3"/>
      <c r="R3" s="3"/>
      <c r="S3" s="3"/>
      <c r="T3" s="3"/>
      <c r="U3" s="5"/>
      <c r="V3" s="15" t="s">
        <v>25</v>
      </c>
      <c r="W3" s="15" t="s">
        <v>26</v>
      </c>
      <c r="X3" s="56" t="s">
        <v>27</v>
      </c>
      <c r="Y3" s="56" t="s">
        <v>28</v>
      </c>
      <c r="Z3" s="56" t="s">
        <v>29</v>
      </c>
    </row>
    <row r="4">
      <c r="A4" s="55"/>
      <c r="B4" s="16"/>
      <c r="C4" s="17" t="s">
        <v>30</v>
      </c>
      <c r="D4" s="17" t="s">
        <v>31</v>
      </c>
      <c r="E4" s="17" t="s">
        <v>32</v>
      </c>
      <c r="F4" s="17" t="s">
        <v>33</v>
      </c>
      <c r="G4" s="17" t="s">
        <v>34</v>
      </c>
      <c r="H4" s="17" t="s">
        <v>35</v>
      </c>
      <c r="I4" s="18" t="s">
        <v>36</v>
      </c>
      <c r="J4" s="18" t="s">
        <v>37</v>
      </c>
      <c r="K4" s="5"/>
      <c r="L4" s="5"/>
      <c r="M4" s="19" t="s">
        <v>38</v>
      </c>
      <c r="N4" s="20" t="s">
        <v>39</v>
      </c>
      <c r="O4" s="20" t="s">
        <v>40</v>
      </c>
      <c r="P4" s="19" t="s">
        <v>41</v>
      </c>
      <c r="Q4" s="20" t="s">
        <v>42</v>
      </c>
      <c r="R4" s="20" t="s">
        <v>43</v>
      </c>
      <c r="S4" s="20" t="s">
        <v>44</v>
      </c>
      <c r="T4" s="20" t="s">
        <v>45</v>
      </c>
      <c r="U4" s="20" t="s">
        <v>46</v>
      </c>
      <c r="V4" s="5"/>
      <c r="W4" s="5"/>
      <c r="X4" s="5"/>
      <c r="Y4" s="5"/>
      <c r="Z4" s="5"/>
    </row>
    <row r="5">
      <c r="A5" s="57"/>
      <c r="B5" s="22" t="s">
        <v>48</v>
      </c>
      <c r="C5" s="23">
        <v>30.0</v>
      </c>
      <c r="D5" s="24">
        <v>300.0</v>
      </c>
      <c r="E5" s="25">
        <v>133.0</v>
      </c>
      <c r="F5" s="25">
        <v>133.0</v>
      </c>
      <c r="G5" s="25">
        <v>18.0</v>
      </c>
      <c r="H5" s="26">
        <v>50.0</v>
      </c>
      <c r="I5" s="26">
        <v>0.0</v>
      </c>
      <c r="J5" s="27">
        <f>C21/C5</f>
        <v>166.6666667</v>
      </c>
      <c r="K5" s="24">
        <f>D5+E5+G5+I5+J5</f>
        <v>617.6666667</v>
      </c>
      <c r="L5" s="24">
        <f>D5+F5+H5+I5+J5</f>
        <v>649.6666667</v>
      </c>
      <c r="M5" s="25">
        <v>1032.0</v>
      </c>
      <c r="N5" s="22">
        <f>M5/100*1.5</f>
        <v>15.48</v>
      </c>
      <c r="O5" s="22">
        <f>M5/100*12</f>
        <v>123.84</v>
      </c>
      <c r="P5" s="29">
        <v>25.0</v>
      </c>
      <c r="Q5" s="29">
        <v>79.0</v>
      </c>
      <c r="R5" s="30">
        <f>M5*5.5%</f>
        <v>56.76</v>
      </c>
      <c r="S5" s="22">
        <f>M5/100*6</f>
        <v>61.92</v>
      </c>
      <c r="T5" s="22">
        <f>N5+O5+P5+Q5+R5+S5</f>
        <v>362</v>
      </c>
      <c r="U5" s="22">
        <f>N5+O5+Q5+R5+S5</f>
        <v>337</v>
      </c>
      <c r="V5" s="31">
        <f>M5-T5-K5</f>
        <v>52.33333333</v>
      </c>
      <c r="W5" s="31">
        <f>V5/M5*100</f>
        <v>5.071059432</v>
      </c>
      <c r="X5" s="31">
        <f>M5-L5-U5</f>
        <v>45.33333333</v>
      </c>
      <c r="Y5" s="31">
        <f>X5/M5*100</f>
        <v>4.392764858</v>
      </c>
      <c r="Z5" s="45" t="s">
        <v>93</v>
      </c>
    </row>
    <row r="6">
      <c r="A6" s="34"/>
      <c r="B6" s="34"/>
      <c r="C6" s="34"/>
      <c r="D6" s="34"/>
      <c r="E6" s="34"/>
      <c r="F6" s="34"/>
      <c r="G6" s="34"/>
      <c r="H6" s="34"/>
      <c r="I6" s="58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4"/>
      <c r="B8" s="35" t="s">
        <v>50</v>
      </c>
      <c r="C8" s="36" t="s">
        <v>51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4"/>
      <c r="B9" s="37" t="s">
        <v>52</v>
      </c>
      <c r="C9" s="38">
        <v>90.0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4"/>
      <c r="B10" s="37" t="s">
        <v>53</v>
      </c>
      <c r="C10" s="38">
        <v>5.0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4"/>
      <c r="B11" s="37" t="s">
        <v>54</v>
      </c>
      <c r="C11" s="38">
        <v>37.0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4"/>
      <c r="B12" s="37" t="s">
        <v>55</v>
      </c>
      <c r="C12" s="38">
        <v>6.0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4"/>
      <c r="B13" s="33"/>
      <c r="C13" s="33"/>
      <c r="D13" s="33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4"/>
      <c r="B14" s="35" t="s">
        <v>19</v>
      </c>
      <c r="C14" s="36" t="s">
        <v>56</v>
      </c>
      <c r="D14" s="36" t="s">
        <v>57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4"/>
      <c r="B15" s="37" t="s">
        <v>47</v>
      </c>
      <c r="C15" s="38" t="s">
        <v>58</v>
      </c>
      <c r="D15" s="38">
        <v>2.1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/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4"/>
      <c r="B17" s="35" t="s">
        <v>59</v>
      </c>
      <c r="C17" s="36" t="s">
        <v>60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4"/>
      <c r="B18" s="37" t="s">
        <v>61</v>
      </c>
      <c r="C18" s="38">
        <v>5000.0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4"/>
      <c r="B19" s="37" t="s">
        <v>62</v>
      </c>
      <c r="C19" s="38">
        <v>45.0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4"/>
      <c r="B20" s="37" t="s">
        <v>63</v>
      </c>
      <c r="C20" s="39">
        <v>15000.0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/>
      <c r="B21" s="37" t="s">
        <v>64</v>
      </c>
      <c r="C21" s="38">
        <v>5000.0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</sheetData>
  <mergeCells count="12">
    <mergeCell ref="V3:V4"/>
    <mergeCell ref="W3:W4"/>
    <mergeCell ref="X3:X4"/>
    <mergeCell ref="Y3:Y4"/>
    <mergeCell ref="Z3:Z4"/>
    <mergeCell ref="C1:H1"/>
    <mergeCell ref="B3:B4"/>
    <mergeCell ref="D3:H3"/>
    <mergeCell ref="I3:J3"/>
    <mergeCell ref="K3:K4"/>
    <mergeCell ref="L3:L4"/>
    <mergeCell ref="M3:U3"/>
  </mergeCells>
  <hyperlinks>
    <hyperlink r:id="rId1" ref="O2"/>
    <hyperlink r:id="rId2" ref="P2"/>
    <hyperlink r:id="rId3" ref="Q2"/>
    <hyperlink r:id="rId4" ref="R2"/>
  </hyperlinks>
  <drawing r:id="rId5"/>
</worksheet>
</file>