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hjelmointi\2_Rust\idfem\theory\"/>
    </mc:Choice>
  </mc:AlternateContent>
  <xr:revisionPtr revIDLastSave="0" documentId="13_ncr:1_{57F20B97-0559-4E52-8A96-65980F14465D}" xr6:coauthVersionLast="47" xr6:coauthVersionMax="47" xr10:uidLastSave="{00000000-0000-0000-0000-000000000000}"/>
  <bookViews>
    <workbookView xWindow="-22230" yWindow="0" windowWidth="22335" windowHeight="20985" activeTab="1" xr2:uid="{27180542-B0D2-4BFE-946B-7857B24C93C8}"/>
  </bookViews>
  <sheets>
    <sheet name="Ilman vapautuksia" sheetId="1" r:id="rId1"/>
    <sheet name="Vapautuksill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8" i="2" l="1"/>
  <c r="AR38" i="2"/>
  <c r="AS38" i="2"/>
  <c r="AT38" i="2"/>
  <c r="AU38" i="2"/>
  <c r="AX38" i="2"/>
  <c r="AX35" i="2"/>
  <c r="AX31" i="2"/>
  <c r="AX32" i="2"/>
  <c r="AX33" i="2"/>
  <c r="AX34" i="2"/>
  <c r="AW53" i="2"/>
  <c r="AV54" i="2"/>
  <c r="AW54" i="2"/>
  <c r="AW56" i="2"/>
  <c r="AT58" i="2"/>
  <c r="AV58" i="2"/>
  <c r="O7" i="2"/>
  <c r="O8" i="2"/>
  <c r="O8" i="1"/>
  <c r="O7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K46" i="1"/>
  <c r="AL46" i="1"/>
  <c r="AM46" i="1"/>
  <c r="AQ46" i="1"/>
  <c r="AR46" i="1"/>
  <c r="AS46" i="1"/>
  <c r="AK47" i="1"/>
  <c r="AL47" i="1"/>
  <c r="AM47" i="1"/>
  <c r="AQ47" i="1"/>
  <c r="AR47" i="1"/>
  <c r="AS47" i="1"/>
  <c r="AK48" i="1"/>
  <c r="AL48" i="1"/>
  <c r="AM48" i="1"/>
  <c r="AQ48" i="1"/>
  <c r="AR48" i="1"/>
  <c r="AS48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K52" i="1"/>
  <c r="AL52" i="1"/>
  <c r="AM52" i="1"/>
  <c r="AQ52" i="1"/>
  <c r="AR52" i="1"/>
  <c r="AS52" i="1"/>
  <c r="AK53" i="1"/>
  <c r="AL53" i="1"/>
  <c r="AM53" i="1"/>
  <c r="AQ53" i="1"/>
  <c r="AR53" i="1"/>
  <c r="AS53" i="1"/>
  <c r="AK54" i="1"/>
  <c r="AL54" i="1"/>
  <c r="AM54" i="1"/>
  <c r="AQ54" i="1"/>
  <c r="AR54" i="1"/>
  <c r="AS54" i="1"/>
  <c r="AL43" i="1"/>
  <c r="AM43" i="1"/>
  <c r="AN43" i="1"/>
  <c r="AO43" i="1"/>
  <c r="AP43" i="1"/>
  <c r="AQ43" i="1"/>
  <c r="AR43" i="1"/>
  <c r="AS43" i="1"/>
  <c r="AT43" i="1"/>
  <c r="AU43" i="1"/>
  <c r="AV43" i="1"/>
  <c r="AK43" i="1"/>
  <c r="AP47" i="2"/>
  <c r="AQ47" i="2"/>
  <c r="AR47" i="2"/>
  <c r="AS47" i="2"/>
  <c r="AT47" i="2"/>
  <c r="AU47" i="2"/>
  <c r="AV47" i="2"/>
  <c r="AX47" i="2"/>
  <c r="AP48" i="2"/>
  <c r="AQ48" i="2"/>
  <c r="AR48" i="2"/>
  <c r="AS48" i="2"/>
  <c r="AT48" i="2"/>
  <c r="AU48" i="2"/>
  <c r="AV48" i="2"/>
  <c r="AX48" i="2"/>
  <c r="AQ49" i="2"/>
  <c r="AR49" i="2"/>
  <c r="AS49" i="2"/>
  <c r="AX49" i="2"/>
  <c r="AQ50" i="2"/>
  <c r="AR50" i="2"/>
  <c r="AS50" i="2"/>
  <c r="AX50" i="2"/>
  <c r="AK51" i="2"/>
  <c r="AL51" i="2"/>
  <c r="AM51" i="2"/>
  <c r="AQ51" i="2"/>
  <c r="AR51" i="2"/>
  <c r="AS51" i="2"/>
  <c r="AW51" i="2"/>
  <c r="AX51" i="2"/>
  <c r="AK52" i="2"/>
  <c r="AL52" i="2"/>
  <c r="AM52" i="2"/>
  <c r="AN52" i="2"/>
  <c r="AO52" i="2"/>
  <c r="AP52" i="2"/>
  <c r="AV52" i="2"/>
  <c r="AW52" i="2"/>
  <c r="AK53" i="2"/>
  <c r="AL53" i="2"/>
  <c r="AM53" i="2"/>
  <c r="AN53" i="2"/>
  <c r="AO53" i="2"/>
  <c r="AP53" i="2"/>
  <c r="AV53" i="2"/>
  <c r="AK54" i="2"/>
  <c r="AL54" i="2"/>
  <c r="AM54" i="2"/>
  <c r="AN54" i="2"/>
  <c r="AO54" i="2"/>
  <c r="AP54" i="2"/>
  <c r="AK55" i="2"/>
  <c r="AL55" i="2"/>
  <c r="AM55" i="2"/>
  <c r="AW55" i="2"/>
  <c r="AK56" i="2"/>
  <c r="AL56" i="2"/>
  <c r="AM56" i="2"/>
  <c r="AK57" i="2"/>
  <c r="AL57" i="2"/>
  <c r="AM57" i="2"/>
  <c r="AQ57" i="2"/>
  <c r="AR57" i="2"/>
  <c r="AS57" i="2"/>
  <c r="AW57" i="2"/>
  <c r="AX57" i="2"/>
  <c r="AP58" i="2"/>
  <c r="AQ58" i="2"/>
  <c r="AR58" i="2"/>
  <c r="AS58" i="2"/>
  <c r="AU58" i="2"/>
  <c r="AX58" i="2"/>
  <c r="AK59" i="2"/>
  <c r="AL59" i="2"/>
  <c r="AM59" i="2"/>
  <c r="AN59" i="2"/>
  <c r="AO59" i="2"/>
  <c r="AP59" i="2"/>
  <c r="AV59" i="2"/>
  <c r="AW59" i="2"/>
  <c r="AP46" i="2"/>
  <c r="AQ46" i="2"/>
  <c r="AR46" i="2"/>
  <c r="AS46" i="2"/>
  <c r="AT46" i="2"/>
  <c r="AU46" i="2"/>
  <c r="AV46" i="2"/>
  <c r="AX46" i="2"/>
  <c r="AA60" i="2"/>
  <c r="Q60" i="2"/>
  <c r="G59" i="2"/>
  <c r="X57" i="2"/>
  <c r="N57" i="2"/>
  <c r="D56" i="2"/>
  <c r="AA51" i="2"/>
  <c r="Q51" i="2"/>
  <c r="G50" i="2"/>
  <c r="Y15" i="2"/>
  <c r="AC29" i="2" s="1"/>
  <c r="O15" i="2"/>
  <c r="E15" i="2"/>
  <c r="I32" i="2" s="1"/>
  <c r="Y14" i="2"/>
  <c r="O14" i="2"/>
  <c r="S30" i="2" s="1"/>
  <c r="E14" i="2"/>
  <c r="O9" i="2"/>
  <c r="E9" i="2"/>
  <c r="Y9" i="2" s="1"/>
  <c r="E8" i="2"/>
  <c r="Y8" i="2" s="1"/>
  <c r="E7" i="2"/>
  <c r="Y7" i="2" s="1"/>
  <c r="Y5" i="2"/>
  <c r="W5" i="2"/>
  <c r="O5" i="2"/>
  <c r="M55" i="2" s="1"/>
  <c r="M5" i="2"/>
  <c r="M56" i="2" s="1"/>
  <c r="E5" i="2"/>
  <c r="F48" i="2" s="1"/>
  <c r="C5" i="2"/>
  <c r="E57" i="2" s="1"/>
  <c r="Y15" i="1"/>
  <c r="Y14" i="1"/>
  <c r="O15" i="1"/>
  <c r="O14" i="1"/>
  <c r="E14" i="1"/>
  <c r="E8" i="1"/>
  <c r="E7" i="1"/>
  <c r="M5" i="1"/>
  <c r="E5" i="1"/>
  <c r="C5" i="1"/>
  <c r="O11" i="2" l="1"/>
  <c r="Q32" i="2" s="1"/>
  <c r="I33" i="2"/>
  <c r="O10" i="2"/>
  <c r="O31" i="2" s="1"/>
  <c r="B46" i="2"/>
  <c r="M47" i="2"/>
  <c r="F57" i="2"/>
  <c r="E11" i="2"/>
  <c r="G33" i="2" s="1"/>
  <c r="L47" i="2"/>
  <c r="L31" i="2"/>
  <c r="L28" i="2"/>
  <c r="O28" i="2"/>
  <c r="D29" i="2"/>
  <c r="Z30" i="2"/>
  <c r="X32" i="2"/>
  <c r="C46" i="2"/>
  <c r="V47" i="2"/>
  <c r="L46" i="2"/>
  <c r="W47" i="2"/>
  <c r="E58" i="2"/>
  <c r="AC30" i="2"/>
  <c r="M46" i="2"/>
  <c r="B55" i="2"/>
  <c r="F58" i="2"/>
  <c r="W32" i="2"/>
  <c r="Z32" i="2"/>
  <c r="I29" i="2"/>
  <c r="AC32" i="2"/>
  <c r="S33" i="2"/>
  <c r="V46" i="2"/>
  <c r="O50" i="2"/>
  <c r="C55" i="2"/>
  <c r="O58" i="2"/>
  <c r="P58" i="2"/>
  <c r="E49" i="2"/>
  <c r="Z50" i="2"/>
  <c r="V55" i="2"/>
  <c r="Z58" i="2"/>
  <c r="E10" i="2"/>
  <c r="B45" i="2"/>
  <c r="F49" i="2"/>
  <c r="B54" i="2"/>
  <c r="W55" i="2"/>
  <c r="Y50" i="2"/>
  <c r="S29" i="2"/>
  <c r="I30" i="2"/>
  <c r="AC33" i="2"/>
  <c r="C45" i="2"/>
  <c r="O49" i="2"/>
  <c r="C54" i="2"/>
  <c r="O59" i="2"/>
  <c r="W46" i="2"/>
  <c r="L55" i="2"/>
  <c r="Y58" i="2"/>
  <c r="P49" i="2"/>
  <c r="L56" i="2"/>
  <c r="P59" i="2"/>
  <c r="P50" i="2"/>
  <c r="Y49" i="2"/>
  <c r="Y59" i="2"/>
  <c r="E48" i="2"/>
  <c r="Z49" i="2"/>
  <c r="V56" i="2"/>
  <c r="Z59" i="2"/>
  <c r="S32" i="2"/>
  <c r="W56" i="2"/>
  <c r="AA60" i="1"/>
  <c r="X57" i="1"/>
  <c r="AC33" i="1"/>
  <c r="AA51" i="1"/>
  <c r="AC32" i="1"/>
  <c r="AC30" i="1"/>
  <c r="Y5" i="1"/>
  <c r="AC29" i="1"/>
  <c r="AC22" i="1" s="1"/>
  <c r="W5" i="1"/>
  <c r="Q60" i="1"/>
  <c r="N57" i="1"/>
  <c r="O9" i="1"/>
  <c r="S33" i="1"/>
  <c r="Q51" i="1"/>
  <c r="S32" i="1"/>
  <c r="S30" i="1"/>
  <c r="O5" i="1"/>
  <c r="M46" i="1" s="1"/>
  <c r="S29" i="1"/>
  <c r="L46" i="1"/>
  <c r="E15" i="1"/>
  <c r="G59" i="1"/>
  <c r="D56" i="1"/>
  <c r="E9" i="1"/>
  <c r="Y9" i="1" s="1"/>
  <c r="Y8" i="1"/>
  <c r="Y7" i="1"/>
  <c r="G50" i="1"/>
  <c r="Z59" i="1"/>
  <c r="Q30" i="2" l="1"/>
  <c r="P32" i="2"/>
  <c r="N33" i="2"/>
  <c r="Q33" i="2"/>
  <c r="P33" i="2"/>
  <c r="Q29" i="2"/>
  <c r="Q38" i="2" s="1"/>
  <c r="M29" i="2"/>
  <c r="N32" i="2"/>
  <c r="P30" i="2"/>
  <c r="P29" i="2"/>
  <c r="M32" i="2"/>
  <c r="N29" i="2"/>
  <c r="M30" i="2"/>
  <c r="N30" i="2"/>
  <c r="M33" i="2"/>
  <c r="Z33" i="2"/>
  <c r="D32" i="2"/>
  <c r="F30" i="2"/>
  <c r="G32" i="2"/>
  <c r="AA32" i="2"/>
  <c r="F33" i="2"/>
  <c r="W30" i="2"/>
  <c r="D30" i="2"/>
  <c r="W33" i="2"/>
  <c r="AA30" i="2"/>
  <c r="C30" i="2"/>
  <c r="W29" i="2"/>
  <c r="F32" i="2"/>
  <c r="D33" i="2"/>
  <c r="Z29" i="2"/>
  <c r="C29" i="2"/>
  <c r="X33" i="2"/>
  <c r="C33" i="2"/>
  <c r="X29" i="2"/>
  <c r="X30" i="2"/>
  <c r="AA33" i="2"/>
  <c r="F29" i="2"/>
  <c r="C32" i="2"/>
  <c r="AC24" i="2"/>
  <c r="AA29" i="2"/>
  <c r="Y11" i="2"/>
  <c r="G29" i="2"/>
  <c r="G30" i="2"/>
  <c r="AC21" i="2"/>
  <c r="L38" i="2"/>
  <c r="S21" i="2"/>
  <c r="M38" i="2"/>
  <c r="P38" i="2"/>
  <c r="O38" i="2"/>
  <c r="AC25" i="2"/>
  <c r="AC20" i="2"/>
  <c r="O40" i="2"/>
  <c r="O41" i="2"/>
  <c r="O42" i="2"/>
  <c r="O39" i="2"/>
  <c r="AC22" i="2"/>
  <c r="S22" i="2"/>
  <c r="S25" i="2"/>
  <c r="S24" i="2"/>
  <c r="S23" i="2"/>
  <c r="I21" i="2"/>
  <c r="L37" i="2"/>
  <c r="O37" i="2"/>
  <c r="S20" i="2"/>
  <c r="I20" i="2"/>
  <c r="AC23" i="2"/>
  <c r="I25" i="2"/>
  <c r="I23" i="2"/>
  <c r="I22" i="2"/>
  <c r="I24" i="2"/>
  <c r="L39" i="2"/>
  <c r="L42" i="2"/>
  <c r="L41" i="2"/>
  <c r="L40" i="2"/>
  <c r="V31" i="2"/>
  <c r="V28" i="2"/>
  <c r="E31" i="2"/>
  <c r="E28" i="2"/>
  <c r="B31" i="2"/>
  <c r="Y28" i="2"/>
  <c r="Y10" i="2"/>
  <c r="Y31" i="2"/>
  <c r="B28" i="2"/>
  <c r="O11" i="1"/>
  <c r="Q32" i="1" s="1"/>
  <c r="E11" i="1"/>
  <c r="X33" i="1" s="1"/>
  <c r="S25" i="1"/>
  <c r="B54" i="1"/>
  <c r="O10" i="1"/>
  <c r="L31" i="1" s="1"/>
  <c r="M30" i="1"/>
  <c r="P30" i="1"/>
  <c r="M56" i="1"/>
  <c r="N33" i="1"/>
  <c r="P58" i="1"/>
  <c r="M55" i="1"/>
  <c r="L56" i="1"/>
  <c r="S21" i="1" s="1"/>
  <c r="Y49" i="1"/>
  <c r="F49" i="1"/>
  <c r="D29" i="1"/>
  <c r="Z30" i="1"/>
  <c r="F32" i="1"/>
  <c r="W30" i="1"/>
  <c r="C32" i="1"/>
  <c r="G33" i="1"/>
  <c r="F30" i="1"/>
  <c r="D30" i="1"/>
  <c r="X32" i="1"/>
  <c r="Z33" i="1"/>
  <c r="Y50" i="1"/>
  <c r="Y59" i="1"/>
  <c r="AC24" i="1" s="1"/>
  <c r="W46" i="1"/>
  <c r="F48" i="1"/>
  <c r="V56" i="1"/>
  <c r="W55" i="1"/>
  <c r="B46" i="1"/>
  <c r="B55" i="1"/>
  <c r="V47" i="1"/>
  <c r="E58" i="1"/>
  <c r="F57" i="1"/>
  <c r="E49" i="1"/>
  <c r="C45" i="1"/>
  <c r="Z49" i="1"/>
  <c r="C54" i="1"/>
  <c r="Z58" i="1"/>
  <c r="I30" i="1"/>
  <c r="I33" i="1"/>
  <c r="I32" i="1"/>
  <c r="C33" i="1"/>
  <c r="I29" i="1"/>
  <c r="E57" i="1"/>
  <c r="E10" i="1"/>
  <c r="S22" i="1"/>
  <c r="L55" i="1"/>
  <c r="Z50" i="1"/>
  <c r="Y58" i="1"/>
  <c r="O58" i="1"/>
  <c r="B45" i="1"/>
  <c r="C55" i="1"/>
  <c r="N30" i="1"/>
  <c r="M33" i="1"/>
  <c r="L47" i="1"/>
  <c r="O49" i="1"/>
  <c r="C46" i="1"/>
  <c r="M47" i="1"/>
  <c r="P49" i="1"/>
  <c r="AC25" i="1"/>
  <c r="F58" i="1"/>
  <c r="M29" i="1"/>
  <c r="O50" i="1"/>
  <c r="O59" i="1"/>
  <c r="W47" i="1"/>
  <c r="N29" i="1"/>
  <c r="P50" i="1"/>
  <c r="P59" i="1"/>
  <c r="V55" i="1"/>
  <c r="E48" i="1"/>
  <c r="V46" i="1"/>
  <c r="W56" i="1"/>
  <c r="N38" i="2" l="1"/>
  <c r="M37" i="2"/>
  <c r="M40" i="2"/>
  <c r="P37" i="2"/>
  <c r="N42" i="2"/>
  <c r="N39" i="2"/>
  <c r="N40" i="2"/>
  <c r="N41" i="2"/>
  <c r="N37" i="2"/>
  <c r="P20" i="2" s="1"/>
  <c r="BK9" i="2" s="1"/>
  <c r="AU49" i="2" s="1"/>
  <c r="Q41" i="2"/>
  <c r="P39" i="2"/>
  <c r="Q42" i="2"/>
  <c r="P25" i="2" s="1"/>
  <c r="BK17" i="2" s="1"/>
  <c r="AU57" i="2" s="1"/>
  <c r="Z38" i="2"/>
  <c r="M39" i="2"/>
  <c r="M22" i="2" s="1"/>
  <c r="BE11" i="2" s="1"/>
  <c r="AO51" i="2" s="1"/>
  <c r="Q40" i="2"/>
  <c r="M41" i="2"/>
  <c r="P40" i="2"/>
  <c r="Q39" i="2"/>
  <c r="Q37" i="2"/>
  <c r="P42" i="2"/>
  <c r="P41" i="2"/>
  <c r="M42" i="2"/>
  <c r="V39" i="2"/>
  <c r="Z39" i="2"/>
  <c r="L28" i="1"/>
  <c r="Q33" i="1"/>
  <c r="Q29" i="1"/>
  <c r="P33" i="1"/>
  <c r="P32" i="1"/>
  <c r="N32" i="1"/>
  <c r="M32" i="1"/>
  <c r="M42" i="1" s="1"/>
  <c r="P29" i="1"/>
  <c r="P41" i="1" s="1"/>
  <c r="Q30" i="1"/>
  <c r="Q40" i="1" s="1"/>
  <c r="F39" i="2"/>
  <c r="W39" i="2"/>
  <c r="D40" i="2"/>
  <c r="C37" i="2"/>
  <c r="D41" i="2"/>
  <c r="X40" i="2"/>
  <c r="D37" i="2"/>
  <c r="D39" i="2"/>
  <c r="X41" i="2"/>
  <c r="W38" i="2"/>
  <c r="W37" i="2"/>
  <c r="Z37" i="2"/>
  <c r="D36" i="2"/>
  <c r="AA37" i="2"/>
  <c r="G36" i="2"/>
  <c r="F37" i="2"/>
  <c r="X39" i="2"/>
  <c r="X42" i="2"/>
  <c r="D38" i="2"/>
  <c r="Z42" i="2"/>
  <c r="F40" i="2"/>
  <c r="F41" i="2"/>
  <c r="AA40" i="2"/>
  <c r="Y37" i="2"/>
  <c r="Z40" i="2"/>
  <c r="Z41" i="2"/>
  <c r="X37" i="2"/>
  <c r="F38" i="2"/>
  <c r="AA39" i="2"/>
  <c r="F36" i="2"/>
  <c r="C39" i="2"/>
  <c r="W42" i="2"/>
  <c r="C36" i="2"/>
  <c r="W41" i="2"/>
  <c r="C38" i="2"/>
  <c r="W40" i="2"/>
  <c r="C41" i="2"/>
  <c r="X38" i="2"/>
  <c r="C40" i="2"/>
  <c r="AA38" i="2"/>
  <c r="G37" i="2"/>
  <c r="G41" i="2"/>
  <c r="B37" i="2"/>
  <c r="AA41" i="2"/>
  <c r="G39" i="2"/>
  <c r="AA42" i="2"/>
  <c r="G38" i="2"/>
  <c r="E36" i="2"/>
  <c r="B36" i="2"/>
  <c r="G40" i="2"/>
  <c r="Y38" i="2"/>
  <c r="P21" i="2"/>
  <c r="BK10" i="2" s="1"/>
  <c r="AU50" i="2" s="1"/>
  <c r="O21" i="2"/>
  <c r="BJ10" i="2" s="1"/>
  <c r="AT50" i="2" s="1"/>
  <c r="Q21" i="2"/>
  <c r="BL10" i="2" s="1"/>
  <c r="AV50" i="2" s="1"/>
  <c r="L21" i="2"/>
  <c r="BD10" i="2" s="1"/>
  <c r="N21" i="2"/>
  <c r="BF10" i="2" s="1"/>
  <c r="AP50" i="2" s="1"/>
  <c r="M21" i="2"/>
  <c r="BE10" i="2" s="1"/>
  <c r="V38" i="2"/>
  <c r="V37" i="2"/>
  <c r="E37" i="2"/>
  <c r="Y39" i="2"/>
  <c r="B41" i="2"/>
  <c r="B40" i="2"/>
  <c r="B38" i="2"/>
  <c r="V41" i="2"/>
  <c r="B39" i="2"/>
  <c r="V42" i="2"/>
  <c r="V40" i="2"/>
  <c r="Y41" i="2"/>
  <c r="E39" i="2"/>
  <c r="Y40" i="2"/>
  <c r="E38" i="2"/>
  <c r="E40" i="2"/>
  <c r="Y42" i="2"/>
  <c r="E41" i="2"/>
  <c r="AA32" i="1"/>
  <c r="O28" i="1"/>
  <c r="G32" i="1"/>
  <c r="W29" i="1"/>
  <c r="AA30" i="1"/>
  <c r="F29" i="1"/>
  <c r="AA33" i="1"/>
  <c r="G29" i="1"/>
  <c r="G39" i="1" s="1"/>
  <c r="C30" i="1"/>
  <c r="X29" i="1"/>
  <c r="D33" i="1"/>
  <c r="Y11" i="1"/>
  <c r="F33" i="1"/>
  <c r="Z29" i="1"/>
  <c r="AA29" i="1"/>
  <c r="AA39" i="1" s="1"/>
  <c r="D32" i="1"/>
  <c r="W33" i="1"/>
  <c r="S23" i="1"/>
  <c r="X30" i="1"/>
  <c r="G30" i="1"/>
  <c r="C29" i="1"/>
  <c r="O31" i="1"/>
  <c r="AC23" i="1"/>
  <c r="Z32" i="1"/>
  <c r="W32" i="1"/>
  <c r="N38" i="1"/>
  <c r="I20" i="1"/>
  <c r="L38" i="1"/>
  <c r="M38" i="1"/>
  <c r="S24" i="1"/>
  <c r="I22" i="1"/>
  <c r="I25" i="1"/>
  <c r="I23" i="1"/>
  <c r="I24" i="1"/>
  <c r="I21" i="1"/>
  <c r="P39" i="1"/>
  <c r="P42" i="1"/>
  <c r="N42" i="1"/>
  <c r="N41" i="1"/>
  <c r="N39" i="1"/>
  <c r="N40" i="1"/>
  <c r="N37" i="1"/>
  <c r="P37" i="1"/>
  <c r="S20" i="1"/>
  <c r="L37" i="1"/>
  <c r="AC20" i="1"/>
  <c r="V28" i="1"/>
  <c r="B31" i="1"/>
  <c r="B28" i="1"/>
  <c r="Y10" i="1"/>
  <c r="E28" i="1"/>
  <c r="Y31" i="1"/>
  <c r="V31" i="1"/>
  <c r="Y28" i="1"/>
  <c r="E31" i="1"/>
  <c r="L42" i="1"/>
  <c r="L41" i="1"/>
  <c r="L39" i="1"/>
  <c r="L40" i="1"/>
  <c r="AC21" i="1"/>
  <c r="O20" i="2" l="1"/>
  <c r="BJ9" i="2" s="1"/>
  <c r="AT49" i="2" s="1"/>
  <c r="N20" i="2"/>
  <c r="BF9" i="2" s="1"/>
  <c r="AP49" i="2" s="1"/>
  <c r="Q23" i="2"/>
  <c r="BL15" i="2" s="1"/>
  <c r="AV55" i="2" s="1"/>
  <c r="O22" i="2"/>
  <c r="BJ11" i="2" s="1"/>
  <c r="AT51" i="2" s="1"/>
  <c r="M23" i="2"/>
  <c r="BE15" i="2" s="1"/>
  <c r="AO55" i="2" s="1"/>
  <c r="M25" i="2"/>
  <c r="BE17" i="2" s="1"/>
  <c r="AO57" i="2" s="1"/>
  <c r="O25" i="2"/>
  <c r="BJ17" i="2" s="1"/>
  <c r="AT57" i="2" s="1"/>
  <c r="L20" i="2"/>
  <c r="BD9" i="2" s="1"/>
  <c r="L25" i="2"/>
  <c r="BD17" i="2" s="1"/>
  <c r="AN57" i="2" s="1"/>
  <c r="M20" i="2"/>
  <c r="BE9" i="2" s="1"/>
  <c r="P24" i="2"/>
  <c r="BK16" i="2" s="1"/>
  <c r="N23" i="2"/>
  <c r="BF15" i="2" s="1"/>
  <c r="AP55" i="2" s="1"/>
  <c r="Q20" i="2"/>
  <c r="BL9" i="2" s="1"/>
  <c r="AV49" i="2" s="1"/>
  <c r="N25" i="2"/>
  <c r="BF17" i="2" s="1"/>
  <c r="AP57" i="2" s="1"/>
  <c r="M24" i="2"/>
  <c r="BE16" i="2" s="1"/>
  <c r="AO56" i="2" s="1"/>
  <c r="L22" i="2"/>
  <c r="BD11" i="2" s="1"/>
  <c r="AN51" i="2" s="1"/>
  <c r="O24" i="2"/>
  <c r="BJ16" i="2" s="1"/>
  <c r="N22" i="2"/>
  <c r="BF11" i="2" s="1"/>
  <c r="AP51" i="2" s="1"/>
  <c r="Q22" i="2"/>
  <c r="BL11" i="2" s="1"/>
  <c r="AV51" i="2" s="1"/>
  <c r="N24" i="2"/>
  <c r="BF16" i="2" s="1"/>
  <c r="AP56" i="2" s="1"/>
  <c r="P22" i="2"/>
  <c r="BK11" i="2" s="1"/>
  <c r="AU51" i="2" s="1"/>
  <c r="L24" i="2"/>
  <c r="BD16" i="2" s="1"/>
  <c r="AN56" i="2" s="1"/>
  <c r="Q24" i="2"/>
  <c r="BL16" i="2" s="1"/>
  <c r="AV56" i="2" s="1"/>
  <c r="P23" i="2"/>
  <c r="BK15" i="2" s="1"/>
  <c r="O23" i="2"/>
  <c r="BJ15" i="2" s="1"/>
  <c r="Q25" i="2"/>
  <c r="BL17" i="2" s="1"/>
  <c r="AV57" i="2" s="1"/>
  <c r="L23" i="2"/>
  <c r="BD15" i="2" s="1"/>
  <c r="AN55" i="2" s="1"/>
  <c r="P40" i="1"/>
  <c r="Q38" i="1"/>
  <c r="P38" i="1"/>
  <c r="M37" i="1"/>
  <c r="Q39" i="1"/>
  <c r="Q41" i="1"/>
  <c r="Q37" i="1"/>
  <c r="Q42" i="1"/>
  <c r="M40" i="1"/>
  <c r="M39" i="1"/>
  <c r="M41" i="1"/>
  <c r="D21" i="2"/>
  <c r="AM7" i="2" s="1"/>
  <c r="AM47" i="2" s="1"/>
  <c r="AA22" i="2"/>
  <c r="D20" i="2"/>
  <c r="AM6" i="2" s="1"/>
  <c r="AM46" i="2" s="1"/>
  <c r="E20" i="2"/>
  <c r="AN6" i="2" s="1"/>
  <c r="AN46" i="2" s="1"/>
  <c r="Z22" i="2"/>
  <c r="V22" i="2"/>
  <c r="C20" i="2"/>
  <c r="AL6" i="2" s="1"/>
  <c r="AL46" i="2" s="1"/>
  <c r="F20" i="2"/>
  <c r="AO6" i="2" s="1"/>
  <c r="AO46" i="2" s="1"/>
  <c r="G20" i="2"/>
  <c r="AW6" i="2" s="1"/>
  <c r="AW46" i="2" s="1"/>
  <c r="B20" i="2"/>
  <c r="X22" i="2"/>
  <c r="W22" i="2"/>
  <c r="Y22" i="2"/>
  <c r="B21" i="2"/>
  <c r="AK7" i="2" s="1"/>
  <c r="AK47" i="2" s="1"/>
  <c r="G21" i="2"/>
  <c r="AW7" i="2" s="1"/>
  <c r="AW47" i="2" s="1"/>
  <c r="W25" i="2"/>
  <c r="V25" i="2"/>
  <c r="X25" i="2"/>
  <c r="AA25" i="2"/>
  <c r="Y25" i="2"/>
  <c r="Z25" i="2"/>
  <c r="C23" i="2"/>
  <c r="AL9" i="2" s="1"/>
  <c r="AL49" i="2" s="1"/>
  <c r="G23" i="2"/>
  <c r="AW9" i="2" s="1"/>
  <c r="AW49" i="2" s="1"/>
  <c r="F23" i="2"/>
  <c r="AO9" i="2" s="1"/>
  <c r="AO49" i="2" s="1"/>
  <c r="E23" i="2"/>
  <c r="AN9" i="2" s="1"/>
  <c r="AN49" i="2" s="1"/>
  <c r="B23" i="2"/>
  <c r="AK9" i="2" s="1"/>
  <c r="AK49" i="2" s="1"/>
  <c r="D23" i="2"/>
  <c r="AM9" i="2" s="1"/>
  <c r="AM49" i="2" s="1"/>
  <c r="Y20" i="2"/>
  <c r="W20" i="2"/>
  <c r="Z20" i="2"/>
  <c r="V20" i="2"/>
  <c r="AA20" i="2"/>
  <c r="X20" i="2"/>
  <c r="F21" i="2"/>
  <c r="AO7" i="2" s="1"/>
  <c r="AO47" i="2" s="1"/>
  <c r="AA24" i="2"/>
  <c r="Z24" i="2"/>
  <c r="Y24" i="2"/>
  <c r="V24" i="2"/>
  <c r="X24" i="2"/>
  <c r="W24" i="2"/>
  <c r="D22" i="2"/>
  <c r="AM8" i="2" s="1"/>
  <c r="AM48" i="2" s="1"/>
  <c r="C22" i="2"/>
  <c r="AL8" i="2" s="1"/>
  <c r="AL48" i="2" s="1"/>
  <c r="G22" i="2"/>
  <c r="AW8" i="2" s="1"/>
  <c r="AW48" i="2" s="1"/>
  <c r="F22" i="2"/>
  <c r="AO8" i="2" s="1"/>
  <c r="AO48" i="2" s="1"/>
  <c r="B22" i="2"/>
  <c r="AK8" i="2" s="1"/>
  <c r="AK48" i="2" s="1"/>
  <c r="E22" i="2"/>
  <c r="AN8" i="2" s="1"/>
  <c r="AN48" i="2" s="1"/>
  <c r="F24" i="2"/>
  <c r="AO10" i="2" s="1"/>
  <c r="AO50" i="2" s="1"/>
  <c r="E24" i="2"/>
  <c r="AN10" i="2" s="1"/>
  <c r="AN50" i="2" s="1"/>
  <c r="G24" i="2"/>
  <c r="AW10" i="2" s="1"/>
  <c r="AW50" i="2" s="1"/>
  <c r="D24" i="2"/>
  <c r="AM10" i="2" s="1"/>
  <c r="AM50" i="2" s="1"/>
  <c r="C24" i="2"/>
  <c r="AL10" i="2" s="1"/>
  <c r="AL50" i="2" s="1"/>
  <c r="B24" i="2"/>
  <c r="AK10" i="2" s="1"/>
  <c r="AK50" i="2" s="1"/>
  <c r="E21" i="2"/>
  <c r="AN7" i="2" s="1"/>
  <c r="AN47" i="2" s="1"/>
  <c r="B25" i="2"/>
  <c r="AK18" i="2" s="1"/>
  <c r="AK58" i="2" s="1"/>
  <c r="E25" i="2"/>
  <c r="AN18" i="2" s="1"/>
  <c r="AN58" i="2" s="1"/>
  <c r="C25" i="2"/>
  <c r="AL18" i="2" s="1"/>
  <c r="AL58" i="2" s="1"/>
  <c r="G25" i="2"/>
  <c r="AW18" i="2" s="1"/>
  <c r="AW58" i="2" s="1"/>
  <c r="F25" i="2"/>
  <c r="AO18" i="2" s="1"/>
  <c r="AO58" i="2" s="1"/>
  <c r="D25" i="2"/>
  <c r="AM18" i="2" s="1"/>
  <c r="AM58" i="2" s="1"/>
  <c r="C21" i="2"/>
  <c r="AL7" i="2" s="1"/>
  <c r="AL47" i="2" s="1"/>
  <c r="AA21" i="2"/>
  <c r="Z21" i="2"/>
  <c r="Y21" i="2"/>
  <c r="X21" i="2"/>
  <c r="W21" i="2"/>
  <c r="V21" i="2"/>
  <c r="AA23" i="2"/>
  <c r="X23" i="2"/>
  <c r="Z23" i="2"/>
  <c r="Y23" i="2"/>
  <c r="W23" i="2"/>
  <c r="V23" i="2"/>
  <c r="F37" i="1"/>
  <c r="F36" i="1"/>
  <c r="F41" i="1"/>
  <c r="AA37" i="1"/>
  <c r="Z40" i="1"/>
  <c r="F39" i="1"/>
  <c r="AA42" i="1"/>
  <c r="Z41" i="1"/>
  <c r="F38" i="1"/>
  <c r="F40" i="1"/>
  <c r="D40" i="1"/>
  <c r="D41" i="1"/>
  <c r="C41" i="1"/>
  <c r="D38" i="1"/>
  <c r="X41" i="1"/>
  <c r="X42" i="1"/>
  <c r="D37" i="1"/>
  <c r="X40" i="1"/>
  <c r="W38" i="1"/>
  <c r="AA38" i="1"/>
  <c r="D39" i="1"/>
  <c r="C38" i="1"/>
  <c r="Z39" i="1"/>
  <c r="O40" i="1"/>
  <c r="Q23" i="1" s="1"/>
  <c r="BJ15" i="1" s="1"/>
  <c r="AV52" i="1" s="1"/>
  <c r="G40" i="1"/>
  <c r="D36" i="1"/>
  <c r="G41" i="1"/>
  <c r="O38" i="1"/>
  <c r="L21" i="1" s="1"/>
  <c r="BB10" i="1" s="1"/>
  <c r="AN47" i="1" s="1"/>
  <c r="O41" i="1"/>
  <c r="P24" i="1" s="1"/>
  <c r="BI16" i="1" s="1"/>
  <c r="AU53" i="1" s="1"/>
  <c r="G36" i="1"/>
  <c r="Z42" i="1"/>
  <c r="AA41" i="1"/>
  <c r="Z38" i="1"/>
  <c r="X37" i="1"/>
  <c r="O39" i="1"/>
  <c r="C36" i="1"/>
  <c r="AA40" i="1"/>
  <c r="W40" i="1"/>
  <c r="W41" i="1"/>
  <c r="G38" i="1"/>
  <c r="W42" i="1"/>
  <c r="W37" i="1"/>
  <c r="C39" i="1"/>
  <c r="C40" i="1"/>
  <c r="O37" i="1"/>
  <c r="Q20" i="1" s="1"/>
  <c r="BJ9" i="1" s="1"/>
  <c r="AV46" i="1" s="1"/>
  <c r="X39" i="1"/>
  <c r="C37" i="1"/>
  <c r="Z37" i="1"/>
  <c r="W39" i="1"/>
  <c r="G37" i="1"/>
  <c r="O42" i="1"/>
  <c r="X38" i="1"/>
  <c r="V38" i="1"/>
  <c r="V37" i="1"/>
  <c r="E40" i="1"/>
  <c r="E39" i="1"/>
  <c r="Y42" i="1"/>
  <c r="E38" i="1"/>
  <c r="Y40" i="1"/>
  <c r="E41" i="1"/>
  <c r="Y41" i="1"/>
  <c r="E36" i="1"/>
  <c r="B41" i="1"/>
  <c r="B40" i="1"/>
  <c r="B39" i="1"/>
  <c r="B38" i="1"/>
  <c r="V42" i="1"/>
  <c r="V40" i="1"/>
  <c r="V41" i="1"/>
  <c r="B36" i="1"/>
  <c r="B37" i="1"/>
  <c r="Y37" i="1"/>
  <c r="V39" i="1"/>
  <c r="E37" i="1"/>
  <c r="Y39" i="1"/>
  <c r="Y38" i="1"/>
  <c r="AU34" i="2" l="1"/>
  <c r="AU55" i="2" s="1"/>
  <c r="AS34" i="2"/>
  <c r="AS55" i="2" s="1"/>
  <c r="AR35" i="2"/>
  <c r="AR56" i="2" s="1"/>
  <c r="AS35" i="2"/>
  <c r="AS56" i="2" s="1"/>
  <c r="AQ33" i="2"/>
  <c r="AQ54" i="2" s="1"/>
  <c r="AX54" i="2"/>
  <c r="AR32" i="2"/>
  <c r="AR53" i="2" s="1"/>
  <c r="AQ31" i="2"/>
  <c r="AQ52" i="2" s="1"/>
  <c r="AQ59" i="2"/>
  <c r="AT34" i="2"/>
  <c r="AT55" i="2" s="1"/>
  <c r="AU35" i="2"/>
  <c r="AU56" i="2" s="1"/>
  <c r="AX59" i="2"/>
  <c r="AQ32" i="2"/>
  <c r="AQ53" i="2" s="1"/>
  <c r="AX53" i="2"/>
  <c r="AR31" i="2"/>
  <c r="AR52" i="2" s="1"/>
  <c r="AT33" i="2"/>
  <c r="AT54" i="2" s="1"/>
  <c r="AQ55" i="2"/>
  <c r="AQ34" i="2"/>
  <c r="AR34" i="2"/>
  <c r="AR55" i="2" s="1"/>
  <c r="AT35" i="2"/>
  <c r="AT56" i="2" s="1"/>
  <c r="AX55" i="2"/>
  <c r="AS31" i="2"/>
  <c r="AS52" i="2" s="1"/>
  <c r="AS32" i="2"/>
  <c r="AS53" i="2" s="1"/>
  <c r="AT31" i="2"/>
  <c r="AT52" i="2" s="1"/>
  <c r="AR33" i="2"/>
  <c r="AR54" i="2" s="1"/>
  <c r="AU33" i="2"/>
  <c r="AU54" i="2" s="1"/>
  <c r="AS59" i="2"/>
  <c r="AR59" i="2"/>
  <c r="AU31" i="2"/>
  <c r="AU52" i="2" s="1"/>
  <c r="AS33" i="2"/>
  <c r="AS54" i="2" s="1"/>
  <c r="AQ35" i="2"/>
  <c r="AQ56" i="2" s="1"/>
  <c r="AU59" i="2"/>
  <c r="AU32" i="2"/>
  <c r="AU53" i="2" s="1"/>
  <c r="AT59" i="2"/>
  <c r="AX56" i="2"/>
  <c r="AX52" i="2"/>
  <c r="AT32" i="2"/>
  <c r="AT53" i="2" s="1"/>
  <c r="P23" i="1"/>
  <c r="BI15" i="1" s="1"/>
  <c r="AU52" i="1" s="1"/>
  <c r="P25" i="1"/>
  <c r="BI17" i="1" s="1"/>
  <c r="AU54" i="1" s="1"/>
  <c r="P22" i="1"/>
  <c r="BI11" i="1" s="1"/>
  <c r="AU48" i="1" s="1"/>
  <c r="AK6" i="2"/>
  <c r="AK46" i="2" s="1"/>
  <c r="L23" i="1"/>
  <c r="BB15" i="1" s="1"/>
  <c r="AN52" i="1" s="1"/>
  <c r="M23" i="1"/>
  <c r="BC15" i="1" s="1"/>
  <c r="AO52" i="1" s="1"/>
  <c r="N21" i="1"/>
  <c r="BD10" i="1" s="1"/>
  <c r="AP47" i="1" s="1"/>
  <c r="N23" i="1"/>
  <c r="BD15" i="1" s="1"/>
  <c r="AP52" i="1" s="1"/>
  <c r="M24" i="1"/>
  <c r="BC16" i="1" s="1"/>
  <c r="AO53" i="1" s="1"/>
  <c r="O20" i="1"/>
  <c r="BH9" i="1" s="1"/>
  <c r="AT46" i="1" s="1"/>
  <c r="M20" i="1"/>
  <c r="BC9" i="1" s="1"/>
  <c r="AO46" i="1" s="1"/>
  <c r="M21" i="1"/>
  <c r="BC10" i="1" s="1"/>
  <c r="AO47" i="1" s="1"/>
  <c r="O23" i="1"/>
  <c r="BH15" i="1" s="1"/>
  <c r="AT52" i="1" s="1"/>
  <c r="AA20" i="1"/>
  <c r="AV28" i="1" s="1"/>
  <c r="L20" i="1"/>
  <c r="BB9" i="1" s="1"/>
  <c r="AN46" i="1" s="1"/>
  <c r="P20" i="1"/>
  <c r="BI9" i="1" s="1"/>
  <c r="AU46" i="1" s="1"/>
  <c r="N20" i="1"/>
  <c r="BD9" i="1" s="1"/>
  <c r="AP46" i="1" s="1"/>
  <c r="Q21" i="1"/>
  <c r="BJ10" i="1" s="1"/>
  <c r="AV47" i="1" s="1"/>
  <c r="L25" i="1"/>
  <c r="BB17" i="1" s="1"/>
  <c r="AN54" i="1" s="1"/>
  <c r="N24" i="1"/>
  <c r="BD16" i="1" s="1"/>
  <c r="AP53" i="1" s="1"/>
  <c r="L22" i="1"/>
  <c r="BB11" i="1" s="1"/>
  <c r="AN48" i="1" s="1"/>
  <c r="O24" i="1"/>
  <c r="BH16" i="1" s="1"/>
  <c r="AT53" i="1" s="1"/>
  <c r="O22" i="1"/>
  <c r="BH11" i="1" s="1"/>
  <c r="AT48" i="1" s="1"/>
  <c r="P21" i="1"/>
  <c r="BI10" i="1" s="1"/>
  <c r="AU47" i="1" s="1"/>
  <c r="Q22" i="1"/>
  <c r="BJ11" i="1" s="1"/>
  <c r="AV48" i="1" s="1"/>
  <c r="Q24" i="1"/>
  <c r="BJ16" i="1" s="1"/>
  <c r="AV53" i="1" s="1"/>
  <c r="M25" i="1"/>
  <c r="BC17" i="1" s="1"/>
  <c r="AO54" i="1" s="1"/>
  <c r="M22" i="1"/>
  <c r="BC11" i="1" s="1"/>
  <c r="AO48" i="1" s="1"/>
  <c r="N22" i="1"/>
  <c r="BD11" i="1" s="1"/>
  <c r="AP48" i="1" s="1"/>
  <c r="L24" i="1"/>
  <c r="BB16" i="1" s="1"/>
  <c r="AN53" i="1" s="1"/>
  <c r="O21" i="1"/>
  <c r="BH10" i="1" s="1"/>
  <c r="AT47" i="1" s="1"/>
  <c r="V21" i="1"/>
  <c r="AQ29" i="1" s="1"/>
  <c r="N25" i="1"/>
  <c r="BD17" i="1" s="1"/>
  <c r="AP54" i="1" s="1"/>
  <c r="O25" i="1"/>
  <c r="BH17" i="1" s="1"/>
  <c r="AT54" i="1" s="1"/>
  <c r="Q25" i="1"/>
  <c r="BJ17" i="1" s="1"/>
  <c r="AV54" i="1" s="1"/>
  <c r="C21" i="1"/>
  <c r="AL7" i="1" s="1"/>
  <c r="B21" i="1"/>
  <c r="AK7" i="1" s="1"/>
  <c r="F21" i="1"/>
  <c r="AO7" i="1" s="1"/>
  <c r="D21" i="1"/>
  <c r="AM7" i="1" s="1"/>
  <c r="E21" i="1"/>
  <c r="AN7" i="1" s="1"/>
  <c r="G21" i="1"/>
  <c r="AP7" i="1" s="1"/>
  <c r="Y22" i="1"/>
  <c r="AT30" i="1" s="1"/>
  <c r="X22" i="1"/>
  <c r="AS30" i="1" s="1"/>
  <c r="W22" i="1"/>
  <c r="AR30" i="1" s="1"/>
  <c r="V22" i="1"/>
  <c r="AQ30" i="1" s="1"/>
  <c r="Z22" i="1"/>
  <c r="AU30" i="1" s="1"/>
  <c r="AA22" i="1"/>
  <c r="AV30" i="1" s="1"/>
  <c r="AA21" i="1"/>
  <c r="AV29" i="1" s="1"/>
  <c r="V20" i="1"/>
  <c r="AQ28" i="1" s="1"/>
  <c r="G20" i="1"/>
  <c r="AP6" i="1" s="1"/>
  <c r="F20" i="1"/>
  <c r="AO6" i="1" s="1"/>
  <c r="E20" i="1"/>
  <c r="AN6" i="1" s="1"/>
  <c r="D20" i="1"/>
  <c r="AM6" i="1" s="1"/>
  <c r="C20" i="1"/>
  <c r="AL6" i="1" s="1"/>
  <c r="B20" i="1"/>
  <c r="AK6" i="1" s="1"/>
  <c r="G22" i="1"/>
  <c r="AP8" i="1" s="1"/>
  <c r="F22" i="1"/>
  <c r="AO8" i="1" s="1"/>
  <c r="E22" i="1"/>
  <c r="AN8" i="1" s="1"/>
  <c r="B22" i="1"/>
  <c r="AK8" i="1" s="1"/>
  <c r="D22" i="1"/>
  <c r="AM8" i="1" s="1"/>
  <c r="C22" i="1"/>
  <c r="AL8" i="1" s="1"/>
  <c r="Y21" i="1"/>
  <c r="AT29" i="1" s="1"/>
  <c r="X20" i="1"/>
  <c r="AS28" i="1" s="1"/>
  <c r="Z21" i="1"/>
  <c r="AU29" i="1" s="1"/>
  <c r="AA24" i="1"/>
  <c r="AV32" i="1" s="1"/>
  <c r="Z24" i="1"/>
  <c r="AU32" i="1" s="1"/>
  <c r="Y24" i="1"/>
  <c r="AT32" i="1" s="1"/>
  <c r="X24" i="1"/>
  <c r="AS32" i="1" s="1"/>
  <c r="W24" i="1"/>
  <c r="AR32" i="1" s="1"/>
  <c r="V24" i="1"/>
  <c r="AQ32" i="1" s="1"/>
  <c r="AA23" i="1"/>
  <c r="AV31" i="1" s="1"/>
  <c r="Z23" i="1"/>
  <c r="AU31" i="1" s="1"/>
  <c r="Y23" i="1"/>
  <c r="AT31" i="1" s="1"/>
  <c r="X23" i="1"/>
  <c r="AS31" i="1" s="1"/>
  <c r="W23" i="1"/>
  <c r="AR31" i="1" s="1"/>
  <c r="V23" i="1"/>
  <c r="AQ31" i="1" s="1"/>
  <c r="X21" i="1"/>
  <c r="AS29" i="1" s="1"/>
  <c r="Z20" i="1"/>
  <c r="AU28" i="1" s="1"/>
  <c r="X25" i="1"/>
  <c r="AS33" i="1" s="1"/>
  <c r="AA25" i="1"/>
  <c r="AV33" i="1" s="1"/>
  <c r="Z25" i="1"/>
  <c r="AU33" i="1" s="1"/>
  <c r="Y25" i="1"/>
  <c r="AT33" i="1" s="1"/>
  <c r="V25" i="1"/>
  <c r="AQ33" i="1" s="1"/>
  <c r="W25" i="1"/>
  <c r="AR33" i="1" s="1"/>
  <c r="B25" i="1"/>
  <c r="AK11" i="1" s="1"/>
  <c r="G25" i="1"/>
  <c r="AP11" i="1" s="1"/>
  <c r="F25" i="1"/>
  <c r="AO11" i="1" s="1"/>
  <c r="E25" i="1"/>
  <c r="AN11" i="1" s="1"/>
  <c r="D25" i="1"/>
  <c r="AM11" i="1" s="1"/>
  <c r="C25" i="1"/>
  <c r="AL11" i="1" s="1"/>
  <c r="W20" i="1"/>
  <c r="AR28" i="1" s="1"/>
  <c r="Y20" i="1"/>
  <c r="AT28" i="1" s="1"/>
  <c r="W21" i="1"/>
  <c r="AR29" i="1" s="1"/>
  <c r="E23" i="1"/>
  <c r="AN9" i="1" s="1"/>
  <c r="G23" i="1"/>
  <c r="AP9" i="1" s="1"/>
  <c r="F23" i="1"/>
  <c r="AO9" i="1" s="1"/>
  <c r="C23" i="1"/>
  <c r="AL9" i="1" s="1"/>
  <c r="D23" i="1"/>
  <c r="AM9" i="1" s="1"/>
  <c r="B23" i="1"/>
  <c r="AK9" i="1" s="1"/>
  <c r="E24" i="1"/>
  <c r="AN10" i="1" s="1"/>
  <c r="D24" i="1"/>
  <c r="AM10" i="1" s="1"/>
  <c r="C24" i="1"/>
  <c r="AL10" i="1" s="1"/>
  <c r="B24" i="1"/>
  <c r="AK10" i="1" s="1"/>
  <c r="F24" i="1"/>
  <c r="AO10" i="1" s="1"/>
  <c r="G24" i="1"/>
  <c r="AP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53F448-3A45-42C9-A5CF-9618411E7B2F}" keepAlive="1" name="Kysely – Taulukko1" description="Yhteys kyselyyn Taulukko1 työkirjassa." type="5" refreshedVersion="0" background="1">
    <dbPr connection="Provider=Microsoft.Mashup.OleDb.1;Data Source=$Workbook$;Location=Taulukko1;Extended Properties=&quot;&quot;" command="SELECT * FROM [Taulukko1]"/>
  </connection>
</connections>
</file>

<file path=xl/sharedStrings.xml><?xml version="1.0" encoding="utf-8"?>
<sst xmlns="http://schemas.openxmlformats.org/spreadsheetml/2006/main" count="198" uniqueCount="41">
  <si>
    <t>°</t>
  </si>
  <si>
    <t>*</t>
  </si>
  <si>
    <t>Elementin pituus</t>
  </si>
  <si>
    <t>mm</t>
  </si>
  <si>
    <r>
      <t>mm</t>
    </r>
    <r>
      <rPr>
        <vertAlign val="superscript"/>
        <sz val="9"/>
        <color theme="1"/>
        <rFont val="Aptos Narrow"/>
        <family val="2"/>
        <scheme val="minor"/>
      </rPr>
      <t>2</t>
    </r>
  </si>
  <si>
    <t>Jäyhyysmomentti</t>
  </si>
  <si>
    <r>
      <t>mm</t>
    </r>
    <r>
      <rPr>
        <vertAlign val="superscript"/>
        <sz val="9"/>
        <color theme="1"/>
        <rFont val="Aptos Narrow"/>
        <family val="2"/>
        <scheme val="minor"/>
      </rPr>
      <t>4</t>
    </r>
  </si>
  <si>
    <t>Kimmokerroin</t>
  </si>
  <si>
    <r>
      <t>N/mm</t>
    </r>
    <r>
      <rPr>
        <vertAlign val="superscript"/>
        <sz val="9"/>
        <color theme="1"/>
        <rFont val="Aptos Narrow"/>
        <family val="2"/>
        <scheme val="minor"/>
      </rPr>
      <t>2</t>
    </r>
  </si>
  <si>
    <t>kN</t>
  </si>
  <si>
    <t>N</t>
  </si>
  <si>
    <r>
      <t>Nmm</t>
    </r>
    <r>
      <rPr>
        <vertAlign val="superscript"/>
        <sz val="9"/>
        <color theme="1"/>
        <rFont val="Aptos Narrow"/>
        <family val="2"/>
        <scheme val="minor"/>
      </rPr>
      <t>2</t>
    </r>
  </si>
  <si>
    <t>Omapaino</t>
  </si>
  <si>
    <r>
      <t>N/m</t>
    </r>
    <r>
      <rPr>
        <vertAlign val="superscript"/>
        <sz val="9"/>
        <color theme="1"/>
        <rFont val="Aptos Narrow"/>
        <family val="2"/>
        <scheme val="minor"/>
      </rPr>
      <t>2</t>
    </r>
  </si>
  <si>
    <t>Elementti 1</t>
  </si>
  <si>
    <t>Kuormat</t>
  </si>
  <si>
    <t>Elementti 2</t>
  </si>
  <si>
    <t>Elementti 3</t>
  </si>
  <si>
    <t>Elementin kiertokulma</t>
  </si>
  <si>
    <t>Jatkuva kuorma</t>
  </si>
  <si>
    <t>Pistekuorma</t>
  </si>
  <si>
    <t>cos</t>
  </si>
  <si>
    <t>sin</t>
  </si>
  <si>
    <t>Profiilin pinta-ala</t>
  </si>
  <si>
    <t>EI</t>
  </si>
  <si>
    <t>EA</t>
  </si>
  <si>
    <t>N/mm² (MPa)</t>
  </si>
  <si>
    <t>N/mm²</t>
  </si>
  <si>
    <t>Globaali jäykkyysmatriisi</t>
  </si>
  <si>
    <t>Elementin jäykkyysmatriisi lokaalissa koordinaatistossa</t>
  </si>
  <si>
    <t>Elementin lokaali jäykkyysmatriisi kerrottuna transponoidulla kiertomatriisilla</t>
  </si>
  <si>
    <t>Elementin kiertomatriisi</t>
  </si>
  <si>
    <t>Elementin kiertomatriisi transponoituna</t>
  </si>
  <si>
    <t>Lukkovoimat (Lkoord)</t>
  </si>
  <si>
    <t>Lukkovoimat (Gkoord)</t>
  </si>
  <si>
    <t>kN/m</t>
  </si>
  <si>
    <t>Laskenta perustuu Savonia AMK opintoihin, Ville Pekkalan opinnäytetyöhön ja netistä löytyneeseen (ei tällä hetkellä löydettävissä) Matti Lähteenmäki, Elementtimenetelmän perusteet opukseen</t>
  </si>
  <si>
    <t>Elementin 1 globaali jäykkyysmatriisi - sijoitus yhdistettyyn jäykkyysmatriisiin</t>
  </si>
  <si>
    <t>Yhdistetty jäykkyysmatriisi</t>
  </si>
  <si>
    <t>Elementin 2 globaali jäykkyysmatriisi - sijoitus yhdistettyyn jäykkyysmatriisiin</t>
  </si>
  <si>
    <t>Elementin 3 globaali jäykkyysmatriisi - sijoitus yhdistettyyn jäykkyysmatriisiin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</si>
</sst>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E+00"/>
    <numFmt numFmtId="167" formatCode="0.0"/>
    <numFmt numFmtId="168" formatCode="0.00000"/>
  </numFmts>
  <fonts count="17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sz val="8"/>
      <color theme="1"/>
      <name val="Aptos Narrow"/>
      <family val="2"/>
      <scheme val="minor"/>
    </font>
    <font>
      <vertAlign val="superscript"/>
      <sz val="9"/>
      <color theme="1"/>
      <name val="Aptos Narrow"/>
      <family val="2"/>
      <scheme val="minor"/>
    </font>
    <font>
      <sz val="9"/>
      <color theme="1"/>
      <name val="Calibri"/>
      <family val="2"/>
    </font>
    <font>
      <b/>
      <sz val="9"/>
      <name val="Aptos Narrow"/>
      <family val="2"/>
      <scheme val="minor"/>
    </font>
    <font>
      <sz val="9"/>
      <color theme="1"/>
      <name val="Times New Roman"/>
      <family val="1"/>
    </font>
    <font>
      <sz val="9"/>
      <color rgb="FFFF0000"/>
      <name val="Aptos Narrow"/>
      <family val="2"/>
      <scheme val="minor"/>
    </font>
    <font>
      <b/>
      <sz val="9"/>
      <color theme="6" tint="-0.249977111117893"/>
      <name val="Aptos Narrow"/>
      <family val="2"/>
      <scheme val="minor"/>
    </font>
    <font>
      <sz val="9"/>
      <color theme="6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otted">
        <color auto="1"/>
      </right>
      <top/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tt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3" fillId="0" borderId="0" xfId="0" applyFont="1" applyAlignment="1">
      <alignment horizontal="center"/>
    </xf>
    <xf numFmtId="164" fontId="3" fillId="3" borderId="0" xfId="0" applyNumberFormat="1" applyFont="1" applyFill="1"/>
    <xf numFmtId="1" fontId="3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7" fillId="0" borderId="0" xfId="0" applyNumberFormat="1" applyFont="1" applyAlignment="1">
      <alignment horizontal="center"/>
    </xf>
    <xf numFmtId="0" fontId="3" fillId="4" borderId="0" xfId="0" applyFont="1" applyFill="1"/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1" fontId="7" fillId="5" borderId="0" xfId="1" applyNumberFormat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166" fontId="3" fillId="3" borderId="0" xfId="0" applyNumberFormat="1" applyFont="1" applyFill="1"/>
    <xf numFmtId="11" fontId="3" fillId="3" borderId="0" xfId="0" applyNumberFormat="1" applyFont="1" applyFill="1"/>
    <xf numFmtId="0" fontId="8" fillId="4" borderId="0" xfId="0" applyFont="1" applyFill="1"/>
    <xf numFmtId="11" fontId="7" fillId="6" borderId="0" xfId="1" applyNumberFormat="1" applyFont="1" applyFill="1" applyBorder="1" applyAlignment="1">
      <alignment horizontal="center"/>
    </xf>
    <xf numFmtId="11" fontId="7" fillId="0" borderId="0" xfId="1" applyNumberFormat="1" applyFont="1" applyFill="1" applyBorder="1" applyAlignment="1">
      <alignment horizontal="center"/>
    </xf>
    <xf numFmtId="11" fontId="7" fillId="3" borderId="0" xfId="1" applyNumberFormat="1" applyFont="1" applyFill="1" applyBorder="1" applyAlignment="1">
      <alignment horizontal="center"/>
    </xf>
    <xf numFmtId="11" fontId="7" fillId="7" borderId="0" xfId="1" applyNumberFormat="1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11" fontId="3" fillId="3" borderId="0" xfId="0" applyNumberFormat="1" applyFont="1" applyFill="1" applyAlignment="1">
      <alignment horizontal="center"/>
    </xf>
    <xf numFmtId="11" fontId="7" fillId="8" borderId="0" xfId="1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4" fontId="3" fillId="0" borderId="0" xfId="0" applyNumberFormat="1" applyFont="1"/>
    <xf numFmtId="0" fontId="6" fillId="0" borderId="0" xfId="0" applyFont="1" applyAlignment="1">
      <alignment horizontal="center"/>
    </xf>
    <xf numFmtId="166" fontId="3" fillId="0" borderId="0" xfId="0" applyNumberFormat="1" applyFont="1"/>
    <xf numFmtId="0" fontId="10" fillId="0" borderId="0" xfId="0" applyFont="1" applyAlignment="1">
      <alignment horizontal="center"/>
    </xf>
    <xf numFmtId="1" fontId="3" fillId="0" borderId="0" xfId="0" applyNumberFormat="1" applyFont="1"/>
    <xf numFmtId="0" fontId="7" fillId="0" borderId="0" xfId="0" applyFont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2" fontId="3" fillId="0" borderId="0" xfId="0" applyNumberFormat="1" applyFont="1"/>
    <xf numFmtId="167" fontId="3" fillId="0" borderId="0" xfId="0" applyNumberFormat="1" applyFont="1"/>
    <xf numFmtId="0" fontId="3" fillId="0" borderId="0" xfId="0" applyFont="1" applyAlignment="1">
      <alignment horizontal="right"/>
    </xf>
    <xf numFmtId="167" fontId="3" fillId="3" borderId="0" xfId="0" applyNumberFormat="1" applyFont="1" applyFill="1"/>
    <xf numFmtId="11" fontId="3" fillId="6" borderId="0" xfId="0" applyNumberFormat="1" applyFont="1" applyFill="1"/>
    <xf numFmtId="11" fontId="3" fillId="5" borderId="0" xfId="0" applyNumberFormat="1" applyFont="1" applyFill="1" applyAlignment="1">
      <alignment horizontal="center"/>
    </xf>
    <xf numFmtId="11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1" fontId="7" fillId="7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11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 vertical="center"/>
    </xf>
    <xf numFmtId="0" fontId="7" fillId="0" borderId="0" xfId="0" applyFont="1"/>
    <xf numFmtId="165" fontId="11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left"/>
    </xf>
    <xf numFmtId="165" fontId="7" fillId="0" borderId="0" xfId="0" applyNumberFormat="1" applyFont="1"/>
    <xf numFmtId="0" fontId="5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13" fillId="0" borderId="0" xfId="0" applyFont="1"/>
    <xf numFmtId="1" fontId="5" fillId="0" borderId="0" xfId="0" applyNumberFormat="1" applyFont="1" applyAlignment="1">
      <alignment horizontal="center"/>
    </xf>
    <xf numFmtId="0" fontId="6" fillId="0" borderId="0" xfId="0" applyFont="1"/>
    <xf numFmtId="0" fontId="14" fillId="0" borderId="0" xfId="0" applyFont="1"/>
    <xf numFmtId="0" fontId="15" fillId="0" borderId="0" xfId="0" applyFont="1"/>
    <xf numFmtId="11" fontId="7" fillId="0" borderId="0" xfId="0" applyNumberFormat="1" applyFont="1"/>
    <xf numFmtId="167" fontId="11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1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1" fontId="7" fillId="0" borderId="2" xfId="1" applyNumberFormat="1" applyFont="1" applyFill="1" applyBorder="1" applyAlignment="1">
      <alignment horizontal="center"/>
    </xf>
    <xf numFmtId="11" fontId="7" fillId="0" borderId="3" xfId="1" applyNumberFormat="1" applyFont="1" applyFill="1" applyBorder="1" applyAlignment="1">
      <alignment horizontal="center"/>
    </xf>
    <xf numFmtId="11" fontId="7" fillId="0" borderId="1" xfId="1" applyNumberFormat="1" applyFont="1" applyFill="1" applyBorder="1" applyAlignment="1">
      <alignment horizontal="center"/>
    </xf>
    <xf numFmtId="11" fontId="7" fillId="3" borderId="2" xfId="1" applyNumberFormat="1" applyFont="1" applyFill="1" applyBorder="1" applyAlignment="1">
      <alignment horizontal="center"/>
    </xf>
    <xf numFmtId="11" fontId="7" fillId="3" borderId="3" xfId="1" applyNumberFormat="1" applyFont="1" applyFill="1" applyBorder="1" applyAlignment="1">
      <alignment horizontal="center"/>
    </xf>
    <xf numFmtId="11" fontId="7" fillId="3" borderId="1" xfId="1" applyNumberFormat="1" applyFont="1" applyFill="1" applyBorder="1" applyAlignment="1">
      <alignment horizontal="center"/>
    </xf>
    <xf numFmtId="167" fontId="7" fillId="5" borderId="0" xfId="1" applyNumberFormat="1" applyFont="1" applyFill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2" xfId="0" applyNumberFormat="1" applyFont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7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6" fontId="3" fillId="3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7" fontId="3" fillId="0" borderId="3" xfId="0" applyNumberFormat="1" applyFont="1" applyBorder="1" applyAlignment="1">
      <alignment horizontal="center"/>
    </xf>
    <xf numFmtId="11" fontId="7" fillId="5" borderId="4" xfId="1" applyNumberFormat="1" applyFont="1" applyFill="1" applyBorder="1" applyAlignment="1">
      <alignment horizontal="center"/>
    </xf>
    <xf numFmtId="11" fontId="7" fillId="5" borderId="5" xfId="1" applyNumberFormat="1" applyFont="1" applyFill="1" applyBorder="1" applyAlignment="1">
      <alignment horizontal="center"/>
    </xf>
    <xf numFmtId="11" fontId="7" fillId="0" borderId="5" xfId="1" applyNumberFormat="1" applyFont="1" applyFill="1" applyBorder="1" applyAlignment="1">
      <alignment horizontal="center"/>
    </xf>
    <xf numFmtId="11" fontId="3" fillId="0" borderId="5" xfId="0" applyNumberFormat="1" applyFont="1" applyBorder="1" applyAlignment="1">
      <alignment horizontal="center"/>
    </xf>
    <xf numFmtId="11" fontId="3" fillId="5" borderId="5" xfId="0" applyNumberFormat="1" applyFont="1" applyFill="1" applyBorder="1" applyAlignment="1">
      <alignment horizontal="center"/>
    </xf>
    <xf numFmtId="11" fontId="3" fillId="0" borderId="6" xfId="0" applyNumberFormat="1" applyFont="1" applyBorder="1" applyAlignment="1">
      <alignment horizontal="center"/>
    </xf>
    <xf numFmtId="11" fontId="7" fillId="5" borderId="7" xfId="1" applyNumberFormat="1" applyFont="1" applyFill="1" applyBorder="1" applyAlignment="1">
      <alignment horizontal="center"/>
    </xf>
    <xf numFmtId="11" fontId="7" fillId="5" borderId="8" xfId="1" applyNumberFormat="1" applyFont="1" applyFill="1" applyBorder="1" applyAlignment="1">
      <alignment horizontal="center"/>
    </xf>
    <xf numFmtId="11" fontId="7" fillId="0" borderId="8" xfId="1" applyNumberFormat="1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11" fontId="3" fillId="5" borderId="8" xfId="0" applyNumberFormat="1" applyFont="1" applyFill="1" applyBorder="1" applyAlignment="1">
      <alignment horizontal="center"/>
    </xf>
    <xf numFmtId="11" fontId="3" fillId="0" borderId="9" xfId="0" applyNumberFormat="1" applyFont="1" applyBorder="1" applyAlignment="1">
      <alignment horizontal="center"/>
    </xf>
    <xf numFmtId="11" fontId="7" fillId="8" borderId="8" xfId="1" applyNumberFormat="1" applyFont="1" applyFill="1" applyBorder="1" applyAlignment="1">
      <alignment horizontal="center"/>
    </xf>
    <xf numFmtId="11" fontId="7" fillId="6" borderId="8" xfId="1" applyNumberFormat="1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11" fontId="7" fillId="0" borderId="7" xfId="1" applyNumberFormat="1" applyFont="1" applyFill="1" applyBorder="1" applyAlignment="1">
      <alignment horizontal="center"/>
    </xf>
    <xf numFmtId="11" fontId="3" fillId="0" borderId="7" xfId="0" applyNumberFormat="1" applyFont="1" applyBorder="1" applyAlignment="1">
      <alignment horizontal="center"/>
    </xf>
    <xf numFmtId="11" fontId="7" fillId="3" borderId="8" xfId="1" applyNumberFormat="1" applyFont="1" applyFill="1" applyBorder="1" applyAlignment="1">
      <alignment horizontal="center"/>
    </xf>
    <xf numFmtId="11" fontId="3" fillId="3" borderId="8" xfId="0" applyNumberFormat="1" applyFont="1" applyFill="1" applyBorder="1" applyAlignment="1">
      <alignment horizontal="center"/>
    </xf>
    <xf numFmtId="11" fontId="3" fillId="3" borderId="9" xfId="0" applyNumberFormat="1" applyFont="1" applyFill="1" applyBorder="1" applyAlignment="1">
      <alignment horizontal="center"/>
    </xf>
    <xf numFmtId="11" fontId="3" fillId="5" borderId="7" xfId="0" applyNumberFormat="1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1" applyFont="1" applyFill="1" applyBorder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168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1" fontId="3" fillId="0" borderId="0" xfId="0" applyNumberFormat="1" applyFont="1" applyAlignment="1">
      <alignment horizontal="left" vertical="center"/>
    </xf>
    <xf numFmtId="11" fontId="11" fillId="0" borderId="0" xfId="0" applyNumberFormat="1" applyFont="1" applyAlignment="1">
      <alignment horizontal="left" vertical="center"/>
    </xf>
    <xf numFmtId="167" fontId="11" fillId="0" borderId="0" xfId="0" applyNumberFormat="1" applyFont="1" applyAlignment="1">
      <alignment horizontal="left" vertical="center"/>
    </xf>
    <xf numFmtId="2" fontId="7" fillId="0" borderId="0" xfId="1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1" fontId="7" fillId="0" borderId="0" xfId="1" applyNumberFormat="1" applyFont="1" applyFill="1" applyBorder="1" applyAlignment="1">
      <alignment horizontal="left" vertical="center"/>
    </xf>
    <xf numFmtId="11" fontId="7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" fontId="7" fillId="0" borderId="0" xfId="1" applyNumberFormat="1" applyFont="1" applyFill="1" applyBorder="1" applyAlignment="1">
      <alignment horizontal="left" vertical="center"/>
    </xf>
    <xf numFmtId="166" fontId="11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165" fontId="11" fillId="0" borderId="0" xfId="0" applyNumberFormat="1" applyFont="1" applyAlignment="1">
      <alignment horizontal="left" vertical="center"/>
    </xf>
    <xf numFmtId="165" fontId="7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165" fontId="5" fillId="0" borderId="0" xfId="0" applyNumberFormat="1" applyFont="1" applyAlignment="1">
      <alignment horizontal="left" vertical="center"/>
    </xf>
    <xf numFmtId="1" fontId="7" fillId="0" borderId="0" xfId="0" applyNumberFormat="1" applyFont="1" applyAlignment="1">
      <alignment horizontal="left" vertical="center"/>
    </xf>
    <xf numFmtId="0" fontId="0" fillId="0" borderId="0" xfId="0" applyNumberFormat="1"/>
    <xf numFmtId="0" fontId="0" fillId="0" borderId="0" xfId="0" applyNumberFormat="1" applyFont="1" applyFill="1" applyBorder="1"/>
    <xf numFmtId="0" fontId="0" fillId="0" borderId="0" xfId="0" applyFont="1" applyFill="1" applyBorder="1"/>
  </cellXfs>
  <cellStyles count="2">
    <cellStyle name="Neutraali" xfId="1" builtinId="28"/>
    <cellStyle name="Normaali" xfId="0" builtinId="0"/>
  </cellStyles>
  <dxfs count="4"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51</xdr:col>
      <xdr:colOff>468054</xdr:colOff>
      <xdr:row>18</xdr:row>
      <xdr:rowOff>40821</xdr:rowOff>
    </xdr:from>
    <xdr:to>
      <xdr:col>60</xdr:col>
      <xdr:colOff>61464</xdr:colOff>
      <xdr:row>36</xdr:row>
      <xdr:rowOff>186987</xdr:rowOff>
    </xdr:to>
    <xdr:pic>
      <xdr:nvPicPr>
        <xdr:cNvPr id="4" name="Kuva 3">
          <a:extLst>
            <a:ext uri="{FF2B5EF4-FFF2-40B4-BE49-F238E27FC236}">
              <a16:creationId xmlns:a16="http://schemas.microsoft.com/office/drawing/2014/main" id="{2F977DC9-E7EE-C096-990C-35F2637480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6447" y="3469821"/>
          <a:ext cx="5104303" cy="3575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557894</xdr:colOff>
      <xdr:row>20</xdr:row>
      <xdr:rowOff>86075</xdr:rowOff>
    </xdr:from>
    <xdr:to>
      <xdr:col>64</xdr:col>
      <xdr:colOff>75756</xdr:colOff>
      <xdr:row>44</xdr:row>
      <xdr:rowOff>138792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3639D88D-DDF8-511C-22D5-4015EFEB1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398608" y="3896075"/>
          <a:ext cx="6865719" cy="3710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BDF3-3EE6-4BFB-9734-CB047BC6E804}">
  <dimension ref="A1:DP233"/>
  <sheetViews>
    <sheetView topLeftCell="F1" zoomScale="130" zoomScaleNormal="130" workbookViewId="0">
      <selection activeCell="O8" sqref="O8"/>
    </sheetView>
  </sheetViews>
  <sheetFormatPr defaultRowHeight="15" x14ac:dyDescent="0.25"/>
  <sheetData>
    <row r="1" spans="1:120" x14ac:dyDescent="0.25">
      <c r="A1" s="1"/>
      <c r="B1" s="1" t="s">
        <v>36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</row>
    <row r="3" spans="1:120" x14ac:dyDescent="0.25">
      <c r="A3" s="1"/>
      <c r="B3" s="2" t="s">
        <v>14</v>
      </c>
      <c r="C3" s="1"/>
      <c r="D3" s="1"/>
      <c r="E3" s="26"/>
      <c r="F3" s="27"/>
      <c r="G3" s="1"/>
      <c r="H3" s="1"/>
      <c r="I3" s="1"/>
      <c r="L3" s="2" t="s">
        <v>16</v>
      </c>
      <c r="M3" s="1"/>
      <c r="N3" s="1"/>
      <c r="O3" s="26"/>
      <c r="P3" s="27"/>
      <c r="Q3" s="1"/>
      <c r="R3" s="1"/>
      <c r="S3" s="2"/>
      <c r="V3" s="2" t="s">
        <v>17</v>
      </c>
      <c r="W3" s="1"/>
      <c r="X3" s="26"/>
      <c r="Y3" s="27"/>
      <c r="Z3" s="1"/>
      <c r="AA3" s="1"/>
      <c r="AB3" s="1"/>
      <c r="AC3" s="1"/>
      <c r="AD3" s="1"/>
      <c r="AE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  <row r="4" spans="1:120" x14ac:dyDescent="0.25">
      <c r="A4" s="1"/>
      <c r="B4" s="1" t="s">
        <v>18</v>
      </c>
      <c r="C4" s="1"/>
      <c r="D4" s="1"/>
      <c r="E4" s="38">
        <v>90</v>
      </c>
      <c r="F4" s="1" t="s">
        <v>0</v>
      </c>
      <c r="H4" s="1"/>
      <c r="I4" s="1"/>
      <c r="L4" s="1" t="s">
        <v>18</v>
      </c>
      <c r="M4" s="1"/>
      <c r="N4" s="1"/>
      <c r="O4" s="5">
        <v>0</v>
      </c>
      <c r="P4" s="1" t="s">
        <v>0</v>
      </c>
      <c r="R4" s="1"/>
      <c r="S4" s="1"/>
      <c r="V4" s="1" t="s">
        <v>18</v>
      </c>
      <c r="W4" s="1"/>
      <c r="X4" s="4"/>
      <c r="Y4" s="5">
        <v>90</v>
      </c>
      <c r="Z4" s="1" t="s">
        <v>0</v>
      </c>
      <c r="AA4" s="1"/>
      <c r="AB4" s="1"/>
      <c r="AC4" s="1"/>
      <c r="AD4" s="1"/>
      <c r="AE4" s="1"/>
      <c r="AH4" s="1"/>
      <c r="AI4" s="1"/>
      <c r="AJ4" s="2" t="s">
        <v>37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2" t="s">
        <v>39</v>
      </c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M4" s="1"/>
      <c r="BN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</row>
    <row r="5" spans="1:120" x14ac:dyDescent="0.25">
      <c r="A5" s="1"/>
      <c r="B5" s="37" t="s">
        <v>21</v>
      </c>
      <c r="C5" s="28">
        <f>COS(RADIANS(E4))</f>
        <v>6.1257422745431001E-17</v>
      </c>
      <c r="D5" s="37" t="s">
        <v>22</v>
      </c>
      <c r="E5" s="5">
        <f>SIN(RADIANS(E4))</f>
        <v>1</v>
      </c>
      <c r="G5" s="1"/>
      <c r="H5" s="1"/>
      <c r="I5" s="1"/>
      <c r="L5" s="37" t="s">
        <v>21</v>
      </c>
      <c r="M5" s="28">
        <f>IF(ROUND(COS(RADIANS(O4)),5)=0,0,COS(RADIANS(O4)))</f>
        <v>1</v>
      </c>
      <c r="N5" s="37" t="s">
        <v>22</v>
      </c>
      <c r="O5" s="5">
        <f>IF(ROUND(SIN(RADIANS(O4)),5)=0,0,SIN(RADIANS(O4)))</f>
        <v>0</v>
      </c>
      <c r="Q5" s="1"/>
      <c r="R5" s="1"/>
      <c r="S5" s="1"/>
      <c r="V5" s="37" t="s">
        <v>21</v>
      </c>
      <c r="W5" s="28">
        <f>IF(ROUND(COS(RADIANS(Y4)),5)=0,0,COS(RADIANS(Y4)))</f>
        <v>0</v>
      </c>
      <c r="X5" s="37" t="s">
        <v>22</v>
      </c>
      <c r="Y5" s="5">
        <f>IF(ROUND(SIN(RADIANS(Y4)),5)=0,0,SIN(RADIANS(Y4)))</f>
        <v>1</v>
      </c>
      <c r="Z5" s="1"/>
      <c r="AA5" s="1"/>
      <c r="AB5" s="1"/>
      <c r="AC5" s="1"/>
      <c r="AD5" s="1"/>
      <c r="AE5" s="1"/>
      <c r="AH5" s="1"/>
      <c r="AI5" s="1"/>
      <c r="AJ5" s="9"/>
      <c r="AK5" s="10">
        <v>1</v>
      </c>
      <c r="AL5" s="10">
        <v>2</v>
      </c>
      <c r="AM5" s="10">
        <v>3</v>
      </c>
      <c r="AN5" s="10">
        <v>4</v>
      </c>
      <c r="AO5" s="10">
        <v>5</v>
      </c>
      <c r="AP5" s="10">
        <v>6</v>
      </c>
      <c r="AQ5" s="10">
        <v>7</v>
      </c>
      <c r="AR5" s="10">
        <v>8</v>
      </c>
      <c r="AS5" s="10">
        <v>9</v>
      </c>
      <c r="AT5" s="10">
        <v>10</v>
      </c>
      <c r="AU5" s="10">
        <v>11</v>
      </c>
      <c r="AV5" s="10">
        <v>12</v>
      </c>
      <c r="AW5" s="11"/>
      <c r="AX5" s="17"/>
      <c r="AY5" s="10">
        <v>1</v>
      </c>
      <c r="AZ5" s="10">
        <v>2</v>
      </c>
      <c r="BA5" s="10">
        <v>3</v>
      </c>
      <c r="BB5" s="10">
        <v>4</v>
      </c>
      <c r="BC5" s="10">
        <v>5</v>
      </c>
      <c r="BD5" s="10">
        <v>6</v>
      </c>
      <c r="BE5" s="10">
        <v>7</v>
      </c>
      <c r="BF5" s="10">
        <v>8</v>
      </c>
      <c r="BG5" s="10">
        <v>9</v>
      </c>
      <c r="BH5" s="10">
        <v>10</v>
      </c>
      <c r="BI5" s="10">
        <v>11</v>
      </c>
      <c r="BJ5" s="10">
        <v>12</v>
      </c>
      <c r="BM5" s="11"/>
      <c r="BN5" s="1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</row>
    <row r="6" spans="1:120" x14ac:dyDescent="0.25">
      <c r="A6" s="1"/>
      <c r="B6" s="1" t="s">
        <v>2</v>
      </c>
      <c r="C6" s="1"/>
      <c r="D6" s="1"/>
      <c r="E6" s="5">
        <v>4000</v>
      </c>
      <c r="F6" s="1" t="s">
        <v>3</v>
      </c>
      <c r="G6" s="1"/>
      <c r="H6" s="1"/>
      <c r="I6" s="1"/>
      <c r="L6" s="1" t="s">
        <v>2</v>
      </c>
      <c r="M6" s="1"/>
      <c r="N6" s="1"/>
      <c r="O6" s="5">
        <v>6000</v>
      </c>
      <c r="P6" s="1" t="s">
        <v>3</v>
      </c>
      <c r="Q6" s="1"/>
      <c r="R6" s="1"/>
      <c r="S6" s="1"/>
      <c r="V6" s="1" t="s">
        <v>2</v>
      </c>
      <c r="W6" s="1"/>
      <c r="X6" s="4"/>
      <c r="Y6" s="5">
        <v>4000</v>
      </c>
      <c r="Z6" s="1" t="s">
        <v>3</v>
      </c>
      <c r="AA6" s="1"/>
      <c r="AB6" s="1"/>
      <c r="AC6" s="1"/>
      <c r="AD6" s="1"/>
      <c r="AE6" s="1"/>
      <c r="AH6" s="1"/>
      <c r="AI6" s="1"/>
      <c r="AJ6" s="10">
        <v>1</v>
      </c>
      <c r="AK6" s="13">
        <f t="shared" ref="AK6:AP11" si="0">B20</f>
        <v>328.125</v>
      </c>
      <c r="AL6" s="13">
        <f t="shared" si="0"/>
        <v>3.2140046849512931E-11</v>
      </c>
      <c r="AM6" s="13">
        <f t="shared" si="0"/>
        <v>-656250</v>
      </c>
      <c r="AN6" s="13">
        <f t="shared" si="0"/>
        <v>-328.125</v>
      </c>
      <c r="AO6" s="13">
        <f t="shared" si="0"/>
        <v>-3.2140046849512931E-11</v>
      </c>
      <c r="AP6" s="13">
        <f t="shared" si="0"/>
        <v>-656250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/>
      <c r="AX6" s="10">
        <v>1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M6" s="4"/>
      <c r="BN6" s="4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</row>
    <row r="7" spans="1:120" x14ac:dyDescent="0.25">
      <c r="A7" s="1"/>
      <c r="B7" s="1" t="s">
        <v>23</v>
      </c>
      <c r="C7" s="1"/>
      <c r="D7" s="1"/>
      <c r="E7" s="15">
        <f>100*100</f>
        <v>10000</v>
      </c>
      <c r="F7" s="1" t="s">
        <v>4</v>
      </c>
      <c r="H7" s="1"/>
      <c r="I7" s="1"/>
      <c r="L7" s="1" t="s">
        <v>23</v>
      </c>
      <c r="M7" s="1"/>
      <c r="N7" s="1"/>
      <c r="O7" s="15">
        <f>100*200</f>
        <v>20000</v>
      </c>
      <c r="P7" s="1" t="s">
        <v>4</v>
      </c>
      <c r="R7" s="1"/>
      <c r="S7" s="1"/>
      <c r="V7" s="1" t="s">
        <v>23</v>
      </c>
      <c r="W7" s="1"/>
      <c r="X7" s="29"/>
      <c r="Y7" s="15">
        <f>E7</f>
        <v>10000</v>
      </c>
      <c r="Z7" s="1" t="s">
        <v>4</v>
      </c>
      <c r="AA7" s="1"/>
      <c r="AB7" s="1"/>
      <c r="AC7" s="1"/>
      <c r="AD7" s="1"/>
      <c r="AE7" s="1"/>
      <c r="AH7" s="1"/>
      <c r="AI7" s="1"/>
      <c r="AJ7" s="10">
        <v>2</v>
      </c>
      <c r="AK7" s="13">
        <f t="shared" si="0"/>
        <v>3.2140046849512931E-11</v>
      </c>
      <c r="AL7" s="13">
        <f t="shared" si="0"/>
        <v>525000</v>
      </c>
      <c r="AM7" s="13">
        <f t="shared" si="0"/>
        <v>4.0200183676689094E-11</v>
      </c>
      <c r="AN7" s="13">
        <f t="shared" si="0"/>
        <v>-3.2140046849512931E-11</v>
      </c>
      <c r="AO7" s="13">
        <f t="shared" si="0"/>
        <v>-525000</v>
      </c>
      <c r="AP7" s="13">
        <f t="shared" si="0"/>
        <v>4.0200183676689094E-11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/>
      <c r="AX7" s="10">
        <v>2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M7" s="4"/>
      <c r="BN7" s="4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</row>
    <row r="8" spans="1:120" x14ac:dyDescent="0.25">
      <c r="A8" s="1"/>
      <c r="B8" s="1" t="s">
        <v>5</v>
      </c>
      <c r="C8" s="1"/>
      <c r="D8" s="1"/>
      <c r="E8" s="15">
        <f>100*100^3/12</f>
        <v>8333333.333333333</v>
      </c>
      <c r="F8" s="1" t="s">
        <v>6</v>
      </c>
      <c r="H8" s="1"/>
      <c r="I8" s="1"/>
      <c r="L8" s="1" t="s">
        <v>5</v>
      </c>
      <c r="M8" s="1"/>
      <c r="N8" s="1"/>
      <c r="O8" s="15">
        <f>100*200^3/12</f>
        <v>66666666.666666664</v>
      </c>
      <c r="P8" s="1" t="s">
        <v>6</v>
      </c>
      <c r="R8" s="1"/>
      <c r="S8" s="1"/>
      <c r="V8" s="1" t="s">
        <v>5</v>
      </c>
      <c r="W8" s="1"/>
      <c r="X8" s="29"/>
      <c r="Y8" s="15">
        <f>E8</f>
        <v>8333333.333333333</v>
      </c>
      <c r="Z8" s="1" t="s">
        <v>6</v>
      </c>
      <c r="AA8" s="1"/>
      <c r="AB8" s="1"/>
      <c r="AC8" s="1"/>
      <c r="AD8" s="1"/>
      <c r="AE8" s="1"/>
      <c r="AH8" s="1"/>
      <c r="AI8" s="1"/>
      <c r="AJ8" s="10">
        <v>3</v>
      </c>
      <c r="AK8" s="13">
        <f t="shared" si="0"/>
        <v>-656250</v>
      </c>
      <c r="AL8" s="13">
        <f t="shared" si="0"/>
        <v>4.0200183676689094E-11</v>
      </c>
      <c r="AM8" s="13">
        <f t="shared" si="0"/>
        <v>1750000000</v>
      </c>
      <c r="AN8" s="13">
        <f t="shared" si="0"/>
        <v>656250</v>
      </c>
      <c r="AO8" s="13">
        <f t="shared" si="0"/>
        <v>-4.0200183676689094E-11</v>
      </c>
      <c r="AP8" s="13">
        <f t="shared" si="0"/>
        <v>875000000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/>
      <c r="AX8" s="10">
        <v>3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M8" s="4"/>
      <c r="BN8" s="4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</row>
    <row r="9" spans="1:120" x14ac:dyDescent="0.25">
      <c r="A9" s="1"/>
      <c r="B9" s="1" t="s">
        <v>7</v>
      </c>
      <c r="C9" s="1"/>
      <c r="D9" s="1"/>
      <c r="E9" s="15">
        <f>210*10^3</f>
        <v>210000</v>
      </c>
      <c r="F9" s="1" t="s">
        <v>26</v>
      </c>
      <c r="H9" s="1"/>
      <c r="I9" s="1"/>
      <c r="L9" s="1" t="s">
        <v>7</v>
      </c>
      <c r="M9" s="1"/>
      <c r="N9" s="1"/>
      <c r="O9" s="15">
        <f>210*10^3</f>
        <v>210000</v>
      </c>
      <c r="P9" s="1" t="s">
        <v>13</v>
      </c>
      <c r="R9" s="1"/>
      <c r="S9" s="1"/>
      <c r="V9" s="1" t="s">
        <v>7</v>
      </c>
      <c r="W9" s="1"/>
      <c r="X9" s="29"/>
      <c r="Y9" s="15">
        <f>E9</f>
        <v>210000</v>
      </c>
      <c r="Z9" s="1" t="s">
        <v>8</v>
      </c>
      <c r="AA9" s="1"/>
      <c r="AB9" s="1"/>
      <c r="AC9" s="1"/>
      <c r="AD9" s="1"/>
      <c r="AE9" s="1"/>
      <c r="AH9" s="1"/>
      <c r="AI9" s="1"/>
      <c r="AJ9" s="10">
        <v>4</v>
      </c>
      <c r="AK9" s="13">
        <f t="shared" si="0"/>
        <v>-328.125</v>
      </c>
      <c r="AL9" s="13">
        <f t="shared" si="0"/>
        <v>-3.2140046849512931E-11</v>
      </c>
      <c r="AM9" s="13">
        <f t="shared" si="0"/>
        <v>656250</v>
      </c>
      <c r="AN9" s="13">
        <f t="shared" si="0"/>
        <v>328.125</v>
      </c>
      <c r="AO9" s="13">
        <f t="shared" si="0"/>
        <v>3.2140046849512931E-11</v>
      </c>
      <c r="AP9" s="13">
        <f t="shared" si="0"/>
        <v>656250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/>
      <c r="AX9" s="10">
        <v>4</v>
      </c>
      <c r="AY9" s="4">
        <v>0</v>
      </c>
      <c r="AZ9" s="4">
        <v>0</v>
      </c>
      <c r="BA9" s="4">
        <v>0</v>
      </c>
      <c r="BB9" s="18">
        <f t="shared" ref="BB9:BD11" si="1">L20</f>
        <v>700000</v>
      </c>
      <c r="BC9" s="18">
        <f t="shared" si="1"/>
        <v>0</v>
      </c>
      <c r="BD9" s="18">
        <f t="shared" si="1"/>
        <v>0</v>
      </c>
      <c r="BE9" s="4">
        <v>0</v>
      </c>
      <c r="BF9" s="4">
        <v>0</v>
      </c>
      <c r="BG9" s="4">
        <v>0</v>
      </c>
      <c r="BH9" s="18">
        <f t="shared" ref="BH9:BJ11" si="2">O20</f>
        <v>-700000</v>
      </c>
      <c r="BI9" s="18">
        <f t="shared" si="2"/>
        <v>0</v>
      </c>
      <c r="BJ9" s="18">
        <f t="shared" si="2"/>
        <v>0</v>
      </c>
      <c r="BM9" s="19"/>
      <c r="BN9" s="19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spans="1:120" x14ac:dyDescent="0.25">
      <c r="A10" s="1"/>
      <c r="B10" s="1" t="s">
        <v>25</v>
      </c>
      <c r="C10" s="1"/>
      <c r="D10" s="1"/>
      <c r="E10" s="39">
        <f>E9*E7</f>
        <v>2100000000</v>
      </c>
      <c r="F10" s="1" t="s">
        <v>10</v>
      </c>
      <c r="H10" s="1"/>
      <c r="I10" s="1"/>
      <c r="L10" s="1" t="s">
        <v>25</v>
      </c>
      <c r="M10" s="1"/>
      <c r="N10" s="1"/>
      <c r="O10" s="39">
        <f>O9*O7</f>
        <v>4200000000</v>
      </c>
      <c r="P10" s="1" t="s">
        <v>10</v>
      </c>
      <c r="R10" s="1"/>
      <c r="S10" s="1"/>
      <c r="V10" s="1" t="s">
        <v>25</v>
      </c>
      <c r="W10" s="1"/>
      <c r="X10" s="29"/>
      <c r="Y10" s="39">
        <f>E10</f>
        <v>2100000000</v>
      </c>
      <c r="Z10" s="1" t="s">
        <v>10</v>
      </c>
      <c r="AA10" s="1"/>
      <c r="AB10" s="1"/>
      <c r="AC10" s="1"/>
      <c r="AD10" s="1"/>
      <c r="AE10" s="1"/>
      <c r="AH10" s="1"/>
      <c r="AI10" s="1"/>
      <c r="AJ10" s="10">
        <v>5</v>
      </c>
      <c r="AK10" s="13">
        <f t="shared" si="0"/>
        <v>-3.2140046849512931E-11</v>
      </c>
      <c r="AL10" s="13">
        <f t="shared" si="0"/>
        <v>-525000</v>
      </c>
      <c r="AM10" s="13">
        <f t="shared" si="0"/>
        <v>-4.0200183676689094E-11</v>
      </c>
      <c r="AN10" s="13">
        <f t="shared" si="0"/>
        <v>3.2140046849512931E-11</v>
      </c>
      <c r="AO10" s="13">
        <f t="shared" si="0"/>
        <v>525000</v>
      </c>
      <c r="AP10" s="13">
        <f t="shared" si="0"/>
        <v>-4.0200183676689094E-11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/>
      <c r="AX10" s="10">
        <v>5</v>
      </c>
      <c r="AY10" s="4">
        <v>0</v>
      </c>
      <c r="AZ10" s="4">
        <v>0</v>
      </c>
      <c r="BA10" s="4">
        <v>0</v>
      </c>
      <c r="BB10" s="18">
        <f t="shared" si="1"/>
        <v>0</v>
      </c>
      <c r="BC10" s="18">
        <f t="shared" si="1"/>
        <v>777.77777777777783</v>
      </c>
      <c r="BD10" s="18">
        <f t="shared" si="1"/>
        <v>2333333.3333333335</v>
      </c>
      <c r="BE10" s="4">
        <v>0</v>
      </c>
      <c r="BF10" s="4">
        <v>0</v>
      </c>
      <c r="BG10" s="4">
        <v>0</v>
      </c>
      <c r="BH10" s="18">
        <f t="shared" si="2"/>
        <v>0</v>
      </c>
      <c r="BI10" s="18">
        <f t="shared" si="2"/>
        <v>-777.77777777777783</v>
      </c>
      <c r="BJ10" s="18">
        <f t="shared" si="2"/>
        <v>2333333.3333333335</v>
      </c>
      <c r="BM10" s="19"/>
      <c r="BN10" s="19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</row>
    <row r="11" spans="1:120" x14ac:dyDescent="0.25">
      <c r="A11" s="1"/>
      <c r="B11" s="1" t="s">
        <v>24</v>
      </c>
      <c r="C11" s="1"/>
      <c r="D11" s="1"/>
      <c r="E11" s="39">
        <f>E9*E8</f>
        <v>1750000000000</v>
      </c>
      <c r="F11" s="1" t="s">
        <v>27</v>
      </c>
      <c r="H11" s="1"/>
      <c r="I11" s="1"/>
      <c r="L11" s="1" t="s">
        <v>24</v>
      </c>
      <c r="M11" s="1"/>
      <c r="N11" s="1"/>
      <c r="O11" s="39">
        <f>O9*O8</f>
        <v>14000000000000</v>
      </c>
      <c r="P11" s="1" t="s">
        <v>11</v>
      </c>
      <c r="R11" s="1"/>
      <c r="S11" s="1"/>
      <c r="V11" s="1" t="s">
        <v>24</v>
      </c>
      <c r="W11" s="1"/>
      <c r="X11" s="29"/>
      <c r="Y11" s="39">
        <f>E11</f>
        <v>1750000000000</v>
      </c>
      <c r="Z11" s="1" t="s">
        <v>11</v>
      </c>
      <c r="AA11" s="1"/>
      <c r="AB11" s="1"/>
      <c r="AC11" s="1"/>
      <c r="AD11" s="1"/>
      <c r="AE11" s="1"/>
      <c r="AH11" s="1"/>
      <c r="AI11" s="1"/>
      <c r="AJ11" s="10">
        <v>6</v>
      </c>
      <c r="AK11" s="13">
        <f t="shared" si="0"/>
        <v>-656250</v>
      </c>
      <c r="AL11" s="13">
        <f t="shared" si="0"/>
        <v>4.0200183676689094E-11</v>
      </c>
      <c r="AM11" s="13">
        <f t="shared" si="0"/>
        <v>875000000</v>
      </c>
      <c r="AN11" s="13">
        <f t="shared" si="0"/>
        <v>656250</v>
      </c>
      <c r="AO11" s="13">
        <f t="shared" si="0"/>
        <v>-4.0200183676689094E-11</v>
      </c>
      <c r="AP11" s="13">
        <f t="shared" si="0"/>
        <v>1750000000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/>
      <c r="AX11" s="10">
        <v>6</v>
      </c>
      <c r="AY11" s="4">
        <v>0</v>
      </c>
      <c r="AZ11" s="4">
        <v>0</v>
      </c>
      <c r="BA11" s="4">
        <v>0</v>
      </c>
      <c r="BB11" s="18">
        <f t="shared" si="1"/>
        <v>0</v>
      </c>
      <c r="BC11" s="18">
        <f t="shared" si="1"/>
        <v>2333333.3333333335</v>
      </c>
      <c r="BD11" s="18">
        <f t="shared" si="1"/>
        <v>9333333333.333334</v>
      </c>
      <c r="BE11" s="4">
        <v>0</v>
      </c>
      <c r="BF11" s="4">
        <v>0</v>
      </c>
      <c r="BG11" s="4">
        <v>0</v>
      </c>
      <c r="BH11" s="18">
        <f t="shared" si="2"/>
        <v>0</v>
      </c>
      <c r="BI11" s="18">
        <f t="shared" si="2"/>
        <v>-2333333.3333333335</v>
      </c>
      <c r="BJ11" s="18">
        <f t="shared" si="2"/>
        <v>4666666666.666667</v>
      </c>
      <c r="BM11" s="19"/>
      <c r="BN11" s="19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</row>
    <row r="12" spans="1:120" x14ac:dyDescent="0.25">
      <c r="A12" s="1"/>
      <c r="B12" s="1"/>
      <c r="C12" s="1"/>
      <c r="D12" s="1"/>
      <c r="E12" s="1"/>
      <c r="F12" s="1"/>
      <c r="H12" s="1"/>
      <c r="I12" s="1"/>
      <c r="L12" s="1"/>
      <c r="M12" s="1"/>
      <c r="N12" s="1"/>
      <c r="O12" s="1"/>
      <c r="P12" s="1"/>
      <c r="R12" s="1"/>
      <c r="S12" s="1"/>
      <c r="V12" s="1"/>
      <c r="W12" s="1"/>
      <c r="X12" s="29"/>
      <c r="AA12" s="1"/>
      <c r="AB12" s="1"/>
      <c r="AC12" s="1"/>
      <c r="AD12" s="1"/>
      <c r="AE12" s="1"/>
      <c r="AH12" s="1"/>
      <c r="AI12" s="1"/>
      <c r="AJ12" s="10">
        <v>7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/>
      <c r="AX12" s="10">
        <v>7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M12" s="19"/>
      <c r="BN12" s="19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spans="1:120" x14ac:dyDescent="0.25">
      <c r="A13" s="1"/>
      <c r="B13" s="2" t="s">
        <v>15</v>
      </c>
      <c r="C13" s="1"/>
      <c r="D13" s="1"/>
      <c r="E13" s="1"/>
      <c r="F13" s="1"/>
      <c r="H13" s="1"/>
      <c r="I13" s="1"/>
      <c r="L13" s="2" t="s">
        <v>15</v>
      </c>
      <c r="M13" s="1"/>
      <c r="N13" s="1"/>
      <c r="O13" s="1"/>
      <c r="P13" s="1"/>
      <c r="R13" s="1"/>
      <c r="S13" s="1"/>
      <c r="V13" s="2" t="s">
        <v>15</v>
      </c>
      <c r="W13" s="1"/>
      <c r="X13" s="29"/>
      <c r="AA13" s="1"/>
      <c r="AB13" s="1"/>
      <c r="AC13" s="1"/>
      <c r="AD13" s="1"/>
      <c r="AE13" s="1"/>
      <c r="AH13" s="1"/>
      <c r="AI13" s="1"/>
      <c r="AJ13" s="10">
        <v>8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/>
      <c r="AX13" s="10">
        <v>8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M13" s="4"/>
      <c r="BN13" s="4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</row>
    <row r="14" spans="1:120" x14ac:dyDescent="0.25">
      <c r="A14" s="1"/>
      <c r="B14" s="1" t="s">
        <v>12</v>
      </c>
      <c r="C14" s="1"/>
      <c r="D14" s="1"/>
      <c r="E14" s="16">
        <f>100*100*78.5</f>
        <v>785000</v>
      </c>
      <c r="F14" s="1" t="s">
        <v>35</v>
      </c>
      <c r="H14" s="1"/>
      <c r="I14" s="1"/>
      <c r="L14" s="1" t="s">
        <v>12</v>
      </c>
      <c r="M14" s="1"/>
      <c r="N14" s="1"/>
      <c r="O14" s="16">
        <f>100*100*78.5</f>
        <v>785000</v>
      </c>
      <c r="P14" s="1" t="s">
        <v>35</v>
      </c>
      <c r="R14" s="1"/>
      <c r="S14" s="1"/>
      <c r="V14" s="1" t="s">
        <v>12</v>
      </c>
      <c r="W14" s="1"/>
      <c r="X14" s="1"/>
      <c r="Y14" s="16">
        <f>100*100*78.5</f>
        <v>785000</v>
      </c>
      <c r="Z14" s="1" t="s">
        <v>35</v>
      </c>
      <c r="AA14" s="1"/>
      <c r="AB14" s="1"/>
      <c r="AC14" s="1"/>
      <c r="AD14" s="1"/>
      <c r="AE14" s="1"/>
      <c r="AH14" s="1"/>
      <c r="AI14" s="1"/>
      <c r="AJ14" s="10">
        <v>9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/>
      <c r="AX14" s="10">
        <v>9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M14" s="4"/>
      <c r="BN14" s="4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</row>
    <row r="15" spans="1:120" x14ac:dyDescent="0.25">
      <c r="A15" s="1"/>
      <c r="B15" s="1" t="s">
        <v>19</v>
      </c>
      <c r="C15" s="1"/>
      <c r="D15" s="1"/>
      <c r="E15" s="16">
        <f>2000</f>
        <v>2000</v>
      </c>
      <c r="F15" s="1" t="s">
        <v>35</v>
      </c>
      <c r="H15" s="1"/>
      <c r="I15" s="1"/>
      <c r="L15" s="1" t="s">
        <v>19</v>
      </c>
      <c r="M15" s="1"/>
      <c r="N15" s="1"/>
      <c r="O15" s="16">
        <f>2000</f>
        <v>2000</v>
      </c>
      <c r="P15" s="1" t="s">
        <v>35</v>
      </c>
      <c r="R15" s="1"/>
      <c r="S15" s="1"/>
      <c r="V15" s="1" t="s">
        <v>19</v>
      </c>
      <c r="W15" s="1"/>
      <c r="X15" s="1"/>
      <c r="Y15" s="16">
        <f>2000</f>
        <v>2000</v>
      </c>
      <c r="Z15" s="1" t="s">
        <v>35</v>
      </c>
      <c r="AA15" s="1"/>
      <c r="AB15" s="1"/>
      <c r="AC15" s="1"/>
      <c r="AD15" s="1"/>
      <c r="AE15" s="1"/>
      <c r="AH15" s="1"/>
      <c r="AI15" s="1"/>
      <c r="AJ15" s="10">
        <v>10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/>
      <c r="AX15" s="10">
        <v>10</v>
      </c>
      <c r="AY15" s="4">
        <v>0</v>
      </c>
      <c r="AZ15" s="4">
        <v>0</v>
      </c>
      <c r="BA15" s="4">
        <v>0</v>
      </c>
      <c r="BB15" s="18">
        <f t="shared" ref="BB15:BD17" si="3">L23</f>
        <v>-700000</v>
      </c>
      <c r="BC15" s="18">
        <f t="shared" si="3"/>
        <v>0</v>
      </c>
      <c r="BD15" s="18">
        <f t="shared" si="3"/>
        <v>0</v>
      </c>
      <c r="BE15" s="4">
        <v>0</v>
      </c>
      <c r="BF15" s="4">
        <v>0</v>
      </c>
      <c r="BG15" s="4">
        <v>0</v>
      </c>
      <c r="BH15" s="18">
        <f t="shared" ref="BH15:BJ17" si="4">O23</f>
        <v>700000</v>
      </c>
      <c r="BI15" s="18">
        <f t="shared" si="4"/>
        <v>0</v>
      </c>
      <c r="BJ15" s="18">
        <f t="shared" si="4"/>
        <v>0</v>
      </c>
      <c r="BM15" s="19"/>
      <c r="BN15" s="19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</row>
    <row r="16" spans="1:120" x14ac:dyDescent="0.25">
      <c r="A16" s="1"/>
      <c r="B16" s="1" t="s">
        <v>20</v>
      </c>
      <c r="C16" s="1"/>
      <c r="D16" s="1"/>
      <c r="E16" s="16">
        <v>150</v>
      </c>
      <c r="F16" s="1" t="s">
        <v>9</v>
      </c>
      <c r="H16" s="1"/>
      <c r="I16" s="1"/>
      <c r="L16" s="1" t="s">
        <v>20</v>
      </c>
      <c r="M16" s="1"/>
      <c r="N16" s="1"/>
      <c r="O16" s="16">
        <v>150</v>
      </c>
      <c r="P16" s="1" t="s">
        <v>9</v>
      </c>
      <c r="R16" s="1"/>
      <c r="S16" s="2"/>
      <c r="V16" s="1" t="s">
        <v>20</v>
      </c>
      <c r="W16" s="1"/>
      <c r="X16" s="1"/>
      <c r="Y16" s="16">
        <v>150</v>
      </c>
      <c r="Z16" s="1" t="s">
        <v>9</v>
      </c>
      <c r="AA16" s="1"/>
      <c r="AB16" s="1"/>
      <c r="AC16" s="1"/>
      <c r="AD16" s="1"/>
      <c r="AE16" s="1"/>
      <c r="AH16" s="1"/>
      <c r="AI16" s="1"/>
      <c r="AJ16" s="10">
        <v>11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/>
      <c r="AX16" s="10">
        <v>11</v>
      </c>
      <c r="AY16" s="4">
        <v>0</v>
      </c>
      <c r="AZ16" s="4">
        <v>0</v>
      </c>
      <c r="BA16" s="4">
        <v>0</v>
      </c>
      <c r="BB16" s="18">
        <f t="shared" si="3"/>
        <v>0</v>
      </c>
      <c r="BC16" s="18">
        <f t="shared" si="3"/>
        <v>-777.77777777777783</v>
      </c>
      <c r="BD16" s="18">
        <f t="shared" si="3"/>
        <v>-2333333.3333333335</v>
      </c>
      <c r="BE16" s="4">
        <v>0</v>
      </c>
      <c r="BF16" s="4">
        <v>0</v>
      </c>
      <c r="BG16" s="4">
        <v>0</v>
      </c>
      <c r="BH16" s="18">
        <f t="shared" si="4"/>
        <v>0</v>
      </c>
      <c r="BI16" s="18">
        <f t="shared" si="4"/>
        <v>777.77777777777783</v>
      </c>
      <c r="BJ16" s="18">
        <f t="shared" si="4"/>
        <v>-2333333.3333333335</v>
      </c>
      <c r="BM16" s="19"/>
      <c r="BN16" s="19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spans="1:120" x14ac:dyDescent="0.25">
      <c r="A17" s="1"/>
      <c r="B17" s="1"/>
      <c r="C17" s="1"/>
      <c r="D17" s="1"/>
      <c r="E17" s="1"/>
      <c r="F17" s="1"/>
      <c r="H17" s="1"/>
      <c r="I17" s="1"/>
      <c r="L17" s="1"/>
      <c r="M17" s="1"/>
      <c r="N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H17" s="1"/>
      <c r="AI17" s="1"/>
      <c r="AJ17" s="10">
        <v>12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/>
      <c r="AX17" s="10">
        <v>12</v>
      </c>
      <c r="AY17" s="4">
        <v>0</v>
      </c>
      <c r="AZ17" s="4">
        <v>0</v>
      </c>
      <c r="BA17" s="4">
        <v>0</v>
      </c>
      <c r="BB17" s="18">
        <f t="shared" si="3"/>
        <v>0</v>
      </c>
      <c r="BC17" s="18">
        <f t="shared" si="3"/>
        <v>2333333.3333333335</v>
      </c>
      <c r="BD17" s="18">
        <f t="shared" si="3"/>
        <v>4666666666.666667</v>
      </c>
      <c r="BE17" s="4">
        <v>0</v>
      </c>
      <c r="BF17" s="4">
        <v>0</v>
      </c>
      <c r="BG17" s="4">
        <v>0</v>
      </c>
      <c r="BH17" s="18">
        <f t="shared" si="4"/>
        <v>0</v>
      </c>
      <c r="BI17" s="18">
        <f t="shared" si="4"/>
        <v>-2333333.3333333335</v>
      </c>
      <c r="BJ17" s="18">
        <f t="shared" si="4"/>
        <v>9333333333.333334</v>
      </c>
      <c r="BM17" s="19"/>
      <c r="BN17" s="19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spans="1:120" x14ac:dyDescent="0.25">
      <c r="A18" s="1"/>
      <c r="B18" s="1"/>
      <c r="C18" s="1"/>
      <c r="D18" s="1"/>
      <c r="H18" s="1"/>
      <c r="I18" s="1"/>
      <c r="L18" s="1"/>
      <c r="M18" s="1"/>
      <c r="N18" s="1"/>
      <c r="P18" s="1"/>
      <c r="R18" s="1"/>
      <c r="T18" s="1"/>
      <c r="U18" s="1"/>
      <c r="X18" s="1"/>
      <c r="Y18" s="1"/>
      <c r="Z18" s="1"/>
      <c r="AA18" s="1"/>
      <c r="AB18" s="1"/>
      <c r="AC18" s="1"/>
      <c r="AD18" s="1"/>
      <c r="AE18" s="1"/>
      <c r="AH18" s="1"/>
      <c r="AI18" s="1"/>
      <c r="AL18" s="1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1"/>
      <c r="AZ18" s="11"/>
      <c r="BA18" s="4"/>
      <c r="BB18" s="4"/>
      <c r="BC18" s="4"/>
      <c r="BD18" s="19"/>
      <c r="BE18" s="19"/>
      <c r="BF18" s="4"/>
      <c r="BG18" s="19"/>
      <c r="BH18" s="4"/>
      <c r="BI18" s="4"/>
      <c r="BJ18" s="4"/>
      <c r="BK18" s="19"/>
      <c r="BL18" s="19"/>
      <c r="BM18" s="4"/>
      <c r="BN18" s="19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spans="1:120" x14ac:dyDescent="0.25">
      <c r="A19" s="1"/>
      <c r="B19" s="2" t="s">
        <v>28</v>
      </c>
      <c r="C19" s="1"/>
      <c r="D19" s="1"/>
      <c r="E19" s="1"/>
      <c r="F19" s="1"/>
      <c r="G19" s="1"/>
      <c r="H19" s="1"/>
      <c r="I19" s="2" t="s">
        <v>34</v>
      </c>
      <c r="J19" s="1"/>
      <c r="L19" s="2" t="s">
        <v>28</v>
      </c>
      <c r="M19" s="1"/>
      <c r="N19" s="1"/>
      <c r="O19" s="1"/>
      <c r="P19" s="1"/>
      <c r="Q19" s="1"/>
      <c r="R19" s="1"/>
      <c r="S19" s="2" t="s">
        <v>34</v>
      </c>
      <c r="T19" s="1"/>
      <c r="U19" s="1"/>
      <c r="V19" s="2" t="s">
        <v>28</v>
      </c>
      <c r="W19" s="1"/>
      <c r="X19" s="1"/>
      <c r="Y19" s="1"/>
      <c r="Z19" s="1"/>
      <c r="AA19" s="1"/>
      <c r="AB19" s="1"/>
      <c r="AC19" s="2" t="s">
        <v>34</v>
      </c>
      <c r="AD19" s="1"/>
      <c r="AE19" s="1"/>
      <c r="AH19" s="1"/>
      <c r="AI19" s="1"/>
      <c r="AL19" s="1"/>
      <c r="AM19" s="4"/>
      <c r="AN19" s="7"/>
      <c r="AO19" s="4"/>
      <c r="AP19" s="4"/>
      <c r="AQ19" s="4"/>
      <c r="AR19" s="4"/>
      <c r="AS19" s="4"/>
      <c r="AT19" s="4"/>
      <c r="AU19" s="7"/>
      <c r="AV19" s="4"/>
      <c r="AW19" s="4"/>
      <c r="AX19" s="4"/>
      <c r="AY19" s="1"/>
      <c r="AZ19" s="11"/>
      <c r="BA19" s="4"/>
      <c r="BB19" s="4"/>
      <c r="BC19" s="4"/>
      <c r="BD19" s="19"/>
      <c r="BE19" s="19"/>
      <c r="BF19" s="4"/>
      <c r="BG19" s="19"/>
      <c r="BH19" s="4"/>
      <c r="BI19" s="4"/>
      <c r="BJ19" s="4"/>
      <c r="BK19" s="19"/>
      <c r="BL19" s="19"/>
      <c r="BM19" s="4"/>
      <c r="BN19" s="19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spans="1:120" x14ac:dyDescent="0.25">
      <c r="A20" s="1"/>
      <c r="B20" s="40">
        <f t="shared" ref="B20:G21" si="5">$B36*B$45+$C36*B$46+$D36*B$47+$E36*B$48+$F36*B$49+$G36*B$50</f>
        <v>328.125</v>
      </c>
      <c r="C20" s="40">
        <f t="shared" si="5"/>
        <v>3.2140046849512931E-11</v>
      </c>
      <c r="D20" s="40">
        <f t="shared" si="5"/>
        <v>-656250</v>
      </c>
      <c r="E20" s="40">
        <f t="shared" si="5"/>
        <v>-328.125</v>
      </c>
      <c r="F20" s="40">
        <f t="shared" si="5"/>
        <v>-3.2140046849512931E-11</v>
      </c>
      <c r="G20" s="40">
        <f t="shared" si="5"/>
        <v>-656250</v>
      </c>
      <c r="H20" s="1"/>
      <c r="I20" s="43">
        <f>B54*I28+C54*I29+D54*I30+E54*I31+F54*I32+G54*I33</f>
        <v>4000000</v>
      </c>
      <c r="J20" s="1"/>
      <c r="L20" s="22">
        <f t="shared" ref="L20:Q25" si="6">$L37*L$46+$M37*L$47+$N37*L$48+$O37*L$49+$P37*L$50+$Q37*L$51</f>
        <v>700000</v>
      </c>
      <c r="M20" s="22">
        <f t="shared" si="6"/>
        <v>0</v>
      </c>
      <c r="N20" s="22">
        <f t="shared" si="6"/>
        <v>0</v>
      </c>
      <c r="O20" s="22">
        <f t="shared" si="6"/>
        <v>-700000</v>
      </c>
      <c r="P20" s="22">
        <f t="shared" si="6"/>
        <v>0</v>
      </c>
      <c r="Q20" s="22">
        <f t="shared" si="6"/>
        <v>0</v>
      </c>
      <c r="R20" s="1"/>
      <c r="S20" s="43">
        <f>L55*S28+M55*S29+N55*S30+O55*S31+P55*S32+Q55*S33</f>
        <v>0</v>
      </c>
      <c r="T20" s="1"/>
      <c r="U20" s="1"/>
      <c r="V20" s="23">
        <f t="shared" ref="V20:AA21" si="7">$V37*B$45+$W37*B$46+$X37*B$47+$Y37*B$48+$Z37*B$49+$AA37*B$50</f>
        <v>328.125</v>
      </c>
      <c r="W20" s="23">
        <f t="shared" si="7"/>
        <v>3.2140046849512931E-11</v>
      </c>
      <c r="X20" s="23">
        <f t="shared" si="7"/>
        <v>-656250</v>
      </c>
      <c r="Y20" s="23">
        <f t="shared" si="7"/>
        <v>-328.125</v>
      </c>
      <c r="Z20" s="23">
        <f t="shared" si="7"/>
        <v>-3.2140046849512931E-11</v>
      </c>
      <c r="AA20" s="23">
        <f t="shared" si="7"/>
        <v>-656250</v>
      </c>
      <c r="AB20" s="1"/>
      <c r="AC20" s="43">
        <f>V55*AC28+W55*AC29+X55*AC30+Y55*AC31+Z55*AC32+AA55*AC33</f>
        <v>4000000</v>
      </c>
      <c r="AD20" s="1"/>
      <c r="AE20" s="1"/>
      <c r="AH20" s="1"/>
      <c r="AI20" s="1"/>
      <c r="AJ20" s="2" t="s">
        <v>40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spans="1:120" x14ac:dyDescent="0.25">
      <c r="A21" s="1"/>
      <c r="B21" s="40">
        <f t="shared" si="5"/>
        <v>3.2140046849512931E-11</v>
      </c>
      <c r="C21" s="40">
        <f t="shared" si="5"/>
        <v>525000</v>
      </c>
      <c r="D21" s="40">
        <f t="shared" si="5"/>
        <v>4.0200183676689094E-11</v>
      </c>
      <c r="E21" s="40">
        <f t="shared" si="5"/>
        <v>-3.2140046849512931E-11</v>
      </c>
      <c r="F21" s="40">
        <f t="shared" si="5"/>
        <v>-525000</v>
      </c>
      <c r="G21" s="40">
        <f t="shared" si="5"/>
        <v>4.0200183676689094E-11</v>
      </c>
      <c r="H21" s="1"/>
      <c r="I21" s="43">
        <f>B55*I28+C55*I29+D55*I30+E55*I31+F55*I32+G55*I33</f>
        <v>-2.45029690981724E-10</v>
      </c>
      <c r="J21" s="1"/>
      <c r="L21" s="22">
        <f t="shared" si="6"/>
        <v>0</v>
      </c>
      <c r="M21" s="22">
        <f t="shared" si="6"/>
        <v>777.77777777777783</v>
      </c>
      <c r="N21" s="22">
        <f t="shared" si="6"/>
        <v>2333333.3333333335</v>
      </c>
      <c r="O21" s="22">
        <f t="shared" si="6"/>
        <v>0</v>
      </c>
      <c r="P21" s="22">
        <f t="shared" si="6"/>
        <v>-777.77777777777783</v>
      </c>
      <c r="Q21" s="22">
        <f t="shared" si="6"/>
        <v>2333333.3333333335</v>
      </c>
      <c r="R21" s="1"/>
      <c r="S21" s="43">
        <f>L56*S28+M56*S29+N56*S30+O56*S31+P56*S32+Q56*S33</f>
        <v>2355000000</v>
      </c>
      <c r="T21" s="1"/>
      <c r="U21" s="1"/>
      <c r="V21" s="23">
        <f t="shared" si="7"/>
        <v>3.2140046849512931E-11</v>
      </c>
      <c r="W21" s="23">
        <f t="shared" si="7"/>
        <v>525000</v>
      </c>
      <c r="X21" s="23">
        <f t="shared" si="7"/>
        <v>4.0200183676689094E-11</v>
      </c>
      <c r="Y21" s="23">
        <f t="shared" si="7"/>
        <v>-3.2140046849512931E-11</v>
      </c>
      <c r="Z21" s="23">
        <f t="shared" si="7"/>
        <v>-525000</v>
      </c>
      <c r="AA21" s="23">
        <f t="shared" si="7"/>
        <v>4.0200183676689094E-11</v>
      </c>
      <c r="AB21" s="1"/>
      <c r="AC21" s="43">
        <f>V56*AC28+W56*AC29+X56*AC30+Y56*AC31+Z56*AC32+AA56*AC33</f>
        <v>-2.45029690981724E-10</v>
      </c>
      <c r="AD21" s="1"/>
      <c r="AE21" s="1"/>
      <c r="AH21" s="1"/>
      <c r="AI21" s="1"/>
      <c r="AJ21" s="17"/>
      <c r="AK21" s="10">
        <v>1</v>
      </c>
      <c r="AL21" s="10">
        <v>2</v>
      </c>
      <c r="AM21" s="10">
        <v>3</v>
      </c>
      <c r="AN21" s="10">
        <v>4</v>
      </c>
      <c r="AO21" s="10">
        <v>5</v>
      </c>
      <c r="AP21" s="10">
        <v>6</v>
      </c>
      <c r="AQ21" s="10">
        <v>7</v>
      </c>
      <c r="AR21" s="10">
        <v>8</v>
      </c>
      <c r="AS21" s="10">
        <v>9</v>
      </c>
      <c r="AT21" s="10">
        <v>10</v>
      </c>
      <c r="AU21" s="10">
        <v>11</v>
      </c>
      <c r="AV21" s="10">
        <v>12</v>
      </c>
      <c r="AW21" s="11"/>
      <c r="AX21" s="11"/>
      <c r="AY21" s="1"/>
      <c r="BM21" s="1"/>
      <c r="BN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spans="1:120" x14ac:dyDescent="0.25">
      <c r="A22" s="1"/>
      <c r="B22" s="40">
        <f t="shared" ref="B22:F25" si="8">$B38*B$45+$C38*B$46+$D38*B$47+$E38*B$48+$F38*B$49+$G38*B$50</f>
        <v>-656250</v>
      </c>
      <c r="C22" s="40">
        <f t="shared" si="8"/>
        <v>4.0200183676689094E-11</v>
      </c>
      <c r="D22" s="40">
        <f t="shared" si="8"/>
        <v>1750000000</v>
      </c>
      <c r="E22" s="40">
        <f t="shared" si="8"/>
        <v>656250</v>
      </c>
      <c r="F22" s="40">
        <f t="shared" si="8"/>
        <v>-4.0200183676689094E-11</v>
      </c>
      <c r="G22" s="40">
        <f>-1*$B38*G$45+$C38*G$46+$D38*G$47+$E38*G$48+$F38*G$49+$G38*G$50</f>
        <v>875000000</v>
      </c>
      <c r="H22" s="1"/>
      <c r="I22" s="43">
        <f>B56*I28+C56*I29+D56*I30+E56*I31+F56*I32+G56*I33</f>
        <v>-2666666666.6666665</v>
      </c>
      <c r="J22" s="1"/>
      <c r="L22" s="22">
        <f t="shared" si="6"/>
        <v>0</v>
      </c>
      <c r="M22" s="22">
        <f t="shared" si="6"/>
        <v>2333333.3333333335</v>
      </c>
      <c r="N22" s="22">
        <f t="shared" si="6"/>
        <v>9333333333.333334</v>
      </c>
      <c r="O22" s="22">
        <f t="shared" si="6"/>
        <v>0</v>
      </c>
      <c r="P22" s="22">
        <f t="shared" si="6"/>
        <v>-2333333.3333333335</v>
      </c>
      <c r="Q22" s="22">
        <f t="shared" si="6"/>
        <v>4666666666.666667</v>
      </c>
      <c r="R22" s="1"/>
      <c r="S22" s="43">
        <f>L57*S28+M57*S29+N57*S30+O57*S31+P57*S32+Q57*S33</f>
        <v>2355000000000</v>
      </c>
      <c r="V22" s="23">
        <f t="shared" ref="V22:Z25" si="9">$V39*B$45+$W39*B$46+$X39*B$47+$Y39*B$48+$Z39*B$49+$AA39*B$50</f>
        <v>-656250</v>
      </c>
      <c r="W22" s="23">
        <f t="shared" si="9"/>
        <v>4.0200183676689094E-11</v>
      </c>
      <c r="X22" s="23">
        <f t="shared" si="9"/>
        <v>1750000000</v>
      </c>
      <c r="Y22" s="23">
        <f t="shared" si="9"/>
        <v>656250</v>
      </c>
      <c r="Z22" s="23">
        <f t="shared" si="9"/>
        <v>-4.0200183676689094E-11</v>
      </c>
      <c r="AA22" s="23">
        <f>-1*$V39*G$45+$W39*G$46+$X39*G$47+$Y39*G$48+$Z39*G$49+$AA39*G$50</f>
        <v>875000000</v>
      </c>
      <c r="AB22" s="1"/>
      <c r="AC22" s="43">
        <f>V57*AC28+W57*AC29+X57*AC30+Y57*AC31+Z57*AC32+AA57*AC33</f>
        <v>-2666666666.6666665</v>
      </c>
      <c r="AD22" s="1"/>
      <c r="AE22" s="1"/>
      <c r="AH22" s="1"/>
      <c r="AI22" s="1"/>
      <c r="AJ22" s="10">
        <v>1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/>
      <c r="AX22" s="4"/>
      <c r="AY22" s="1"/>
      <c r="BM22" s="1"/>
      <c r="BN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spans="1:120" x14ac:dyDescent="0.25">
      <c r="A23" s="1"/>
      <c r="B23" s="40">
        <f t="shared" si="8"/>
        <v>-328.125</v>
      </c>
      <c r="C23" s="40">
        <f t="shared" si="8"/>
        <v>-3.2140046849512931E-11</v>
      </c>
      <c r="D23" s="40">
        <f t="shared" si="8"/>
        <v>656250</v>
      </c>
      <c r="E23" s="40">
        <f t="shared" si="8"/>
        <v>328.125</v>
      </c>
      <c r="F23" s="40">
        <f t="shared" si="8"/>
        <v>3.2140046849512931E-11</v>
      </c>
      <c r="G23" s="40">
        <f>$B39*G$45+$C39*G$46+$D39*G$47+$E39*G$48+$F39*G$49+$G39*G$50</f>
        <v>656250</v>
      </c>
      <c r="H23" s="1"/>
      <c r="I23" s="43">
        <f>B57*I28+C57*I29+D57*I30+E57*I31+F57*I32+G57*I33</f>
        <v>4000000</v>
      </c>
      <c r="J23" s="1"/>
      <c r="K23" s="1"/>
      <c r="L23" s="22">
        <f t="shared" si="6"/>
        <v>-700000</v>
      </c>
      <c r="M23" s="22">
        <f t="shared" si="6"/>
        <v>0</v>
      </c>
      <c r="N23" s="22">
        <f t="shared" si="6"/>
        <v>0</v>
      </c>
      <c r="O23" s="22">
        <f t="shared" si="6"/>
        <v>700000</v>
      </c>
      <c r="P23" s="22">
        <f t="shared" si="6"/>
        <v>0</v>
      </c>
      <c r="Q23" s="22">
        <f t="shared" si="6"/>
        <v>0</v>
      </c>
      <c r="R23" s="1"/>
      <c r="S23" s="43">
        <f>L58*S28+M58*S29+N58*S30+O58*S31+P58*S32+Q58*S33</f>
        <v>0</v>
      </c>
      <c r="T23" s="1"/>
      <c r="U23" s="1"/>
      <c r="V23" s="23">
        <f t="shared" si="9"/>
        <v>-328.125</v>
      </c>
      <c r="W23" s="23">
        <f t="shared" si="9"/>
        <v>-3.2140046849512931E-11</v>
      </c>
      <c r="X23" s="23">
        <f t="shared" si="9"/>
        <v>656250</v>
      </c>
      <c r="Y23" s="23">
        <f t="shared" si="9"/>
        <v>328.125</v>
      </c>
      <c r="Z23" s="23">
        <f t="shared" si="9"/>
        <v>3.2140046849512931E-11</v>
      </c>
      <c r="AA23" s="23">
        <f>$V40*G$45+$W40*G$46+$X40*G$47+$Y40*G$48+$Z40*G$49+$AA40*G$50</f>
        <v>656250</v>
      </c>
      <c r="AB23" s="1"/>
      <c r="AC23" s="43">
        <f>V58*AC28+W58*AC29+X58*AC30+Y58*AC31+Z58*AC32+AA58*AC33</f>
        <v>4000000</v>
      </c>
      <c r="AD23" s="1"/>
      <c r="AE23" s="1"/>
      <c r="AH23" s="1"/>
      <c r="AI23" s="1"/>
      <c r="AJ23" s="10">
        <v>2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/>
      <c r="AX23" s="4"/>
      <c r="AY23" s="1"/>
      <c r="BM23" s="1"/>
      <c r="BN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spans="1:120" x14ac:dyDescent="0.25">
      <c r="A24" s="1"/>
      <c r="B24" s="40">
        <f t="shared" si="8"/>
        <v>-3.2140046849512931E-11</v>
      </c>
      <c r="C24" s="40">
        <f t="shared" si="8"/>
        <v>-525000</v>
      </c>
      <c r="D24" s="40">
        <f t="shared" si="8"/>
        <v>-4.0200183676689094E-11</v>
      </c>
      <c r="E24" s="40">
        <f t="shared" si="8"/>
        <v>3.2140046849512931E-11</v>
      </c>
      <c r="F24" s="40">
        <f t="shared" si="8"/>
        <v>525000</v>
      </c>
      <c r="G24" s="40">
        <f>$B40*G$45+$C40*G$46+$D40*G$47+$E40*G$48+$F40*G$49+$G40*G$50</f>
        <v>-4.0200183676689094E-11</v>
      </c>
      <c r="H24" s="1"/>
      <c r="I24" s="43">
        <f>B58*I28+C58*I29+D58*I30+E58*I31+F58*I32+G58*I33</f>
        <v>-2.45029690981724E-10</v>
      </c>
      <c r="J24" s="1"/>
      <c r="K24" s="1"/>
      <c r="L24" s="22">
        <f t="shared" si="6"/>
        <v>0</v>
      </c>
      <c r="M24" s="22">
        <f t="shared" si="6"/>
        <v>-777.77777777777783</v>
      </c>
      <c r="N24" s="22">
        <f t="shared" si="6"/>
        <v>-2333333.3333333335</v>
      </c>
      <c r="O24" s="22">
        <f t="shared" si="6"/>
        <v>0</v>
      </c>
      <c r="P24" s="22">
        <f t="shared" si="6"/>
        <v>777.77777777777783</v>
      </c>
      <c r="Q24" s="22">
        <f t="shared" si="6"/>
        <v>-2333333.3333333335</v>
      </c>
      <c r="R24" s="1"/>
      <c r="S24" s="43">
        <f>L59*S28+M59*S29+N59*S30+O59*S31+P59*S32+Q59*S33</f>
        <v>2355000000</v>
      </c>
      <c r="T24" s="1"/>
      <c r="U24" s="1"/>
      <c r="V24" s="23">
        <f t="shared" si="9"/>
        <v>-3.2140046849512931E-11</v>
      </c>
      <c r="W24" s="23">
        <f t="shared" si="9"/>
        <v>-525000</v>
      </c>
      <c r="X24" s="23">
        <f t="shared" si="9"/>
        <v>-4.0200183676689094E-11</v>
      </c>
      <c r="Y24" s="23">
        <f t="shared" si="9"/>
        <v>3.2140046849512931E-11</v>
      </c>
      <c r="Z24" s="23">
        <f t="shared" si="9"/>
        <v>525000</v>
      </c>
      <c r="AA24" s="23">
        <f>$V41*G$45+$W41*G$46+$X41*G$47+$Y41*G$48+$Z41*G$49+$AA41*G$50</f>
        <v>-4.0200183676689094E-11</v>
      </c>
      <c r="AB24" s="1"/>
      <c r="AC24" s="43">
        <f>V59*AC28+W59*AC29+X59*AC30+Y59*AC31+Z59*AC32+AA59*AC33</f>
        <v>-2.45029690981724E-10</v>
      </c>
      <c r="AD24" s="1"/>
      <c r="AE24" s="1"/>
      <c r="AH24" s="1"/>
      <c r="AI24" s="1"/>
      <c r="AJ24" s="10">
        <v>3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/>
      <c r="AX24" s="4"/>
      <c r="AY24" s="1"/>
      <c r="BM24" s="1"/>
      <c r="BN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spans="1:120" x14ac:dyDescent="0.25">
      <c r="A25" s="1"/>
      <c r="B25" s="40">
        <f t="shared" si="8"/>
        <v>-656250</v>
      </c>
      <c r="C25" s="40">
        <f t="shared" si="8"/>
        <v>4.0200183676689094E-11</v>
      </c>
      <c r="D25" s="40">
        <f t="shared" si="8"/>
        <v>875000000</v>
      </c>
      <c r="E25" s="40">
        <f t="shared" si="8"/>
        <v>656250</v>
      </c>
      <c r="F25" s="40">
        <f t="shared" si="8"/>
        <v>-4.0200183676689094E-11</v>
      </c>
      <c r="G25" s="40">
        <f>$B41*G$45+$C41*G$46+$D41*G$47+$E41*G$48+$F41*G$49+$G41*G$50</f>
        <v>1750000000</v>
      </c>
      <c r="H25" s="1"/>
      <c r="I25" s="43">
        <f>B59*I28+C59*I29+D59*I30+E59*I31+F59*I32+G59*I33</f>
        <v>2666666666.6666665</v>
      </c>
      <c r="J25" s="1"/>
      <c r="K25" s="2"/>
      <c r="L25" s="22">
        <f t="shared" si="6"/>
        <v>0</v>
      </c>
      <c r="M25" s="22">
        <f t="shared" si="6"/>
        <v>2333333.3333333335</v>
      </c>
      <c r="N25" s="22">
        <f t="shared" si="6"/>
        <v>4666666666.666667</v>
      </c>
      <c r="O25" s="22">
        <f t="shared" si="6"/>
        <v>0</v>
      </c>
      <c r="P25" s="22">
        <f t="shared" si="6"/>
        <v>-2333333.3333333335</v>
      </c>
      <c r="Q25" s="22">
        <f t="shared" si="6"/>
        <v>9333333333.333334</v>
      </c>
      <c r="R25" s="1"/>
      <c r="S25" s="43">
        <f>L60*S28+M60*S29+N60*S30+O60*S31+P60*S32+Q60*S33</f>
        <v>-2355000000000</v>
      </c>
      <c r="T25" s="1"/>
      <c r="U25" s="2"/>
      <c r="V25" s="23">
        <f t="shared" si="9"/>
        <v>-656250</v>
      </c>
      <c r="W25" s="23">
        <f t="shared" si="9"/>
        <v>4.0200183676689094E-11</v>
      </c>
      <c r="X25" s="23">
        <f t="shared" si="9"/>
        <v>875000000</v>
      </c>
      <c r="Y25" s="23">
        <f t="shared" si="9"/>
        <v>656250</v>
      </c>
      <c r="Z25" s="23">
        <f t="shared" si="9"/>
        <v>-4.0200183676689094E-11</v>
      </c>
      <c r="AA25" s="23">
        <f>$V42*G$45+$W42*G$46+$X42*G$47+$Y42*G$48+$Z42*G$49+$AA42*G$50</f>
        <v>1750000000</v>
      </c>
      <c r="AB25" s="1"/>
      <c r="AC25" s="43">
        <f>V60*AC28+W60*AC29+X60*AC30+Y60*AC31+Z60*AC32+AA60*AC33</f>
        <v>2666666666.6666665</v>
      </c>
      <c r="AD25" s="1"/>
      <c r="AE25" s="2"/>
      <c r="AH25" s="1"/>
      <c r="AI25" s="1"/>
      <c r="AJ25" s="10">
        <v>4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/>
      <c r="AX25" s="4"/>
      <c r="AY25" s="1"/>
      <c r="BM25" s="1"/>
      <c r="BN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spans="1:120" x14ac:dyDescent="0.25">
      <c r="A26" s="1"/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  <c r="Q26" s="1"/>
      <c r="R26" s="1"/>
      <c r="S26" s="2"/>
      <c r="T26" s="1"/>
      <c r="U26" s="2"/>
      <c r="V26" s="1"/>
      <c r="W26" s="1"/>
      <c r="X26" s="1"/>
      <c r="Y26" s="1"/>
      <c r="Z26" s="1"/>
      <c r="AA26" s="1"/>
      <c r="AB26" s="1"/>
      <c r="AC26" s="2"/>
      <c r="AD26" s="1"/>
      <c r="AE26" s="2"/>
      <c r="AH26" s="1"/>
      <c r="AI26" s="1"/>
      <c r="AJ26" s="10">
        <v>5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/>
      <c r="AX26" s="4"/>
      <c r="AY26" s="2"/>
      <c r="BM26" s="1"/>
      <c r="BN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spans="1:120" x14ac:dyDescent="0.25">
      <c r="A27" s="1"/>
      <c r="B27" s="2" t="s">
        <v>29</v>
      </c>
      <c r="C27" s="1"/>
      <c r="D27" s="1"/>
      <c r="E27" s="1"/>
      <c r="F27" s="1"/>
      <c r="G27" s="1"/>
      <c r="H27" s="1"/>
      <c r="I27" s="2" t="s">
        <v>33</v>
      </c>
      <c r="L27" s="2" t="s">
        <v>29</v>
      </c>
      <c r="M27" s="1"/>
      <c r="N27" s="1"/>
      <c r="O27" s="1"/>
      <c r="P27" s="1"/>
      <c r="Q27" s="1"/>
      <c r="R27" s="1"/>
      <c r="S27" s="2" t="s">
        <v>33</v>
      </c>
      <c r="T27" s="1"/>
      <c r="V27" s="2" t="s">
        <v>29</v>
      </c>
      <c r="W27" s="1"/>
      <c r="X27" s="1"/>
      <c r="Y27" s="1"/>
      <c r="Z27" s="1"/>
      <c r="AA27" s="1"/>
      <c r="AB27" s="1"/>
      <c r="AC27" s="2" t="s">
        <v>33</v>
      </c>
      <c r="AD27" s="1"/>
      <c r="AH27" s="1"/>
      <c r="AI27" s="1"/>
      <c r="AJ27" s="10">
        <v>6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/>
      <c r="AX27" s="4"/>
      <c r="AY27" s="2"/>
      <c r="BM27" s="1"/>
      <c r="BN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</row>
    <row r="28" spans="1:120" x14ac:dyDescent="0.25">
      <c r="A28" s="1"/>
      <c r="B28" s="41">
        <f>$E$10/E6</f>
        <v>525000</v>
      </c>
      <c r="C28" s="42">
        <v>0</v>
      </c>
      <c r="D28" s="42">
        <v>0</v>
      </c>
      <c r="E28" s="41">
        <f>-$E$10/E6</f>
        <v>-525000</v>
      </c>
      <c r="F28" s="42">
        <v>0</v>
      </c>
      <c r="G28" s="42">
        <v>0</v>
      </c>
      <c r="H28" s="1"/>
      <c r="I28" s="44">
        <v>0</v>
      </c>
      <c r="J28" s="1"/>
      <c r="L28" s="41">
        <f>$O$10/O6</f>
        <v>700000</v>
      </c>
      <c r="M28" s="42">
        <v>0</v>
      </c>
      <c r="N28" s="42">
        <v>0</v>
      </c>
      <c r="O28" s="41">
        <f>-$O$10/O6</f>
        <v>-700000</v>
      </c>
      <c r="P28" s="42">
        <v>0</v>
      </c>
      <c r="Q28" s="42">
        <v>0</v>
      </c>
      <c r="R28" s="1"/>
      <c r="S28" s="44">
        <v>0</v>
      </c>
      <c r="T28" s="1"/>
      <c r="V28" s="41">
        <f>$E$10/Y6</f>
        <v>525000</v>
      </c>
      <c r="W28" s="42">
        <v>0</v>
      </c>
      <c r="X28" s="42">
        <v>0</v>
      </c>
      <c r="Y28" s="41">
        <f>-$E$10/Y6</f>
        <v>-525000</v>
      </c>
      <c r="Z28" s="42">
        <v>0</v>
      </c>
      <c r="AA28" s="42">
        <v>0</v>
      </c>
      <c r="AB28" s="1"/>
      <c r="AC28" s="44">
        <v>0</v>
      </c>
      <c r="AD28" s="1"/>
      <c r="AH28" s="1"/>
      <c r="AI28" s="1"/>
      <c r="AJ28" s="10">
        <v>7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20">
        <f t="shared" ref="AQ28:AV33" si="10">V20</f>
        <v>328.125</v>
      </c>
      <c r="AR28" s="20">
        <f t="shared" si="10"/>
        <v>3.2140046849512931E-11</v>
      </c>
      <c r="AS28" s="20">
        <f t="shared" si="10"/>
        <v>-656250</v>
      </c>
      <c r="AT28" s="20">
        <f t="shared" si="10"/>
        <v>-328.125</v>
      </c>
      <c r="AU28" s="20">
        <f t="shared" si="10"/>
        <v>-3.2140046849512931E-11</v>
      </c>
      <c r="AV28" s="20">
        <f t="shared" si="10"/>
        <v>-656250</v>
      </c>
      <c r="AW28" s="4"/>
      <c r="AX28" s="4"/>
      <c r="AY28" s="8"/>
      <c r="BM28" s="1"/>
      <c r="BN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spans="1:120" x14ac:dyDescent="0.25">
      <c r="A29" s="1"/>
      <c r="B29" s="42">
        <v>0</v>
      </c>
      <c r="C29" s="41">
        <f>(12*$E$11)/$E$6^3</f>
        <v>328.125</v>
      </c>
      <c r="D29" s="41">
        <f>(6*$E$11)/$E$6^2</f>
        <v>656250</v>
      </c>
      <c r="E29" s="42">
        <v>0</v>
      </c>
      <c r="F29" s="41">
        <f>-(12*$E$11)/$E$6^3</f>
        <v>-328.125</v>
      </c>
      <c r="G29" s="41">
        <f>(6*$E$11)/$E$6^2</f>
        <v>656250</v>
      </c>
      <c r="H29" s="1"/>
      <c r="I29" s="41">
        <f>-E15*E6/2</f>
        <v>-4000000</v>
      </c>
      <c r="J29" s="1"/>
      <c r="L29" s="42">
        <v>0</v>
      </c>
      <c r="M29" s="41">
        <f>(12*$O$11)/$O$6^3</f>
        <v>777.77777777777783</v>
      </c>
      <c r="N29" s="41">
        <f>(6*$O$11)/$O$6^2</f>
        <v>2333333.3333333335</v>
      </c>
      <c r="O29" s="42">
        <v>0</v>
      </c>
      <c r="P29" s="41">
        <f>-(12*$O$11)/$O$6^3</f>
        <v>-777.77777777777783</v>
      </c>
      <c r="Q29" s="41">
        <f>(6*$O$11)/$O$6^2</f>
        <v>2333333.3333333335</v>
      </c>
      <c r="R29" s="1"/>
      <c r="S29" s="41">
        <f>O14*O6/2</f>
        <v>2355000000</v>
      </c>
      <c r="T29" s="1"/>
      <c r="V29" s="42">
        <v>0</v>
      </c>
      <c r="W29" s="41">
        <f>(12*$E$11)/$E$6^3</f>
        <v>328.125</v>
      </c>
      <c r="X29" s="41">
        <f>(6*$E$11)/$E$6^2</f>
        <v>656250</v>
      </c>
      <c r="Y29" s="42">
        <v>0</v>
      </c>
      <c r="Z29" s="41">
        <f>-(12*$E$11)/$E$6^3</f>
        <v>-328.125</v>
      </c>
      <c r="AA29" s="41">
        <f>(6*$E$11)/$E$6^2</f>
        <v>656250</v>
      </c>
      <c r="AB29" s="1"/>
      <c r="AC29" s="41">
        <f>-Y15*Y6/2</f>
        <v>-4000000</v>
      </c>
      <c r="AD29" s="1"/>
      <c r="AH29" s="1"/>
      <c r="AI29" s="1"/>
      <c r="AJ29" s="10">
        <v>8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20">
        <f t="shared" si="10"/>
        <v>3.2140046849512931E-11</v>
      </c>
      <c r="AR29" s="20">
        <f t="shared" si="10"/>
        <v>525000</v>
      </c>
      <c r="AS29" s="20">
        <f t="shared" si="10"/>
        <v>4.0200183676689094E-11</v>
      </c>
      <c r="AT29" s="20">
        <f t="shared" si="10"/>
        <v>-3.2140046849512931E-11</v>
      </c>
      <c r="AU29" s="20">
        <f t="shared" si="10"/>
        <v>-525000</v>
      </c>
      <c r="AV29" s="20">
        <f t="shared" si="10"/>
        <v>4.0200183676689094E-11</v>
      </c>
      <c r="AW29" s="4"/>
      <c r="AX29" s="4"/>
      <c r="AY29" s="12"/>
      <c r="BM29" s="1"/>
      <c r="BN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</row>
    <row r="30" spans="1:120" x14ac:dyDescent="0.25">
      <c r="A30" s="1"/>
      <c r="B30" s="42">
        <v>0</v>
      </c>
      <c r="C30" s="41">
        <f>(6*$E$11)/$E$6^2</f>
        <v>656250</v>
      </c>
      <c r="D30" s="41">
        <f>4*$E$11/$E$6</f>
        <v>1750000000</v>
      </c>
      <c r="E30" s="42">
        <v>0</v>
      </c>
      <c r="F30" s="41">
        <f>-(6*$E$11)/$E$6^2</f>
        <v>-656250</v>
      </c>
      <c r="G30" s="41">
        <f>2*$E$11/$E$6</f>
        <v>875000000</v>
      </c>
      <c r="H30" s="1"/>
      <c r="I30" s="41">
        <f>-1*(E15*E6^2)/12</f>
        <v>-2666666666.6666665</v>
      </c>
      <c r="J30" s="1"/>
      <c r="L30" s="42">
        <v>0</v>
      </c>
      <c r="M30" s="41">
        <f>(6*$O$11)/$O$6^2</f>
        <v>2333333.3333333335</v>
      </c>
      <c r="N30" s="41">
        <f>4*$O$11/$O$6</f>
        <v>9333333333.333334</v>
      </c>
      <c r="O30" s="42">
        <v>0</v>
      </c>
      <c r="P30" s="41">
        <f>-(6*$O$11)/$O$6^2</f>
        <v>-2333333.3333333335</v>
      </c>
      <c r="Q30" s="41">
        <f>2*$O$11/$O$6</f>
        <v>4666666666.666667</v>
      </c>
      <c r="R30" s="1"/>
      <c r="S30" s="41">
        <f>1*(O14*O6^2)/12</f>
        <v>2355000000000</v>
      </c>
      <c r="T30" s="1"/>
      <c r="V30" s="42">
        <v>0</v>
      </c>
      <c r="W30" s="41">
        <f>(6*$E$11)/$E$6^2</f>
        <v>656250</v>
      </c>
      <c r="X30" s="41">
        <f>4*$E$11/$E$6</f>
        <v>1750000000</v>
      </c>
      <c r="Y30" s="42">
        <v>0</v>
      </c>
      <c r="Z30" s="41">
        <f>-(6*$E$11)/$E$6^2</f>
        <v>-656250</v>
      </c>
      <c r="AA30" s="41">
        <f>2*$E$11/$E$6</f>
        <v>875000000</v>
      </c>
      <c r="AB30" s="1"/>
      <c r="AC30" s="41">
        <f>-1*(Y15*Y6^2)/12</f>
        <v>-2666666666.6666665</v>
      </c>
      <c r="AD30" s="1"/>
      <c r="AH30" s="1"/>
      <c r="AI30" s="1"/>
      <c r="AJ30" s="10">
        <v>9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20">
        <f t="shared" si="10"/>
        <v>-656250</v>
      </c>
      <c r="AR30" s="20">
        <f t="shared" si="10"/>
        <v>4.0200183676689094E-11</v>
      </c>
      <c r="AS30" s="20">
        <f t="shared" si="10"/>
        <v>1750000000</v>
      </c>
      <c r="AT30" s="20">
        <f t="shared" si="10"/>
        <v>656250</v>
      </c>
      <c r="AU30" s="20">
        <f t="shared" si="10"/>
        <v>-4.0200183676689094E-11</v>
      </c>
      <c r="AV30" s="20">
        <f t="shared" si="10"/>
        <v>875000000</v>
      </c>
      <c r="AW30" s="4"/>
      <c r="AX30" s="4"/>
      <c r="AY30" s="8"/>
      <c r="BM30" s="1"/>
      <c r="BN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</row>
    <row r="31" spans="1:120" x14ac:dyDescent="0.25">
      <c r="A31" s="1"/>
      <c r="B31" s="41">
        <f>-$E$10/E6</f>
        <v>-525000</v>
      </c>
      <c r="C31" s="42">
        <v>0</v>
      </c>
      <c r="D31" s="42">
        <v>0</v>
      </c>
      <c r="E31" s="41">
        <f>$E$10/E6</f>
        <v>525000</v>
      </c>
      <c r="F31" s="42">
        <v>0</v>
      </c>
      <c r="G31" s="42">
        <v>0</v>
      </c>
      <c r="H31" s="1"/>
      <c r="I31" s="44">
        <v>0</v>
      </c>
      <c r="J31" s="1"/>
      <c r="L31" s="41">
        <f>-$O$10/O6</f>
        <v>-700000</v>
      </c>
      <c r="M31" s="42">
        <v>0</v>
      </c>
      <c r="N31" s="42">
        <v>0</v>
      </c>
      <c r="O31" s="41">
        <f>$O$10/O6</f>
        <v>700000</v>
      </c>
      <c r="P31" s="42">
        <v>0</v>
      </c>
      <c r="Q31" s="42">
        <v>0</v>
      </c>
      <c r="R31" s="1"/>
      <c r="S31" s="44">
        <v>0</v>
      </c>
      <c r="T31" s="1"/>
      <c r="V31" s="41">
        <f>-$E$10/Y6</f>
        <v>-525000</v>
      </c>
      <c r="W31" s="42">
        <v>0</v>
      </c>
      <c r="X31" s="42">
        <v>0</v>
      </c>
      <c r="Y31" s="41">
        <f>$E$10/Y6</f>
        <v>525000</v>
      </c>
      <c r="Z31" s="42">
        <v>0</v>
      </c>
      <c r="AA31" s="42">
        <v>0</v>
      </c>
      <c r="AB31" s="1"/>
      <c r="AC31" s="44">
        <v>0</v>
      </c>
      <c r="AD31" s="1"/>
      <c r="AH31" s="1"/>
      <c r="AI31" s="1"/>
      <c r="AJ31" s="10">
        <v>10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20">
        <f t="shared" si="10"/>
        <v>-328.125</v>
      </c>
      <c r="AR31" s="20">
        <f t="shared" si="10"/>
        <v>-3.2140046849512931E-11</v>
      </c>
      <c r="AS31" s="20">
        <f t="shared" si="10"/>
        <v>656250</v>
      </c>
      <c r="AT31" s="20">
        <f t="shared" si="10"/>
        <v>328.125</v>
      </c>
      <c r="AU31" s="20">
        <f t="shared" si="10"/>
        <v>3.2140046849512931E-11</v>
      </c>
      <c r="AV31" s="20">
        <f t="shared" si="10"/>
        <v>656250</v>
      </c>
      <c r="AW31" s="4"/>
      <c r="AX31" s="4"/>
      <c r="AY31" s="8"/>
      <c r="BM31" s="1"/>
      <c r="BN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spans="1:120" x14ac:dyDescent="0.25">
      <c r="A32" s="1"/>
      <c r="B32" s="42">
        <v>0</v>
      </c>
      <c r="C32" s="41">
        <f>-(12*$E$11)/$E$6^3</f>
        <v>-328.125</v>
      </c>
      <c r="D32" s="41">
        <f>-(6*$E$11)/$E$6^2</f>
        <v>-656250</v>
      </c>
      <c r="E32" s="42">
        <v>0</v>
      </c>
      <c r="F32" s="41">
        <f>(12*$E$11)/$E$6^3</f>
        <v>328.125</v>
      </c>
      <c r="G32" s="41">
        <f>-(6*$E$11)/$E$6^2</f>
        <v>-656250</v>
      </c>
      <c r="H32" s="1"/>
      <c r="I32" s="41">
        <f>-E15*E6/2</f>
        <v>-4000000</v>
      </c>
      <c r="J32" s="1"/>
      <c r="L32" s="42">
        <v>0</v>
      </c>
      <c r="M32" s="41">
        <f>-(12*$O$11)/$O$6^3</f>
        <v>-777.77777777777783</v>
      </c>
      <c r="N32" s="41">
        <f>-(6*$O$11)/$O$6^2</f>
        <v>-2333333.3333333335</v>
      </c>
      <c r="O32" s="42">
        <v>0</v>
      </c>
      <c r="P32" s="41">
        <f>(12*$O$11)/$O$6^3</f>
        <v>777.77777777777783</v>
      </c>
      <c r="Q32" s="41">
        <f>-(6*$O$11)/$O$6^2</f>
        <v>-2333333.3333333335</v>
      </c>
      <c r="R32" s="2"/>
      <c r="S32" s="41">
        <f>O14*O6/2</f>
        <v>2355000000</v>
      </c>
      <c r="T32" s="1"/>
      <c r="V32" s="42">
        <v>0</v>
      </c>
      <c r="W32" s="41">
        <f>-(12*$E$11)/$E$6^3</f>
        <v>-328.125</v>
      </c>
      <c r="X32" s="41">
        <f>-(6*$E$11)/$E$6^2</f>
        <v>-656250</v>
      </c>
      <c r="Y32" s="42">
        <v>0</v>
      </c>
      <c r="Z32" s="41">
        <f>(12*$E$11)/$E$6^3</f>
        <v>328.125</v>
      </c>
      <c r="AA32" s="41">
        <f>-(6*$E$11)/$E$6^2</f>
        <v>-656250</v>
      </c>
      <c r="AB32" s="1"/>
      <c r="AC32" s="41">
        <f>-Y15*Y6/2</f>
        <v>-4000000</v>
      </c>
      <c r="AD32" s="1"/>
      <c r="AH32" s="1"/>
      <c r="AI32" s="1"/>
      <c r="AJ32" s="10">
        <v>11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20">
        <f t="shared" si="10"/>
        <v>-3.2140046849512931E-11</v>
      </c>
      <c r="AR32" s="20">
        <f t="shared" si="10"/>
        <v>-525000</v>
      </c>
      <c r="AS32" s="20">
        <f t="shared" si="10"/>
        <v>-4.0200183676689094E-11</v>
      </c>
      <c r="AT32" s="20">
        <f t="shared" si="10"/>
        <v>3.2140046849512931E-11</v>
      </c>
      <c r="AU32" s="20">
        <f t="shared" si="10"/>
        <v>525000</v>
      </c>
      <c r="AV32" s="20">
        <f t="shared" si="10"/>
        <v>-4.0200183676689094E-11</v>
      </c>
      <c r="AW32" s="4"/>
      <c r="AX32" s="4"/>
      <c r="AY32" s="12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</row>
    <row r="33" spans="1:120" x14ac:dyDescent="0.25">
      <c r="A33" s="1"/>
      <c r="B33" s="42">
        <v>0</v>
      </c>
      <c r="C33" s="41">
        <f>(6*$E$11)/$E$6^2</f>
        <v>656250</v>
      </c>
      <c r="D33" s="41">
        <f>2*$E$11/$E$6</f>
        <v>875000000</v>
      </c>
      <c r="E33" s="42">
        <v>0</v>
      </c>
      <c r="F33" s="41">
        <f>-(6*$E$11)/$E$6^2</f>
        <v>-656250</v>
      </c>
      <c r="G33" s="41">
        <f>4*$E$11/$E$6</f>
        <v>1750000000</v>
      </c>
      <c r="H33" s="1"/>
      <c r="I33" s="41">
        <f>1*(E15*E6^2)/12</f>
        <v>2666666666.6666665</v>
      </c>
      <c r="J33" s="1"/>
      <c r="L33" s="42">
        <v>0</v>
      </c>
      <c r="M33" s="41">
        <f>(6*$O$11)/$O$6^2</f>
        <v>2333333.3333333335</v>
      </c>
      <c r="N33" s="41">
        <f>2*$O$11/$O$6</f>
        <v>4666666666.666667</v>
      </c>
      <c r="O33" s="42">
        <v>0</v>
      </c>
      <c r="P33" s="41">
        <f>-(6*$O$11)/$O$6^2</f>
        <v>-2333333.3333333335</v>
      </c>
      <c r="Q33" s="41">
        <f>4*$O$11/$O$6</f>
        <v>9333333333.333334</v>
      </c>
      <c r="R33" s="1"/>
      <c r="S33" s="41">
        <f>-1*(O14*O6^2)/12</f>
        <v>-2355000000000</v>
      </c>
      <c r="T33" s="1"/>
      <c r="V33" s="42">
        <v>0</v>
      </c>
      <c r="W33" s="41">
        <f>(6*$E$11)/$E$6^2</f>
        <v>656250</v>
      </c>
      <c r="X33" s="41">
        <f>2*$E$11/$E$6</f>
        <v>875000000</v>
      </c>
      <c r="Y33" s="42">
        <v>0</v>
      </c>
      <c r="Z33" s="41">
        <f>-(6*$E$11)/$E$6^2</f>
        <v>-656250</v>
      </c>
      <c r="AA33" s="41">
        <f>4*$E$11/$E$6</f>
        <v>1750000000</v>
      </c>
      <c r="AB33" s="1"/>
      <c r="AC33" s="41">
        <f>1*(Y15*Y6^2)/12</f>
        <v>2666666666.6666665</v>
      </c>
      <c r="AD33" s="1"/>
      <c r="AH33" s="1"/>
      <c r="AI33" s="1"/>
      <c r="AJ33" s="10">
        <v>12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20">
        <f t="shared" si="10"/>
        <v>-656250</v>
      </c>
      <c r="AR33" s="20">
        <f t="shared" si="10"/>
        <v>4.0200183676689094E-11</v>
      </c>
      <c r="AS33" s="20">
        <f t="shared" si="10"/>
        <v>875000000</v>
      </c>
      <c r="AT33" s="20">
        <f t="shared" si="10"/>
        <v>656250</v>
      </c>
      <c r="AU33" s="20">
        <f t="shared" si="10"/>
        <v>-4.0200183676689094E-11</v>
      </c>
      <c r="AV33" s="20">
        <f t="shared" si="10"/>
        <v>1750000000</v>
      </c>
      <c r="AW33" s="4"/>
      <c r="AX33" s="4"/>
      <c r="AY33" s="8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</row>
    <row r="34" spans="1:1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H34" s="1"/>
      <c r="AI34" s="1"/>
      <c r="AP34" s="1"/>
      <c r="AW34" s="1"/>
      <c r="BB34" s="11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</row>
    <row r="35" spans="1:120" x14ac:dyDescent="0.25">
      <c r="A35" s="1"/>
      <c r="B35" s="2" t="s">
        <v>30</v>
      </c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H35" s="1"/>
      <c r="AI35" s="1"/>
      <c r="AP35" s="1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spans="1:120" x14ac:dyDescent="0.25">
      <c r="A36" s="1"/>
      <c r="B36" s="41">
        <f t="shared" ref="B36:G36" si="11">$B54*B28+$C54*B29+$D54*B30+$E54*B31+$F54*B32+$G54*B33</f>
        <v>3.2160146941351275E-11</v>
      </c>
      <c r="C36" s="41">
        <f t="shared" si="11"/>
        <v>-328.125</v>
      </c>
      <c r="D36" s="41">
        <f t="shared" si="11"/>
        <v>-656250</v>
      </c>
      <c r="E36" s="41">
        <f t="shared" si="11"/>
        <v>-3.2160146941351275E-11</v>
      </c>
      <c r="F36" s="41">
        <f t="shared" si="11"/>
        <v>328.125</v>
      </c>
      <c r="G36" s="41">
        <f t="shared" si="11"/>
        <v>-656250</v>
      </c>
      <c r="H36" s="1"/>
      <c r="K36" s="1"/>
      <c r="L36" s="2" t="s">
        <v>30</v>
      </c>
      <c r="M36" s="1"/>
      <c r="N36" s="1"/>
      <c r="O36" s="1"/>
      <c r="P36" s="1"/>
      <c r="Q36" s="1"/>
      <c r="S36" s="1"/>
      <c r="T36" s="1"/>
      <c r="U36" s="1"/>
      <c r="V36" s="2" t="s">
        <v>30</v>
      </c>
      <c r="W36" s="1"/>
      <c r="X36" s="1"/>
      <c r="Y36" s="1"/>
      <c r="Z36" s="1"/>
      <c r="AA36" s="1"/>
      <c r="AB36" s="1"/>
      <c r="AC36" s="1"/>
      <c r="AD36" s="1"/>
      <c r="AE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spans="1:120" x14ac:dyDescent="0.25">
      <c r="A37" s="1"/>
      <c r="B37" s="41">
        <f t="shared" ref="B37:G37" si="12">$B55*B28+$C55*B29+$D55*B30+$E55*B31+$F55*B32+$G55*B33</f>
        <v>525000</v>
      </c>
      <c r="C37" s="41">
        <f t="shared" si="12"/>
        <v>2.0100091838344547E-14</v>
      </c>
      <c r="D37" s="41">
        <f t="shared" si="12"/>
        <v>4.0200183676689094E-11</v>
      </c>
      <c r="E37" s="41">
        <f t="shared" si="12"/>
        <v>-525000</v>
      </c>
      <c r="F37" s="41">
        <f t="shared" si="12"/>
        <v>-2.0100091838344547E-14</v>
      </c>
      <c r="G37" s="41">
        <f t="shared" si="12"/>
        <v>4.0200183676689094E-11</v>
      </c>
      <c r="H37" s="1"/>
      <c r="K37" s="1"/>
      <c r="L37" s="41">
        <f t="shared" ref="L37:Q42" si="13">$L55*L$28+$M55*L$29+$N55*L$30+$O55*L$31+$P55*L$32+$Q55*L$33</f>
        <v>700000</v>
      </c>
      <c r="M37" s="41">
        <f t="shared" si="13"/>
        <v>0</v>
      </c>
      <c r="N37" s="41">
        <f t="shared" si="13"/>
        <v>0</v>
      </c>
      <c r="O37" s="41">
        <f t="shared" si="13"/>
        <v>-700000</v>
      </c>
      <c r="P37" s="41">
        <f t="shared" si="13"/>
        <v>0</v>
      </c>
      <c r="Q37" s="41">
        <f t="shared" si="13"/>
        <v>0</v>
      </c>
      <c r="S37" s="1"/>
      <c r="T37" s="1"/>
      <c r="U37" s="1"/>
      <c r="V37" s="41">
        <f t="shared" ref="V37:AA37" si="14">$V55*V28+$W55*V29+$X55*V30+$Y55*V31+$Z55*V32+$AA55*V33</f>
        <v>3.2160146941351275E-11</v>
      </c>
      <c r="W37" s="41">
        <f t="shared" si="14"/>
        <v>-328.125</v>
      </c>
      <c r="X37" s="41">
        <f t="shared" si="14"/>
        <v>-656250</v>
      </c>
      <c r="Y37" s="41">
        <f t="shared" si="14"/>
        <v>-3.2160146941351275E-11</v>
      </c>
      <c r="Z37" s="41">
        <f t="shared" si="14"/>
        <v>328.125</v>
      </c>
      <c r="AA37" s="41">
        <f t="shared" si="14"/>
        <v>-656250</v>
      </c>
      <c r="AB37" s="1"/>
      <c r="AC37" s="1"/>
      <c r="AD37" s="1"/>
      <c r="AE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spans="1:120" x14ac:dyDescent="0.25">
      <c r="A38" s="1"/>
      <c r="B38" s="41">
        <f t="shared" ref="B38:G38" si="15">$B56*B28+$C56*B29+$D56*B30+$E56*B31+$F56*B32+$G56*B33</f>
        <v>0</v>
      </c>
      <c r="C38" s="41">
        <f t="shared" si="15"/>
        <v>656250</v>
      </c>
      <c r="D38" s="41">
        <f t="shared" si="15"/>
        <v>1750000000</v>
      </c>
      <c r="E38" s="41">
        <f t="shared" si="15"/>
        <v>0</v>
      </c>
      <c r="F38" s="41">
        <f t="shared" si="15"/>
        <v>-656250</v>
      </c>
      <c r="G38" s="41">
        <f t="shared" si="15"/>
        <v>875000000</v>
      </c>
      <c r="H38" s="1"/>
      <c r="K38" s="1"/>
      <c r="L38" s="41">
        <f t="shared" si="13"/>
        <v>0</v>
      </c>
      <c r="M38" s="41">
        <f t="shared" si="13"/>
        <v>777.77777777777783</v>
      </c>
      <c r="N38" s="41">
        <f t="shared" si="13"/>
        <v>2333333.3333333335</v>
      </c>
      <c r="O38" s="41">
        <f t="shared" si="13"/>
        <v>0</v>
      </c>
      <c r="P38" s="41">
        <f t="shared" si="13"/>
        <v>-777.77777777777783</v>
      </c>
      <c r="Q38" s="41">
        <f t="shared" si="13"/>
        <v>2333333.3333333335</v>
      </c>
      <c r="S38" s="1"/>
      <c r="T38" s="1"/>
      <c r="U38" s="1"/>
      <c r="V38" s="41">
        <f t="shared" ref="V38:AA38" si="16">$V56*V28+$W56*V29+$X56*V30+$Y56*V31+$Z56*V32+$AA56*V33</f>
        <v>525000</v>
      </c>
      <c r="W38" s="41">
        <f t="shared" si="16"/>
        <v>2.0100091838344547E-14</v>
      </c>
      <c r="X38" s="41">
        <f t="shared" si="16"/>
        <v>4.0200183676689094E-11</v>
      </c>
      <c r="Y38" s="41">
        <f t="shared" si="16"/>
        <v>-525000</v>
      </c>
      <c r="Z38" s="41">
        <f t="shared" si="16"/>
        <v>-2.0100091838344547E-14</v>
      </c>
      <c r="AA38" s="41">
        <f t="shared" si="16"/>
        <v>4.0200183676689094E-11</v>
      </c>
      <c r="AB38" s="1"/>
      <c r="AC38" s="1"/>
      <c r="AD38" s="1"/>
      <c r="AE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spans="1:120" x14ac:dyDescent="0.25">
      <c r="A39" s="1"/>
      <c r="B39" s="41">
        <f t="shared" ref="B39:G41" si="17">$B57*B$28+$C57*B$29+$D57*B$30+$E57*B$31+$F57*B$32+$G57*B$33</f>
        <v>-3.2160146941351275E-11</v>
      </c>
      <c r="C39" s="41">
        <f t="shared" si="17"/>
        <v>328.125</v>
      </c>
      <c r="D39" s="41">
        <f t="shared" si="17"/>
        <v>656250</v>
      </c>
      <c r="E39" s="41">
        <f t="shared" si="17"/>
        <v>3.2160146941351275E-11</v>
      </c>
      <c r="F39" s="41">
        <f t="shared" si="17"/>
        <v>-328.125</v>
      </c>
      <c r="G39" s="41">
        <f t="shared" si="17"/>
        <v>656250</v>
      </c>
      <c r="H39" s="1"/>
      <c r="K39" s="1"/>
      <c r="L39" s="41">
        <f t="shared" si="13"/>
        <v>0</v>
      </c>
      <c r="M39" s="41">
        <f t="shared" si="13"/>
        <v>2333333.3333333335</v>
      </c>
      <c r="N39" s="41">
        <f t="shared" si="13"/>
        <v>9333333333.333334</v>
      </c>
      <c r="O39" s="41">
        <f t="shared" si="13"/>
        <v>0</v>
      </c>
      <c r="P39" s="41">
        <f t="shared" si="13"/>
        <v>-2333333.3333333335</v>
      </c>
      <c r="Q39" s="41">
        <f t="shared" si="13"/>
        <v>4666666666.666667</v>
      </c>
      <c r="S39" s="1"/>
      <c r="T39" s="1"/>
      <c r="U39" s="1"/>
      <c r="V39" s="41">
        <f t="shared" ref="V39:AA39" si="18">$V57*V28+$W57*V29+$X57*V30+$Y57*V31+$Z57*V32+$AA57*V33</f>
        <v>0</v>
      </c>
      <c r="W39" s="41">
        <f t="shared" si="18"/>
        <v>656250</v>
      </c>
      <c r="X39" s="41">
        <f t="shared" si="18"/>
        <v>1750000000</v>
      </c>
      <c r="Y39" s="41">
        <f t="shared" si="18"/>
        <v>0</v>
      </c>
      <c r="Z39" s="41">
        <f t="shared" si="18"/>
        <v>-656250</v>
      </c>
      <c r="AA39" s="41">
        <f t="shared" si="18"/>
        <v>875000000</v>
      </c>
      <c r="AB39" s="1"/>
      <c r="AC39" s="1"/>
      <c r="AD39" s="1"/>
      <c r="AE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spans="1:120" x14ac:dyDescent="0.25">
      <c r="A40" s="1"/>
      <c r="B40" s="41">
        <f t="shared" si="17"/>
        <v>-525000</v>
      </c>
      <c r="C40" s="41">
        <f t="shared" si="17"/>
        <v>-2.0100091838344547E-14</v>
      </c>
      <c r="D40" s="41">
        <f t="shared" si="17"/>
        <v>-4.0200183676689094E-11</v>
      </c>
      <c r="E40" s="41">
        <f t="shared" si="17"/>
        <v>525000</v>
      </c>
      <c r="F40" s="41">
        <f t="shared" si="17"/>
        <v>2.0100091838344547E-14</v>
      </c>
      <c r="G40" s="41">
        <f t="shared" si="17"/>
        <v>-4.0200183676689094E-11</v>
      </c>
      <c r="H40" s="1"/>
      <c r="K40" s="1"/>
      <c r="L40" s="41">
        <f t="shared" si="13"/>
        <v>-700000</v>
      </c>
      <c r="M40" s="41">
        <f t="shared" si="13"/>
        <v>0</v>
      </c>
      <c r="N40" s="41">
        <f t="shared" si="13"/>
        <v>0</v>
      </c>
      <c r="O40" s="41">
        <f t="shared" si="13"/>
        <v>700000</v>
      </c>
      <c r="P40" s="41">
        <f t="shared" si="13"/>
        <v>0</v>
      </c>
      <c r="Q40" s="41">
        <f t="shared" si="13"/>
        <v>0</v>
      </c>
      <c r="S40" s="2"/>
      <c r="T40" s="1"/>
      <c r="U40" s="1"/>
      <c r="V40" s="41">
        <f t="shared" ref="V40:AA42" si="19">$V58*B$28+$W58*B$29+$X58*B$30+$Y58*B$31+$Z58*B$32+$AA58*B$33</f>
        <v>-3.2160146941351275E-11</v>
      </c>
      <c r="W40" s="41">
        <f t="shared" si="19"/>
        <v>328.125</v>
      </c>
      <c r="X40" s="41">
        <f t="shared" si="19"/>
        <v>656250</v>
      </c>
      <c r="Y40" s="41">
        <f t="shared" si="19"/>
        <v>3.2160146941351275E-11</v>
      </c>
      <c r="Z40" s="41">
        <f t="shared" si="19"/>
        <v>-328.125</v>
      </c>
      <c r="AA40" s="41">
        <f t="shared" si="19"/>
        <v>656250</v>
      </c>
      <c r="AB40" s="1"/>
      <c r="AC40" s="1"/>
      <c r="AD40" s="1"/>
      <c r="AE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spans="1:120" x14ac:dyDescent="0.25">
      <c r="A41" s="1"/>
      <c r="B41" s="41">
        <f t="shared" si="17"/>
        <v>0</v>
      </c>
      <c r="C41" s="41">
        <f t="shared" si="17"/>
        <v>656250</v>
      </c>
      <c r="D41" s="41">
        <f t="shared" si="17"/>
        <v>875000000</v>
      </c>
      <c r="E41" s="41">
        <f t="shared" si="17"/>
        <v>0</v>
      </c>
      <c r="F41" s="41">
        <f t="shared" si="17"/>
        <v>-656250</v>
      </c>
      <c r="G41" s="41">
        <f t="shared" si="17"/>
        <v>1750000000</v>
      </c>
      <c r="H41" s="1"/>
      <c r="K41" s="1"/>
      <c r="L41" s="41">
        <f t="shared" si="13"/>
        <v>0</v>
      </c>
      <c r="M41" s="41">
        <f t="shared" si="13"/>
        <v>-777.77777777777783</v>
      </c>
      <c r="N41" s="41">
        <f t="shared" si="13"/>
        <v>-2333333.3333333335</v>
      </c>
      <c r="O41" s="41">
        <f t="shared" si="13"/>
        <v>0</v>
      </c>
      <c r="P41" s="41">
        <f t="shared" si="13"/>
        <v>777.77777777777783</v>
      </c>
      <c r="Q41" s="41">
        <f t="shared" si="13"/>
        <v>-2333333.3333333335</v>
      </c>
      <c r="S41" s="1"/>
      <c r="T41" s="1"/>
      <c r="U41" s="1"/>
      <c r="V41" s="41">
        <f t="shared" si="19"/>
        <v>-525000</v>
      </c>
      <c r="W41" s="41">
        <f t="shared" si="19"/>
        <v>-2.0100091838344547E-14</v>
      </c>
      <c r="X41" s="41">
        <f t="shared" si="19"/>
        <v>-4.0200183676689094E-11</v>
      </c>
      <c r="Y41" s="41">
        <f t="shared" si="19"/>
        <v>525000</v>
      </c>
      <c r="Z41" s="41">
        <f t="shared" si="19"/>
        <v>2.0100091838344547E-14</v>
      </c>
      <c r="AA41" s="41">
        <f t="shared" si="19"/>
        <v>-4.0200183676689094E-11</v>
      </c>
      <c r="AB41" s="1"/>
      <c r="AC41" s="1"/>
      <c r="AD41" s="1"/>
      <c r="AE41" s="1"/>
      <c r="AH41" s="1"/>
      <c r="AI41" s="1"/>
      <c r="AJ41" s="45" t="s">
        <v>38</v>
      </c>
      <c r="AN41" s="1"/>
      <c r="AS41" s="11"/>
      <c r="AT41" s="4"/>
      <c r="AU41" s="4"/>
      <c r="AV41" s="4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spans="1:120" x14ac:dyDescent="0.25">
      <c r="A42" s="1"/>
      <c r="H42" s="1"/>
      <c r="K42" s="1"/>
      <c r="L42" s="41">
        <f t="shared" si="13"/>
        <v>0</v>
      </c>
      <c r="M42" s="41">
        <f t="shared" si="13"/>
        <v>2333333.3333333335</v>
      </c>
      <c r="N42" s="41">
        <f t="shared" si="13"/>
        <v>4666666666.666667</v>
      </c>
      <c r="O42" s="41">
        <f t="shared" si="13"/>
        <v>0</v>
      </c>
      <c r="P42" s="41">
        <f t="shared" si="13"/>
        <v>-2333333.3333333335</v>
      </c>
      <c r="Q42" s="41">
        <f t="shared" si="13"/>
        <v>9333333333.333334</v>
      </c>
      <c r="S42" s="1"/>
      <c r="T42" s="1"/>
      <c r="U42" s="1"/>
      <c r="V42" s="41">
        <f t="shared" si="19"/>
        <v>0</v>
      </c>
      <c r="W42" s="41">
        <f t="shared" si="19"/>
        <v>656250</v>
      </c>
      <c r="X42" s="41">
        <f t="shared" si="19"/>
        <v>875000000</v>
      </c>
      <c r="Y42" s="41">
        <f t="shared" si="19"/>
        <v>0</v>
      </c>
      <c r="Z42" s="41">
        <f t="shared" si="19"/>
        <v>-656250</v>
      </c>
      <c r="AA42" s="41">
        <f t="shared" si="19"/>
        <v>1750000000</v>
      </c>
      <c r="AB42" s="1"/>
      <c r="AC42" s="1"/>
      <c r="AE42" s="1"/>
      <c r="AH42" s="1"/>
      <c r="AI42" s="1"/>
      <c r="AJ42" s="17"/>
      <c r="AK42" s="10">
        <v>1</v>
      </c>
      <c r="AL42" s="10">
        <v>2</v>
      </c>
      <c r="AM42" s="10">
        <v>3</v>
      </c>
      <c r="AN42" s="10">
        <v>4</v>
      </c>
      <c r="AO42" s="10">
        <v>5</v>
      </c>
      <c r="AP42" s="10">
        <v>6</v>
      </c>
      <c r="AQ42" s="10">
        <v>7</v>
      </c>
      <c r="AR42" s="10">
        <v>8</v>
      </c>
      <c r="AS42" s="10">
        <v>9</v>
      </c>
      <c r="AT42" s="10">
        <v>10</v>
      </c>
      <c r="AU42" s="10">
        <v>11</v>
      </c>
      <c r="AV42" s="10">
        <v>12</v>
      </c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</row>
    <row r="43" spans="1:120" x14ac:dyDescent="0.25">
      <c r="A43" s="1"/>
      <c r="H43" s="30"/>
      <c r="K43" s="1"/>
      <c r="N43" s="1"/>
      <c r="S43" s="1"/>
      <c r="T43" s="1"/>
      <c r="U43" s="1"/>
      <c r="V43" s="1"/>
      <c r="W43" s="1"/>
      <c r="X43" s="1"/>
      <c r="Y43" s="1"/>
      <c r="Z43" s="1"/>
      <c r="AA43" s="1"/>
      <c r="AC43" s="1"/>
      <c r="AE43" s="2"/>
      <c r="AH43" s="1"/>
      <c r="AI43" s="1"/>
      <c r="AJ43" s="10">
        <v>1</v>
      </c>
      <c r="AK43" s="13">
        <f>IF(ABS(AK6+AY6+AK22)&lt;0.1,"",AK6+AY6+AK22)</f>
        <v>328.125</v>
      </c>
      <c r="AL43" s="13" t="str">
        <f t="shared" ref="AL43:AV43" si="20">IF(ABS(AL6+AZ6+AL22)&lt;0.1,"",AL6+AZ6+AL22)</f>
        <v/>
      </c>
      <c r="AM43" s="13">
        <f t="shared" si="20"/>
        <v>-656250</v>
      </c>
      <c r="AN43" s="13">
        <f t="shared" si="20"/>
        <v>-328.125</v>
      </c>
      <c r="AO43" s="13" t="str">
        <f t="shared" si="20"/>
        <v/>
      </c>
      <c r="AP43" s="13">
        <f t="shared" si="20"/>
        <v>-656250</v>
      </c>
      <c r="AQ43" s="7" t="str">
        <f t="shared" si="20"/>
        <v/>
      </c>
      <c r="AR43" s="7" t="str">
        <f t="shared" si="20"/>
        <v/>
      </c>
      <c r="AS43" s="7" t="str">
        <f t="shared" si="20"/>
        <v/>
      </c>
      <c r="AT43" s="7" t="str">
        <f t="shared" si="20"/>
        <v/>
      </c>
      <c r="AU43" s="7" t="str">
        <f t="shared" si="20"/>
        <v/>
      </c>
      <c r="AV43" s="7" t="str">
        <f t="shared" si="20"/>
        <v/>
      </c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</row>
    <row r="44" spans="1:120" x14ac:dyDescent="0.25">
      <c r="A44" s="1"/>
      <c r="B44" s="2" t="s">
        <v>31</v>
      </c>
      <c r="C44" s="1"/>
      <c r="D44" s="1"/>
      <c r="E44" s="1"/>
      <c r="F44" s="1"/>
      <c r="G44" s="1"/>
      <c r="H44" s="1"/>
      <c r="N44" s="1"/>
      <c r="U44" s="1"/>
      <c r="V44" s="1"/>
      <c r="W44" s="1"/>
      <c r="X44" s="1"/>
      <c r="Y44" s="1"/>
      <c r="Z44" s="1"/>
      <c r="AA44" s="1"/>
      <c r="AC44" s="1"/>
      <c r="AE44" s="2"/>
      <c r="AH44" s="1"/>
      <c r="AI44" s="1"/>
      <c r="AJ44" s="10">
        <v>2</v>
      </c>
      <c r="AK44" s="13" t="str">
        <f t="shared" ref="AK44:AK54" si="21">IF(ABS(AK7+AY7+AK23)&lt;0.1,"",AK7+AY7+AK23)</f>
        <v/>
      </c>
      <c r="AL44" s="13">
        <f t="shared" ref="AL44:AL54" si="22">IF(ABS(AL7+AZ7+AL23)&lt;0.1,"",AL7+AZ7+AL23)</f>
        <v>525000</v>
      </c>
      <c r="AM44" s="13" t="str">
        <f t="shared" ref="AM44:AM54" si="23">IF(ABS(AM7+BA7+AM23)&lt;0.1,"",AM7+BA7+AM23)</f>
        <v/>
      </c>
      <c r="AN44" s="13" t="str">
        <f t="shared" ref="AN44:AN54" si="24">IF(ABS(AN7+BB7+AN23)&lt;0.1,"",AN7+BB7+AN23)</f>
        <v/>
      </c>
      <c r="AO44" s="13">
        <f t="shared" ref="AO44:AO54" si="25">IF(ABS(AO7+BC7+AO23)&lt;0.1,"",AO7+BC7+AO23)</f>
        <v>-525000</v>
      </c>
      <c r="AP44" s="13" t="str">
        <f t="shared" ref="AP44:AP54" si="26">IF(ABS(AP7+BD7+AP23)&lt;0.1,"",AP7+BD7+AP23)</f>
        <v/>
      </c>
      <c r="AQ44" s="7" t="str">
        <f t="shared" ref="AQ44:AQ54" si="27">IF(ABS(AQ7+BE7+AQ23)&lt;0.1,"",AQ7+BE7+AQ23)</f>
        <v/>
      </c>
      <c r="AR44" s="7" t="str">
        <f t="shared" ref="AR44:AR54" si="28">IF(ABS(AR7+BF7+AR23)&lt;0.1,"",AR7+BF7+AR23)</f>
        <v/>
      </c>
      <c r="AS44" s="7" t="str">
        <f t="shared" ref="AS44:AS54" si="29">IF(ABS(AS7+BG7+AS23)&lt;0.1,"",AS7+BG7+AS23)</f>
        <v/>
      </c>
      <c r="AT44" s="7" t="str">
        <f t="shared" ref="AT44:AT54" si="30">IF(ABS(AT7+BH7+AT23)&lt;0.1,"",AT7+BH7+AT23)</f>
        <v/>
      </c>
      <c r="AU44" s="7" t="str">
        <f t="shared" ref="AU44:AU54" si="31">IF(ABS(AU7+BI7+AU23)&lt;0.1,"",AU7+BI7+AU23)</f>
        <v/>
      </c>
      <c r="AV44" s="7" t="str">
        <f t="shared" ref="AV44:AV54" si="32">IF(ABS(AV7+BJ7+AV23)&lt;0.1,"",AV7+BJ7+AV23)</f>
        <v/>
      </c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</row>
    <row r="45" spans="1:120" x14ac:dyDescent="0.25">
      <c r="A45" s="1"/>
      <c r="B45" s="44">
        <f>$C$5</f>
        <v>6.1257422745431001E-17</v>
      </c>
      <c r="C45" s="44">
        <f>$E$5</f>
        <v>1</v>
      </c>
      <c r="D45" s="44">
        <v>0</v>
      </c>
      <c r="E45" s="44">
        <v>0</v>
      </c>
      <c r="F45" s="44">
        <v>0</v>
      </c>
      <c r="G45" s="44">
        <v>0</v>
      </c>
      <c r="H45" s="1"/>
      <c r="L45" s="2" t="s">
        <v>31</v>
      </c>
      <c r="M45" s="1"/>
      <c r="N45" s="1"/>
      <c r="O45" s="1"/>
      <c r="P45" s="1"/>
      <c r="Q45" s="1"/>
      <c r="U45" s="1"/>
      <c r="V45" s="2" t="s">
        <v>31</v>
      </c>
      <c r="W45" s="1"/>
      <c r="X45" s="1"/>
      <c r="Y45" s="1"/>
      <c r="Z45" s="1"/>
      <c r="AA45" s="1"/>
      <c r="AC45" s="1"/>
      <c r="AE45" s="8"/>
      <c r="AH45" s="1"/>
      <c r="AI45" s="1"/>
      <c r="AJ45" s="10">
        <v>3</v>
      </c>
      <c r="AK45" s="13">
        <f t="shared" si="21"/>
        <v>-656250</v>
      </c>
      <c r="AL45" s="13" t="str">
        <f t="shared" si="22"/>
        <v/>
      </c>
      <c r="AM45" s="13">
        <f t="shared" si="23"/>
        <v>1750000000</v>
      </c>
      <c r="AN45" s="13">
        <f t="shared" si="24"/>
        <v>656250</v>
      </c>
      <c r="AO45" s="13" t="str">
        <f t="shared" si="25"/>
        <v/>
      </c>
      <c r="AP45" s="13">
        <f t="shared" si="26"/>
        <v>875000000</v>
      </c>
      <c r="AQ45" s="7" t="str">
        <f t="shared" si="27"/>
        <v/>
      </c>
      <c r="AR45" s="7" t="str">
        <f t="shared" si="28"/>
        <v/>
      </c>
      <c r="AS45" s="7" t="str">
        <f t="shared" si="29"/>
        <v/>
      </c>
      <c r="AT45" s="7" t="str">
        <f t="shared" si="30"/>
        <v/>
      </c>
      <c r="AU45" s="7" t="str">
        <f t="shared" si="31"/>
        <v/>
      </c>
      <c r="AV45" s="7" t="str">
        <f t="shared" si="32"/>
        <v/>
      </c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</row>
    <row r="46" spans="1:120" x14ac:dyDescent="0.25">
      <c r="A46" s="1"/>
      <c r="B46" s="44">
        <f>-$E$5</f>
        <v>-1</v>
      </c>
      <c r="C46" s="44">
        <f>$C$5</f>
        <v>6.1257422745431001E-17</v>
      </c>
      <c r="D46" s="44">
        <v>0</v>
      </c>
      <c r="E46" s="44">
        <v>0</v>
      </c>
      <c r="F46" s="44">
        <v>0</v>
      </c>
      <c r="G46" s="44">
        <v>0</v>
      </c>
      <c r="H46" s="1"/>
      <c r="L46" s="44">
        <f>$M$5</f>
        <v>1</v>
      </c>
      <c r="M46" s="44">
        <f>$O$5</f>
        <v>0</v>
      </c>
      <c r="N46" s="44">
        <v>0</v>
      </c>
      <c r="O46" s="44">
        <v>0</v>
      </c>
      <c r="P46" s="44">
        <v>0</v>
      </c>
      <c r="Q46" s="44">
        <v>0</v>
      </c>
      <c r="U46" s="1"/>
      <c r="V46" s="44">
        <f>$C$5</f>
        <v>6.1257422745431001E-17</v>
      </c>
      <c r="W46" s="44">
        <f>$E$5</f>
        <v>1</v>
      </c>
      <c r="X46" s="44">
        <v>0</v>
      </c>
      <c r="Y46" s="44">
        <v>0</v>
      </c>
      <c r="Z46" s="44">
        <v>0</v>
      </c>
      <c r="AA46" s="44">
        <v>0</v>
      </c>
      <c r="AC46" s="1"/>
      <c r="AE46" s="12"/>
      <c r="AH46" s="1"/>
      <c r="AI46" s="1"/>
      <c r="AJ46" s="10">
        <v>4</v>
      </c>
      <c r="AK46" s="13">
        <f t="shared" si="21"/>
        <v>-328.125</v>
      </c>
      <c r="AL46" s="13" t="str">
        <f t="shared" si="22"/>
        <v/>
      </c>
      <c r="AM46" s="13">
        <f t="shared" si="23"/>
        <v>656250</v>
      </c>
      <c r="AN46" s="21">
        <f t="shared" si="24"/>
        <v>700328.125</v>
      </c>
      <c r="AO46" s="21" t="str">
        <f t="shared" si="25"/>
        <v/>
      </c>
      <c r="AP46" s="21">
        <f t="shared" si="26"/>
        <v>656250</v>
      </c>
      <c r="AQ46" s="19" t="str">
        <f t="shared" si="27"/>
        <v/>
      </c>
      <c r="AR46" s="7" t="str">
        <f t="shared" si="28"/>
        <v/>
      </c>
      <c r="AS46" s="7" t="str">
        <f t="shared" si="29"/>
        <v/>
      </c>
      <c r="AT46" s="22">
        <f t="shared" si="30"/>
        <v>-700000</v>
      </c>
      <c r="AU46" s="18" t="str">
        <f t="shared" si="31"/>
        <v/>
      </c>
      <c r="AV46" s="18" t="str">
        <f t="shared" si="32"/>
        <v/>
      </c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2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</row>
    <row r="47" spans="1:120" x14ac:dyDescent="0.25">
      <c r="A47" s="1"/>
      <c r="B47" s="44">
        <v>0</v>
      </c>
      <c r="C47" s="44">
        <v>0</v>
      </c>
      <c r="D47" s="44">
        <v>1</v>
      </c>
      <c r="E47" s="44">
        <v>0</v>
      </c>
      <c r="F47" s="44">
        <v>0</v>
      </c>
      <c r="G47" s="44">
        <v>0</v>
      </c>
      <c r="H47" s="1"/>
      <c r="L47" s="44">
        <f>-$O$5</f>
        <v>0</v>
      </c>
      <c r="M47" s="44">
        <f>$M$5</f>
        <v>1</v>
      </c>
      <c r="N47" s="44">
        <v>0</v>
      </c>
      <c r="O47" s="44">
        <v>0</v>
      </c>
      <c r="P47" s="44">
        <v>0</v>
      </c>
      <c r="Q47" s="44">
        <v>0</v>
      </c>
      <c r="U47" s="1"/>
      <c r="V47" s="44">
        <f>-$E$5</f>
        <v>-1</v>
      </c>
      <c r="W47" s="44">
        <f>$C$5</f>
        <v>6.1257422745431001E-17</v>
      </c>
      <c r="X47" s="44">
        <v>0</v>
      </c>
      <c r="Y47" s="44">
        <v>0</v>
      </c>
      <c r="Z47" s="44">
        <v>0</v>
      </c>
      <c r="AA47" s="44">
        <v>0</v>
      </c>
      <c r="AC47" s="1"/>
      <c r="AE47" s="8"/>
      <c r="AH47" s="1"/>
      <c r="AI47" s="1"/>
      <c r="AJ47" s="10">
        <v>5</v>
      </c>
      <c r="AK47" s="13" t="str">
        <f t="shared" si="21"/>
        <v/>
      </c>
      <c r="AL47" s="13">
        <f t="shared" si="22"/>
        <v>-525000</v>
      </c>
      <c r="AM47" s="13" t="str">
        <f t="shared" si="23"/>
        <v/>
      </c>
      <c r="AN47" s="21" t="str">
        <f t="shared" si="24"/>
        <v/>
      </c>
      <c r="AO47" s="21">
        <f t="shared" si="25"/>
        <v>525777.77777777775</v>
      </c>
      <c r="AP47" s="21">
        <f t="shared" si="26"/>
        <v>2333333.3333333335</v>
      </c>
      <c r="AQ47" s="19" t="str">
        <f t="shared" si="27"/>
        <v/>
      </c>
      <c r="AR47" s="7" t="str">
        <f t="shared" si="28"/>
        <v/>
      </c>
      <c r="AS47" s="7" t="str">
        <f t="shared" si="29"/>
        <v/>
      </c>
      <c r="AT47" s="22" t="str">
        <f t="shared" si="30"/>
        <v/>
      </c>
      <c r="AU47" s="18">
        <f t="shared" si="31"/>
        <v>-777.77777777777783</v>
      </c>
      <c r="AV47" s="18">
        <f t="shared" si="32"/>
        <v>2333333.3333333335</v>
      </c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3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2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</row>
    <row r="48" spans="1:120" x14ac:dyDescent="0.25">
      <c r="A48" s="1"/>
      <c r="B48" s="44">
        <v>0</v>
      </c>
      <c r="C48" s="44">
        <v>0</v>
      </c>
      <c r="D48" s="44">
        <v>0</v>
      </c>
      <c r="E48" s="44">
        <f>$C$5</f>
        <v>6.1257422745431001E-17</v>
      </c>
      <c r="F48" s="44">
        <f>$E$5</f>
        <v>1</v>
      </c>
      <c r="G48" s="44">
        <v>0</v>
      </c>
      <c r="H48" s="1"/>
      <c r="L48" s="44">
        <v>0</v>
      </c>
      <c r="M48" s="44">
        <v>0</v>
      </c>
      <c r="N48" s="44">
        <v>1</v>
      </c>
      <c r="O48" s="44">
        <v>0</v>
      </c>
      <c r="P48" s="44">
        <v>0</v>
      </c>
      <c r="Q48" s="44">
        <v>0</v>
      </c>
      <c r="U48" s="1"/>
      <c r="V48" s="44">
        <v>0</v>
      </c>
      <c r="W48" s="44">
        <v>0</v>
      </c>
      <c r="X48" s="44">
        <v>1</v>
      </c>
      <c r="Y48" s="44">
        <v>0</v>
      </c>
      <c r="Z48" s="44">
        <v>0</v>
      </c>
      <c r="AA48" s="44">
        <v>0</v>
      </c>
      <c r="AC48" s="1"/>
      <c r="AE48" s="8"/>
      <c r="AH48" s="1"/>
      <c r="AI48" s="1"/>
      <c r="AJ48" s="10">
        <v>6</v>
      </c>
      <c r="AK48" s="13">
        <f t="shared" si="21"/>
        <v>-656250</v>
      </c>
      <c r="AL48" s="13" t="str">
        <f t="shared" si="22"/>
        <v/>
      </c>
      <c r="AM48" s="13">
        <f t="shared" si="23"/>
        <v>875000000</v>
      </c>
      <c r="AN48" s="21">
        <f t="shared" si="24"/>
        <v>656250</v>
      </c>
      <c r="AO48" s="21">
        <f t="shared" si="25"/>
        <v>2333333.3333333335</v>
      </c>
      <c r="AP48" s="21">
        <f t="shared" si="26"/>
        <v>11083333333.333334</v>
      </c>
      <c r="AQ48" s="7" t="str">
        <f t="shared" si="27"/>
        <v/>
      </c>
      <c r="AR48" s="7" t="str">
        <f t="shared" si="28"/>
        <v/>
      </c>
      <c r="AS48" s="7" t="str">
        <f t="shared" si="29"/>
        <v/>
      </c>
      <c r="AT48" s="22" t="str">
        <f t="shared" si="30"/>
        <v/>
      </c>
      <c r="AU48" s="22">
        <f t="shared" si="31"/>
        <v>-2333333.3333333335</v>
      </c>
      <c r="AV48" s="22">
        <f t="shared" si="32"/>
        <v>4666666666.666667</v>
      </c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</row>
    <row r="49" spans="1:120" x14ac:dyDescent="0.25">
      <c r="A49" s="1"/>
      <c r="B49" s="44">
        <v>0</v>
      </c>
      <c r="C49" s="44">
        <v>0</v>
      </c>
      <c r="D49" s="44">
        <v>0</v>
      </c>
      <c r="E49" s="44">
        <f>-$E$5</f>
        <v>-1</v>
      </c>
      <c r="F49" s="44">
        <f>$C$5</f>
        <v>6.1257422745431001E-17</v>
      </c>
      <c r="G49" s="44">
        <v>0</v>
      </c>
      <c r="H49" s="1"/>
      <c r="L49" s="44">
        <v>0</v>
      </c>
      <c r="M49" s="44">
        <v>0</v>
      </c>
      <c r="N49" s="44">
        <v>0</v>
      </c>
      <c r="O49" s="44">
        <f>$M$5</f>
        <v>1</v>
      </c>
      <c r="P49" s="44">
        <f>$O$5</f>
        <v>0</v>
      </c>
      <c r="Q49" s="44">
        <v>0</v>
      </c>
      <c r="U49" s="1"/>
      <c r="V49" s="44">
        <v>0</v>
      </c>
      <c r="W49" s="44">
        <v>0</v>
      </c>
      <c r="X49" s="44">
        <v>0</v>
      </c>
      <c r="Y49" s="44">
        <f>$C$5</f>
        <v>6.1257422745431001E-17</v>
      </c>
      <c r="Z49" s="44">
        <f>$E$5</f>
        <v>1</v>
      </c>
      <c r="AA49" s="44">
        <v>0</v>
      </c>
      <c r="AC49" s="1"/>
      <c r="AE49" s="12"/>
      <c r="AH49" s="2"/>
      <c r="AI49" s="2"/>
      <c r="AJ49" s="10">
        <v>7</v>
      </c>
      <c r="AK49" s="7" t="str">
        <f t="shared" si="21"/>
        <v/>
      </c>
      <c r="AL49" s="7" t="str">
        <f t="shared" si="22"/>
        <v/>
      </c>
      <c r="AM49" s="7" t="str">
        <f t="shared" si="23"/>
        <v/>
      </c>
      <c r="AN49" s="19" t="str">
        <f t="shared" si="24"/>
        <v/>
      </c>
      <c r="AO49" s="19" t="str">
        <f t="shared" si="25"/>
        <v/>
      </c>
      <c r="AP49" s="7" t="str">
        <f t="shared" si="26"/>
        <v/>
      </c>
      <c r="AQ49" s="20">
        <f t="shared" si="27"/>
        <v>328.125</v>
      </c>
      <c r="AR49" s="23" t="str">
        <f t="shared" si="28"/>
        <v/>
      </c>
      <c r="AS49" s="23">
        <f t="shared" si="29"/>
        <v>-656250</v>
      </c>
      <c r="AT49" s="23">
        <f t="shared" si="30"/>
        <v>-328.125</v>
      </c>
      <c r="AU49" s="20" t="str">
        <f t="shared" si="31"/>
        <v/>
      </c>
      <c r="AV49" s="20">
        <f t="shared" si="32"/>
        <v>-656250</v>
      </c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2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</row>
    <row r="50" spans="1:120" x14ac:dyDescent="0.25">
      <c r="A50" s="1"/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f>D47</f>
        <v>1</v>
      </c>
      <c r="H50" s="1"/>
      <c r="L50" s="44">
        <v>0</v>
      </c>
      <c r="M50" s="44">
        <v>0</v>
      </c>
      <c r="N50" s="44">
        <v>0</v>
      </c>
      <c r="O50" s="44">
        <f>-$O$5</f>
        <v>0</v>
      </c>
      <c r="P50" s="44">
        <f>$M$5</f>
        <v>1</v>
      </c>
      <c r="Q50" s="44">
        <v>0</v>
      </c>
      <c r="U50" s="1"/>
      <c r="V50" s="44">
        <v>0</v>
      </c>
      <c r="W50" s="44">
        <v>0</v>
      </c>
      <c r="X50" s="44">
        <v>0</v>
      </c>
      <c r="Y50" s="44">
        <f>-$E$5</f>
        <v>-1</v>
      </c>
      <c r="Z50" s="44">
        <f>$C$5</f>
        <v>6.1257422745431001E-17</v>
      </c>
      <c r="AA50" s="44">
        <v>0</v>
      </c>
      <c r="AC50" s="1"/>
      <c r="AE50" s="8"/>
      <c r="AH50" s="2"/>
      <c r="AI50" s="2"/>
      <c r="AJ50" s="10">
        <v>8</v>
      </c>
      <c r="AK50" s="7" t="str">
        <f t="shared" si="21"/>
        <v/>
      </c>
      <c r="AL50" s="7" t="str">
        <f t="shared" si="22"/>
        <v/>
      </c>
      <c r="AM50" s="7" t="str">
        <f t="shared" si="23"/>
        <v/>
      </c>
      <c r="AN50" s="7" t="str">
        <f t="shared" si="24"/>
        <v/>
      </c>
      <c r="AO50" s="7" t="str">
        <f t="shared" si="25"/>
        <v/>
      </c>
      <c r="AP50" s="7" t="str">
        <f t="shared" si="26"/>
        <v/>
      </c>
      <c r="AQ50" s="23" t="str">
        <f t="shared" si="27"/>
        <v/>
      </c>
      <c r="AR50" s="20">
        <f t="shared" si="28"/>
        <v>525000</v>
      </c>
      <c r="AS50" s="20" t="str">
        <f t="shared" si="29"/>
        <v/>
      </c>
      <c r="AT50" s="20" t="str">
        <f t="shared" si="30"/>
        <v/>
      </c>
      <c r="AU50" s="20">
        <f t="shared" si="31"/>
        <v>-525000</v>
      </c>
      <c r="AV50" s="20" t="str">
        <f t="shared" si="32"/>
        <v/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2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2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</row>
    <row r="51" spans="1:120" x14ac:dyDescent="0.25">
      <c r="A51" s="1"/>
      <c r="B51" s="1"/>
      <c r="C51" s="1"/>
      <c r="D51" s="1"/>
      <c r="E51" s="4"/>
      <c r="F51" s="4"/>
      <c r="G51" s="1"/>
      <c r="H51" s="1"/>
      <c r="I51" s="1"/>
      <c r="J51" s="1"/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f>N48</f>
        <v>1</v>
      </c>
      <c r="U51" s="1"/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f>X48</f>
        <v>1</v>
      </c>
      <c r="AB51" s="1"/>
      <c r="AC51" s="1"/>
      <c r="AD51" s="1"/>
      <c r="AE51" s="1"/>
      <c r="AH51" s="8"/>
      <c r="AI51" s="8"/>
      <c r="AJ51" s="10">
        <v>9</v>
      </c>
      <c r="AK51" s="7" t="str">
        <f t="shared" si="21"/>
        <v/>
      </c>
      <c r="AL51" s="7" t="str">
        <f t="shared" si="22"/>
        <v/>
      </c>
      <c r="AM51" s="7" t="str">
        <f t="shared" si="23"/>
        <v/>
      </c>
      <c r="AN51" s="7" t="str">
        <f t="shared" si="24"/>
        <v/>
      </c>
      <c r="AO51" s="7" t="str">
        <f t="shared" si="25"/>
        <v/>
      </c>
      <c r="AP51" s="7" t="str">
        <f t="shared" si="26"/>
        <v/>
      </c>
      <c r="AQ51" s="23">
        <f t="shared" si="27"/>
        <v>-656250</v>
      </c>
      <c r="AR51" s="20" t="str">
        <f t="shared" si="28"/>
        <v/>
      </c>
      <c r="AS51" s="20">
        <f t="shared" si="29"/>
        <v>1750000000</v>
      </c>
      <c r="AT51" s="20">
        <f t="shared" si="30"/>
        <v>656250</v>
      </c>
      <c r="AU51" s="20" t="str">
        <f t="shared" si="31"/>
        <v/>
      </c>
      <c r="AV51" s="20">
        <f t="shared" si="32"/>
        <v>875000000</v>
      </c>
      <c r="AY51" s="1"/>
      <c r="AZ51" s="1"/>
      <c r="BA51" s="1"/>
      <c r="BB51" s="11"/>
      <c r="BC51" s="1"/>
      <c r="BD51" s="1"/>
      <c r="BE51" s="1"/>
      <c r="BF51" s="1"/>
      <c r="BG51" s="1"/>
      <c r="BH51" s="1"/>
      <c r="BI51" s="1"/>
      <c r="BJ51" s="1"/>
      <c r="BK51" s="6"/>
      <c r="BL51" s="6"/>
      <c r="BM51" s="6"/>
      <c r="BN51" s="6"/>
      <c r="BO51" s="6"/>
      <c r="BP51" s="6"/>
      <c r="BQ51" s="1"/>
      <c r="BR51" s="4"/>
      <c r="BS51" s="1"/>
      <c r="BT51" s="4"/>
      <c r="BU51" s="1"/>
      <c r="BV51" s="4"/>
      <c r="BW51" s="1"/>
      <c r="BX51" s="1"/>
      <c r="BY51" s="4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</row>
    <row r="52" spans="1:1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U52" s="1"/>
      <c r="V52" s="1"/>
      <c r="W52" s="1"/>
      <c r="X52" s="1"/>
      <c r="Y52" s="4"/>
      <c r="Z52" s="4"/>
      <c r="AA52" s="1"/>
      <c r="AB52" s="1"/>
      <c r="AC52" s="1"/>
      <c r="AD52" s="1"/>
      <c r="AE52" s="1"/>
      <c r="AH52" s="12"/>
      <c r="AI52" s="12"/>
      <c r="AJ52" s="10">
        <v>10</v>
      </c>
      <c r="AK52" s="7" t="str">
        <f t="shared" si="21"/>
        <v/>
      </c>
      <c r="AL52" s="7" t="str">
        <f t="shared" si="22"/>
        <v/>
      </c>
      <c r="AM52" s="7" t="str">
        <f t="shared" si="23"/>
        <v/>
      </c>
      <c r="AN52" s="22">
        <f t="shared" si="24"/>
        <v>-700000</v>
      </c>
      <c r="AO52" s="22" t="str">
        <f t="shared" si="25"/>
        <v/>
      </c>
      <c r="AP52" s="22" t="str">
        <f t="shared" si="26"/>
        <v/>
      </c>
      <c r="AQ52" s="23">
        <f t="shared" si="27"/>
        <v>-328.125</v>
      </c>
      <c r="AR52" s="20" t="str">
        <f t="shared" si="28"/>
        <v/>
      </c>
      <c r="AS52" s="20">
        <f t="shared" si="29"/>
        <v>656250</v>
      </c>
      <c r="AT52" s="24">
        <f t="shared" si="30"/>
        <v>700328.125</v>
      </c>
      <c r="AU52" s="24" t="str">
        <f t="shared" si="31"/>
        <v/>
      </c>
      <c r="AV52" s="24">
        <f t="shared" si="32"/>
        <v>656250</v>
      </c>
      <c r="AY52" s="1"/>
      <c r="AZ52" s="14"/>
      <c r="BA52" s="1"/>
      <c r="BB52" s="14"/>
      <c r="BC52" s="1"/>
      <c r="BD52" s="1"/>
      <c r="BE52" s="19"/>
      <c r="BF52" s="1"/>
      <c r="BG52" s="1"/>
      <c r="BH52" s="1"/>
      <c r="BI52" s="1"/>
      <c r="BJ52" s="1"/>
      <c r="BK52" s="6"/>
      <c r="BL52" s="6"/>
      <c r="BM52" s="6"/>
      <c r="BN52" s="6"/>
      <c r="BO52" s="6"/>
      <c r="BP52" s="6"/>
      <c r="BQ52" s="1"/>
      <c r="BR52" s="4"/>
      <c r="BS52" s="1"/>
      <c r="BT52" s="4"/>
      <c r="BU52" s="1"/>
      <c r="BV52" s="4"/>
      <c r="BW52" s="1"/>
      <c r="BX52" s="1"/>
      <c r="BY52" s="4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</row>
    <row r="53" spans="1:120" x14ac:dyDescent="0.25">
      <c r="A53" s="1"/>
      <c r="B53" s="2" t="s">
        <v>32</v>
      </c>
      <c r="C53" s="1"/>
      <c r="D53" s="1"/>
      <c r="E53" s="1"/>
      <c r="F53" s="1"/>
      <c r="G53" s="1"/>
      <c r="H53" s="1"/>
      <c r="I53" s="3"/>
      <c r="J53" s="1"/>
      <c r="L53" s="1"/>
      <c r="M53" s="1"/>
      <c r="N53" s="1"/>
      <c r="O53" s="1"/>
      <c r="P53" s="1"/>
      <c r="Q53" s="1"/>
      <c r="R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H53" s="8"/>
      <c r="AI53" s="8"/>
      <c r="AJ53" s="10">
        <v>11</v>
      </c>
      <c r="AK53" s="7" t="str">
        <f t="shared" si="21"/>
        <v/>
      </c>
      <c r="AL53" s="7" t="str">
        <f t="shared" si="22"/>
        <v/>
      </c>
      <c r="AM53" s="7" t="str">
        <f t="shared" si="23"/>
        <v/>
      </c>
      <c r="AN53" s="18" t="str">
        <f t="shared" si="24"/>
        <v/>
      </c>
      <c r="AO53" s="18">
        <f t="shared" si="25"/>
        <v>-777.77777777777783</v>
      </c>
      <c r="AP53" s="22">
        <f t="shared" si="26"/>
        <v>-2333333.3333333335</v>
      </c>
      <c r="AQ53" s="20" t="str">
        <f t="shared" si="27"/>
        <v/>
      </c>
      <c r="AR53" s="20">
        <f t="shared" si="28"/>
        <v>-525000</v>
      </c>
      <c r="AS53" s="20" t="str">
        <f t="shared" si="29"/>
        <v/>
      </c>
      <c r="AT53" s="24" t="str">
        <f t="shared" si="30"/>
        <v/>
      </c>
      <c r="AU53" s="24">
        <f t="shared" si="31"/>
        <v>525777.77777777775</v>
      </c>
      <c r="AV53" s="24">
        <f t="shared" si="32"/>
        <v>-2333333.3333333335</v>
      </c>
      <c r="AY53" s="1"/>
      <c r="AZ53" s="14"/>
      <c r="BA53" s="1"/>
      <c r="BB53" s="14"/>
      <c r="BC53" s="1"/>
      <c r="BD53" s="1"/>
      <c r="BE53" s="19"/>
      <c r="BF53" s="1"/>
      <c r="BG53" s="1"/>
      <c r="BH53" s="1"/>
      <c r="BI53" s="1"/>
      <c r="BJ53" s="1"/>
      <c r="BK53" s="6"/>
      <c r="BL53" s="6"/>
      <c r="BM53" s="6"/>
      <c r="BN53" s="6"/>
      <c r="BO53" s="6"/>
      <c r="BP53" s="6"/>
      <c r="BQ53" s="4"/>
      <c r="BR53" s="4"/>
      <c r="BS53" s="4"/>
      <c r="BT53" s="4"/>
      <c r="BU53" s="4"/>
      <c r="BV53" s="4"/>
      <c r="BW53" s="4"/>
      <c r="BX53" s="4"/>
      <c r="BY53" s="4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</row>
    <row r="54" spans="1:120" x14ac:dyDescent="0.25">
      <c r="A54" s="1"/>
      <c r="B54" s="44">
        <f>$C$5</f>
        <v>6.1257422745431001E-17</v>
      </c>
      <c r="C54" s="44">
        <f>-$E$5</f>
        <v>-1</v>
      </c>
      <c r="D54" s="44">
        <v>0</v>
      </c>
      <c r="E54" s="44">
        <v>0</v>
      </c>
      <c r="F54" s="44">
        <v>0</v>
      </c>
      <c r="G54" s="44">
        <v>0</v>
      </c>
      <c r="H54" s="1"/>
      <c r="I54" s="1"/>
      <c r="J54" s="1"/>
      <c r="L54" s="2" t="s">
        <v>32</v>
      </c>
      <c r="M54" s="1"/>
      <c r="N54" s="1"/>
      <c r="O54" s="1"/>
      <c r="P54" s="1"/>
      <c r="Q54" s="1"/>
      <c r="R54" s="1"/>
      <c r="U54" s="1"/>
      <c r="V54" s="2" t="s">
        <v>32</v>
      </c>
      <c r="W54" s="1"/>
      <c r="X54" s="1"/>
      <c r="Y54" s="1"/>
      <c r="Z54" s="1"/>
      <c r="AA54" s="1"/>
      <c r="AB54" s="4"/>
      <c r="AC54" s="1"/>
      <c r="AD54" s="1"/>
      <c r="AE54" s="1"/>
      <c r="AH54" s="8"/>
      <c r="AI54" s="8"/>
      <c r="AJ54" s="10">
        <v>12</v>
      </c>
      <c r="AK54" s="7" t="str">
        <f t="shared" si="21"/>
        <v/>
      </c>
      <c r="AL54" s="7" t="str">
        <f t="shared" si="22"/>
        <v/>
      </c>
      <c r="AM54" s="7" t="str">
        <f t="shared" si="23"/>
        <v/>
      </c>
      <c r="AN54" s="18" t="str">
        <f t="shared" si="24"/>
        <v/>
      </c>
      <c r="AO54" s="18">
        <f t="shared" si="25"/>
        <v>2333333.3333333335</v>
      </c>
      <c r="AP54" s="22">
        <f t="shared" si="26"/>
        <v>4666666666.666667</v>
      </c>
      <c r="AQ54" s="20">
        <f t="shared" si="27"/>
        <v>-656250</v>
      </c>
      <c r="AR54" s="20" t="str">
        <f t="shared" si="28"/>
        <v/>
      </c>
      <c r="AS54" s="20">
        <f t="shared" si="29"/>
        <v>875000000</v>
      </c>
      <c r="AT54" s="24">
        <f t="shared" si="30"/>
        <v>656250</v>
      </c>
      <c r="AU54" s="24">
        <f t="shared" si="31"/>
        <v>-2333333.3333333335</v>
      </c>
      <c r="AV54" s="24">
        <f t="shared" si="32"/>
        <v>11083333333.333334</v>
      </c>
      <c r="AY54" s="1"/>
      <c r="AZ54" s="14"/>
      <c r="BA54" s="1"/>
      <c r="BB54" s="14"/>
      <c r="BC54" s="1"/>
      <c r="BD54" s="1"/>
      <c r="BE54" s="19"/>
      <c r="BF54" s="1"/>
      <c r="BG54" s="1"/>
      <c r="BH54" s="1"/>
      <c r="BI54" s="1"/>
      <c r="BJ54" s="1"/>
      <c r="BK54" s="6"/>
      <c r="BL54" s="6"/>
      <c r="BM54" s="6"/>
      <c r="BN54" s="6"/>
      <c r="BO54" s="6"/>
      <c r="BP54" s="6"/>
      <c r="BQ54" s="1"/>
      <c r="BR54" s="71"/>
      <c r="BS54" s="1"/>
      <c r="BT54" s="4"/>
      <c r="BU54" s="1"/>
      <c r="BV54" s="4"/>
      <c r="BW54" s="1"/>
      <c r="BX54" s="1"/>
      <c r="BY54" s="4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</row>
    <row r="55" spans="1:120" x14ac:dyDescent="0.25">
      <c r="A55" s="1"/>
      <c r="B55" s="44">
        <f>$E$5</f>
        <v>1</v>
      </c>
      <c r="C55" s="44">
        <f>$C$5</f>
        <v>6.1257422745431001E-17</v>
      </c>
      <c r="D55" s="44">
        <v>0</v>
      </c>
      <c r="E55" s="44">
        <v>0</v>
      </c>
      <c r="F55" s="44">
        <v>0</v>
      </c>
      <c r="G55" s="44">
        <v>0</v>
      </c>
      <c r="H55" s="1"/>
      <c r="I55" s="1"/>
      <c r="J55" s="1"/>
      <c r="L55" s="44">
        <f>$M$5</f>
        <v>1</v>
      </c>
      <c r="M55" s="44">
        <f>-$O$5</f>
        <v>0</v>
      </c>
      <c r="N55" s="44">
        <v>0</v>
      </c>
      <c r="O55" s="44">
        <v>0</v>
      </c>
      <c r="P55" s="44">
        <v>0</v>
      </c>
      <c r="Q55" s="44">
        <v>0</v>
      </c>
      <c r="R55" s="1"/>
      <c r="U55" s="1"/>
      <c r="V55" s="44">
        <f>$C$5</f>
        <v>6.1257422745431001E-17</v>
      </c>
      <c r="W55" s="44">
        <f>-$E$5</f>
        <v>-1</v>
      </c>
      <c r="X55" s="44">
        <v>0</v>
      </c>
      <c r="Y55" s="44">
        <v>0</v>
      </c>
      <c r="Z55" s="44">
        <v>0</v>
      </c>
      <c r="AA55" s="44">
        <v>0</v>
      </c>
      <c r="AB55" s="4"/>
      <c r="AC55" s="1"/>
      <c r="AD55" s="1"/>
      <c r="AE55" s="1"/>
      <c r="AH55" s="12"/>
      <c r="AI55" s="12"/>
      <c r="AY55" s="1"/>
      <c r="AZ55" s="14"/>
      <c r="BA55" s="1"/>
      <c r="BB55" s="7"/>
      <c r="BC55" s="1"/>
      <c r="BD55" s="1"/>
      <c r="BE55" s="19"/>
      <c r="BF55" s="1"/>
      <c r="BG55" s="1"/>
      <c r="BH55" s="1"/>
      <c r="BI55" s="1"/>
      <c r="BJ55" s="1"/>
      <c r="BK55" s="6"/>
      <c r="BL55" s="6"/>
      <c r="BM55" s="6"/>
      <c r="BN55" s="6"/>
      <c r="BO55" s="6"/>
      <c r="BP55" s="6"/>
      <c r="BQ55" s="1"/>
      <c r="BR55" s="71"/>
      <c r="BS55" s="1"/>
      <c r="BT55" s="4"/>
      <c r="BU55" s="1"/>
      <c r="BV55" s="4"/>
      <c r="BW55" s="1"/>
      <c r="BX55" s="1"/>
      <c r="BY55" s="4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</row>
    <row r="56" spans="1:120" x14ac:dyDescent="0.25">
      <c r="A56" s="1"/>
      <c r="B56" s="44">
        <v>0</v>
      </c>
      <c r="C56" s="44">
        <v>0</v>
      </c>
      <c r="D56" s="44">
        <f>D47</f>
        <v>1</v>
      </c>
      <c r="E56" s="44">
        <v>0</v>
      </c>
      <c r="F56" s="44">
        <v>0</v>
      </c>
      <c r="G56" s="44">
        <v>0</v>
      </c>
      <c r="H56" s="1"/>
      <c r="I56" s="1"/>
      <c r="J56" s="1"/>
      <c r="L56" s="44">
        <f>$O$5</f>
        <v>0</v>
      </c>
      <c r="M56" s="44">
        <f>$M$5</f>
        <v>1</v>
      </c>
      <c r="N56" s="44">
        <v>0</v>
      </c>
      <c r="O56" s="44">
        <v>0</v>
      </c>
      <c r="P56" s="44">
        <v>0</v>
      </c>
      <c r="Q56" s="44">
        <v>0</v>
      </c>
      <c r="R56" s="1"/>
      <c r="U56" s="1"/>
      <c r="V56" s="44">
        <f>$E$5</f>
        <v>1</v>
      </c>
      <c r="W56" s="44">
        <f>$C$5</f>
        <v>6.1257422745431001E-17</v>
      </c>
      <c r="X56" s="44">
        <v>0</v>
      </c>
      <c r="Y56" s="44">
        <v>0</v>
      </c>
      <c r="Z56" s="44">
        <v>0</v>
      </c>
      <c r="AA56" s="44">
        <v>0</v>
      </c>
      <c r="AB56" s="4"/>
      <c r="AC56" s="1"/>
      <c r="AD56" s="1"/>
      <c r="AE56" s="1"/>
      <c r="AH56" s="8"/>
      <c r="AI56" s="8"/>
      <c r="AY56" s="1"/>
      <c r="AZ56" s="14"/>
      <c r="BA56" s="1"/>
      <c r="BB56" s="7"/>
      <c r="BC56" s="1"/>
      <c r="BD56" s="1"/>
      <c r="BE56" s="19"/>
      <c r="BF56" s="1"/>
      <c r="BG56" s="1"/>
      <c r="BH56" s="1"/>
      <c r="BI56" s="1"/>
      <c r="BJ56" s="1"/>
      <c r="BK56" s="6"/>
      <c r="BL56" s="6"/>
      <c r="BM56" s="6"/>
      <c r="BN56" s="6"/>
      <c r="BO56" s="6"/>
      <c r="BP56" s="6"/>
      <c r="BQ56" s="1"/>
      <c r="BR56" s="71"/>
      <c r="BS56" s="1"/>
      <c r="BT56" s="4"/>
      <c r="BU56" s="1"/>
      <c r="BV56" s="4"/>
      <c r="BW56" s="1"/>
      <c r="BX56" s="1"/>
      <c r="BY56" s="4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</row>
    <row r="57" spans="1:120" x14ac:dyDescent="0.25">
      <c r="A57" s="1"/>
      <c r="B57" s="44">
        <v>0</v>
      </c>
      <c r="C57" s="44">
        <v>0</v>
      </c>
      <c r="D57" s="44">
        <v>0</v>
      </c>
      <c r="E57" s="44">
        <f>$C$5</f>
        <v>6.1257422745431001E-17</v>
      </c>
      <c r="F57" s="44">
        <f>-$E$5</f>
        <v>-1</v>
      </c>
      <c r="G57" s="44">
        <v>0</v>
      </c>
      <c r="H57" s="1"/>
      <c r="I57" s="1"/>
      <c r="J57" s="1"/>
      <c r="L57" s="44">
        <v>0</v>
      </c>
      <c r="M57" s="44">
        <v>0</v>
      </c>
      <c r="N57" s="44">
        <f>N48</f>
        <v>1</v>
      </c>
      <c r="O57" s="44">
        <v>0</v>
      </c>
      <c r="P57" s="44">
        <v>0</v>
      </c>
      <c r="Q57" s="44">
        <v>0</v>
      </c>
      <c r="R57" s="1"/>
      <c r="U57" s="1"/>
      <c r="V57" s="44">
        <v>0</v>
      </c>
      <c r="W57" s="44">
        <v>0</v>
      </c>
      <c r="X57" s="44">
        <f>X48</f>
        <v>1</v>
      </c>
      <c r="Y57" s="44">
        <v>0</v>
      </c>
      <c r="Z57" s="44">
        <v>0</v>
      </c>
      <c r="AA57" s="44">
        <v>0</v>
      </c>
      <c r="AB57" s="4"/>
      <c r="AC57" s="1"/>
      <c r="AD57" s="1"/>
      <c r="AE57" s="1"/>
      <c r="AH57" s="1"/>
      <c r="AI57" s="1"/>
      <c r="AY57" s="1"/>
      <c r="AZ57" s="14"/>
      <c r="BA57" s="1"/>
      <c r="BB57" s="4"/>
      <c r="BC57" s="1"/>
      <c r="BD57" s="1"/>
      <c r="BE57" s="19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</row>
    <row r="58" spans="1:120" x14ac:dyDescent="0.25">
      <c r="A58" s="1"/>
      <c r="B58" s="44">
        <v>0</v>
      </c>
      <c r="C58" s="44">
        <v>0</v>
      </c>
      <c r="D58" s="44">
        <v>0</v>
      </c>
      <c r="E58" s="44">
        <f>$E$5</f>
        <v>1</v>
      </c>
      <c r="F58" s="44">
        <f>$C$5</f>
        <v>6.1257422745431001E-17</v>
      </c>
      <c r="G58" s="44">
        <v>0</v>
      </c>
      <c r="H58" s="1"/>
      <c r="I58" s="1"/>
      <c r="J58" s="1"/>
      <c r="L58" s="44">
        <v>0</v>
      </c>
      <c r="M58" s="44">
        <v>0</v>
      </c>
      <c r="N58" s="44">
        <v>0</v>
      </c>
      <c r="O58" s="44">
        <f>$M$5</f>
        <v>1</v>
      </c>
      <c r="P58" s="44">
        <f>-$O$5</f>
        <v>0</v>
      </c>
      <c r="Q58" s="44">
        <v>0</v>
      </c>
      <c r="R58" s="1"/>
      <c r="U58" s="1"/>
      <c r="V58" s="44">
        <v>0</v>
      </c>
      <c r="W58" s="44">
        <v>0</v>
      </c>
      <c r="X58" s="44">
        <v>0</v>
      </c>
      <c r="Y58" s="44">
        <f>$C$5</f>
        <v>6.1257422745431001E-17</v>
      </c>
      <c r="Z58" s="44">
        <f>-$E$5</f>
        <v>-1</v>
      </c>
      <c r="AA58" s="44">
        <v>0</v>
      </c>
      <c r="AB58" s="4"/>
      <c r="AC58" s="1"/>
      <c r="AD58" s="1"/>
      <c r="AE58" s="1"/>
      <c r="AH58" s="1"/>
      <c r="AI58" s="1"/>
      <c r="AY58" s="4" t="s">
        <v>1</v>
      </c>
      <c r="AZ58" s="14"/>
      <c r="BA58" s="4"/>
      <c r="BB58" s="14"/>
      <c r="BC58" s="31"/>
      <c r="BD58" s="31"/>
      <c r="BE58" s="14"/>
      <c r="BF58" s="1"/>
      <c r="BG58" s="1"/>
      <c r="BH58" s="1"/>
      <c r="BI58" s="1"/>
      <c r="BJ58" s="1"/>
      <c r="BK58" s="2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</row>
    <row r="59" spans="1:120" x14ac:dyDescent="0.25">
      <c r="A59" s="1"/>
      <c r="B59" s="44">
        <v>0</v>
      </c>
      <c r="C59" s="44">
        <v>0</v>
      </c>
      <c r="D59" s="44">
        <v>0</v>
      </c>
      <c r="E59" s="44">
        <v>0</v>
      </c>
      <c r="F59" s="44">
        <v>0</v>
      </c>
      <c r="G59" s="44">
        <f>D47</f>
        <v>1</v>
      </c>
      <c r="H59" s="1"/>
      <c r="I59" s="1"/>
      <c r="J59" s="1"/>
      <c r="L59" s="44">
        <v>0</v>
      </c>
      <c r="M59" s="44">
        <v>0</v>
      </c>
      <c r="N59" s="44">
        <v>0</v>
      </c>
      <c r="O59" s="44">
        <f>$O$5</f>
        <v>0</v>
      </c>
      <c r="P59" s="44">
        <f>$M$5</f>
        <v>1</v>
      </c>
      <c r="Q59" s="44">
        <v>0</v>
      </c>
      <c r="R59" s="1"/>
      <c r="U59" s="1"/>
      <c r="V59" s="44">
        <v>0</v>
      </c>
      <c r="W59" s="44">
        <v>0</v>
      </c>
      <c r="X59" s="44">
        <v>0</v>
      </c>
      <c r="Y59" s="44">
        <f>$E$5</f>
        <v>1</v>
      </c>
      <c r="Z59" s="44">
        <f>$C$5</f>
        <v>6.1257422745431001E-17</v>
      </c>
      <c r="AA59" s="44">
        <v>0</v>
      </c>
      <c r="AB59" s="4"/>
      <c r="AC59" s="1"/>
      <c r="AD59" s="1"/>
      <c r="AE59" s="1"/>
      <c r="AH59" s="1"/>
      <c r="AI59" s="1"/>
      <c r="AY59" s="1"/>
      <c r="AZ59" s="14"/>
      <c r="BA59" s="1"/>
      <c r="BB59" s="14"/>
      <c r="BC59" s="1"/>
      <c r="BD59" s="1"/>
      <c r="BE59" s="14"/>
      <c r="BF59" s="1"/>
      <c r="BG59" s="1"/>
      <c r="BH59" s="1"/>
      <c r="BI59" s="1"/>
      <c r="BJ59" s="1"/>
      <c r="BK59" s="7"/>
      <c r="BL59" s="4"/>
      <c r="BM59" s="4"/>
      <c r="BN59" s="4"/>
      <c r="BO59" s="4"/>
      <c r="BP59" s="4"/>
      <c r="BQ59" s="1"/>
      <c r="BR59" s="4"/>
      <c r="BS59" s="1"/>
      <c r="BT59" s="6"/>
      <c r="BU59" s="1"/>
      <c r="BV59" s="4"/>
      <c r="BW59" s="1"/>
      <c r="BX59" s="1"/>
      <c r="BY59" s="69"/>
      <c r="BZ59" s="1"/>
      <c r="CA59" s="67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</row>
    <row r="60" spans="1:120" x14ac:dyDescent="0.25">
      <c r="A60" s="1"/>
      <c r="K60" s="1"/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f>N48</f>
        <v>1</v>
      </c>
      <c r="R60" s="1"/>
      <c r="S60" s="1"/>
      <c r="T60" s="1"/>
      <c r="U60" s="1"/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f>X48</f>
        <v>1</v>
      </c>
      <c r="AB60" s="4"/>
      <c r="AC60" s="1"/>
      <c r="AD60" s="1"/>
      <c r="AE60" s="1"/>
      <c r="AH60" s="1"/>
      <c r="AI60" s="1"/>
      <c r="AY60" s="1"/>
      <c r="AZ60" s="14"/>
      <c r="BA60" s="1"/>
      <c r="BB60" s="14"/>
      <c r="BC60" s="1"/>
      <c r="BD60" s="1"/>
      <c r="BE60" s="14"/>
      <c r="BF60" s="1"/>
      <c r="BG60" s="1"/>
      <c r="BH60" s="1"/>
      <c r="BI60" s="1"/>
      <c r="BJ60" s="1"/>
      <c r="BK60" s="7"/>
      <c r="BL60" s="4"/>
      <c r="BM60" s="4"/>
      <c r="BN60" s="4"/>
      <c r="BO60" s="4"/>
      <c r="BP60" s="4"/>
      <c r="BQ60" s="1"/>
      <c r="BR60" s="4"/>
      <c r="BS60" s="1"/>
      <c r="BT60" s="6"/>
      <c r="BU60" s="1"/>
      <c r="BV60" s="4"/>
      <c r="BW60" s="1"/>
      <c r="BX60" s="1"/>
      <c r="BY60" s="69"/>
      <c r="BZ60" s="1"/>
      <c r="CA60" s="67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</row>
    <row r="61" spans="1:120" x14ac:dyDescent="0.25">
      <c r="A61" s="1"/>
      <c r="K61" s="1"/>
      <c r="S61" s="1"/>
      <c r="T61" s="1"/>
      <c r="U61" s="1"/>
      <c r="V61" s="4"/>
      <c r="AC61" s="4"/>
      <c r="AD61" s="1"/>
      <c r="AE61" s="1"/>
      <c r="AF61" s="1"/>
      <c r="AH61" s="1"/>
      <c r="AI61" s="1"/>
      <c r="AY61" s="1"/>
      <c r="AZ61" s="14"/>
      <c r="BA61" s="4"/>
      <c r="BB61" s="14"/>
      <c r="BC61" s="4"/>
      <c r="BD61" s="4"/>
      <c r="BE61" s="14"/>
      <c r="BF61" s="4"/>
      <c r="BG61" s="1"/>
      <c r="BH61" s="1"/>
      <c r="BI61" s="1"/>
      <c r="BJ61" s="1"/>
      <c r="BK61" s="7"/>
      <c r="BL61" s="4"/>
      <c r="BM61" s="4"/>
      <c r="BN61" s="4"/>
      <c r="BO61" s="4"/>
      <c r="BP61" s="4"/>
      <c r="BQ61" s="4"/>
      <c r="BR61" s="4"/>
      <c r="BS61" s="4"/>
      <c r="BT61" s="6"/>
      <c r="BU61" s="4"/>
      <c r="BV61" s="4"/>
      <c r="BW61" s="4"/>
      <c r="BX61" s="4"/>
      <c r="BY61" s="69"/>
      <c r="BZ61" s="4"/>
      <c r="CA61" s="67"/>
      <c r="CB61" s="1"/>
      <c r="CC61" s="1"/>
      <c r="CD61" s="1"/>
      <c r="CE61" s="49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</row>
    <row r="62" spans="1:120" x14ac:dyDescent="0.25">
      <c r="A62" s="1"/>
      <c r="K62" s="1"/>
      <c r="L62" s="1"/>
      <c r="T62" s="1"/>
      <c r="U62" s="1"/>
      <c r="V62" s="1"/>
      <c r="W62" s="4"/>
      <c r="AD62" s="4"/>
      <c r="AE62" s="1"/>
      <c r="AF62" s="1"/>
      <c r="AG62" s="1"/>
      <c r="AH62" s="1"/>
      <c r="AI62" s="1"/>
      <c r="AY62" s="1"/>
      <c r="AZ62" s="14"/>
      <c r="BA62" s="1"/>
      <c r="BB62" s="14"/>
      <c r="BC62" s="1"/>
      <c r="BD62" s="1"/>
      <c r="BE62" s="14"/>
      <c r="BF62" s="1"/>
      <c r="BG62" s="1"/>
      <c r="BH62" s="1"/>
      <c r="BI62" s="1"/>
      <c r="BJ62" s="1"/>
      <c r="BK62" s="7"/>
      <c r="BL62" s="4"/>
      <c r="BM62" s="4"/>
      <c r="BN62" s="4"/>
      <c r="BO62" s="4"/>
      <c r="BP62" s="4"/>
      <c r="BQ62" s="1"/>
      <c r="BR62" s="4"/>
      <c r="BS62" s="1"/>
      <c r="BT62" s="6"/>
      <c r="BU62" s="1"/>
      <c r="BV62" s="4"/>
      <c r="BW62" s="1"/>
      <c r="BX62" s="1"/>
      <c r="BY62" s="69"/>
      <c r="BZ62" s="1"/>
      <c r="CA62" s="67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</row>
    <row r="63" spans="1:120" x14ac:dyDescent="0.25">
      <c r="A63" s="1"/>
      <c r="K63" s="1"/>
      <c r="L63" s="1"/>
      <c r="T63" s="1"/>
      <c r="U63" s="1"/>
      <c r="V63" s="1"/>
      <c r="W63" s="4"/>
      <c r="AD63" s="4"/>
      <c r="AE63" s="1"/>
      <c r="AF63" s="1"/>
      <c r="AG63" s="1"/>
      <c r="AH63" s="1"/>
      <c r="AI63" s="1"/>
      <c r="AY63" s="1"/>
      <c r="AZ63" s="14"/>
      <c r="BA63" s="1"/>
      <c r="BB63" s="14"/>
      <c r="BC63" s="1"/>
      <c r="BD63" s="1"/>
      <c r="BE63" s="14"/>
      <c r="BF63" s="1"/>
      <c r="BG63" s="1"/>
      <c r="BH63" s="1"/>
      <c r="BI63" s="1"/>
      <c r="BJ63" s="1"/>
      <c r="BK63" s="7"/>
      <c r="BL63" s="4"/>
      <c r="BM63" s="4"/>
      <c r="BN63" s="4"/>
      <c r="BO63" s="4"/>
      <c r="BP63" s="4"/>
      <c r="BQ63" s="1"/>
      <c r="BR63" s="4"/>
      <c r="BS63" s="1"/>
      <c r="BT63" s="6"/>
      <c r="BU63" s="1"/>
      <c r="BV63" s="4"/>
      <c r="BW63" s="1"/>
      <c r="BX63" s="1"/>
      <c r="BY63" s="69"/>
      <c r="BZ63" s="1"/>
      <c r="CA63" s="67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</row>
    <row r="64" spans="1:120" x14ac:dyDescent="0.25">
      <c r="A64" s="1"/>
      <c r="K64" s="1"/>
      <c r="L64" s="1"/>
      <c r="T64" s="1"/>
      <c r="U64" s="1"/>
      <c r="V64" s="1"/>
      <c r="W64" s="4"/>
      <c r="AD64" s="4"/>
      <c r="AE64" s="1"/>
      <c r="AF64" s="1"/>
      <c r="AG64" s="1"/>
      <c r="AH64" s="1"/>
      <c r="AI64" s="1"/>
      <c r="AJ64" s="11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1"/>
      <c r="AZ64" s="4"/>
      <c r="BA64" s="1"/>
      <c r="BB64" s="14"/>
      <c r="BC64" s="1"/>
      <c r="BD64" s="1"/>
      <c r="BE64" s="14"/>
      <c r="BF64" s="1"/>
      <c r="BG64" s="1"/>
      <c r="BH64" s="1"/>
      <c r="BI64" s="1"/>
      <c r="BJ64" s="1"/>
      <c r="BK64" s="7"/>
      <c r="BL64" s="4"/>
      <c r="BM64" s="4"/>
      <c r="BN64" s="4"/>
      <c r="BO64" s="4"/>
      <c r="BP64" s="4"/>
      <c r="BQ64" s="1"/>
      <c r="BR64" s="4"/>
      <c r="BS64" s="1"/>
      <c r="BT64" s="6"/>
      <c r="BU64" s="1"/>
      <c r="BV64" s="4"/>
      <c r="BW64" s="1"/>
      <c r="BX64" s="1"/>
      <c r="BY64" s="69"/>
      <c r="BZ64" s="1"/>
      <c r="CA64" s="67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</row>
    <row r="65" spans="1:120" x14ac:dyDescent="0.25">
      <c r="A65" s="1"/>
      <c r="K65" s="1"/>
      <c r="L65" s="1"/>
      <c r="T65" s="1"/>
      <c r="U65" s="1"/>
      <c r="V65" s="1"/>
      <c r="W65" s="1"/>
      <c r="AD65" s="1"/>
      <c r="AE65" s="1"/>
      <c r="AF65" s="1"/>
      <c r="AG65" s="1"/>
      <c r="AH65" s="1"/>
      <c r="AI65" s="1"/>
      <c r="AJ65" s="11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1"/>
      <c r="AZ65" s="4"/>
      <c r="BA65" s="1"/>
      <c r="BB65" s="14"/>
      <c r="BC65" s="1"/>
      <c r="BD65" s="1"/>
      <c r="BE65" s="14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</row>
    <row r="66" spans="1:120" x14ac:dyDescent="0.25">
      <c r="A66" s="1"/>
      <c r="K66" s="1"/>
      <c r="L66" s="1"/>
      <c r="T66" s="1"/>
      <c r="U66" s="1"/>
      <c r="V66" s="1"/>
      <c r="W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</row>
    <row r="67" spans="1:120" x14ac:dyDescent="0.25">
      <c r="A67" s="1"/>
      <c r="K67" s="1"/>
      <c r="L67" s="1"/>
      <c r="T67" s="1"/>
      <c r="U67" s="1"/>
      <c r="V67" s="1"/>
      <c r="W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</row>
    <row r="68" spans="1:120" x14ac:dyDescent="0.25">
      <c r="A68" s="1"/>
      <c r="K68" s="1"/>
      <c r="L68" s="1"/>
      <c r="T68" s="1"/>
      <c r="U68" s="1"/>
      <c r="V68" s="1"/>
      <c r="W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2"/>
      <c r="BP68" s="1"/>
      <c r="BQ68" s="1"/>
      <c r="BR68" s="70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</row>
    <row r="69" spans="1:1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70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</row>
    <row r="70" spans="1:120" x14ac:dyDescent="0.25">
      <c r="A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70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</row>
    <row r="71" spans="1:120" x14ac:dyDescent="0.25">
      <c r="A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70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</row>
    <row r="72" spans="1:120" x14ac:dyDescent="0.25">
      <c r="A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32"/>
      <c r="BD72" s="32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70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</row>
    <row r="73" spans="1:120" x14ac:dyDescent="0.25">
      <c r="A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70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</row>
    <row r="74" spans="1:120" x14ac:dyDescent="0.25">
      <c r="A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70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</row>
    <row r="75" spans="1:120" x14ac:dyDescent="0.25">
      <c r="A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70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</row>
    <row r="76" spans="1:120" x14ac:dyDescent="0.25">
      <c r="A76" s="1"/>
      <c r="B76" s="1"/>
      <c r="C76" s="1"/>
      <c r="D76" s="1"/>
      <c r="E76" s="29"/>
      <c r="F76" s="28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AG76" s="2"/>
      <c r="AH76" s="2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</row>
    <row r="77" spans="1:1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AG77" s="2"/>
      <c r="AH77" s="2"/>
      <c r="AI77" s="2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</row>
    <row r="78" spans="1:120" x14ac:dyDescent="0.25">
      <c r="A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</row>
    <row r="79" spans="1:120" x14ac:dyDescent="0.25">
      <c r="A79" s="1"/>
      <c r="AY79" s="1"/>
      <c r="AZ79" s="1"/>
      <c r="BA79" s="1"/>
      <c r="BB79" s="11"/>
      <c r="BC79" s="1"/>
      <c r="BD79" s="1"/>
      <c r="BE79" s="1"/>
      <c r="BF79" s="1"/>
      <c r="BG79" s="1"/>
      <c r="BH79" s="1"/>
      <c r="BI79" s="1"/>
      <c r="BJ79" s="1"/>
      <c r="BK79" s="2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</row>
    <row r="80" spans="1:120" x14ac:dyDescent="0.25">
      <c r="A80" s="1"/>
      <c r="AY80" s="1"/>
      <c r="AZ80" s="14"/>
      <c r="BA80" s="1"/>
      <c r="BB80" s="14"/>
      <c r="BC80" s="1"/>
      <c r="BD80" s="1"/>
      <c r="BE80" s="14"/>
      <c r="BF80" s="1"/>
      <c r="BG80" s="1"/>
      <c r="BH80" s="1"/>
      <c r="BI80" s="1"/>
      <c r="BJ80" s="1"/>
      <c r="BK80" s="6"/>
      <c r="BL80" s="6"/>
      <c r="BM80" s="6"/>
      <c r="BN80" s="6"/>
      <c r="BO80" s="6"/>
      <c r="BP80" s="6"/>
      <c r="BQ80" s="1"/>
      <c r="BR80" s="71"/>
      <c r="BS80" s="1"/>
      <c r="BT80" s="4"/>
      <c r="BU80" s="1"/>
      <c r="BV80" s="72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</row>
    <row r="81" spans="1:120" x14ac:dyDescent="0.25">
      <c r="A81" s="1"/>
      <c r="AY81" s="1"/>
      <c r="AZ81" s="14"/>
      <c r="BA81" s="1"/>
      <c r="BB81" s="14"/>
      <c r="BC81" s="1"/>
      <c r="BD81" s="1"/>
      <c r="BE81" s="14"/>
      <c r="BF81" s="1"/>
      <c r="BG81" s="1"/>
      <c r="BH81" s="1"/>
      <c r="BI81" s="1"/>
      <c r="BJ81" s="1"/>
      <c r="BK81" s="6"/>
      <c r="BL81" s="6"/>
      <c r="BM81" s="6"/>
      <c r="BN81" s="6"/>
      <c r="BO81" s="6"/>
      <c r="BP81" s="6"/>
      <c r="BQ81" s="1"/>
      <c r="BR81" s="71"/>
      <c r="BS81" s="1"/>
      <c r="BT81" s="4"/>
      <c r="BU81" s="1"/>
      <c r="BV81" s="72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</row>
    <row r="82" spans="1:120" x14ac:dyDescent="0.25">
      <c r="A82" s="1"/>
      <c r="AY82" s="1"/>
      <c r="AZ82" s="14"/>
      <c r="BA82" s="1"/>
      <c r="BB82" s="14"/>
      <c r="BC82" s="1"/>
      <c r="BD82" s="1"/>
      <c r="BE82" s="14"/>
      <c r="BF82" s="1"/>
      <c r="BG82" s="1"/>
      <c r="BH82" s="1"/>
      <c r="BI82" s="1"/>
      <c r="BJ82" s="1"/>
      <c r="BK82" s="6"/>
      <c r="BL82" s="6"/>
      <c r="BM82" s="6"/>
      <c r="BN82" s="6"/>
      <c r="BO82" s="6"/>
      <c r="BP82" s="6"/>
      <c r="BQ82" s="4"/>
      <c r="BR82" s="71"/>
      <c r="BS82" s="4"/>
      <c r="BT82" s="4"/>
      <c r="BU82" s="4"/>
      <c r="BV82" s="72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</row>
    <row r="83" spans="1:120" x14ac:dyDescent="0.25">
      <c r="A83" s="1"/>
      <c r="AY83" s="1"/>
      <c r="AZ83" s="33"/>
      <c r="BA83" s="1"/>
      <c r="BB83" s="4"/>
      <c r="BC83" s="1"/>
      <c r="BD83" s="1"/>
      <c r="BE83" s="4"/>
      <c r="BF83" s="1"/>
      <c r="BG83" s="1"/>
      <c r="BH83" s="1"/>
      <c r="BI83" s="1"/>
      <c r="BJ83" s="1"/>
      <c r="BK83" s="6"/>
      <c r="BL83" s="6"/>
      <c r="BM83" s="6"/>
      <c r="BN83" s="6"/>
      <c r="BO83" s="6"/>
      <c r="BP83" s="6"/>
      <c r="BQ83" s="1"/>
      <c r="BR83" s="71"/>
      <c r="BS83" s="1"/>
      <c r="BT83" s="4"/>
      <c r="BU83" s="1"/>
      <c r="BV83" s="72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</row>
    <row r="84" spans="1:120" x14ac:dyDescent="0.25">
      <c r="A84" s="1"/>
      <c r="AY84" s="1"/>
      <c r="AZ84" s="4"/>
      <c r="BA84" s="1"/>
      <c r="BB84" s="4"/>
      <c r="BC84" s="1"/>
      <c r="BD84" s="1"/>
      <c r="BE84" s="14"/>
      <c r="BF84" s="1"/>
      <c r="BG84" s="1"/>
      <c r="BH84" s="1"/>
      <c r="BI84" s="1"/>
      <c r="BJ84" s="1"/>
      <c r="BK84" s="6"/>
      <c r="BL84" s="6"/>
      <c r="BM84" s="6"/>
      <c r="BN84" s="6"/>
      <c r="BO84" s="6"/>
      <c r="BP84" s="6"/>
      <c r="BQ84" s="1"/>
      <c r="BR84" s="71"/>
      <c r="BS84" s="1"/>
      <c r="BT84" s="4"/>
      <c r="BU84" s="1"/>
      <c r="BV84" s="72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</row>
    <row r="85" spans="1:120" x14ac:dyDescent="0.25">
      <c r="A85" s="1"/>
      <c r="AY85" s="4"/>
      <c r="AZ85" s="33"/>
      <c r="BA85" s="4"/>
      <c r="BB85" s="4"/>
      <c r="BC85" s="31"/>
      <c r="BD85" s="31"/>
      <c r="BE85" s="14"/>
      <c r="BF85" s="1"/>
      <c r="BG85" s="1"/>
      <c r="BH85" s="1"/>
      <c r="BI85" s="1"/>
      <c r="BJ85" s="1"/>
      <c r="BK85" s="6"/>
      <c r="BL85" s="6"/>
      <c r="BM85" s="6"/>
      <c r="BN85" s="6"/>
      <c r="BO85" s="6"/>
      <c r="BP85" s="6"/>
      <c r="BQ85" s="1"/>
      <c r="BR85" s="71"/>
      <c r="BS85" s="1"/>
      <c r="BT85" s="4"/>
      <c r="BU85" s="1"/>
      <c r="BV85" s="72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</row>
    <row r="86" spans="1:120" x14ac:dyDescent="0.25">
      <c r="A86" s="1"/>
      <c r="AY86" s="4"/>
      <c r="AZ86" s="33"/>
      <c r="BA86" s="4"/>
      <c r="BB86" s="4"/>
      <c r="BC86" s="31"/>
      <c r="BD86" s="31"/>
      <c r="BE86" s="14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</row>
    <row r="87" spans="1:120" x14ac:dyDescent="0.25">
      <c r="A87" s="1"/>
      <c r="AY87" s="1"/>
      <c r="AZ87" s="4"/>
      <c r="BA87" s="1"/>
      <c r="BB87" s="14"/>
      <c r="BC87" s="1"/>
      <c r="BD87" s="1"/>
      <c r="BE87" s="14"/>
      <c r="BF87" s="1"/>
      <c r="BG87" s="1"/>
      <c r="BH87" s="1"/>
      <c r="BI87" s="1"/>
      <c r="BJ87" s="1"/>
      <c r="BK87" s="2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</row>
    <row r="88" spans="1:120" x14ac:dyDescent="0.25">
      <c r="A88" s="1"/>
      <c r="AY88" s="1"/>
      <c r="AZ88" s="4"/>
      <c r="BA88" s="1"/>
      <c r="BB88" s="14"/>
      <c r="BC88" s="1"/>
      <c r="BD88" s="1"/>
      <c r="BE88" s="14"/>
      <c r="BF88" s="1"/>
      <c r="BG88" s="1"/>
      <c r="BH88" s="1"/>
      <c r="BI88" s="1"/>
      <c r="BJ88" s="1"/>
      <c r="BK88" s="7"/>
      <c r="BL88" s="7"/>
      <c r="BM88" s="7"/>
      <c r="BN88" s="7"/>
      <c r="BO88" s="7"/>
      <c r="BP88" s="7"/>
      <c r="BQ88" s="1"/>
      <c r="BR88" s="71"/>
      <c r="BS88" s="1"/>
      <c r="BT88" s="6"/>
      <c r="BU88" s="1"/>
      <c r="BV88" s="4"/>
      <c r="BW88" s="1"/>
      <c r="BX88" s="1"/>
      <c r="BY88" s="69"/>
      <c r="BZ88" s="1"/>
      <c r="CA88" s="67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</row>
    <row r="89" spans="1:120" x14ac:dyDescent="0.25">
      <c r="A89" s="1"/>
      <c r="AY89" s="1"/>
      <c r="AZ89" s="14"/>
      <c r="BA89" s="1"/>
      <c r="BB89" s="14"/>
      <c r="BC89" s="1"/>
      <c r="BD89" s="1"/>
      <c r="BE89" s="14"/>
      <c r="BF89" s="1"/>
      <c r="BG89" s="1"/>
      <c r="BH89" s="1"/>
      <c r="BI89" s="1"/>
      <c r="BJ89" s="1"/>
      <c r="BK89" s="7"/>
      <c r="BL89" s="7"/>
      <c r="BM89" s="7"/>
      <c r="BN89" s="7"/>
      <c r="BO89" s="7"/>
      <c r="BP89" s="7"/>
      <c r="BQ89" s="1"/>
      <c r="BR89" s="71"/>
      <c r="BS89" s="1"/>
      <c r="BT89" s="7"/>
      <c r="BU89" s="1"/>
      <c r="BV89" s="4"/>
      <c r="BW89" s="1"/>
      <c r="BX89" s="1"/>
      <c r="BY89" s="69"/>
      <c r="BZ89" s="1"/>
      <c r="CA89" s="67"/>
      <c r="CB89" s="1"/>
      <c r="CC89" s="1"/>
      <c r="CD89" s="1"/>
      <c r="CE89" s="49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</row>
    <row r="90" spans="1:120" x14ac:dyDescent="0.25">
      <c r="A90" s="1"/>
      <c r="AY90" s="1"/>
      <c r="AZ90" s="14"/>
      <c r="BA90" s="1"/>
      <c r="BB90" s="14"/>
      <c r="BC90" s="1"/>
      <c r="BD90" s="1"/>
      <c r="BE90" s="14"/>
      <c r="BF90" s="1"/>
      <c r="BG90" s="1"/>
      <c r="BH90" s="1"/>
      <c r="BI90" s="1"/>
      <c r="BJ90" s="1"/>
      <c r="BK90" s="7"/>
      <c r="BL90" s="7"/>
      <c r="BM90" s="7"/>
      <c r="BN90" s="7"/>
      <c r="BO90" s="7"/>
      <c r="BP90" s="7"/>
      <c r="BQ90" s="4"/>
      <c r="BR90" s="71"/>
      <c r="BS90" s="4"/>
      <c r="BT90" s="7"/>
      <c r="BU90" s="4"/>
      <c r="BV90" s="4"/>
      <c r="BW90" s="4"/>
      <c r="BX90" s="4"/>
      <c r="BY90" s="69"/>
      <c r="BZ90" s="4"/>
      <c r="CA90" s="67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</row>
    <row r="91" spans="1:120" x14ac:dyDescent="0.25">
      <c r="A91" s="1"/>
      <c r="AY91" s="1"/>
      <c r="AZ91" s="4"/>
      <c r="BA91" s="1"/>
      <c r="BB91" s="4"/>
      <c r="BC91" s="1"/>
      <c r="BD91" s="1"/>
      <c r="BE91" s="14"/>
      <c r="BF91" s="1"/>
      <c r="BG91" s="1"/>
      <c r="BH91" s="1"/>
      <c r="BI91" s="1"/>
      <c r="BJ91" s="1"/>
      <c r="BK91" s="7"/>
      <c r="BL91" s="7"/>
      <c r="BM91" s="7"/>
      <c r="BN91" s="7"/>
      <c r="BO91" s="7"/>
      <c r="BP91" s="7"/>
      <c r="BQ91" s="1"/>
      <c r="BR91" s="71"/>
      <c r="BS91" s="1"/>
      <c r="BT91" s="6"/>
      <c r="BU91" s="1"/>
      <c r="BV91" s="4"/>
      <c r="BW91" s="1"/>
      <c r="BX91" s="1"/>
      <c r="BY91" s="69"/>
      <c r="BZ91" s="1"/>
      <c r="CA91" s="67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</row>
    <row r="92" spans="1:120" x14ac:dyDescent="0.25">
      <c r="A92" s="1"/>
      <c r="AY92" s="1"/>
      <c r="AZ92" s="4"/>
      <c r="BA92" s="1"/>
      <c r="BB92" s="4"/>
      <c r="BC92" s="1"/>
      <c r="BD92" s="1"/>
      <c r="BE92" s="14"/>
      <c r="BF92" s="1"/>
      <c r="BG92" s="1"/>
      <c r="BH92" s="1"/>
      <c r="BI92" s="1"/>
      <c r="BJ92" s="1"/>
      <c r="BK92" s="7"/>
      <c r="BL92" s="7"/>
      <c r="BM92" s="7"/>
      <c r="BN92" s="7"/>
      <c r="BO92" s="7"/>
      <c r="BP92" s="7"/>
      <c r="BQ92" s="1"/>
      <c r="BR92" s="71"/>
      <c r="BS92" s="1"/>
      <c r="BT92" s="7"/>
      <c r="BU92" s="1"/>
      <c r="BV92" s="4"/>
      <c r="BW92" s="1"/>
      <c r="BX92" s="1"/>
      <c r="BY92" s="69"/>
      <c r="BZ92" s="1"/>
      <c r="CA92" s="67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</row>
    <row r="93" spans="1:120" x14ac:dyDescent="0.25">
      <c r="A93" s="1"/>
      <c r="AY93" s="1"/>
      <c r="AZ93" s="4"/>
      <c r="BA93" s="1"/>
      <c r="BB93" s="4"/>
      <c r="BC93" s="1"/>
      <c r="BD93" s="1"/>
      <c r="BE93" s="14"/>
      <c r="BF93" s="1"/>
      <c r="BG93" s="1"/>
      <c r="BH93" s="1"/>
      <c r="BI93" s="1"/>
      <c r="BJ93" s="1"/>
      <c r="BK93" s="7"/>
      <c r="BL93" s="7"/>
      <c r="BM93" s="7"/>
      <c r="BN93" s="7"/>
      <c r="BO93" s="7"/>
      <c r="BP93" s="7"/>
      <c r="BQ93" s="1"/>
      <c r="BR93" s="71"/>
      <c r="BS93" s="1"/>
      <c r="BT93" s="7"/>
      <c r="BU93" s="1"/>
      <c r="BV93" s="4"/>
      <c r="BW93" s="1"/>
      <c r="BX93" s="1"/>
      <c r="BY93" s="69"/>
      <c r="BZ93" s="1"/>
      <c r="CA93" s="67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</row>
    <row r="94" spans="1:120" x14ac:dyDescent="0.25">
      <c r="A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</row>
    <row r="95" spans="1:120" x14ac:dyDescent="0.25">
      <c r="A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</row>
    <row r="96" spans="1:120" x14ac:dyDescent="0.25">
      <c r="A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</row>
    <row r="97" spans="1:120" x14ac:dyDescent="0.25">
      <c r="A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</row>
    <row r="98" spans="1:120" x14ac:dyDescent="0.25">
      <c r="A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</row>
    <row r="99" spans="1:120" x14ac:dyDescent="0.25">
      <c r="A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</row>
    <row r="100" spans="1:120" x14ac:dyDescent="0.25">
      <c r="A100" s="1"/>
      <c r="AY100" s="1"/>
      <c r="AZ100" s="1"/>
      <c r="BA100" s="1"/>
      <c r="BB100" s="1"/>
      <c r="BC100" s="32"/>
      <c r="BD100" s="32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</row>
    <row r="101" spans="1:120" x14ac:dyDescent="0.25">
      <c r="A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</row>
    <row r="102" spans="1:120" x14ac:dyDescent="0.25">
      <c r="A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</row>
    <row r="103" spans="1:120" x14ac:dyDescent="0.25">
      <c r="A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</row>
    <row r="104" spans="1:120" x14ac:dyDescent="0.25">
      <c r="A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</row>
    <row r="105" spans="1:120" x14ac:dyDescent="0.25">
      <c r="A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</row>
    <row r="106" spans="1:120" x14ac:dyDescent="0.25">
      <c r="A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</row>
    <row r="107" spans="1:120" x14ac:dyDescent="0.25">
      <c r="A107" s="1"/>
      <c r="AY107" s="1"/>
      <c r="AZ107" s="1"/>
      <c r="BA107" s="1"/>
      <c r="BB107" s="1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</row>
    <row r="108" spans="1:120" x14ac:dyDescent="0.25">
      <c r="A108" s="1"/>
      <c r="AI108" s="1"/>
      <c r="AY108" s="1"/>
      <c r="AZ108" s="14"/>
      <c r="BA108" s="1"/>
      <c r="BB108" s="14"/>
      <c r="BC108" s="1"/>
      <c r="BD108" s="1"/>
      <c r="BE108" s="14"/>
      <c r="BF108" s="1"/>
      <c r="BG108" s="1"/>
      <c r="BH108" s="1"/>
      <c r="BI108" s="1"/>
      <c r="BJ108" s="1"/>
      <c r="BK108" s="2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</row>
    <row r="109" spans="1:120" x14ac:dyDescent="0.25">
      <c r="A109" s="1"/>
      <c r="AI109" s="1"/>
      <c r="AY109" s="1"/>
      <c r="AZ109" s="14"/>
      <c r="BA109" s="1"/>
      <c r="BB109" s="14"/>
      <c r="BC109" s="1"/>
      <c r="BD109" s="1"/>
      <c r="BE109" s="14"/>
      <c r="BF109" s="1"/>
      <c r="BG109" s="1"/>
      <c r="BH109" s="1"/>
      <c r="BI109" s="1"/>
      <c r="BJ109" s="1"/>
      <c r="BK109" s="6"/>
      <c r="BL109" s="6"/>
      <c r="BM109" s="6"/>
      <c r="BN109" s="6"/>
      <c r="BO109" s="6"/>
      <c r="BP109" s="6"/>
      <c r="BQ109" s="1"/>
      <c r="BR109" s="4"/>
      <c r="BS109" s="1"/>
      <c r="BT109" s="4"/>
      <c r="BU109" s="1"/>
      <c r="BV109" s="4"/>
      <c r="BW109" s="1"/>
      <c r="BX109" s="1"/>
      <c r="BY109" s="4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</row>
    <row r="110" spans="1:120" x14ac:dyDescent="0.25">
      <c r="A110" s="1"/>
      <c r="H110" s="1"/>
      <c r="O110" s="1"/>
      <c r="V110" s="1"/>
      <c r="W110" s="7"/>
      <c r="X110" s="4"/>
      <c r="Y110" s="4"/>
      <c r="Z110" s="4"/>
      <c r="AA110" s="4"/>
      <c r="AB110" s="4"/>
      <c r="AC110" s="4"/>
      <c r="AD110" s="4"/>
      <c r="AE110" s="4"/>
      <c r="AF110" s="4"/>
      <c r="AG110" s="1"/>
      <c r="AH110" s="1"/>
      <c r="AI110" s="1"/>
      <c r="AY110" s="1"/>
      <c r="AZ110" s="14"/>
      <c r="BA110" s="1"/>
      <c r="BB110" s="14"/>
      <c r="BC110" s="1"/>
      <c r="BD110" s="1"/>
      <c r="BE110" s="14"/>
      <c r="BF110" s="1"/>
      <c r="BG110" s="1"/>
      <c r="BH110" s="1"/>
      <c r="BI110" s="1"/>
      <c r="BJ110" s="1"/>
      <c r="BK110" s="6"/>
      <c r="BL110" s="6"/>
      <c r="BM110" s="6"/>
      <c r="BN110" s="6"/>
      <c r="BO110" s="6"/>
      <c r="BP110" s="6"/>
      <c r="BQ110" s="1"/>
      <c r="BR110" s="4"/>
      <c r="BS110" s="1"/>
      <c r="BT110" s="4"/>
      <c r="BU110" s="1"/>
      <c r="BV110" s="4"/>
      <c r="BW110" s="1"/>
      <c r="BX110" s="1"/>
      <c r="BY110" s="4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</row>
    <row r="111" spans="1:120" x14ac:dyDescent="0.25">
      <c r="A111" s="1"/>
      <c r="H111" s="1"/>
      <c r="O111" s="1"/>
      <c r="V111" s="1"/>
      <c r="W111" s="4"/>
      <c r="X111" s="7"/>
      <c r="Y111" s="4"/>
      <c r="Z111" s="4"/>
      <c r="AA111" s="4"/>
      <c r="AB111" s="4"/>
      <c r="AC111" s="4"/>
      <c r="AD111" s="4"/>
      <c r="AE111" s="7"/>
      <c r="AF111" s="4"/>
      <c r="AG111" s="1"/>
      <c r="AH111" s="1"/>
      <c r="AI111" s="1"/>
      <c r="AY111" s="1"/>
      <c r="AZ111" s="33"/>
      <c r="BA111" s="1"/>
      <c r="BB111" s="4"/>
      <c r="BC111" s="1"/>
      <c r="BD111" s="1"/>
      <c r="BE111" s="4"/>
      <c r="BF111" s="1"/>
      <c r="BG111" s="1"/>
      <c r="BH111" s="1"/>
      <c r="BI111" s="1"/>
      <c r="BJ111" s="1"/>
      <c r="BK111" s="6"/>
      <c r="BL111" s="6"/>
      <c r="BM111" s="6"/>
      <c r="BN111" s="6"/>
      <c r="BO111" s="6"/>
      <c r="BP111" s="6"/>
      <c r="BQ111" s="4"/>
      <c r="BR111" s="4"/>
      <c r="BS111" s="4"/>
      <c r="BT111" s="4"/>
      <c r="BU111" s="4"/>
      <c r="BV111" s="4"/>
      <c r="BW111" s="4"/>
      <c r="BX111" s="4"/>
      <c r="BY111" s="4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</row>
    <row r="112" spans="1:120" x14ac:dyDescent="0.25">
      <c r="A112" s="1"/>
      <c r="H112" s="1"/>
      <c r="O112" s="1"/>
      <c r="V112" s="1"/>
      <c r="W112" s="4"/>
      <c r="X112" s="4"/>
      <c r="Y112" s="7"/>
      <c r="Z112" s="4"/>
      <c r="AA112" s="7"/>
      <c r="AB112" s="4"/>
      <c r="AC112" s="4"/>
      <c r="AD112" s="4"/>
      <c r="AE112" s="4"/>
      <c r="AF112" s="7"/>
      <c r="AG112" s="1"/>
      <c r="AH112" s="1"/>
      <c r="AI112" s="1"/>
      <c r="AY112" s="1"/>
      <c r="AZ112" s="4"/>
      <c r="BA112" s="1"/>
      <c r="BB112" s="4"/>
      <c r="BC112" s="1"/>
      <c r="BD112" s="1"/>
      <c r="BE112" s="4"/>
      <c r="BF112" s="1"/>
      <c r="BG112" s="1"/>
      <c r="BH112" s="1"/>
      <c r="BI112" s="1"/>
      <c r="BJ112" s="1"/>
      <c r="BK112" s="6"/>
      <c r="BL112" s="6"/>
      <c r="BM112" s="6"/>
      <c r="BN112" s="6"/>
      <c r="BO112" s="6"/>
      <c r="BP112" s="6"/>
      <c r="BQ112" s="1"/>
      <c r="BR112" s="71"/>
      <c r="BS112" s="1"/>
      <c r="BT112" s="4"/>
      <c r="BU112" s="1"/>
      <c r="BV112" s="4"/>
      <c r="BW112" s="1"/>
      <c r="BX112" s="1"/>
      <c r="BY112" s="4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</row>
    <row r="113" spans="1:120" x14ac:dyDescent="0.25">
      <c r="A113" s="1"/>
      <c r="H113" s="1"/>
      <c r="O113" s="1"/>
      <c r="V113" s="1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1"/>
      <c r="AH113" s="1"/>
      <c r="AI113" s="1"/>
      <c r="AY113" s="1"/>
      <c r="AZ113" s="14"/>
      <c r="BA113" s="1"/>
      <c r="BB113" s="14"/>
      <c r="BC113" s="1"/>
      <c r="BD113" s="1"/>
      <c r="BE113" s="14"/>
      <c r="BF113" s="1"/>
      <c r="BG113" s="1"/>
      <c r="BH113" s="1"/>
      <c r="BI113" s="1"/>
      <c r="BJ113" s="1"/>
      <c r="BK113" s="6"/>
      <c r="BL113" s="6"/>
      <c r="BM113" s="6"/>
      <c r="BN113" s="6"/>
      <c r="BO113" s="6"/>
      <c r="BP113" s="6"/>
      <c r="BQ113" s="1"/>
      <c r="BR113" s="71"/>
      <c r="BS113" s="1"/>
      <c r="BT113" s="4"/>
      <c r="BU113" s="1"/>
      <c r="BV113" s="4"/>
      <c r="BW113" s="1"/>
      <c r="BX113" s="1"/>
      <c r="BY113" s="4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</row>
    <row r="114" spans="1:120" x14ac:dyDescent="0.25">
      <c r="A114" s="1"/>
      <c r="H114" s="1"/>
      <c r="O114" s="1"/>
      <c r="V114" s="1"/>
      <c r="W114" s="4"/>
      <c r="X114" s="4"/>
      <c r="Y114" s="7"/>
      <c r="Z114" s="4"/>
      <c r="AA114" s="7"/>
      <c r="AB114" s="4"/>
      <c r="AC114" s="4"/>
      <c r="AD114" s="4"/>
      <c r="AE114" s="4"/>
      <c r="AF114" s="7"/>
      <c r="AG114" s="1"/>
      <c r="AH114" s="1"/>
      <c r="AI114" s="1"/>
      <c r="AY114" s="1"/>
      <c r="AZ114" s="4"/>
      <c r="BA114" s="1"/>
      <c r="BB114" s="14"/>
      <c r="BC114" s="1"/>
      <c r="BD114" s="1"/>
      <c r="BE114" s="34"/>
      <c r="BF114" s="1"/>
      <c r="BG114" s="1"/>
      <c r="BH114" s="1"/>
      <c r="BI114" s="1"/>
      <c r="BJ114" s="1"/>
      <c r="BK114" s="6"/>
      <c r="BL114" s="6"/>
      <c r="BM114" s="6"/>
      <c r="BN114" s="6"/>
      <c r="BO114" s="6"/>
      <c r="BP114" s="6"/>
      <c r="BQ114" s="1"/>
      <c r="BR114" s="71"/>
      <c r="BS114" s="1"/>
      <c r="BT114" s="4"/>
      <c r="BU114" s="1"/>
      <c r="BV114" s="4"/>
      <c r="BW114" s="1"/>
      <c r="BX114" s="1"/>
      <c r="BY114" s="4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</row>
    <row r="115" spans="1:120" x14ac:dyDescent="0.25">
      <c r="A115" s="1"/>
      <c r="H115" s="1"/>
      <c r="O115" s="1"/>
      <c r="V115" s="1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1"/>
      <c r="AH115" s="1"/>
      <c r="AI115" s="1"/>
      <c r="AY115" s="1"/>
      <c r="AZ115" s="4"/>
      <c r="BA115" s="1"/>
      <c r="BB115" s="14"/>
      <c r="BC115" s="1"/>
      <c r="BD115" s="1"/>
      <c r="BE115" s="34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</row>
    <row r="116" spans="1:120" x14ac:dyDescent="0.25">
      <c r="A116" s="1"/>
      <c r="H116" s="1"/>
      <c r="O116" s="1"/>
      <c r="V116" s="1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1"/>
      <c r="AH116" s="1"/>
      <c r="AI116" s="1"/>
      <c r="AY116" s="1"/>
      <c r="AZ116" s="14"/>
      <c r="BA116" s="1"/>
      <c r="BB116" s="14"/>
      <c r="BC116" s="1"/>
      <c r="BD116" s="1"/>
      <c r="BE116" s="34"/>
      <c r="BF116" s="1"/>
      <c r="BG116" s="1"/>
      <c r="BH116" s="1"/>
      <c r="BI116" s="1"/>
      <c r="BJ116" s="1"/>
      <c r="BK116" s="2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</row>
    <row r="117" spans="1:120" x14ac:dyDescent="0.25">
      <c r="A117" s="1"/>
      <c r="H117" s="1"/>
      <c r="O117" s="1"/>
      <c r="V117" s="1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1"/>
      <c r="AH117" s="1"/>
      <c r="AI117" s="1"/>
      <c r="AY117" s="1"/>
      <c r="AZ117" s="14"/>
      <c r="BA117" s="1"/>
      <c r="BB117" s="7"/>
      <c r="BC117" s="1"/>
      <c r="BD117" s="1"/>
      <c r="BE117" s="34"/>
      <c r="BF117" s="1"/>
      <c r="BG117" s="1"/>
      <c r="BH117" s="1"/>
      <c r="BI117" s="1"/>
      <c r="BJ117" s="1"/>
      <c r="BK117" s="7"/>
      <c r="BL117" s="7"/>
      <c r="BM117" s="7"/>
      <c r="BN117" s="7"/>
      <c r="BO117" s="7"/>
      <c r="BP117" s="7"/>
      <c r="BQ117" s="1"/>
      <c r="BR117" s="4"/>
      <c r="BS117" s="1"/>
      <c r="BT117" s="6"/>
      <c r="BU117" s="1"/>
      <c r="BV117" s="4"/>
      <c r="BW117" s="1"/>
      <c r="BX117" s="1"/>
      <c r="BY117" s="69"/>
      <c r="BZ117" s="1"/>
      <c r="CA117" s="67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</row>
    <row r="118" spans="1:120" x14ac:dyDescent="0.25">
      <c r="A118" s="1"/>
      <c r="H118" s="1"/>
      <c r="O118" s="1"/>
      <c r="V118" s="1"/>
      <c r="W118" s="4"/>
      <c r="X118" s="7"/>
      <c r="Y118" s="4"/>
      <c r="Z118" s="4"/>
      <c r="AA118" s="4"/>
      <c r="AB118" s="4"/>
      <c r="AC118" s="4"/>
      <c r="AD118" s="4"/>
      <c r="AE118" s="7"/>
      <c r="AF118" s="4"/>
      <c r="AG118" s="1"/>
      <c r="AH118" s="1"/>
      <c r="AI118" s="1"/>
      <c r="AY118" s="1"/>
      <c r="AZ118" s="14"/>
      <c r="BA118" s="1"/>
      <c r="BB118" s="7"/>
      <c r="BC118" s="1"/>
      <c r="BD118" s="1"/>
      <c r="BE118" s="34"/>
      <c r="BF118" s="1"/>
      <c r="BG118" s="1"/>
      <c r="BH118" s="1"/>
      <c r="BI118" s="1"/>
      <c r="BJ118" s="1"/>
      <c r="BK118" s="7"/>
      <c r="BL118" s="7"/>
      <c r="BM118" s="7"/>
      <c r="BN118" s="7"/>
      <c r="BO118" s="7"/>
      <c r="BP118" s="7"/>
      <c r="BQ118" s="1"/>
      <c r="BR118" s="4"/>
      <c r="BS118" s="1"/>
      <c r="BT118" s="6"/>
      <c r="BU118" s="1"/>
      <c r="BV118" s="4"/>
      <c r="BW118" s="1"/>
      <c r="BX118" s="1"/>
      <c r="BY118" s="69"/>
      <c r="BZ118" s="1"/>
      <c r="CA118" s="67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</row>
    <row r="119" spans="1:120" x14ac:dyDescent="0.25">
      <c r="A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4"/>
      <c r="X119" s="4"/>
      <c r="Y119" s="7"/>
      <c r="Z119" s="4"/>
      <c r="AA119" s="7"/>
      <c r="AB119" s="4"/>
      <c r="AC119" s="4"/>
      <c r="AD119" s="4"/>
      <c r="AE119" s="4"/>
      <c r="AF119" s="7"/>
      <c r="AG119" s="1"/>
      <c r="AH119" s="1"/>
      <c r="AI119" s="1"/>
      <c r="AY119" s="1"/>
      <c r="AZ119" s="4"/>
      <c r="BA119" s="1"/>
      <c r="BB119" s="4"/>
      <c r="BC119" s="1"/>
      <c r="BD119" s="1"/>
      <c r="BE119" s="34"/>
      <c r="BF119" s="1"/>
      <c r="BG119" s="1"/>
      <c r="BH119" s="1"/>
      <c r="BI119" s="1"/>
      <c r="BJ119" s="1"/>
      <c r="BK119" s="7"/>
      <c r="BL119" s="7"/>
      <c r="BM119" s="7"/>
      <c r="BN119" s="7"/>
      <c r="BO119" s="7"/>
      <c r="BP119" s="7"/>
      <c r="BQ119" s="4"/>
      <c r="BR119" s="4"/>
      <c r="BS119" s="4"/>
      <c r="BT119" s="6"/>
      <c r="BU119" s="4"/>
      <c r="BV119" s="4"/>
      <c r="BW119" s="4"/>
      <c r="BX119" s="4"/>
      <c r="BY119" s="69"/>
      <c r="BZ119" s="4"/>
      <c r="CA119" s="67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</row>
    <row r="120" spans="1:120" x14ac:dyDescent="0.25">
      <c r="A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1"/>
      <c r="AH120" s="1"/>
      <c r="AI120" s="1"/>
      <c r="AY120" s="1"/>
      <c r="AZ120" s="4"/>
      <c r="BA120" s="1"/>
      <c r="BB120" s="4"/>
      <c r="BC120" s="1"/>
      <c r="BD120" s="1"/>
      <c r="BE120" s="34"/>
      <c r="BF120" s="1"/>
      <c r="BG120" s="1"/>
      <c r="BH120" s="1"/>
      <c r="BI120" s="1"/>
      <c r="BJ120" s="1"/>
      <c r="BK120" s="7"/>
      <c r="BL120" s="7"/>
      <c r="BM120" s="7"/>
      <c r="BN120" s="7"/>
      <c r="BO120" s="7"/>
      <c r="BP120" s="7"/>
      <c r="BQ120" s="1"/>
      <c r="BR120" s="4"/>
      <c r="BS120" s="1"/>
      <c r="BT120" s="6"/>
      <c r="BU120" s="1"/>
      <c r="BV120" s="4"/>
      <c r="BW120" s="1"/>
      <c r="BX120" s="1"/>
      <c r="BY120" s="69"/>
      <c r="BZ120" s="1"/>
      <c r="CA120" s="67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</row>
    <row r="121" spans="1:120" x14ac:dyDescent="0.25">
      <c r="A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4"/>
      <c r="X121" s="4"/>
      <c r="Y121" s="7"/>
      <c r="Z121" s="4"/>
      <c r="AA121" s="7"/>
      <c r="AB121" s="4"/>
      <c r="AC121" s="4"/>
      <c r="AD121" s="4"/>
      <c r="AE121" s="4"/>
      <c r="AF121" s="7"/>
      <c r="AG121" s="1"/>
      <c r="AH121" s="1"/>
      <c r="AI121" s="1"/>
      <c r="AY121" s="1"/>
      <c r="AZ121" s="4"/>
      <c r="BA121" s="1"/>
      <c r="BB121" s="4"/>
      <c r="BC121" s="1"/>
      <c r="BD121" s="1"/>
      <c r="BE121" s="4"/>
      <c r="BF121" s="1"/>
      <c r="BG121" s="1"/>
      <c r="BH121" s="1"/>
      <c r="BI121" s="1"/>
      <c r="BJ121" s="1"/>
      <c r="BK121" s="7"/>
      <c r="BL121" s="7"/>
      <c r="BM121" s="7"/>
      <c r="BN121" s="7"/>
      <c r="BO121" s="7"/>
      <c r="BP121" s="7"/>
      <c r="BQ121" s="1"/>
      <c r="BR121" s="4"/>
      <c r="BS121" s="1"/>
      <c r="BT121" s="6"/>
      <c r="BU121" s="1"/>
      <c r="BV121" s="4"/>
      <c r="BW121" s="1"/>
      <c r="BX121" s="1"/>
      <c r="BY121" s="69"/>
      <c r="BZ121" s="1"/>
      <c r="CA121" s="67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</row>
    <row r="122" spans="1:120" x14ac:dyDescent="0.25">
      <c r="A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7"/>
      <c r="BL122" s="7"/>
      <c r="BM122" s="7"/>
      <c r="BN122" s="7"/>
      <c r="BO122" s="7"/>
      <c r="BP122" s="7"/>
      <c r="BQ122" s="1"/>
      <c r="BR122" s="4"/>
      <c r="BS122" s="1"/>
      <c r="BT122" s="6"/>
      <c r="BU122" s="1"/>
      <c r="BV122" s="4"/>
      <c r="BW122" s="1"/>
      <c r="BX122" s="1"/>
      <c r="BY122" s="69"/>
      <c r="BZ122" s="1"/>
      <c r="CA122" s="67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</row>
    <row r="123" spans="1:1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</row>
    <row r="124" spans="1:120" x14ac:dyDescent="0.2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2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</row>
    <row r="125" spans="1:120" x14ac:dyDescent="0.25">
      <c r="A125" s="1"/>
      <c r="B125" s="1"/>
      <c r="C125" s="1"/>
      <c r="D125" s="1"/>
      <c r="E125" s="29"/>
      <c r="F125" s="28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</row>
    <row r="126" spans="1:120" x14ac:dyDescent="0.25">
      <c r="A126" s="1"/>
      <c r="B126" s="1"/>
      <c r="C126" s="1"/>
      <c r="D126" s="1"/>
      <c r="E126" s="29"/>
      <c r="F126" s="28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W126" s="11"/>
      <c r="AX126" s="1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</row>
    <row r="127" spans="1:120" x14ac:dyDescent="0.25">
      <c r="A127" s="1"/>
      <c r="B127" s="1"/>
      <c r="C127" s="1"/>
      <c r="D127" s="1"/>
      <c r="E127" s="29"/>
      <c r="F127" s="28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W127" s="7"/>
      <c r="AX127" s="7"/>
      <c r="AY127" s="1"/>
      <c r="AZ127" s="14"/>
      <c r="BA127" s="1"/>
      <c r="BB127" s="14"/>
      <c r="BC127" s="1"/>
      <c r="BD127" s="1"/>
      <c r="BE127" s="34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</row>
    <row r="128" spans="1:1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W128" s="7"/>
      <c r="AX128" s="7"/>
      <c r="AY128" s="1"/>
      <c r="AZ128" s="14"/>
      <c r="BA128" s="1"/>
      <c r="BB128" s="14"/>
      <c r="BC128" s="1"/>
      <c r="BD128" s="1"/>
      <c r="BE128" s="34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</row>
    <row r="129" spans="1:1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W129" s="7"/>
      <c r="AX129" s="7"/>
      <c r="AY129" s="1"/>
      <c r="AZ129" s="14"/>
      <c r="BA129" s="1"/>
      <c r="BB129" s="14"/>
      <c r="BC129" s="1"/>
      <c r="BD129" s="1"/>
      <c r="BE129" s="34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</row>
    <row r="130" spans="1:1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W130" s="7"/>
      <c r="AX130" s="19"/>
      <c r="AY130" s="1"/>
      <c r="AZ130" s="33"/>
      <c r="BA130" s="1"/>
      <c r="BB130" s="7"/>
      <c r="BC130" s="1"/>
      <c r="BD130" s="1"/>
      <c r="BE130" s="34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</row>
    <row r="131" spans="1:1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W131" s="7"/>
      <c r="AX131" s="19"/>
      <c r="AY131" s="1"/>
      <c r="AZ131" s="33"/>
      <c r="BA131" s="1"/>
      <c r="BB131" s="7"/>
      <c r="BC131" s="1"/>
      <c r="BD131" s="1"/>
      <c r="BE131" s="34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</row>
    <row r="132" spans="1:1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W132" s="7"/>
      <c r="AX132" s="7"/>
      <c r="AY132" s="4"/>
      <c r="AZ132" s="33"/>
      <c r="BA132" s="1"/>
      <c r="BB132" s="14"/>
      <c r="BC132" s="1"/>
      <c r="BD132" s="1"/>
      <c r="BE132" s="34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</row>
    <row r="133" spans="1:1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W133" s="7"/>
      <c r="AX133" s="19"/>
      <c r="AY133" s="1"/>
      <c r="AZ133" s="33"/>
      <c r="BA133" s="4"/>
      <c r="BB133" s="14"/>
      <c r="BC133" s="31"/>
      <c r="BD133" s="31"/>
      <c r="BE133" s="34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</row>
    <row r="134" spans="1:1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W134" s="19"/>
      <c r="AX134" s="7"/>
      <c r="AY134" s="1"/>
      <c r="AZ134" s="33"/>
      <c r="BA134" s="1"/>
      <c r="BB134" s="14"/>
      <c r="BC134" s="1"/>
      <c r="BD134" s="1"/>
      <c r="BE134" s="34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</row>
    <row r="135" spans="1:1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W135" s="19"/>
      <c r="AX135" s="7"/>
      <c r="AY135" s="3"/>
      <c r="AZ135" s="33"/>
      <c r="BA135" s="1"/>
      <c r="BB135" s="14"/>
      <c r="BC135" s="1"/>
      <c r="BD135" s="1"/>
      <c r="BE135" s="34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</row>
    <row r="136" spans="1:1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W136" s="19"/>
      <c r="AX136" s="7"/>
      <c r="AY136" s="1"/>
      <c r="AZ136" s="33"/>
      <c r="BA136" s="1"/>
      <c r="BB136" s="14"/>
      <c r="BC136" s="1"/>
      <c r="BD136" s="1"/>
      <c r="BE136" s="34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</row>
    <row r="137" spans="1:1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W137" s="19"/>
      <c r="AX137" s="19"/>
      <c r="AY137" s="1"/>
      <c r="AZ137" s="33"/>
      <c r="BA137" s="1"/>
      <c r="BB137" s="7"/>
      <c r="BC137" s="1"/>
      <c r="BD137" s="1"/>
      <c r="BE137" s="34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</row>
    <row r="138" spans="1:1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W138" s="19"/>
      <c r="AX138" s="19"/>
      <c r="AY138" s="1"/>
      <c r="AZ138" s="33"/>
      <c r="BA138" s="1"/>
      <c r="BB138" s="7"/>
      <c r="BC138" s="1"/>
      <c r="BD138" s="1"/>
      <c r="BE138" s="34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</row>
    <row r="139" spans="1:1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1"/>
      <c r="AK139" s="7"/>
      <c r="AL139" s="7"/>
      <c r="AM139" s="7"/>
      <c r="AN139" s="7"/>
      <c r="AO139" s="7"/>
      <c r="AP139" s="7"/>
      <c r="AQ139" s="7"/>
      <c r="AR139" s="19"/>
      <c r="AS139" s="19"/>
      <c r="AT139" s="19"/>
      <c r="AU139" s="19"/>
      <c r="AV139" s="19"/>
      <c r="AW139" s="19"/>
      <c r="AX139" s="7"/>
      <c r="AY139" s="1"/>
      <c r="AZ139" s="33"/>
      <c r="BA139" s="1"/>
      <c r="BB139" s="14"/>
      <c r="BC139" s="1"/>
      <c r="BD139" s="1"/>
      <c r="BE139" s="34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</row>
    <row r="140" spans="1:1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4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1"/>
      <c r="AK140" s="7"/>
      <c r="AL140" s="7"/>
      <c r="AM140" s="7"/>
      <c r="AN140" s="19"/>
      <c r="AO140" s="19"/>
      <c r="AP140" s="7"/>
      <c r="AQ140" s="19"/>
      <c r="AR140" s="8"/>
      <c r="AS140" s="8"/>
      <c r="AT140" s="8"/>
      <c r="AU140" s="19"/>
      <c r="AV140" s="19"/>
      <c r="AW140" s="7"/>
      <c r="AX140" s="19"/>
      <c r="AY140" s="1"/>
      <c r="AZ140" s="33"/>
      <c r="BA140" s="1"/>
      <c r="BB140" s="14"/>
      <c r="BC140" s="1"/>
      <c r="BD140" s="1"/>
      <c r="BE140" s="34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</row>
    <row r="141" spans="1:1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4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35"/>
      <c r="AL141" s="35"/>
      <c r="AM141" s="35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</row>
    <row r="142" spans="1:1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4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</row>
    <row r="143" spans="1:1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36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</row>
    <row r="144" spans="1:1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36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</row>
    <row r="145" spans="1:1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36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</row>
    <row r="146" spans="1:1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</row>
    <row r="147" spans="1:1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36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32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</row>
    <row r="148" spans="1:1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36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</row>
    <row r="149" spans="1:1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36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</row>
    <row r="150" spans="1:1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1"/>
      <c r="BM150" s="1"/>
      <c r="BN150" s="1"/>
      <c r="BO150" s="1"/>
      <c r="BP150" s="1"/>
      <c r="BQ150" s="1"/>
      <c r="BR150" s="1"/>
      <c r="BS150" s="1"/>
      <c r="BT150" s="2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</row>
    <row r="151" spans="1:1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4"/>
      <c r="BM151" s="1"/>
      <c r="BN151" s="4"/>
      <c r="BO151" s="1"/>
      <c r="BP151" s="4"/>
      <c r="BQ151" s="1"/>
      <c r="BR151" s="4"/>
      <c r="BS151" s="1"/>
      <c r="BT151" s="6"/>
      <c r="BU151" s="4"/>
      <c r="BV151" s="4"/>
      <c r="BW151" s="4"/>
      <c r="BX151" s="4"/>
      <c r="BY151" s="4"/>
      <c r="BZ151" s="4"/>
      <c r="CA151" s="46"/>
      <c r="CB151" s="4"/>
      <c r="CC151" s="1"/>
      <c r="CD151" s="4"/>
      <c r="CE151" s="1"/>
      <c r="CF151" s="4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</row>
    <row r="152" spans="1:1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4"/>
      <c r="BM152" s="1"/>
      <c r="BN152" s="4"/>
      <c r="BO152" s="1"/>
      <c r="BP152" s="4"/>
      <c r="BQ152" s="1"/>
      <c r="BR152" s="4"/>
      <c r="BS152" s="1"/>
      <c r="BT152" s="4"/>
      <c r="BU152" s="6"/>
      <c r="BV152" s="4"/>
      <c r="BW152" s="4"/>
      <c r="BX152" s="4"/>
      <c r="BY152" s="4"/>
      <c r="BZ152" s="4"/>
      <c r="CA152" s="47"/>
      <c r="CB152" s="4"/>
      <c r="CC152" s="1"/>
      <c r="CD152" s="4"/>
      <c r="CE152" s="1"/>
      <c r="CF152" s="4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</row>
    <row r="153" spans="1:1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4"/>
      <c r="BM153" s="1"/>
      <c r="BN153" s="4"/>
      <c r="BO153" s="1"/>
      <c r="BP153" s="4"/>
      <c r="BQ153" s="1"/>
      <c r="BR153" s="4"/>
      <c r="BS153" s="1"/>
      <c r="BT153" s="4"/>
      <c r="BU153" s="4"/>
      <c r="BV153" s="4"/>
      <c r="BW153" s="4"/>
      <c r="BX153" s="4"/>
      <c r="BY153" s="4"/>
      <c r="BZ153" s="4"/>
      <c r="CA153" s="46"/>
      <c r="CB153" s="4"/>
      <c r="CC153" s="4"/>
      <c r="CD153" s="4"/>
      <c r="CE153" s="4"/>
      <c r="CF153" s="4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</row>
    <row r="154" spans="1:1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4"/>
      <c r="BM154" s="1"/>
      <c r="BN154" s="4"/>
      <c r="BO154" s="1"/>
      <c r="BP154" s="4"/>
      <c r="BQ154" s="1"/>
      <c r="BR154" s="4"/>
      <c r="BS154" s="1"/>
      <c r="BT154" s="4"/>
      <c r="BU154" s="4"/>
      <c r="BV154" s="4"/>
      <c r="BW154" s="6"/>
      <c r="BX154" s="6"/>
      <c r="BY154" s="4"/>
      <c r="BZ154" s="4"/>
      <c r="CA154" s="47"/>
      <c r="CB154" s="7"/>
      <c r="CC154" s="1"/>
      <c r="CD154" s="4"/>
      <c r="CE154" s="1"/>
      <c r="CF154" s="7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</row>
    <row r="155" spans="1:1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2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4"/>
      <c r="BM155" s="1"/>
      <c r="BN155" s="4"/>
      <c r="BO155" s="1"/>
      <c r="BP155" s="4"/>
      <c r="BQ155" s="1"/>
      <c r="BR155" s="4"/>
      <c r="BS155" s="1"/>
      <c r="BT155" s="4"/>
      <c r="BU155" s="4"/>
      <c r="BV155" s="4"/>
      <c r="BW155" s="4"/>
      <c r="BX155" s="4"/>
      <c r="BY155" s="6"/>
      <c r="BZ155" s="4"/>
      <c r="CA155" s="47"/>
      <c r="CB155" s="7"/>
      <c r="CC155" s="1"/>
      <c r="CD155" s="4"/>
      <c r="CE155" s="1"/>
      <c r="CF155" s="7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</row>
    <row r="156" spans="1:1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4"/>
      <c r="AO156" s="4"/>
      <c r="AP156" s="4"/>
      <c r="AQ156" s="4"/>
      <c r="AR156" s="4"/>
      <c r="AS156" s="4"/>
      <c r="AT156" s="4"/>
      <c r="AU156" s="4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4"/>
      <c r="BM156" s="1"/>
      <c r="BN156" s="4"/>
      <c r="BO156" s="1"/>
      <c r="BP156" s="4"/>
      <c r="BQ156" s="1"/>
      <c r="BR156" s="4"/>
      <c r="BS156" s="1"/>
      <c r="BT156" s="4"/>
      <c r="BU156" s="4"/>
      <c r="BV156" s="4"/>
      <c r="BW156" s="4"/>
      <c r="BX156" s="4"/>
      <c r="BY156" s="4"/>
      <c r="BZ156" s="4"/>
      <c r="CA156" s="47"/>
      <c r="CB156" s="7"/>
      <c r="CC156" s="1"/>
      <c r="CD156" s="4"/>
      <c r="CE156" s="1"/>
      <c r="CF156" s="7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</row>
    <row r="157" spans="1:1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4"/>
      <c r="AN157" s="7"/>
      <c r="AO157" s="7"/>
      <c r="AP157" s="7"/>
      <c r="AQ157" s="7"/>
      <c r="AR157" s="7"/>
      <c r="AS157" s="7"/>
      <c r="AT157" s="7"/>
      <c r="AU157" s="7"/>
      <c r="AV157" s="4"/>
      <c r="AW157" s="14"/>
      <c r="AX157" s="4"/>
      <c r="AY157" s="7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4"/>
      <c r="BM157" s="4"/>
      <c r="BN157" s="4"/>
      <c r="BO157" s="4"/>
      <c r="BP157" s="4"/>
      <c r="BQ157" s="31"/>
      <c r="BR157" s="4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</row>
    <row r="158" spans="1:1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4"/>
      <c r="AN158" s="7"/>
      <c r="AO158" s="7"/>
      <c r="AP158" s="7"/>
      <c r="AQ158" s="7"/>
      <c r="AR158" s="7"/>
      <c r="AS158" s="7"/>
      <c r="AT158" s="7"/>
      <c r="AU158" s="7"/>
      <c r="AV158" s="1"/>
      <c r="AW158" s="14"/>
      <c r="AX158" s="1"/>
      <c r="AY158" s="7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6"/>
      <c r="BM158" s="1"/>
      <c r="BN158" s="14"/>
      <c r="BO158" s="1"/>
      <c r="BP158" s="29"/>
      <c r="BQ158" s="1"/>
      <c r="BR158" s="19"/>
      <c r="BS158" s="1"/>
      <c r="BT158" s="2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</row>
    <row r="159" spans="1:1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4"/>
      <c r="AN159" s="7"/>
      <c r="AO159" s="7"/>
      <c r="AP159" s="7"/>
      <c r="AQ159" s="7"/>
      <c r="AR159" s="7"/>
      <c r="AS159" s="7"/>
      <c r="AT159" s="7"/>
      <c r="AU159" s="7"/>
      <c r="AV159" s="1"/>
      <c r="AW159" s="14"/>
      <c r="AX159" s="1"/>
      <c r="AY159" s="7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6"/>
      <c r="BM159" s="1"/>
      <c r="BN159" s="14"/>
      <c r="BO159" s="1"/>
      <c r="BP159" s="29"/>
      <c r="BQ159" s="1"/>
      <c r="BR159" s="25"/>
      <c r="BS159" s="1"/>
      <c r="BT159" s="7"/>
      <c r="BU159" s="4"/>
      <c r="BV159" s="6"/>
      <c r="BW159" s="7"/>
      <c r="BX159" s="7"/>
      <c r="BY159" s="4"/>
      <c r="BZ159" s="6"/>
      <c r="CA159" s="1"/>
      <c r="CB159" s="4"/>
      <c r="CC159" s="1"/>
      <c r="CD159" s="4"/>
      <c r="CE159" s="1"/>
      <c r="CF159" s="4"/>
      <c r="CG159" s="1"/>
      <c r="CH159" s="48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</row>
    <row r="160" spans="1:1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4"/>
      <c r="AN160" s="7"/>
      <c r="AO160" s="7"/>
      <c r="AP160" s="7"/>
      <c r="AQ160" s="7"/>
      <c r="AR160" s="7"/>
      <c r="AS160" s="7"/>
      <c r="AT160" s="7"/>
      <c r="AU160" s="7"/>
      <c r="AV160" s="1"/>
      <c r="AW160" s="14"/>
      <c r="AX160" s="1"/>
      <c r="AY160" s="7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6"/>
      <c r="BM160" s="1"/>
      <c r="BN160" s="14"/>
      <c r="BO160" s="1"/>
      <c r="BP160" s="29"/>
      <c r="BQ160" s="1"/>
      <c r="BR160" s="19"/>
      <c r="BS160" s="1"/>
      <c r="BT160" s="4"/>
      <c r="BU160" s="7"/>
      <c r="BV160" s="7"/>
      <c r="BW160" s="4"/>
      <c r="BX160" s="4"/>
      <c r="BY160" s="7"/>
      <c r="BZ160" s="7"/>
      <c r="CA160" s="1"/>
      <c r="CB160" s="4"/>
      <c r="CC160" s="1"/>
      <c r="CD160" s="7"/>
      <c r="CE160" s="1"/>
      <c r="CF160" s="4"/>
      <c r="CG160" s="1"/>
      <c r="CH160" s="48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</row>
    <row r="161" spans="1:1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4"/>
      <c r="AN161" s="7"/>
      <c r="AO161" s="7"/>
      <c r="AP161" s="7"/>
      <c r="AQ161" s="7"/>
      <c r="AR161" s="7"/>
      <c r="AS161" s="7"/>
      <c r="AT161" s="7"/>
      <c r="AU161" s="7"/>
      <c r="AV161" s="1"/>
      <c r="AW161" s="14"/>
      <c r="AX161" s="1"/>
      <c r="AY161" s="7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6"/>
      <c r="BM161" s="1"/>
      <c r="BN161" s="14"/>
      <c r="BO161" s="1"/>
      <c r="BP161" s="7"/>
      <c r="BQ161" s="1"/>
      <c r="BR161" s="19"/>
      <c r="BS161" s="1"/>
      <c r="BT161" s="6"/>
      <c r="BU161" s="7"/>
      <c r="BV161" s="7"/>
      <c r="BW161" s="7"/>
      <c r="BX161" s="7"/>
      <c r="BY161" s="7"/>
      <c r="BZ161" s="7"/>
      <c r="CA161" s="4"/>
      <c r="CB161" s="4"/>
      <c r="CC161" s="4"/>
      <c r="CD161" s="7"/>
      <c r="CE161" s="4"/>
      <c r="CF161" s="4"/>
      <c r="CG161" s="4"/>
      <c r="CH161" s="48"/>
      <c r="CI161" s="1"/>
      <c r="CJ161" s="1"/>
      <c r="CK161" s="1"/>
      <c r="CL161" s="1"/>
      <c r="CM161" s="1"/>
      <c r="CN161" s="49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</row>
    <row r="162" spans="1:1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4"/>
      <c r="AN162" s="7"/>
      <c r="AO162" s="7"/>
      <c r="AP162" s="7"/>
      <c r="AQ162" s="7"/>
      <c r="AR162" s="7"/>
      <c r="AS162" s="7"/>
      <c r="AT162" s="7"/>
      <c r="AU162" s="7"/>
      <c r="AV162" s="1"/>
      <c r="AW162" s="14"/>
      <c r="AX162" s="1"/>
      <c r="AY162" s="7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6"/>
      <c r="BM162" s="1"/>
      <c r="BN162" s="14"/>
      <c r="BO162" s="1"/>
      <c r="BP162" s="7"/>
      <c r="BQ162" s="1"/>
      <c r="BR162" s="25"/>
      <c r="BS162" s="1"/>
      <c r="BT162" s="7"/>
      <c r="BU162" s="4"/>
      <c r="BV162" s="6"/>
      <c r="BW162" s="50"/>
      <c r="BX162" s="50"/>
      <c r="BY162" s="4"/>
      <c r="BZ162" s="6"/>
      <c r="CA162" s="1"/>
      <c r="CB162" s="7"/>
      <c r="CC162" s="1"/>
      <c r="CD162" s="4"/>
      <c r="CE162" s="1"/>
      <c r="CF162" s="4"/>
      <c r="CG162" s="1"/>
      <c r="CH162" s="48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</row>
    <row r="163" spans="1:1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4"/>
      <c r="AN163" s="7"/>
      <c r="AO163" s="7"/>
      <c r="AP163" s="7"/>
      <c r="AQ163" s="7"/>
      <c r="AR163" s="7"/>
      <c r="AS163" s="7"/>
      <c r="AT163" s="7"/>
      <c r="AU163" s="7"/>
      <c r="AV163" s="1"/>
      <c r="AW163" s="14"/>
      <c r="AX163" s="1"/>
      <c r="AY163" s="7"/>
      <c r="AZ163" s="1"/>
      <c r="BA163" s="1"/>
      <c r="BB163" s="1"/>
      <c r="BC163" s="1"/>
      <c r="BD163" s="51"/>
      <c r="BE163" s="1"/>
      <c r="BF163" s="1"/>
      <c r="BG163" s="1"/>
      <c r="BH163" s="1"/>
      <c r="BI163" s="1"/>
      <c r="BJ163" s="1"/>
      <c r="BK163" s="1"/>
      <c r="BL163" s="6"/>
      <c r="BM163" s="1"/>
      <c r="BN163" s="14"/>
      <c r="BO163" s="35"/>
      <c r="BP163" s="4"/>
      <c r="BQ163" s="1"/>
      <c r="BR163" s="19"/>
      <c r="BS163" s="1"/>
      <c r="BT163" s="4"/>
      <c r="BU163" s="7"/>
      <c r="BV163" s="7"/>
      <c r="BW163" s="4"/>
      <c r="BX163" s="4"/>
      <c r="BY163" s="7"/>
      <c r="BZ163" s="7"/>
      <c r="CA163" s="1"/>
      <c r="CB163" s="7"/>
      <c r="CC163" s="1"/>
      <c r="CD163" s="7"/>
      <c r="CE163" s="1"/>
      <c r="CF163" s="4"/>
      <c r="CG163" s="1"/>
      <c r="CH163" s="48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</row>
    <row r="164" spans="1:1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4"/>
      <c r="AN164" s="7"/>
      <c r="AO164" s="7"/>
      <c r="AP164" s="7"/>
      <c r="AQ164" s="7"/>
      <c r="AR164" s="7"/>
      <c r="AS164" s="7"/>
      <c r="AT164" s="7"/>
      <c r="AU164" s="7"/>
      <c r="AV164" s="1"/>
      <c r="AW164" s="14"/>
      <c r="AX164" s="1"/>
      <c r="AY164" s="7"/>
      <c r="AZ164" s="1"/>
      <c r="BA164" s="1"/>
      <c r="BB164" s="1"/>
      <c r="BC164" s="1"/>
      <c r="BD164" s="51"/>
      <c r="BE164" s="1"/>
      <c r="BF164" s="1"/>
      <c r="BG164" s="1"/>
      <c r="BH164" s="1"/>
      <c r="BI164" s="1"/>
      <c r="BJ164" s="1"/>
      <c r="BK164" s="1"/>
      <c r="BL164" s="6"/>
      <c r="BM164" s="1"/>
      <c r="BN164" s="4"/>
      <c r="BO164" s="1"/>
      <c r="BP164" s="4"/>
      <c r="BQ164" s="1"/>
      <c r="BR164" s="4"/>
      <c r="BS164" s="1"/>
      <c r="BT164" s="6"/>
      <c r="BU164" s="7"/>
      <c r="BV164" s="7"/>
      <c r="BW164" s="6"/>
      <c r="BX164" s="6"/>
      <c r="BY164" s="7"/>
      <c r="BZ164" s="7"/>
      <c r="CA164" s="1"/>
      <c r="CB164" s="7"/>
      <c r="CC164" s="1"/>
      <c r="CD164" s="7"/>
      <c r="CE164" s="1"/>
      <c r="CF164" s="4"/>
      <c r="CG164" s="1"/>
      <c r="CH164" s="52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</row>
    <row r="165" spans="1:1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5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35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</row>
    <row r="166" spans="1:1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32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51"/>
      <c r="BE166" s="1"/>
      <c r="BF166" s="1"/>
      <c r="BG166" s="1"/>
      <c r="BH166" s="1"/>
      <c r="BI166" s="1"/>
      <c r="BJ166" s="1"/>
      <c r="BK166" s="2"/>
      <c r="BL166" s="1"/>
      <c r="BM166" s="1"/>
      <c r="BN166" s="1"/>
      <c r="BO166" s="1"/>
      <c r="BP166" s="35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</row>
    <row r="167" spans="1:1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51"/>
      <c r="BE167" s="1"/>
      <c r="BF167" s="1"/>
      <c r="BG167" s="1"/>
      <c r="BH167" s="1"/>
      <c r="BI167" s="1"/>
      <c r="BJ167" s="4"/>
      <c r="BK167" s="4"/>
      <c r="BL167" s="4"/>
      <c r="BM167" s="4"/>
      <c r="BN167" s="4"/>
      <c r="BO167" s="4"/>
      <c r="BP167" s="4"/>
      <c r="BQ167" s="4"/>
      <c r="BR167" s="4"/>
      <c r="BS167" s="1"/>
      <c r="BT167" s="1"/>
      <c r="BU167" s="1"/>
      <c r="BV167" s="1"/>
      <c r="BW167" s="53"/>
      <c r="BX167" s="53"/>
      <c r="BY167" s="1"/>
      <c r="BZ167" s="1"/>
      <c r="CA167" s="1"/>
      <c r="CB167" s="1"/>
      <c r="CC167" s="32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</row>
    <row r="168" spans="1:1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2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54"/>
      <c r="BA168" s="54"/>
      <c r="BB168" s="54"/>
      <c r="BC168" s="54"/>
      <c r="BD168" s="51"/>
      <c r="BE168" s="1"/>
      <c r="BF168" s="1"/>
      <c r="BG168" s="1"/>
      <c r="BH168" s="1"/>
      <c r="BI168" s="1"/>
      <c r="BJ168" s="1"/>
      <c r="BK168" s="36"/>
      <c r="BL168" s="36"/>
      <c r="BM168" s="1"/>
      <c r="BN168" s="35"/>
      <c r="BO168" s="1"/>
      <c r="BP168" s="1"/>
      <c r="BQ168" s="1"/>
      <c r="BR168" s="1"/>
      <c r="BS168" s="1"/>
      <c r="BT168" s="2"/>
      <c r="BU168" s="1"/>
      <c r="BV168" s="1"/>
      <c r="BW168" s="1"/>
      <c r="BX168" s="1"/>
      <c r="BY168" s="1"/>
      <c r="BZ168" s="1"/>
      <c r="CA168" s="36"/>
      <c r="CB168" s="36"/>
      <c r="CC168" s="35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</row>
    <row r="169" spans="1:1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4"/>
      <c r="AO169" s="4"/>
      <c r="AP169" s="4"/>
      <c r="AQ169" s="4"/>
      <c r="AR169" s="4"/>
      <c r="AS169" s="4"/>
      <c r="AT169" s="4"/>
      <c r="AU169" s="4"/>
      <c r="AV169" s="1"/>
      <c r="AW169" s="1"/>
      <c r="AX169" s="1"/>
      <c r="AY169" s="1"/>
      <c r="AZ169" s="54"/>
      <c r="BA169" s="54"/>
      <c r="BB169" s="54"/>
      <c r="BC169" s="54"/>
      <c r="BD169" s="54"/>
      <c r="BE169" s="54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</row>
    <row r="170" spans="1:1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4"/>
      <c r="AN170" s="7"/>
      <c r="AO170" s="7"/>
      <c r="AP170" s="7"/>
      <c r="AQ170" s="7"/>
      <c r="AR170" s="7"/>
      <c r="AS170" s="7"/>
      <c r="AT170" s="7"/>
      <c r="AU170" s="7"/>
      <c r="AV170" s="4"/>
      <c r="AW170" s="3"/>
      <c r="AX170" s="4"/>
      <c r="AY170" s="14"/>
      <c r="AZ170" s="33"/>
      <c r="BA170" s="55"/>
      <c r="BB170" s="54"/>
      <c r="BC170" s="54"/>
      <c r="BD170" s="56"/>
      <c r="BE170" s="54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36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</row>
    <row r="171" spans="1:1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4"/>
      <c r="AN171" s="7"/>
      <c r="AO171" s="7"/>
      <c r="AP171" s="7"/>
      <c r="AQ171" s="7"/>
      <c r="AR171" s="7"/>
      <c r="AS171" s="7"/>
      <c r="AT171" s="7"/>
      <c r="AU171" s="7"/>
      <c r="AV171" s="1"/>
      <c r="AW171" s="3"/>
      <c r="AX171" s="1"/>
      <c r="AY171" s="14"/>
      <c r="AZ171" s="54"/>
      <c r="BA171" s="55"/>
      <c r="BB171" s="54"/>
      <c r="BC171" s="54"/>
      <c r="BD171" s="56"/>
      <c r="BE171" s="54"/>
      <c r="BF171" s="1"/>
      <c r="BG171" s="1"/>
      <c r="BH171" s="1"/>
      <c r="BI171" s="1"/>
      <c r="BJ171" s="1"/>
      <c r="BK171" s="2"/>
      <c r="BL171" s="1"/>
      <c r="BM171" s="1"/>
      <c r="BN171" s="1"/>
      <c r="BO171" s="1"/>
      <c r="BP171" s="1"/>
      <c r="BQ171" s="1"/>
      <c r="BR171" s="1"/>
      <c r="BS171" s="1"/>
      <c r="BT171" s="2"/>
      <c r="BU171" s="1"/>
      <c r="BV171" s="1"/>
      <c r="BW171" s="1"/>
      <c r="BX171" s="1"/>
      <c r="BY171" s="2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</row>
    <row r="172" spans="1:1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4"/>
      <c r="AN172" s="7"/>
      <c r="AO172" s="7"/>
      <c r="AP172" s="7"/>
      <c r="AQ172" s="7"/>
      <c r="AR172" s="7"/>
      <c r="AS172" s="7"/>
      <c r="AT172" s="7"/>
      <c r="AU172" s="7"/>
      <c r="AV172" s="1"/>
      <c r="AW172" s="3"/>
      <c r="AX172" s="1"/>
      <c r="AY172" s="14"/>
      <c r="AZ172" s="54"/>
      <c r="BA172" s="55"/>
      <c r="BB172" s="57"/>
      <c r="BC172" s="54"/>
      <c r="BD172" s="58"/>
      <c r="BE172" s="54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59"/>
      <c r="BQ172" s="60"/>
      <c r="BR172" s="61"/>
      <c r="BS172" s="1"/>
      <c r="BT172" s="14"/>
      <c r="BU172" s="62"/>
      <c r="BV172" s="2"/>
      <c r="BW172" s="1"/>
      <c r="BX172" s="1"/>
      <c r="BY172" s="14"/>
      <c r="BZ172" s="60"/>
      <c r="CA172" s="2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</row>
    <row r="173" spans="1:1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4"/>
      <c r="AN173" s="7"/>
      <c r="AO173" s="7"/>
      <c r="AP173" s="7"/>
      <c r="AQ173" s="7"/>
      <c r="AR173" s="7"/>
      <c r="AS173" s="7"/>
      <c r="AT173" s="7"/>
      <c r="AU173" s="7"/>
      <c r="AV173" s="1"/>
      <c r="AW173" s="3"/>
      <c r="AX173" s="1"/>
      <c r="AY173" s="14"/>
      <c r="AZ173" s="1"/>
      <c r="BA173" s="55"/>
      <c r="BB173" s="57"/>
      <c r="BC173" s="54"/>
      <c r="BD173" s="56"/>
      <c r="BE173" s="54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59"/>
      <c r="BQ173" s="60"/>
      <c r="BR173" s="61"/>
      <c r="BS173" s="1"/>
      <c r="BT173" s="14"/>
      <c r="BU173" s="62"/>
      <c r="BV173" s="2"/>
      <c r="BW173" s="1"/>
      <c r="BX173" s="1"/>
      <c r="BY173" s="14"/>
      <c r="BZ173" s="60"/>
      <c r="CA173" s="2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</row>
    <row r="174" spans="1:1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4"/>
      <c r="AN174" s="7"/>
      <c r="AO174" s="7"/>
      <c r="AP174" s="7"/>
      <c r="AQ174" s="7"/>
      <c r="AR174" s="7"/>
      <c r="AS174" s="7"/>
      <c r="AT174" s="7"/>
      <c r="AU174" s="7"/>
      <c r="AV174" s="1"/>
      <c r="AW174" s="3"/>
      <c r="AX174" s="1"/>
      <c r="AY174" s="14"/>
      <c r="AZ174" s="54"/>
      <c r="BA174" s="55"/>
      <c r="BB174" s="54"/>
      <c r="BC174" s="54"/>
      <c r="BD174" s="56"/>
      <c r="BE174" s="54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59"/>
      <c r="BQ174" s="60"/>
      <c r="BR174" s="61"/>
      <c r="BS174" s="1"/>
      <c r="BT174" s="14"/>
      <c r="BU174" s="62"/>
      <c r="BV174" s="2"/>
      <c r="BW174" s="63"/>
      <c r="BX174" s="63"/>
      <c r="BY174" s="14"/>
      <c r="BZ174" s="60"/>
      <c r="CA174" s="2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</row>
    <row r="175" spans="1:1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4"/>
      <c r="AN175" s="7"/>
      <c r="AO175" s="7"/>
      <c r="AP175" s="7"/>
      <c r="AQ175" s="7"/>
      <c r="AR175" s="7"/>
      <c r="AS175" s="7"/>
      <c r="AT175" s="7"/>
      <c r="AU175" s="7"/>
      <c r="AV175" s="1"/>
      <c r="AW175" s="3"/>
      <c r="AX175" s="1"/>
      <c r="AY175" s="14"/>
      <c r="AZ175" s="54"/>
      <c r="BA175" s="55"/>
      <c r="BB175" s="54"/>
      <c r="BC175" s="54"/>
      <c r="BD175" s="56"/>
      <c r="BE175" s="54"/>
      <c r="BF175" s="1"/>
      <c r="BG175" s="1"/>
      <c r="BH175" s="1"/>
      <c r="BI175" s="1"/>
      <c r="BJ175" s="1"/>
      <c r="BK175" s="1"/>
      <c r="BL175" s="64"/>
      <c r="BM175" s="65"/>
      <c r="BN175" s="65"/>
      <c r="BO175" s="1"/>
      <c r="BP175" s="59"/>
      <c r="BQ175" s="60"/>
      <c r="BR175" s="1"/>
      <c r="BS175" s="1"/>
      <c r="BT175" s="14"/>
      <c r="BU175" s="62"/>
      <c r="BV175" s="2"/>
      <c r="BW175" s="63"/>
      <c r="BX175" s="63"/>
      <c r="BY175" s="14"/>
      <c r="BZ175" s="60"/>
      <c r="CA175" s="2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</row>
    <row r="176" spans="1:1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4"/>
      <c r="AN176" s="7"/>
      <c r="AO176" s="7"/>
      <c r="AP176" s="7"/>
      <c r="AQ176" s="7"/>
      <c r="AR176" s="7"/>
      <c r="AS176" s="7"/>
      <c r="AT176" s="7"/>
      <c r="AU176" s="7"/>
      <c r="AV176" s="1"/>
      <c r="AW176" s="3"/>
      <c r="AX176" s="1"/>
      <c r="AY176" s="14"/>
      <c r="AZ176" s="54"/>
      <c r="BA176" s="55"/>
      <c r="BB176" s="57"/>
      <c r="BC176" s="54"/>
      <c r="BD176" s="56"/>
      <c r="BE176" s="54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59"/>
      <c r="BQ176" s="51"/>
      <c r="BR176" s="1"/>
      <c r="BS176" s="1"/>
      <c r="BT176" s="14"/>
      <c r="BU176" s="62"/>
      <c r="BV176" s="2"/>
      <c r="BW176" s="1"/>
      <c r="BX176" s="1"/>
      <c r="BY176" s="14"/>
      <c r="BZ176" s="60"/>
      <c r="CA176" s="2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</row>
    <row r="177" spans="1:1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4"/>
      <c r="AN177" s="7"/>
      <c r="AO177" s="7"/>
      <c r="AP177" s="7"/>
      <c r="AQ177" s="7"/>
      <c r="AR177" s="7"/>
      <c r="AS177" s="7"/>
      <c r="AT177" s="7"/>
      <c r="AU177" s="7"/>
      <c r="AV177" s="1"/>
      <c r="AW177" s="3"/>
      <c r="AX177" s="1"/>
      <c r="AY177" s="14"/>
      <c r="AZ177" s="54"/>
      <c r="BA177" s="55"/>
      <c r="BB177" s="57"/>
      <c r="BC177" s="54"/>
      <c r="BD177" s="56"/>
      <c r="BE177" s="54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59"/>
      <c r="BQ177" s="51"/>
      <c r="BR177" s="1"/>
      <c r="BS177" s="1"/>
      <c r="BT177" s="14"/>
      <c r="BU177" s="62"/>
      <c r="BV177" s="2"/>
      <c r="BW177" s="1"/>
      <c r="BX177" s="1"/>
      <c r="BY177" s="14"/>
      <c r="BZ177" s="60"/>
      <c r="CA177" s="2"/>
      <c r="CB177" s="1"/>
      <c r="CC177" s="1"/>
      <c r="CD177" s="1"/>
      <c r="CE177" s="1"/>
      <c r="CF177" s="2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</row>
    <row r="178" spans="1:1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54"/>
      <c r="BC178" s="54"/>
      <c r="BD178" s="54"/>
      <c r="BE178" s="54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63"/>
      <c r="BX178" s="63"/>
      <c r="BY178" s="14"/>
      <c r="BZ178" s="60"/>
      <c r="CA178" s="2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</row>
    <row r="179" spans="1:1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54"/>
      <c r="BA179" s="54"/>
      <c r="BB179" s="66"/>
      <c r="BC179" s="54"/>
      <c r="BD179" s="54"/>
      <c r="BE179" s="54"/>
      <c r="BF179" s="54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63"/>
      <c r="BX179" s="63"/>
      <c r="BY179" s="14"/>
      <c r="BZ179" s="60"/>
      <c r="CA179" s="2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</row>
    <row r="180" spans="1:1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54"/>
      <c r="BA180" s="54"/>
      <c r="BB180" s="54"/>
      <c r="BC180" s="54"/>
      <c r="BD180" s="54"/>
      <c r="BE180" s="54"/>
      <c r="BF180" s="54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</row>
    <row r="181" spans="1:1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2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54"/>
      <c r="BA181" s="54"/>
      <c r="BB181" s="54"/>
      <c r="BC181" s="54"/>
      <c r="BD181" s="54"/>
      <c r="BE181" s="54"/>
      <c r="BF181" s="54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</row>
    <row r="182" spans="1:1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1"/>
      <c r="AO182" s="11"/>
      <c r="AP182" s="11"/>
      <c r="AQ182" s="11"/>
      <c r="AR182" s="11"/>
      <c r="AS182" s="11"/>
      <c r="AT182" s="11"/>
      <c r="AU182" s="11"/>
      <c r="AV182" s="1"/>
      <c r="AW182" s="7"/>
      <c r="AX182" s="1"/>
      <c r="AY182" s="1"/>
      <c r="AZ182" s="54"/>
      <c r="BA182" s="54"/>
      <c r="BB182" s="54"/>
      <c r="BC182" s="54"/>
      <c r="BD182" s="54"/>
      <c r="BE182" s="54"/>
      <c r="BF182" s="54"/>
      <c r="BG182" s="1"/>
      <c r="BH182" s="1"/>
      <c r="BI182" s="1"/>
      <c r="BJ182" s="1"/>
      <c r="BK182" s="2"/>
      <c r="BL182" s="1"/>
      <c r="BM182" s="1"/>
      <c r="BN182" s="1"/>
      <c r="BO182" s="1"/>
      <c r="BP182" s="2"/>
      <c r="BQ182" s="1"/>
      <c r="BR182" s="1"/>
      <c r="BS182" s="1"/>
      <c r="BT182" s="2"/>
      <c r="BU182" s="1"/>
      <c r="BV182" s="1"/>
      <c r="BW182" s="1"/>
      <c r="BX182" s="1"/>
      <c r="BY182" s="2"/>
      <c r="BZ182" s="1"/>
      <c r="CA182" s="1"/>
      <c r="CB182" s="1"/>
      <c r="CC182" s="1"/>
      <c r="CD182" s="2"/>
      <c r="CE182" s="1"/>
      <c r="CF182" s="1"/>
      <c r="CG182" s="1"/>
      <c r="CH182" s="1"/>
      <c r="CI182" s="2"/>
      <c r="CJ182" s="1"/>
      <c r="CK182" s="1"/>
      <c r="CL182" s="1"/>
      <c r="CM182" s="2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</row>
    <row r="183" spans="1:1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4"/>
      <c r="AN183" s="7"/>
      <c r="AO183" s="7"/>
      <c r="AP183" s="7"/>
      <c r="AQ183" s="7"/>
      <c r="AR183" s="6"/>
      <c r="AS183" s="6"/>
      <c r="AT183" s="6"/>
      <c r="AU183" s="6"/>
      <c r="AV183" s="1"/>
      <c r="AW183" s="7"/>
      <c r="AX183" s="1"/>
      <c r="AY183" s="7"/>
      <c r="AZ183" s="54"/>
      <c r="BA183" s="29"/>
      <c r="BB183" s="54"/>
      <c r="BC183" s="52"/>
      <c r="BD183" s="52"/>
      <c r="BE183" s="54"/>
      <c r="BF183" s="67"/>
      <c r="BG183" s="1"/>
      <c r="BH183" s="1"/>
      <c r="BI183" s="1"/>
      <c r="BJ183" s="1"/>
      <c r="BK183" s="29"/>
      <c r="BL183" s="51"/>
      <c r="BM183" s="2"/>
      <c r="BN183" s="1"/>
      <c r="BO183" s="1"/>
      <c r="BP183" s="4"/>
      <c r="BQ183" s="51"/>
      <c r="BR183" s="2"/>
      <c r="BS183" s="1"/>
      <c r="BT183" s="4"/>
      <c r="BU183" s="51"/>
      <c r="BV183" s="2"/>
      <c r="BW183" s="1"/>
      <c r="BX183" s="1"/>
      <c r="BY183" s="4"/>
      <c r="BZ183" s="51"/>
      <c r="CA183" s="2"/>
      <c r="CB183" s="1"/>
      <c r="CC183" s="1"/>
      <c r="CD183" s="4"/>
      <c r="CE183" s="51"/>
      <c r="CF183" s="2"/>
      <c r="CG183" s="1"/>
      <c r="CH183" s="1"/>
      <c r="CI183" s="4"/>
      <c r="CJ183" s="51"/>
      <c r="CK183" s="2"/>
      <c r="CL183" s="1"/>
      <c r="CM183" s="4"/>
      <c r="CN183" s="51"/>
      <c r="CO183" s="2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</row>
    <row r="184" spans="1:1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4"/>
      <c r="AN184" s="7"/>
      <c r="AO184" s="7"/>
      <c r="AP184" s="7"/>
      <c r="AQ184" s="7"/>
      <c r="AR184" s="6"/>
      <c r="AS184" s="6"/>
      <c r="AT184" s="6"/>
      <c r="AU184" s="6"/>
      <c r="AV184" s="1"/>
      <c r="AW184" s="7"/>
      <c r="AX184" s="1"/>
      <c r="AY184" s="7"/>
      <c r="AZ184" s="54"/>
      <c r="BA184" s="29"/>
      <c r="BB184" s="54"/>
      <c r="BC184" s="52"/>
      <c r="BD184" s="52"/>
      <c r="BE184" s="54"/>
      <c r="BF184" s="67"/>
      <c r="BG184" s="1"/>
      <c r="BH184" s="1"/>
      <c r="BI184" s="1"/>
      <c r="BJ184" s="1"/>
      <c r="BK184" s="29"/>
      <c r="BL184" s="51"/>
      <c r="BM184" s="2"/>
      <c r="BN184" s="1"/>
      <c r="BO184" s="1"/>
      <c r="BP184" s="4"/>
      <c r="BQ184" s="51"/>
      <c r="BR184" s="2"/>
      <c r="BS184" s="1"/>
      <c r="BT184" s="4"/>
      <c r="BU184" s="51"/>
      <c r="BV184" s="2"/>
      <c r="BW184" s="1"/>
      <c r="BX184" s="1"/>
      <c r="BY184" s="4"/>
      <c r="BZ184" s="51"/>
      <c r="CA184" s="2"/>
      <c r="CB184" s="1"/>
      <c r="CC184" s="1"/>
      <c r="CD184" s="4"/>
      <c r="CE184" s="51"/>
      <c r="CF184" s="2"/>
      <c r="CG184" s="1"/>
      <c r="CH184" s="1"/>
      <c r="CI184" s="4"/>
      <c r="CJ184" s="51"/>
      <c r="CK184" s="2"/>
      <c r="CL184" s="1"/>
      <c r="CM184" s="4"/>
      <c r="CN184" s="51"/>
      <c r="CO184" s="2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</row>
    <row r="185" spans="1:1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4"/>
      <c r="AN185" s="7"/>
      <c r="AO185" s="7"/>
      <c r="AP185" s="7"/>
      <c r="AQ185" s="7"/>
      <c r="AR185" s="6"/>
      <c r="AS185" s="6"/>
      <c r="AT185" s="6"/>
      <c r="AU185" s="6"/>
      <c r="AV185" s="4"/>
      <c r="AW185" s="7"/>
      <c r="AX185" s="4"/>
      <c r="AY185" s="7"/>
      <c r="AZ185" s="33"/>
      <c r="BA185" s="29"/>
      <c r="BB185" s="33"/>
      <c r="BC185" s="52"/>
      <c r="BD185" s="52"/>
      <c r="BE185" s="33"/>
      <c r="BF185" s="67"/>
      <c r="BG185" s="1"/>
      <c r="BH185" s="1"/>
      <c r="BI185" s="1"/>
      <c r="BJ185" s="1"/>
      <c r="BK185" s="29"/>
      <c r="BL185" s="51"/>
      <c r="BM185" s="2"/>
      <c r="BN185" s="1"/>
      <c r="BO185" s="1"/>
      <c r="BP185" s="4"/>
      <c r="BQ185" s="51"/>
      <c r="BR185" s="2"/>
      <c r="BS185" s="1"/>
      <c r="BT185" s="4"/>
      <c r="BU185" s="51"/>
      <c r="BV185" s="2"/>
      <c r="BW185" s="1"/>
      <c r="BX185" s="1"/>
      <c r="BY185" s="4"/>
      <c r="BZ185" s="51"/>
      <c r="CA185" s="2"/>
      <c r="CB185" s="1"/>
      <c r="CC185" s="1"/>
      <c r="CD185" s="4"/>
      <c r="CE185" s="51"/>
      <c r="CF185" s="2"/>
      <c r="CG185" s="1"/>
      <c r="CH185" s="1"/>
      <c r="CI185" s="4"/>
      <c r="CJ185" s="51"/>
      <c r="CK185" s="2"/>
      <c r="CL185" s="1"/>
      <c r="CM185" s="4"/>
      <c r="CN185" s="51"/>
      <c r="CO185" s="2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</row>
    <row r="186" spans="1:1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4"/>
      <c r="AN186" s="4"/>
      <c r="AO186" s="4"/>
      <c r="AP186" s="4"/>
      <c r="AQ186" s="4"/>
      <c r="AR186" s="7"/>
      <c r="AS186" s="7"/>
      <c r="AT186" s="7"/>
      <c r="AU186" s="7"/>
      <c r="AV186" s="1"/>
      <c r="AW186" s="7"/>
      <c r="AX186" s="1"/>
      <c r="AY186" s="7"/>
      <c r="AZ186" s="54"/>
      <c r="BA186" s="29"/>
      <c r="BB186" s="54"/>
      <c r="BC186" s="52"/>
      <c r="BD186" s="52"/>
      <c r="BE186" s="54"/>
      <c r="BF186" s="67"/>
      <c r="BG186" s="1"/>
      <c r="BH186" s="1"/>
      <c r="BI186" s="1"/>
      <c r="BJ186" s="1"/>
      <c r="BK186" s="29"/>
      <c r="BL186" s="51"/>
      <c r="BM186" s="2"/>
      <c r="BN186" s="1"/>
      <c r="BO186" s="1"/>
      <c r="BP186" s="4"/>
      <c r="BQ186" s="51"/>
      <c r="BR186" s="2"/>
      <c r="BS186" s="1"/>
      <c r="BT186" s="4"/>
      <c r="BU186" s="51"/>
      <c r="BV186" s="2"/>
      <c r="BW186" s="1"/>
      <c r="BX186" s="1"/>
      <c r="BY186" s="4"/>
      <c r="BZ186" s="51"/>
      <c r="CA186" s="2"/>
      <c r="CB186" s="1"/>
      <c r="CC186" s="1"/>
      <c r="CD186" s="4"/>
      <c r="CE186" s="51"/>
      <c r="CF186" s="2"/>
      <c r="CG186" s="1"/>
      <c r="CH186" s="1"/>
      <c r="CI186" s="4"/>
      <c r="CJ186" s="51"/>
      <c r="CK186" s="2"/>
      <c r="CL186" s="1"/>
      <c r="CM186" s="4"/>
      <c r="CN186" s="51"/>
      <c r="CO186" s="2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</row>
    <row r="187" spans="1:1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4"/>
      <c r="AN187" s="4"/>
      <c r="AO187" s="4"/>
      <c r="AP187" s="4"/>
      <c r="AQ187" s="4"/>
      <c r="AR187" s="7"/>
      <c r="AS187" s="7"/>
      <c r="AT187" s="7"/>
      <c r="AU187" s="7"/>
      <c r="AV187" s="1"/>
      <c r="AW187" s="7"/>
      <c r="AX187" s="1"/>
      <c r="AY187" s="7"/>
      <c r="AZ187" s="54"/>
      <c r="BA187" s="29"/>
      <c r="BB187" s="54"/>
      <c r="BC187" s="52"/>
      <c r="BD187" s="52"/>
      <c r="BE187" s="54"/>
      <c r="BF187" s="67"/>
      <c r="BG187" s="1"/>
      <c r="BH187" s="1"/>
      <c r="BI187" s="1"/>
      <c r="BJ187" s="1"/>
      <c r="BK187" s="29"/>
      <c r="BL187" s="51"/>
      <c r="BM187" s="2"/>
      <c r="BN187" s="1"/>
      <c r="BO187" s="1"/>
      <c r="BP187" s="4"/>
      <c r="BQ187" s="51"/>
      <c r="BR187" s="2"/>
      <c r="BS187" s="1"/>
      <c r="BT187" s="4"/>
      <c r="BU187" s="51"/>
      <c r="BV187" s="2"/>
      <c r="BW187" s="1"/>
      <c r="BX187" s="1"/>
      <c r="BY187" s="4"/>
      <c r="BZ187" s="51"/>
      <c r="CA187" s="2"/>
      <c r="CB187" s="1"/>
      <c r="CC187" s="1"/>
      <c r="CD187" s="4"/>
      <c r="CE187" s="51"/>
      <c r="CF187" s="2"/>
      <c r="CG187" s="1"/>
      <c r="CH187" s="1"/>
      <c r="CI187" s="4"/>
      <c r="CJ187" s="51"/>
      <c r="CK187" s="2"/>
      <c r="CL187" s="1"/>
      <c r="CM187" s="4"/>
      <c r="CN187" s="51"/>
      <c r="CO187" s="2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</row>
    <row r="188" spans="1:1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4"/>
      <c r="AN188" s="4"/>
      <c r="AO188" s="4"/>
      <c r="AP188" s="4"/>
      <c r="AQ188" s="4"/>
      <c r="AR188" s="7"/>
      <c r="AS188" s="7"/>
      <c r="AT188" s="7"/>
      <c r="AU188" s="7"/>
      <c r="AV188" s="1"/>
      <c r="AW188" s="7"/>
      <c r="AX188" s="1"/>
      <c r="AY188" s="7"/>
      <c r="AZ188" s="54"/>
      <c r="BA188" s="29"/>
      <c r="BB188" s="54"/>
      <c r="BC188" s="52"/>
      <c r="BD188" s="52"/>
      <c r="BE188" s="54"/>
      <c r="BF188" s="67"/>
      <c r="BG188" s="1"/>
      <c r="BH188" s="1"/>
      <c r="BI188" s="1"/>
      <c r="BJ188" s="1"/>
      <c r="BK188" s="29"/>
      <c r="BL188" s="51"/>
      <c r="BM188" s="2"/>
      <c r="BN188" s="1"/>
      <c r="BO188" s="1"/>
      <c r="BP188" s="4"/>
      <c r="BQ188" s="51"/>
      <c r="BR188" s="2"/>
      <c r="BS188" s="1"/>
      <c r="BT188" s="4"/>
      <c r="BU188" s="51"/>
      <c r="BV188" s="2"/>
      <c r="BW188" s="1"/>
      <c r="BX188" s="1"/>
      <c r="BY188" s="4"/>
      <c r="BZ188" s="51"/>
      <c r="CA188" s="2"/>
      <c r="CB188" s="1"/>
      <c r="CC188" s="1"/>
      <c r="CD188" s="4"/>
      <c r="CE188" s="51"/>
      <c r="CF188" s="2"/>
      <c r="CG188" s="1"/>
      <c r="CH188" s="1"/>
      <c r="CI188" s="4"/>
      <c r="CJ188" s="51"/>
      <c r="CK188" s="2"/>
      <c r="CL188" s="1"/>
      <c r="CM188" s="4"/>
      <c r="CN188" s="51"/>
      <c r="CO188" s="2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</row>
    <row r="189" spans="1:1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7"/>
      <c r="AX189" s="1"/>
      <c r="AY189" s="1"/>
      <c r="AZ189" s="54"/>
      <c r="BA189" s="54"/>
      <c r="BB189" s="54"/>
      <c r="BC189" s="54"/>
      <c r="BD189" s="54"/>
      <c r="BE189" s="54"/>
      <c r="BF189" s="54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5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</row>
    <row r="190" spans="1:1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7"/>
      <c r="AX190" s="1"/>
      <c r="AY190" s="1"/>
      <c r="AZ190" s="1"/>
      <c r="BA190" s="1"/>
      <c r="BB190" s="1"/>
      <c r="BC190" s="1"/>
      <c r="BD190" s="1"/>
      <c r="BE190" s="54"/>
      <c r="BF190" s="54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7"/>
      <c r="AX191" s="1"/>
      <c r="AY191" s="1"/>
      <c r="AZ191" s="54"/>
      <c r="BA191" s="54"/>
      <c r="BB191" s="54"/>
      <c r="BC191" s="54"/>
      <c r="BD191" s="54"/>
      <c r="BE191" s="54"/>
      <c r="BF191" s="54"/>
      <c r="BG191" s="1"/>
      <c r="BH191" s="1"/>
      <c r="BI191" s="1"/>
      <c r="BJ191" s="1"/>
      <c r="BK191" s="2"/>
      <c r="BL191" s="1"/>
      <c r="BM191" s="1"/>
      <c r="BN191" s="1"/>
      <c r="BO191" s="1"/>
      <c r="BP191" s="1"/>
      <c r="BQ191" s="1"/>
      <c r="BR191" s="68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</row>
    <row r="192" spans="1:1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7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60"/>
      <c r="BM192" s="2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</row>
    <row r="193" spans="1:1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60"/>
      <c r="BM193" s="2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</row>
    <row r="194" spans="1:1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</row>
    <row r="195" spans="1:1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</row>
    <row r="196" spans="1:1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60"/>
      <c r="BM196" s="2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</row>
    <row r="197" spans="1:1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60"/>
      <c r="BM197" s="2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</row>
    <row r="198" spans="1:1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60"/>
      <c r="BM198" s="2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</row>
    <row r="199" spans="1:1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60"/>
      <c r="BM199" s="2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</row>
    <row r="200" spans="1:1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</row>
    <row r="201" spans="1:12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60"/>
      <c r="BM201" s="2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</row>
    <row r="202" spans="1:12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</row>
    <row r="203" spans="1:12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</row>
    <row r="204" spans="1:12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60"/>
      <c r="BM204" s="2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</row>
    <row r="205" spans="1:12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60"/>
      <c r="BM205" s="2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</row>
    <row r="206" spans="1:1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60"/>
      <c r="BM206" s="2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</row>
    <row r="207" spans="1:12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60"/>
      <c r="BM207" s="2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</row>
    <row r="208" spans="1:12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</row>
    <row r="209" spans="1:12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60"/>
      <c r="BM209" s="2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</row>
    <row r="210" spans="1:1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</row>
    <row r="211" spans="1:1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</row>
    <row r="212" spans="1:12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60"/>
      <c r="BM212" s="2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</row>
    <row r="213" spans="1:12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60"/>
      <c r="BM213" s="2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</row>
    <row r="214" spans="1:12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60"/>
      <c r="BM214" s="2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</row>
    <row r="215" spans="1:12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60"/>
      <c r="BM215" s="2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</row>
    <row r="216" spans="1:12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</row>
    <row r="217" spans="1:12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</row>
    <row r="218" spans="1:12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</row>
    <row r="219" spans="1:12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</row>
    <row r="220" spans="1:12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</row>
    <row r="221" spans="1:12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</row>
    <row r="222" spans="1:12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</row>
    <row r="223" spans="1:12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</row>
    <row r="224" spans="1:12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</row>
    <row r="225" spans="1:12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54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</row>
    <row r="226" spans="1:12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54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</row>
    <row r="227" spans="1:12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54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</row>
    <row r="228" spans="1:12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54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</row>
    <row r="229" spans="1:12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54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</row>
    <row r="230" spans="1:12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54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</row>
    <row r="231" spans="1:12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54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</row>
    <row r="232" spans="1:12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54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</row>
    <row r="233" spans="1:12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54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</row>
  </sheetData>
  <conditionalFormatting sqref="BR172:BR174">
    <cfRule type="cellIs" dxfId="3" priority="1" operator="equal">
      <formula>"VIRHE!"</formula>
    </cfRule>
    <cfRule type="cellIs" dxfId="2" priority="2" operator="equal">
      <formula>"OK!"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F150-D06E-47EC-89DA-0EC5D53947FD}">
  <dimension ref="A1:CW233"/>
  <sheetViews>
    <sheetView tabSelected="1" topLeftCell="AI18" zoomScale="115" zoomScaleNormal="115" workbookViewId="0">
      <selection activeCell="AL64" sqref="AL64"/>
    </sheetView>
  </sheetViews>
  <sheetFormatPr defaultRowHeight="12" x14ac:dyDescent="0.25"/>
  <cols>
    <col min="1" max="35" width="9.140625" style="87"/>
    <col min="36" max="36" width="10.7109375" style="87" customWidth="1"/>
    <col min="37" max="37" width="9.5703125" style="87" bestFit="1" customWidth="1"/>
    <col min="38" max="38" width="12.5703125" style="87" bestFit="1" customWidth="1"/>
    <col min="39" max="39" width="10.5703125" style="87" bestFit="1" customWidth="1"/>
    <col min="40" max="40" width="9.28515625" style="87" bestFit="1" customWidth="1"/>
    <col min="41" max="41" width="13.140625" style="87" bestFit="1" customWidth="1"/>
    <col min="42" max="43" width="9.28515625" style="87" bestFit="1" customWidth="1"/>
    <col min="44" max="44" width="12.5703125" style="87" bestFit="1" customWidth="1"/>
    <col min="45" max="45" width="10.5703125" style="87" bestFit="1" customWidth="1"/>
    <col min="46" max="46" width="9.28515625" style="87" bestFit="1" customWidth="1"/>
    <col min="47" max="47" width="13.140625" style="87" bestFit="1" customWidth="1"/>
    <col min="48" max="48" width="9.28515625" style="87" bestFit="1" customWidth="1"/>
    <col min="49" max="50" width="11.5703125" style="87" bestFit="1" customWidth="1"/>
    <col min="51" max="16384" width="9.140625" style="87"/>
  </cols>
  <sheetData>
    <row r="1" spans="1:66" x14ac:dyDescent="0.2">
      <c r="A1" s="4"/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</row>
    <row r="2" spans="1:66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x14ac:dyDescent="0.2">
      <c r="A3" s="4"/>
      <c r="B3" s="86" t="s">
        <v>14</v>
      </c>
      <c r="C3" s="4"/>
      <c r="D3" s="4"/>
      <c r="E3" s="26"/>
      <c r="F3" s="26"/>
      <c r="G3" s="4"/>
      <c r="H3" s="4"/>
      <c r="I3" s="4"/>
      <c r="J3" s="4"/>
      <c r="K3" s="4"/>
      <c r="L3" s="86" t="s">
        <v>16</v>
      </c>
      <c r="M3" s="4"/>
      <c r="N3" s="4"/>
      <c r="O3" s="26"/>
      <c r="P3" s="26"/>
      <c r="Q3" s="4"/>
      <c r="R3" s="4"/>
      <c r="S3" s="89"/>
      <c r="T3" s="4"/>
      <c r="U3" s="4"/>
      <c r="V3" s="86" t="s">
        <v>17</v>
      </c>
      <c r="W3" s="4"/>
      <c r="X3" s="26"/>
      <c r="Y3" s="26"/>
      <c r="Z3" s="4"/>
      <c r="AA3" s="4"/>
      <c r="AB3" s="4"/>
      <c r="AC3" s="4"/>
      <c r="AD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x14ac:dyDescent="0.2">
      <c r="A4" s="4"/>
      <c r="B4" s="49" t="s">
        <v>18</v>
      </c>
      <c r="C4" s="4"/>
      <c r="D4" s="4"/>
      <c r="E4" s="90">
        <v>90</v>
      </c>
      <c r="F4" s="4" t="s">
        <v>0</v>
      </c>
      <c r="G4" s="4"/>
      <c r="H4" s="4"/>
      <c r="I4" s="4"/>
      <c r="J4" s="4"/>
      <c r="K4" s="4"/>
      <c r="L4" s="49" t="s">
        <v>18</v>
      </c>
      <c r="M4" s="4"/>
      <c r="N4" s="4"/>
      <c r="O4" s="91">
        <v>0</v>
      </c>
      <c r="P4" s="4" t="s">
        <v>0</v>
      </c>
      <c r="Q4" s="4"/>
      <c r="R4" s="4"/>
      <c r="S4" s="4"/>
      <c r="T4" s="4"/>
      <c r="U4" s="4"/>
      <c r="V4" s="49" t="s">
        <v>18</v>
      </c>
      <c r="W4" s="4"/>
      <c r="X4" s="4"/>
      <c r="Y4" s="91">
        <v>90</v>
      </c>
      <c r="Z4" s="4" t="s">
        <v>0</v>
      </c>
      <c r="AA4" s="4"/>
      <c r="AB4" s="4"/>
      <c r="AC4" s="4"/>
      <c r="AD4" s="4"/>
      <c r="AJ4" s="86" t="s">
        <v>37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89"/>
      <c r="AZ4" s="86" t="s">
        <v>39</v>
      </c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x14ac:dyDescent="0.2">
      <c r="A5" s="4"/>
      <c r="B5" s="4" t="s">
        <v>21</v>
      </c>
      <c r="C5" s="92">
        <f>COS(RADIANS(E4))</f>
        <v>6.1257422745431001E-17</v>
      </c>
      <c r="D5" s="4" t="s">
        <v>22</v>
      </c>
      <c r="E5" s="91">
        <f>SIN(RADIANS(E4))</f>
        <v>1</v>
      </c>
      <c r="F5" s="4"/>
      <c r="G5" s="4"/>
      <c r="H5" s="4"/>
      <c r="I5" s="4"/>
      <c r="J5" s="4"/>
      <c r="K5" s="4"/>
      <c r="L5" s="49" t="s">
        <v>21</v>
      </c>
      <c r="M5" s="92">
        <f>IF(ROUND(COS(RADIANS(O4)),5)=0,0,COS(RADIANS(O4)))</f>
        <v>1</v>
      </c>
      <c r="N5" s="4" t="s">
        <v>22</v>
      </c>
      <c r="O5" s="91">
        <f>IF(ROUND(SIN(RADIANS(O4)),5)=0,0,SIN(RADIANS(O4)))</f>
        <v>0</v>
      </c>
      <c r="P5" s="4"/>
      <c r="Q5" s="4"/>
      <c r="R5" s="4"/>
      <c r="S5" s="4"/>
      <c r="T5" s="4"/>
      <c r="U5" s="4"/>
      <c r="V5" s="4" t="s">
        <v>21</v>
      </c>
      <c r="W5" s="92">
        <f>IF(ROUND(COS(RADIANS(Y4)),5)=0,0,COS(RADIANS(Y4)))</f>
        <v>0</v>
      </c>
      <c r="X5" s="4" t="s">
        <v>22</v>
      </c>
      <c r="Y5" s="91">
        <f>IF(ROUND(SIN(RADIANS(Y4)),5)=0,0,SIN(RADIANS(Y4)))</f>
        <v>1</v>
      </c>
      <c r="Z5" s="4"/>
      <c r="AA5" s="4"/>
      <c r="AB5" s="4"/>
      <c r="AC5" s="4"/>
      <c r="AD5" s="4"/>
      <c r="AJ5" s="85"/>
      <c r="AK5" s="85">
        <v>1</v>
      </c>
      <c r="AL5" s="85">
        <v>2</v>
      </c>
      <c r="AM5" s="85">
        <v>3</v>
      </c>
      <c r="AN5" s="85">
        <v>4</v>
      </c>
      <c r="AO5" s="85">
        <v>5</v>
      </c>
      <c r="AP5" s="85">
        <v>6</v>
      </c>
      <c r="AQ5" s="85">
        <v>7</v>
      </c>
      <c r="AR5" s="85">
        <v>8</v>
      </c>
      <c r="AS5" s="85">
        <v>9</v>
      </c>
      <c r="AT5" s="85">
        <v>10</v>
      </c>
      <c r="AU5" s="85">
        <v>11</v>
      </c>
      <c r="AV5" s="85">
        <v>12</v>
      </c>
      <c r="AW5" s="85">
        <v>13</v>
      </c>
      <c r="AX5" s="85">
        <v>14</v>
      </c>
      <c r="AY5" s="6"/>
      <c r="AZ5" s="85"/>
      <c r="BA5" s="85">
        <v>1</v>
      </c>
      <c r="BB5" s="85">
        <v>2</v>
      </c>
      <c r="BC5" s="85">
        <v>3</v>
      </c>
      <c r="BD5" s="85">
        <v>4</v>
      </c>
      <c r="BE5" s="85">
        <v>5</v>
      </c>
      <c r="BF5" s="85">
        <v>6</v>
      </c>
      <c r="BG5" s="85">
        <v>7</v>
      </c>
      <c r="BH5" s="85">
        <v>8</v>
      </c>
      <c r="BI5" s="85">
        <v>9</v>
      </c>
      <c r="BJ5" s="85">
        <v>10</v>
      </c>
      <c r="BK5" s="85">
        <v>11</v>
      </c>
      <c r="BL5" s="85">
        <v>12</v>
      </c>
      <c r="BM5" s="85">
        <v>13</v>
      </c>
      <c r="BN5" s="85">
        <v>14</v>
      </c>
    </row>
    <row r="6" spans="1:66" x14ac:dyDescent="0.2">
      <c r="A6" s="4"/>
      <c r="B6" s="49" t="s">
        <v>2</v>
      </c>
      <c r="C6" s="4"/>
      <c r="D6" s="4"/>
      <c r="E6" s="91">
        <v>4000</v>
      </c>
      <c r="F6" s="4" t="s">
        <v>3</v>
      </c>
      <c r="G6" s="4"/>
      <c r="H6" s="4"/>
      <c r="I6" s="4"/>
      <c r="J6" s="4"/>
      <c r="K6" s="4"/>
      <c r="L6" s="49" t="s">
        <v>2</v>
      </c>
      <c r="M6" s="4"/>
      <c r="N6" s="4"/>
      <c r="O6" s="91">
        <v>6000</v>
      </c>
      <c r="P6" s="4" t="s">
        <v>3</v>
      </c>
      <c r="Q6" s="4"/>
      <c r="R6" s="4"/>
      <c r="S6" s="4"/>
      <c r="T6" s="4"/>
      <c r="U6" s="4"/>
      <c r="V6" s="49" t="s">
        <v>2</v>
      </c>
      <c r="W6" s="4"/>
      <c r="X6" s="4"/>
      <c r="Y6" s="91">
        <v>4000</v>
      </c>
      <c r="Z6" s="4" t="s">
        <v>3</v>
      </c>
      <c r="AA6" s="4"/>
      <c r="AB6" s="4"/>
      <c r="AC6" s="4"/>
      <c r="AD6" s="4"/>
      <c r="AJ6" s="85">
        <v>1</v>
      </c>
      <c r="AK6" s="13">
        <f>B20</f>
        <v>328.125</v>
      </c>
      <c r="AL6" s="13">
        <f t="shared" ref="AK6:AO10" si="0">C20</f>
        <v>3.2140046849512931E-11</v>
      </c>
      <c r="AM6" s="13">
        <f>D20</f>
        <v>-656250</v>
      </c>
      <c r="AN6" s="13">
        <f t="shared" si="0"/>
        <v>-328.125</v>
      </c>
      <c r="AO6" s="13">
        <f t="shared" si="0"/>
        <v>-3.2140046849512931E-11</v>
      </c>
      <c r="AP6" s="4"/>
      <c r="AQ6" s="4"/>
      <c r="AR6" s="4"/>
      <c r="AS6" s="4"/>
      <c r="AT6" s="4"/>
      <c r="AU6" s="4"/>
      <c r="AV6" s="4"/>
      <c r="AW6" s="13">
        <f>G20</f>
        <v>-656250</v>
      </c>
      <c r="AX6" s="73"/>
      <c r="AY6" s="7"/>
      <c r="AZ6" s="85">
        <v>1</v>
      </c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73"/>
    </row>
    <row r="7" spans="1:66" ht="13.5" x14ac:dyDescent="0.2">
      <c r="A7" s="4"/>
      <c r="B7" s="49" t="s">
        <v>23</v>
      </c>
      <c r="C7" s="4"/>
      <c r="D7" s="4"/>
      <c r="E7" s="93">
        <f>100*100</f>
        <v>10000</v>
      </c>
      <c r="F7" s="4" t="s">
        <v>4</v>
      </c>
      <c r="G7" s="4"/>
      <c r="H7" s="4"/>
      <c r="I7" s="4"/>
      <c r="J7" s="4"/>
      <c r="K7" s="4"/>
      <c r="L7" s="49" t="s">
        <v>23</v>
      </c>
      <c r="M7" s="4"/>
      <c r="N7" s="4"/>
      <c r="O7" s="93">
        <f>100*200</f>
        <v>20000</v>
      </c>
      <c r="P7" s="4" t="s">
        <v>4</v>
      </c>
      <c r="Q7" s="4"/>
      <c r="R7" s="4"/>
      <c r="S7" s="4"/>
      <c r="T7" s="4"/>
      <c r="U7" s="4"/>
      <c r="V7" s="49" t="s">
        <v>23</v>
      </c>
      <c r="W7" s="4"/>
      <c r="X7" s="29"/>
      <c r="Y7" s="93">
        <f>E7</f>
        <v>10000</v>
      </c>
      <c r="Z7" s="4" t="s">
        <v>4</v>
      </c>
      <c r="AA7" s="4"/>
      <c r="AB7" s="4"/>
      <c r="AC7" s="4"/>
      <c r="AD7" s="4"/>
      <c r="AJ7" s="85">
        <v>2</v>
      </c>
      <c r="AK7" s="13">
        <f t="shared" si="0"/>
        <v>3.2140046849512931E-11</v>
      </c>
      <c r="AL7" s="13">
        <f t="shared" si="0"/>
        <v>525000</v>
      </c>
      <c r="AM7" s="13">
        <f>D21</f>
        <v>4.0200183676689094E-11</v>
      </c>
      <c r="AN7" s="13">
        <f t="shared" si="0"/>
        <v>-3.2140046849512931E-11</v>
      </c>
      <c r="AO7" s="13">
        <f t="shared" si="0"/>
        <v>-525000</v>
      </c>
      <c r="AP7" s="4"/>
      <c r="AQ7" s="4"/>
      <c r="AR7" s="4"/>
      <c r="AS7" s="4"/>
      <c r="AT7" s="4"/>
      <c r="AU7" s="4"/>
      <c r="AV7" s="4"/>
      <c r="AW7" s="13">
        <f>G21</f>
        <v>4.0200183676689094E-11</v>
      </c>
      <c r="AX7" s="73"/>
      <c r="AY7" s="7"/>
      <c r="AZ7" s="85">
        <v>2</v>
      </c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73"/>
    </row>
    <row r="8" spans="1:66" ht="13.5" x14ac:dyDescent="0.2">
      <c r="A8" s="4"/>
      <c r="B8" s="49" t="s">
        <v>5</v>
      </c>
      <c r="C8" s="4"/>
      <c r="D8" s="4"/>
      <c r="E8" s="93">
        <f>100*100^3/12</f>
        <v>8333333.333333333</v>
      </c>
      <c r="F8" s="4" t="s">
        <v>6</v>
      </c>
      <c r="G8" s="4"/>
      <c r="H8" s="4"/>
      <c r="I8" s="4"/>
      <c r="J8" s="4"/>
      <c r="K8" s="4"/>
      <c r="L8" s="49" t="s">
        <v>5</v>
      </c>
      <c r="M8" s="4"/>
      <c r="N8" s="4"/>
      <c r="O8" s="93">
        <f>100*200^3/12</f>
        <v>66666666.666666664</v>
      </c>
      <c r="P8" s="4" t="s">
        <v>6</v>
      </c>
      <c r="Q8" s="4"/>
      <c r="R8" s="4"/>
      <c r="S8" s="4"/>
      <c r="T8" s="4"/>
      <c r="U8" s="4"/>
      <c r="V8" s="49" t="s">
        <v>5</v>
      </c>
      <c r="W8" s="4"/>
      <c r="X8" s="29"/>
      <c r="Y8" s="93">
        <f>E8</f>
        <v>8333333.333333333</v>
      </c>
      <c r="Z8" s="4" t="s">
        <v>6</v>
      </c>
      <c r="AA8" s="4"/>
      <c r="AB8" s="4"/>
      <c r="AC8" s="4"/>
      <c r="AD8" s="4"/>
      <c r="AJ8" s="85">
        <v>3</v>
      </c>
      <c r="AK8" s="13">
        <f>B22</f>
        <v>-656250</v>
      </c>
      <c r="AL8" s="13">
        <f>C22</f>
        <v>4.0200183676689094E-11</v>
      </c>
      <c r="AM8" s="13">
        <f>D22</f>
        <v>1750000000</v>
      </c>
      <c r="AN8" s="13">
        <f>E22</f>
        <v>656250</v>
      </c>
      <c r="AO8" s="13">
        <f>F22</f>
        <v>-4.0200183676689094E-11</v>
      </c>
      <c r="AP8" s="4"/>
      <c r="AQ8" s="4"/>
      <c r="AR8" s="4"/>
      <c r="AS8" s="4"/>
      <c r="AT8" s="4"/>
      <c r="AU8" s="4"/>
      <c r="AV8" s="4"/>
      <c r="AW8" s="13">
        <f>G22</f>
        <v>875000000</v>
      </c>
      <c r="AX8" s="73"/>
      <c r="AY8" s="6"/>
      <c r="AZ8" s="85">
        <v>3</v>
      </c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73"/>
    </row>
    <row r="9" spans="1:66" ht="13.5" x14ac:dyDescent="0.2">
      <c r="A9" s="4"/>
      <c r="B9" s="49" t="s">
        <v>7</v>
      </c>
      <c r="C9" s="4"/>
      <c r="D9" s="4"/>
      <c r="E9" s="93">
        <f>210*10^3</f>
        <v>210000</v>
      </c>
      <c r="F9" s="4" t="s">
        <v>26</v>
      </c>
      <c r="G9" s="4"/>
      <c r="H9" s="4"/>
      <c r="I9" s="4"/>
      <c r="J9" s="4"/>
      <c r="K9" s="4"/>
      <c r="L9" s="49" t="s">
        <v>7</v>
      </c>
      <c r="M9" s="4"/>
      <c r="N9" s="4"/>
      <c r="O9" s="93">
        <f>210*10^3</f>
        <v>210000</v>
      </c>
      <c r="P9" s="4" t="s">
        <v>13</v>
      </c>
      <c r="Q9" s="4"/>
      <c r="R9" s="4"/>
      <c r="S9" s="4"/>
      <c r="T9" s="4"/>
      <c r="U9" s="4"/>
      <c r="V9" s="49" t="s">
        <v>7</v>
      </c>
      <c r="W9" s="4"/>
      <c r="X9" s="29"/>
      <c r="Y9" s="93">
        <f>E9</f>
        <v>210000</v>
      </c>
      <c r="Z9" s="4" t="s">
        <v>8</v>
      </c>
      <c r="AA9" s="4"/>
      <c r="AB9" s="4"/>
      <c r="AC9" s="4"/>
      <c r="AD9" s="4"/>
      <c r="AJ9" s="85">
        <v>4</v>
      </c>
      <c r="AK9" s="13">
        <f t="shared" si="0"/>
        <v>-328.125</v>
      </c>
      <c r="AL9" s="13">
        <f t="shared" si="0"/>
        <v>-3.2140046849512931E-11</v>
      </c>
      <c r="AM9" s="13">
        <f>D23</f>
        <v>656250</v>
      </c>
      <c r="AN9" s="13">
        <f t="shared" si="0"/>
        <v>328.125</v>
      </c>
      <c r="AO9" s="13">
        <f t="shared" si="0"/>
        <v>3.2140046849512931E-11</v>
      </c>
      <c r="AP9" s="4"/>
      <c r="AQ9" s="4"/>
      <c r="AR9" s="4"/>
      <c r="AS9" s="4"/>
      <c r="AT9" s="4"/>
      <c r="AU9" s="4"/>
      <c r="AV9" s="4"/>
      <c r="AW9" s="13">
        <f>G23</f>
        <v>656250</v>
      </c>
      <c r="AX9" s="73"/>
      <c r="AY9" s="7"/>
      <c r="AZ9" s="85">
        <v>4</v>
      </c>
      <c r="BA9" s="4"/>
      <c r="BB9" s="4"/>
      <c r="BC9" s="4"/>
      <c r="BD9" s="18">
        <f t="shared" ref="BD9:BF11" si="1">L20</f>
        <v>700000</v>
      </c>
      <c r="BE9" s="18">
        <f t="shared" si="1"/>
        <v>0</v>
      </c>
      <c r="BF9" s="18">
        <f t="shared" si="1"/>
        <v>0</v>
      </c>
      <c r="BG9" s="4"/>
      <c r="BH9" s="4"/>
      <c r="BI9" s="4"/>
      <c r="BJ9" s="18">
        <f t="shared" ref="BJ9:BL11" si="2">O20</f>
        <v>-700000</v>
      </c>
      <c r="BK9" s="18">
        <f t="shared" si="2"/>
        <v>0</v>
      </c>
      <c r="BL9" s="18">
        <f t="shared" si="2"/>
        <v>0</v>
      </c>
      <c r="BM9" s="19"/>
      <c r="BN9" s="76"/>
    </row>
    <row r="10" spans="1:66" x14ac:dyDescent="0.2">
      <c r="A10" s="4"/>
      <c r="B10" s="49" t="s">
        <v>25</v>
      </c>
      <c r="C10" s="4"/>
      <c r="D10" s="4"/>
      <c r="E10" s="22">
        <f>E9*E7</f>
        <v>2100000000</v>
      </c>
      <c r="F10" s="4" t="s">
        <v>10</v>
      </c>
      <c r="G10" s="4"/>
      <c r="H10" s="4"/>
      <c r="I10" s="4"/>
      <c r="J10" s="4"/>
      <c r="K10" s="4"/>
      <c r="L10" s="49" t="s">
        <v>25</v>
      </c>
      <c r="M10" s="4"/>
      <c r="N10" s="4"/>
      <c r="O10" s="22">
        <f>O9*O7</f>
        <v>4200000000</v>
      </c>
      <c r="P10" s="4" t="s">
        <v>10</v>
      </c>
      <c r="Q10" s="4"/>
      <c r="R10" s="4"/>
      <c r="S10" s="4"/>
      <c r="T10" s="4"/>
      <c r="U10" s="4"/>
      <c r="V10" s="49" t="s">
        <v>25</v>
      </c>
      <c r="W10" s="4"/>
      <c r="X10" s="29"/>
      <c r="Y10" s="22">
        <f>E10</f>
        <v>2100000000</v>
      </c>
      <c r="Z10" s="4" t="s">
        <v>10</v>
      </c>
      <c r="AA10" s="4"/>
      <c r="AB10" s="4"/>
      <c r="AC10" s="4"/>
      <c r="AD10" s="4"/>
      <c r="AJ10" s="85">
        <v>5</v>
      </c>
      <c r="AK10" s="13">
        <f t="shared" si="0"/>
        <v>-3.2140046849512931E-11</v>
      </c>
      <c r="AL10" s="13">
        <f t="shared" si="0"/>
        <v>-525000</v>
      </c>
      <c r="AM10" s="13">
        <f>D24</f>
        <v>-4.0200183676689094E-11</v>
      </c>
      <c r="AN10" s="13">
        <f t="shared" si="0"/>
        <v>3.2140046849512931E-11</v>
      </c>
      <c r="AO10" s="13">
        <f t="shared" si="0"/>
        <v>525000</v>
      </c>
      <c r="AP10" s="4"/>
      <c r="AQ10" s="4"/>
      <c r="AR10" s="4"/>
      <c r="AS10" s="4"/>
      <c r="AT10" s="4"/>
      <c r="AU10" s="4"/>
      <c r="AV10" s="4"/>
      <c r="AW10" s="13">
        <f>G24</f>
        <v>-4.0200183676689094E-11</v>
      </c>
      <c r="AX10" s="73"/>
      <c r="AY10" s="7"/>
      <c r="AZ10" s="85">
        <v>5</v>
      </c>
      <c r="BA10" s="4"/>
      <c r="BB10" s="4"/>
      <c r="BC10" s="4"/>
      <c r="BD10" s="18">
        <f t="shared" si="1"/>
        <v>0</v>
      </c>
      <c r="BE10" s="18">
        <f t="shared" si="1"/>
        <v>777.77777777777783</v>
      </c>
      <c r="BF10" s="18">
        <f t="shared" si="1"/>
        <v>2333333.3333333335</v>
      </c>
      <c r="BG10" s="4"/>
      <c r="BH10" s="4"/>
      <c r="BI10" s="4"/>
      <c r="BJ10" s="18">
        <f t="shared" si="2"/>
        <v>0</v>
      </c>
      <c r="BK10" s="18">
        <f t="shared" si="2"/>
        <v>-777.77777777777783</v>
      </c>
      <c r="BL10" s="18">
        <f t="shared" si="2"/>
        <v>2333333.3333333335</v>
      </c>
      <c r="BM10" s="19"/>
      <c r="BN10" s="76"/>
    </row>
    <row r="11" spans="1:66" ht="13.5" x14ac:dyDescent="0.2">
      <c r="A11" s="4"/>
      <c r="B11" s="49" t="s">
        <v>24</v>
      </c>
      <c r="C11" s="4"/>
      <c r="D11" s="4"/>
      <c r="E11" s="22">
        <f>E9*E8</f>
        <v>1750000000000</v>
      </c>
      <c r="F11" s="4" t="s">
        <v>27</v>
      </c>
      <c r="G11" s="4"/>
      <c r="H11" s="4"/>
      <c r="I11" s="4"/>
      <c r="J11" s="4"/>
      <c r="K11" s="4"/>
      <c r="L11" s="49" t="s">
        <v>24</v>
      </c>
      <c r="M11" s="4"/>
      <c r="N11" s="4"/>
      <c r="O11" s="22">
        <f>O9*O8</f>
        <v>14000000000000</v>
      </c>
      <c r="P11" s="4" t="s">
        <v>11</v>
      </c>
      <c r="Q11" s="4"/>
      <c r="R11" s="4"/>
      <c r="S11" s="4"/>
      <c r="T11" s="4"/>
      <c r="U11" s="4"/>
      <c r="V11" s="49" t="s">
        <v>24</v>
      </c>
      <c r="W11" s="4"/>
      <c r="X11" s="29"/>
      <c r="Y11" s="22">
        <f>E11</f>
        <v>1750000000000</v>
      </c>
      <c r="Z11" s="4" t="s">
        <v>11</v>
      </c>
      <c r="AA11" s="4"/>
      <c r="AB11" s="4"/>
      <c r="AC11" s="4"/>
      <c r="AD11" s="4"/>
      <c r="AJ11" s="85">
        <v>6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73"/>
      <c r="AY11" s="4"/>
      <c r="AZ11" s="85">
        <v>6</v>
      </c>
      <c r="BA11" s="4"/>
      <c r="BB11" s="4"/>
      <c r="BC11" s="4"/>
      <c r="BD11" s="18">
        <f t="shared" si="1"/>
        <v>0</v>
      </c>
      <c r="BE11" s="18">
        <f t="shared" si="1"/>
        <v>2333333.3333333335</v>
      </c>
      <c r="BF11" s="18">
        <f t="shared" si="1"/>
        <v>9333333333.333334</v>
      </c>
      <c r="BG11" s="4"/>
      <c r="BH11" s="4"/>
      <c r="BI11" s="4"/>
      <c r="BJ11" s="18">
        <f t="shared" si="2"/>
        <v>0</v>
      </c>
      <c r="BK11" s="18">
        <f t="shared" si="2"/>
        <v>-2333333.3333333335</v>
      </c>
      <c r="BL11" s="18">
        <f t="shared" si="2"/>
        <v>4666666666.666667</v>
      </c>
      <c r="BM11" s="19"/>
      <c r="BN11" s="76"/>
    </row>
    <row r="12" spans="1:66" x14ac:dyDescent="0.2">
      <c r="A12" s="4"/>
      <c r="B12" s="49"/>
      <c r="C12" s="4"/>
      <c r="D12" s="4"/>
      <c r="E12" s="4"/>
      <c r="F12" s="4"/>
      <c r="G12" s="4"/>
      <c r="H12" s="4"/>
      <c r="I12" s="4"/>
      <c r="J12" s="4"/>
      <c r="K12" s="4"/>
      <c r="L12" s="49"/>
      <c r="M12" s="4"/>
      <c r="N12" s="4"/>
      <c r="O12" s="4"/>
      <c r="P12" s="4"/>
      <c r="Q12" s="4"/>
      <c r="R12" s="4"/>
      <c r="S12" s="4"/>
      <c r="T12" s="4"/>
      <c r="U12" s="4"/>
      <c r="V12" s="49"/>
      <c r="W12" s="4"/>
      <c r="X12" s="29"/>
      <c r="Y12" s="4"/>
      <c r="Z12" s="4"/>
      <c r="AA12" s="4"/>
      <c r="AB12" s="4"/>
      <c r="AC12" s="4"/>
      <c r="AD12" s="4"/>
      <c r="AJ12" s="85">
        <v>7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73"/>
      <c r="AY12" s="4"/>
      <c r="AZ12" s="85">
        <v>7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19"/>
      <c r="BN12" s="76"/>
    </row>
    <row r="13" spans="1:66" x14ac:dyDescent="0.2">
      <c r="A13" s="4"/>
      <c r="B13" s="86" t="s">
        <v>15</v>
      </c>
      <c r="C13" s="4"/>
      <c r="D13" s="4"/>
      <c r="E13" s="4"/>
      <c r="F13" s="4"/>
      <c r="G13" s="4"/>
      <c r="H13" s="4"/>
      <c r="I13" s="4"/>
      <c r="J13" s="4"/>
      <c r="K13" s="4"/>
      <c r="L13" s="86" t="s">
        <v>15</v>
      </c>
      <c r="M13" s="4"/>
      <c r="N13" s="4"/>
      <c r="O13" s="4"/>
      <c r="P13" s="4"/>
      <c r="Q13" s="4"/>
      <c r="R13" s="4"/>
      <c r="S13" s="4"/>
      <c r="T13" s="4"/>
      <c r="U13" s="4"/>
      <c r="V13" s="86" t="s">
        <v>15</v>
      </c>
      <c r="W13" s="4"/>
      <c r="X13" s="29"/>
      <c r="Y13" s="4"/>
      <c r="Z13" s="4"/>
      <c r="AA13" s="4"/>
      <c r="AB13" s="4"/>
      <c r="AC13" s="4"/>
      <c r="AD13" s="4"/>
      <c r="AJ13" s="85">
        <v>8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73"/>
      <c r="AY13" s="4"/>
      <c r="AZ13" s="85">
        <v>8</v>
      </c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73"/>
    </row>
    <row r="14" spans="1:66" x14ac:dyDescent="0.2">
      <c r="A14" s="4"/>
      <c r="B14" s="49" t="s">
        <v>12</v>
      </c>
      <c r="C14" s="4"/>
      <c r="D14" s="4"/>
      <c r="E14" s="23">
        <f>100*100*78.5</f>
        <v>785000</v>
      </c>
      <c r="F14" s="4" t="s">
        <v>35</v>
      </c>
      <c r="G14" s="4"/>
      <c r="H14" s="4"/>
      <c r="I14" s="4"/>
      <c r="J14" s="4"/>
      <c r="K14" s="4"/>
      <c r="L14" s="49" t="s">
        <v>12</v>
      </c>
      <c r="M14" s="4"/>
      <c r="N14" s="4"/>
      <c r="O14" s="23">
        <f>100*100*78.5</f>
        <v>785000</v>
      </c>
      <c r="P14" s="4" t="s">
        <v>35</v>
      </c>
      <c r="Q14" s="4"/>
      <c r="R14" s="4"/>
      <c r="S14" s="4"/>
      <c r="T14" s="4"/>
      <c r="U14" s="4"/>
      <c r="V14" s="49" t="s">
        <v>12</v>
      </c>
      <c r="W14" s="4"/>
      <c r="X14" s="4"/>
      <c r="Y14" s="23">
        <f>100*100*78.5</f>
        <v>785000</v>
      </c>
      <c r="Z14" s="4" t="s">
        <v>35</v>
      </c>
      <c r="AA14" s="4"/>
      <c r="AB14" s="4"/>
      <c r="AC14" s="4"/>
      <c r="AD14" s="4"/>
      <c r="AJ14" s="85">
        <v>9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73"/>
      <c r="AY14" s="4"/>
      <c r="AZ14" s="85">
        <v>9</v>
      </c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73"/>
    </row>
    <row r="15" spans="1:66" x14ac:dyDescent="0.2">
      <c r="A15" s="4"/>
      <c r="B15" s="49" t="s">
        <v>19</v>
      </c>
      <c r="C15" s="4"/>
      <c r="D15" s="4"/>
      <c r="E15" s="23">
        <f>2000</f>
        <v>2000</v>
      </c>
      <c r="F15" s="4" t="s">
        <v>35</v>
      </c>
      <c r="G15" s="4"/>
      <c r="H15" s="4"/>
      <c r="I15" s="4"/>
      <c r="J15" s="4"/>
      <c r="K15" s="4"/>
      <c r="L15" s="49" t="s">
        <v>19</v>
      </c>
      <c r="M15" s="4"/>
      <c r="N15" s="4"/>
      <c r="O15" s="23">
        <f>2000</f>
        <v>2000</v>
      </c>
      <c r="P15" s="4" t="s">
        <v>35</v>
      </c>
      <c r="Q15" s="4"/>
      <c r="R15" s="4"/>
      <c r="S15" s="4"/>
      <c r="T15" s="4"/>
      <c r="U15" s="4"/>
      <c r="V15" s="49" t="s">
        <v>19</v>
      </c>
      <c r="W15" s="4"/>
      <c r="X15" s="4"/>
      <c r="Y15" s="23">
        <f>2000</f>
        <v>2000</v>
      </c>
      <c r="Z15" s="4" t="s">
        <v>35</v>
      </c>
      <c r="AA15" s="4"/>
      <c r="AB15" s="4"/>
      <c r="AC15" s="4"/>
      <c r="AD15" s="4"/>
      <c r="AJ15" s="85">
        <v>10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73"/>
      <c r="AY15" s="4"/>
      <c r="AZ15" s="85">
        <v>10</v>
      </c>
      <c r="BA15" s="4"/>
      <c r="BB15" s="4"/>
      <c r="BC15" s="4"/>
      <c r="BD15" s="18">
        <f t="shared" ref="BD15:BF17" si="3">L23</f>
        <v>-700000</v>
      </c>
      <c r="BE15" s="18">
        <f t="shared" si="3"/>
        <v>0</v>
      </c>
      <c r="BF15" s="18">
        <f t="shared" si="3"/>
        <v>0</v>
      </c>
      <c r="BG15" s="4"/>
      <c r="BH15" s="4"/>
      <c r="BI15" s="4"/>
      <c r="BJ15" s="18">
        <f t="shared" ref="BJ15:BL17" si="4">O23</f>
        <v>700000</v>
      </c>
      <c r="BK15" s="18">
        <f t="shared" si="4"/>
        <v>0</v>
      </c>
      <c r="BL15" s="18">
        <f t="shared" si="4"/>
        <v>0</v>
      </c>
      <c r="BM15" s="19"/>
      <c r="BN15" s="76"/>
    </row>
    <row r="16" spans="1:66" x14ac:dyDescent="0.2">
      <c r="A16" s="4"/>
      <c r="B16" s="49" t="s">
        <v>20</v>
      </c>
      <c r="C16" s="4"/>
      <c r="D16" s="4"/>
      <c r="E16" s="23">
        <v>150</v>
      </c>
      <c r="F16" s="4" t="s">
        <v>9</v>
      </c>
      <c r="G16" s="4"/>
      <c r="H16" s="4"/>
      <c r="I16" s="4"/>
      <c r="J16" s="4"/>
      <c r="K16" s="4"/>
      <c r="L16" s="49" t="s">
        <v>20</v>
      </c>
      <c r="M16" s="4"/>
      <c r="N16" s="4"/>
      <c r="O16" s="23">
        <v>150</v>
      </c>
      <c r="P16" s="4" t="s">
        <v>9</v>
      </c>
      <c r="Q16" s="4"/>
      <c r="R16" s="4"/>
      <c r="S16" s="89"/>
      <c r="T16" s="4"/>
      <c r="U16" s="4"/>
      <c r="V16" s="49" t="s">
        <v>20</v>
      </c>
      <c r="W16" s="4"/>
      <c r="X16" s="4"/>
      <c r="Y16" s="23">
        <v>150</v>
      </c>
      <c r="Z16" s="4" t="s">
        <v>9</v>
      </c>
      <c r="AA16" s="4"/>
      <c r="AB16" s="4"/>
      <c r="AC16" s="4"/>
      <c r="AD16" s="4"/>
      <c r="AJ16" s="85">
        <v>11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73"/>
      <c r="AY16" s="4"/>
      <c r="AZ16" s="85">
        <v>11</v>
      </c>
      <c r="BA16" s="4"/>
      <c r="BB16" s="4"/>
      <c r="BC16" s="4"/>
      <c r="BD16" s="18">
        <f t="shared" si="3"/>
        <v>0</v>
      </c>
      <c r="BE16" s="18">
        <f t="shared" si="3"/>
        <v>-777.77777777777783</v>
      </c>
      <c r="BF16" s="18">
        <f t="shared" si="3"/>
        <v>-2333333.3333333335</v>
      </c>
      <c r="BG16" s="4"/>
      <c r="BH16" s="4"/>
      <c r="BI16" s="4"/>
      <c r="BJ16" s="18">
        <f t="shared" si="4"/>
        <v>0</v>
      </c>
      <c r="BK16" s="18">
        <f t="shared" si="4"/>
        <v>777.77777777777783</v>
      </c>
      <c r="BL16" s="18">
        <f t="shared" si="4"/>
        <v>-2333333.3333333335</v>
      </c>
      <c r="BM16" s="19"/>
      <c r="BN16" s="76"/>
    </row>
    <row r="17" spans="1:66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J17" s="85">
        <v>12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73"/>
      <c r="AY17" s="4"/>
      <c r="AZ17" s="85">
        <v>12</v>
      </c>
      <c r="BA17" s="4"/>
      <c r="BB17" s="4"/>
      <c r="BC17" s="4"/>
      <c r="BD17" s="18">
        <f t="shared" si="3"/>
        <v>0</v>
      </c>
      <c r="BE17" s="18">
        <f t="shared" si="3"/>
        <v>2333333.3333333335</v>
      </c>
      <c r="BF17" s="18">
        <f t="shared" si="3"/>
        <v>4666666666.666667</v>
      </c>
      <c r="BG17" s="4"/>
      <c r="BH17" s="4"/>
      <c r="BI17" s="4"/>
      <c r="BJ17" s="18">
        <f t="shared" si="4"/>
        <v>0</v>
      </c>
      <c r="BK17" s="18">
        <f t="shared" si="4"/>
        <v>-2333333.3333333335</v>
      </c>
      <c r="BL17" s="18">
        <f t="shared" si="4"/>
        <v>9333333333.333334</v>
      </c>
      <c r="BM17" s="19"/>
      <c r="BN17" s="76"/>
    </row>
    <row r="18" spans="1:66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J18" s="85">
        <v>13</v>
      </c>
      <c r="AK18" s="13">
        <f>B25</f>
        <v>-656250</v>
      </c>
      <c r="AL18" s="13">
        <f>C25</f>
        <v>4.0200183676689094E-11</v>
      </c>
      <c r="AM18" s="13">
        <f>D25</f>
        <v>875000000</v>
      </c>
      <c r="AN18" s="13">
        <f>E25</f>
        <v>656250</v>
      </c>
      <c r="AO18" s="13">
        <f>F25</f>
        <v>-4.0200183676689094E-11</v>
      </c>
      <c r="AP18" s="4"/>
      <c r="AQ18" s="4"/>
      <c r="AR18" s="4"/>
      <c r="AS18" s="4"/>
      <c r="AT18" s="4"/>
      <c r="AU18" s="4"/>
      <c r="AV18" s="4"/>
      <c r="AW18" s="13">
        <f>G25</f>
        <v>1750000000</v>
      </c>
      <c r="AX18" s="73"/>
      <c r="AY18" s="4"/>
      <c r="AZ18" s="85">
        <v>13</v>
      </c>
      <c r="BA18" s="4"/>
      <c r="BB18" s="4"/>
      <c r="BC18" s="4"/>
      <c r="BD18" s="19"/>
      <c r="BE18" s="19"/>
      <c r="BF18" s="4"/>
      <c r="BG18" s="19"/>
      <c r="BH18" s="4"/>
      <c r="BI18" s="4"/>
      <c r="BJ18" s="4"/>
      <c r="BK18" s="19"/>
      <c r="BL18" s="19"/>
      <c r="BM18" s="4"/>
      <c r="BN18" s="76"/>
    </row>
    <row r="19" spans="1:66" x14ac:dyDescent="0.2">
      <c r="A19" s="4"/>
      <c r="B19" s="86" t="s">
        <v>28</v>
      </c>
      <c r="C19" s="4"/>
      <c r="D19" s="4"/>
      <c r="E19" s="4"/>
      <c r="F19" s="4"/>
      <c r="G19" s="4"/>
      <c r="H19" s="4"/>
      <c r="I19" s="89" t="s">
        <v>34</v>
      </c>
      <c r="J19" s="4"/>
      <c r="K19" s="4"/>
      <c r="L19" s="86" t="s">
        <v>28</v>
      </c>
      <c r="M19" s="4"/>
      <c r="N19" s="4"/>
      <c r="O19" s="4"/>
      <c r="P19" s="4"/>
      <c r="Q19" s="4"/>
      <c r="R19" s="4"/>
      <c r="S19" s="89" t="s">
        <v>34</v>
      </c>
      <c r="T19" s="4"/>
      <c r="U19" s="4"/>
      <c r="V19" s="86" t="s">
        <v>28</v>
      </c>
      <c r="W19" s="4"/>
      <c r="X19" s="4"/>
      <c r="Y19" s="4"/>
      <c r="Z19" s="4"/>
      <c r="AA19" s="4"/>
      <c r="AB19" s="4"/>
      <c r="AC19" s="89" t="s">
        <v>34</v>
      </c>
      <c r="AD19" s="4"/>
      <c r="AJ19" s="85">
        <v>14</v>
      </c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5"/>
      <c r="AY19" s="4"/>
      <c r="AZ19" s="85">
        <v>14</v>
      </c>
      <c r="BA19" s="74"/>
      <c r="BB19" s="74"/>
      <c r="BC19" s="74"/>
      <c r="BD19" s="77"/>
      <c r="BE19" s="77"/>
      <c r="BF19" s="74"/>
      <c r="BG19" s="77"/>
      <c r="BH19" s="74"/>
      <c r="BI19" s="74"/>
      <c r="BJ19" s="74"/>
      <c r="BK19" s="77"/>
      <c r="BL19" s="77"/>
      <c r="BM19" s="74"/>
      <c r="BN19" s="78"/>
    </row>
    <row r="20" spans="1:66" x14ac:dyDescent="0.2">
      <c r="A20" s="4"/>
      <c r="B20" s="40">
        <f t="shared" ref="B20:G21" si="5">$B36*B$45+$C36*B$46+$D36*B$47+$E36*B$48+$F36*B$49+$G36*B$50</f>
        <v>328.125</v>
      </c>
      <c r="C20" s="40">
        <f t="shared" si="5"/>
        <v>3.2140046849512931E-11</v>
      </c>
      <c r="D20" s="40">
        <f t="shared" si="5"/>
        <v>-656250</v>
      </c>
      <c r="E20" s="40">
        <f t="shared" si="5"/>
        <v>-328.125</v>
      </c>
      <c r="F20" s="40">
        <f t="shared" si="5"/>
        <v>-3.2140046849512931E-11</v>
      </c>
      <c r="G20" s="40">
        <f t="shared" si="5"/>
        <v>-656250</v>
      </c>
      <c r="H20" s="4"/>
      <c r="I20" s="43">
        <f>B54*I28+C54*I29+D54*I30+E54*I31+F54*I32+G54*I33</f>
        <v>4000000</v>
      </c>
      <c r="J20" s="4"/>
      <c r="K20" s="4"/>
      <c r="L20" s="22">
        <f t="shared" ref="L20:Q25" si="6">$L37*L$46+$M37*L$47+$N37*L$48+$O37*L$49+$P37*L$50+$Q37*L$51</f>
        <v>700000</v>
      </c>
      <c r="M20" s="22">
        <f t="shared" si="6"/>
        <v>0</v>
      </c>
      <c r="N20" s="22">
        <f t="shared" si="6"/>
        <v>0</v>
      </c>
      <c r="O20" s="22">
        <f t="shared" si="6"/>
        <v>-700000</v>
      </c>
      <c r="P20" s="22">
        <f t="shared" si="6"/>
        <v>0</v>
      </c>
      <c r="Q20" s="22">
        <f t="shared" si="6"/>
        <v>0</v>
      </c>
      <c r="R20" s="4"/>
      <c r="S20" s="43">
        <f>L55*S28+M55*S29+N55*S30+O55*S31+P55*S32+Q55*S33</f>
        <v>0</v>
      </c>
      <c r="T20" s="4"/>
      <c r="U20" s="4"/>
      <c r="V20" s="23">
        <f t="shared" ref="V20:AA21" si="7">$V37*B$45+$W37*B$46+$X37*B$47+$Y37*B$48+$Z37*B$49+$AA37*B$50</f>
        <v>328.125</v>
      </c>
      <c r="W20" s="23">
        <f t="shared" si="7"/>
        <v>3.2140046849512931E-11</v>
      </c>
      <c r="X20" s="23">
        <f t="shared" si="7"/>
        <v>-656250</v>
      </c>
      <c r="Y20" s="23">
        <f t="shared" si="7"/>
        <v>-328.125</v>
      </c>
      <c r="Z20" s="23">
        <f t="shared" si="7"/>
        <v>-3.2140046849512931E-11</v>
      </c>
      <c r="AA20" s="23">
        <f t="shared" si="7"/>
        <v>-656250</v>
      </c>
      <c r="AB20" s="4"/>
      <c r="AC20" s="43">
        <f>V55*AC28+W55*AC29+X55*AC30+Y55*AC31+Z55*AC32+AA55*AC33</f>
        <v>4000000</v>
      </c>
      <c r="AD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</row>
    <row r="21" spans="1:66" x14ac:dyDescent="0.2">
      <c r="A21" s="4"/>
      <c r="B21" s="40">
        <f t="shared" si="5"/>
        <v>3.2140046849512931E-11</v>
      </c>
      <c r="C21" s="40">
        <f t="shared" si="5"/>
        <v>525000</v>
      </c>
      <c r="D21" s="40">
        <f t="shared" si="5"/>
        <v>4.0200183676689094E-11</v>
      </c>
      <c r="E21" s="40">
        <f t="shared" si="5"/>
        <v>-3.2140046849512931E-11</v>
      </c>
      <c r="F21" s="40">
        <f t="shared" si="5"/>
        <v>-525000</v>
      </c>
      <c r="G21" s="40">
        <f t="shared" si="5"/>
        <v>4.0200183676689094E-11</v>
      </c>
      <c r="H21" s="4"/>
      <c r="I21" s="43">
        <f>B55*I28+C55*I29+D55*I30+E55*I31+F55*I32+G55*I33</f>
        <v>-2.45029690981724E-10</v>
      </c>
      <c r="J21" s="4"/>
      <c r="K21" s="4"/>
      <c r="L21" s="22">
        <f t="shared" si="6"/>
        <v>0</v>
      </c>
      <c r="M21" s="22">
        <f t="shared" si="6"/>
        <v>777.77777777777783</v>
      </c>
      <c r="N21" s="22">
        <f t="shared" si="6"/>
        <v>2333333.3333333335</v>
      </c>
      <c r="O21" s="22">
        <f t="shared" si="6"/>
        <v>0</v>
      </c>
      <c r="P21" s="22">
        <f t="shared" si="6"/>
        <v>-777.77777777777783</v>
      </c>
      <c r="Q21" s="22">
        <f t="shared" si="6"/>
        <v>2333333.3333333335</v>
      </c>
      <c r="R21" s="4"/>
      <c r="S21" s="43">
        <f>L56*S28+M56*S29+N56*S30+O56*S31+P56*S32+Q56*S33</f>
        <v>2355000000</v>
      </c>
      <c r="T21" s="4"/>
      <c r="U21" s="4"/>
      <c r="V21" s="23">
        <f t="shared" si="7"/>
        <v>3.2140046849512931E-11</v>
      </c>
      <c r="W21" s="23">
        <f t="shared" si="7"/>
        <v>525000</v>
      </c>
      <c r="X21" s="23">
        <f t="shared" si="7"/>
        <v>4.0200183676689094E-11</v>
      </c>
      <c r="Y21" s="23">
        <f t="shared" si="7"/>
        <v>-3.2140046849512931E-11</v>
      </c>
      <c r="Z21" s="23">
        <f t="shared" si="7"/>
        <v>-525000</v>
      </c>
      <c r="AA21" s="23">
        <f t="shared" si="7"/>
        <v>4.0200183676689094E-11</v>
      </c>
      <c r="AB21" s="4"/>
      <c r="AC21" s="43">
        <f>V56*AC28+W56*AC29+X56*AC30+Y56*AC31+Z56*AC32+AA56*AC33</f>
        <v>-2.45029690981724E-10</v>
      </c>
      <c r="AD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</row>
    <row r="22" spans="1:66" x14ac:dyDescent="0.2">
      <c r="A22" s="4"/>
      <c r="B22" s="40">
        <f t="shared" ref="B22:F25" si="8">$B38*B$45+$C38*B$46+$D38*B$47+$E38*B$48+$F38*B$49+$G38*B$50</f>
        <v>-656250</v>
      </c>
      <c r="C22" s="40">
        <f t="shared" si="8"/>
        <v>4.0200183676689094E-11</v>
      </c>
      <c r="D22" s="40">
        <f t="shared" si="8"/>
        <v>1750000000</v>
      </c>
      <c r="E22" s="40">
        <f t="shared" si="8"/>
        <v>656250</v>
      </c>
      <c r="F22" s="40">
        <f t="shared" si="8"/>
        <v>-4.0200183676689094E-11</v>
      </c>
      <c r="G22" s="40">
        <f>-1*$B38*G$45+$C38*G$46+$D38*G$47+$E38*G$48+$F38*G$49+$G38*G$50</f>
        <v>875000000</v>
      </c>
      <c r="H22" s="4"/>
      <c r="I22" s="43">
        <f>B56*I28+C56*I29+D56*I30+E56*I31+F56*I32+G56*I33</f>
        <v>-2666666666.6666665</v>
      </c>
      <c r="J22" s="4"/>
      <c r="K22" s="4"/>
      <c r="L22" s="22">
        <f t="shared" si="6"/>
        <v>0</v>
      </c>
      <c r="M22" s="22">
        <f t="shared" si="6"/>
        <v>2333333.3333333335</v>
      </c>
      <c r="N22" s="22">
        <f t="shared" si="6"/>
        <v>9333333333.333334</v>
      </c>
      <c r="O22" s="22">
        <f t="shared" si="6"/>
        <v>0</v>
      </c>
      <c r="P22" s="22">
        <f t="shared" si="6"/>
        <v>-2333333.3333333335</v>
      </c>
      <c r="Q22" s="22">
        <f t="shared" si="6"/>
        <v>4666666666.666667</v>
      </c>
      <c r="R22" s="4"/>
      <c r="S22" s="43">
        <f>L57*S28+M57*S29+N57*S30+O57*S31+P57*S32+Q57*S33</f>
        <v>2355000000000</v>
      </c>
      <c r="T22" s="4"/>
      <c r="U22" s="4"/>
      <c r="V22" s="23">
        <f t="shared" ref="V22:Z25" si="9">$V39*B$45+$W39*B$46+$X39*B$47+$Y39*B$48+$Z39*B$49+$AA39*B$50</f>
        <v>-656250</v>
      </c>
      <c r="W22" s="23">
        <f t="shared" si="9"/>
        <v>4.0200183676689094E-11</v>
      </c>
      <c r="X22" s="23">
        <f t="shared" si="9"/>
        <v>1750000000</v>
      </c>
      <c r="Y22" s="23">
        <f t="shared" si="9"/>
        <v>656250</v>
      </c>
      <c r="Z22" s="23">
        <f t="shared" si="9"/>
        <v>-4.0200183676689094E-11</v>
      </c>
      <c r="AA22" s="23">
        <f>-1*$V39*G$45+$W39*G$46+$X39*G$47+$Y39*G$48+$Z39*G$49+$AA39*G$50</f>
        <v>875000000</v>
      </c>
      <c r="AB22" s="4"/>
      <c r="AC22" s="43">
        <f>V57*AC28+W57*AC29+X57*AC30+Y57*AC31+Z57*AC32+AA57*AC33</f>
        <v>-2666666666.6666665</v>
      </c>
      <c r="AD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66" x14ac:dyDescent="0.2">
      <c r="A23" s="4"/>
      <c r="B23" s="40">
        <f t="shared" si="8"/>
        <v>-328.125</v>
      </c>
      <c r="C23" s="40">
        <f t="shared" si="8"/>
        <v>-3.2140046849512931E-11</v>
      </c>
      <c r="D23" s="40">
        <f t="shared" si="8"/>
        <v>656250</v>
      </c>
      <c r="E23" s="40">
        <f t="shared" si="8"/>
        <v>328.125</v>
      </c>
      <c r="F23" s="40">
        <f t="shared" si="8"/>
        <v>3.2140046849512931E-11</v>
      </c>
      <c r="G23" s="40">
        <f>$B39*G$45+$C39*G$46+$D39*G$47+$E39*G$48+$F39*G$49+$G39*G$50</f>
        <v>656250</v>
      </c>
      <c r="H23" s="4"/>
      <c r="I23" s="43">
        <f>B57*I28+C57*I29+D57*I30+E57*I31+F57*I32+G57*I33</f>
        <v>4000000</v>
      </c>
      <c r="J23" s="4"/>
      <c r="K23" s="4"/>
      <c r="L23" s="22">
        <f t="shared" si="6"/>
        <v>-700000</v>
      </c>
      <c r="M23" s="22">
        <f t="shared" si="6"/>
        <v>0</v>
      </c>
      <c r="N23" s="22">
        <f t="shared" si="6"/>
        <v>0</v>
      </c>
      <c r="O23" s="22">
        <f t="shared" si="6"/>
        <v>700000</v>
      </c>
      <c r="P23" s="22">
        <f t="shared" si="6"/>
        <v>0</v>
      </c>
      <c r="Q23" s="22">
        <f t="shared" si="6"/>
        <v>0</v>
      </c>
      <c r="R23" s="4"/>
      <c r="S23" s="43">
        <f>L58*S28+M58*S29+N58*S30+O58*S31+P58*S32+Q58*S33</f>
        <v>0</v>
      </c>
      <c r="T23" s="4"/>
      <c r="U23" s="4"/>
      <c r="V23" s="23">
        <f t="shared" si="9"/>
        <v>-328.125</v>
      </c>
      <c r="W23" s="23">
        <f t="shared" si="9"/>
        <v>-3.2140046849512931E-11</v>
      </c>
      <c r="X23" s="23">
        <f t="shared" si="9"/>
        <v>656250</v>
      </c>
      <c r="Y23" s="23">
        <f t="shared" si="9"/>
        <v>328.125</v>
      </c>
      <c r="Z23" s="23">
        <f t="shared" si="9"/>
        <v>3.2140046849512931E-11</v>
      </c>
      <c r="AA23" s="23">
        <f>$V40*G$45+$W40*G$46+$X40*G$47+$Y40*G$48+$Z40*G$49+$AA40*G$50</f>
        <v>656250</v>
      </c>
      <c r="AB23" s="4"/>
      <c r="AC23" s="43">
        <f>V58*AC28+W58*AC29+X58*AC30+Y58*AC31+Z58*AC32+AA58*AC33</f>
        <v>4000000</v>
      </c>
      <c r="AD23" s="4"/>
      <c r="AJ23" s="86" t="s">
        <v>40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</row>
    <row r="24" spans="1:66" x14ac:dyDescent="0.2">
      <c r="A24" s="4"/>
      <c r="B24" s="40">
        <f t="shared" si="8"/>
        <v>-3.2140046849512931E-11</v>
      </c>
      <c r="C24" s="40">
        <f t="shared" si="8"/>
        <v>-525000</v>
      </c>
      <c r="D24" s="40">
        <f t="shared" si="8"/>
        <v>-4.0200183676689094E-11</v>
      </c>
      <c r="E24" s="40">
        <f t="shared" si="8"/>
        <v>3.2140046849512931E-11</v>
      </c>
      <c r="F24" s="40">
        <f t="shared" si="8"/>
        <v>525000</v>
      </c>
      <c r="G24" s="40">
        <f>$B40*G$45+$C40*G$46+$D40*G$47+$E40*G$48+$F40*G$49+$G40*G$50</f>
        <v>-4.0200183676689094E-11</v>
      </c>
      <c r="H24" s="4"/>
      <c r="I24" s="43">
        <f>B58*I28+C58*I29+D58*I30+E58*I31+F58*I32+G58*I33</f>
        <v>-2.45029690981724E-10</v>
      </c>
      <c r="J24" s="4"/>
      <c r="K24" s="4"/>
      <c r="L24" s="22">
        <f t="shared" si="6"/>
        <v>0</v>
      </c>
      <c r="M24" s="22">
        <f t="shared" si="6"/>
        <v>-777.77777777777783</v>
      </c>
      <c r="N24" s="22">
        <f t="shared" si="6"/>
        <v>-2333333.3333333335</v>
      </c>
      <c r="O24" s="22">
        <f t="shared" si="6"/>
        <v>0</v>
      </c>
      <c r="P24" s="22">
        <f t="shared" si="6"/>
        <v>777.77777777777783</v>
      </c>
      <c r="Q24" s="22">
        <f t="shared" si="6"/>
        <v>-2333333.3333333335</v>
      </c>
      <c r="R24" s="4"/>
      <c r="S24" s="43">
        <f>L59*S28+M59*S29+N59*S30+O59*S31+P59*S32+Q59*S33</f>
        <v>2355000000</v>
      </c>
      <c r="T24" s="4"/>
      <c r="U24" s="4"/>
      <c r="V24" s="23">
        <f t="shared" si="9"/>
        <v>-3.2140046849512931E-11</v>
      </c>
      <c r="W24" s="23">
        <f t="shared" si="9"/>
        <v>-525000</v>
      </c>
      <c r="X24" s="23">
        <f t="shared" si="9"/>
        <v>-4.0200183676689094E-11</v>
      </c>
      <c r="Y24" s="23">
        <f t="shared" si="9"/>
        <v>3.2140046849512931E-11</v>
      </c>
      <c r="Z24" s="23">
        <f t="shared" si="9"/>
        <v>525000</v>
      </c>
      <c r="AA24" s="23">
        <f>$V41*G$45+$W41*G$46+$X41*G$47+$Y41*G$48+$Z41*G$49+$AA41*G$50</f>
        <v>-4.0200183676689094E-11</v>
      </c>
      <c r="AB24" s="4"/>
      <c r="AC24" s="43">
        <f>V59*AC28+W59*AC29+X59*AC30+Y59*AC31+Z59*AC32+AA59*AC33</f>
        <v>-2.45029690981724E-10</v>
      </c>
      <c r="AD24" s="4"/>
      <c r="AJ24" s="85"/>
      <c r="AK24" s="85">
        <v>1</v>
      </c>
      <c r="AL24" s="85">
        <v>2</v>
      </c>
      <c r="AM24" s="85">
        <v>3</v>
      </c>
      <c r="AN24" s="85">
        <v>4</v>
      </c>
      <c r="AO24" s="85">
        <v>5</v>
      </c>
      <c r="AP24" s="85">
        <v>6</v>
      </c>
      <c r="AQ24" s="85">
        <v>7</v>
      </c>
      <c r="AR24" s="85">
        <v>8</v>
      </c>
      <c r="AS24" s="85">
        <v>9</v>
      </c>
      <c r="AT24" s="85">
        <v>10</v>
      </c>
      <c r="AU24" s="85">
        <v>11</v>
      </c>
      <c r="AV24" s="85">
        <v>12</v>
      </c>
      <c r="AW24" s="85">
        <v>13</v>
      </c>
      <c r="AX24" s="85">
        <v>14</v>
      </c>
      <c r="AY24" s="4"/>
    </row>
    <row r="25" spans="1:66" x14ac:dyDescent="0.2">
      <c r="A25" s="4"/>
      <c r="B25" s="40">
        <f t="shared" si="8"/>
        <v>-656250</v>
      </c>
      <c r="C25" s="40">
        <f t="shared" si="8"/>
        <v>4.0200183676689094E-11</v>
      </c>
      <c r="D25" s="40">
        <f t="shared" si="8"/>
        <v>875000000</v>
      </c>
      <c r="E25" s="40">
        <f t="shared" si="8"/>
        <v>656250</v>
      </c>
      <c r="F25" s="40">
        <f t="shared" si="8"/>
        <v>-4.0200183676689094E-11</v>
      </c>
      <c r="G25" s="40">
        <f>$B41*G$45+$C41*G$46+$D41*G$47+$E41*G$48+$F41*G$49+$G41*G$50</f>
        <v>1750000000</v>
      </c>
      <c r="H25" s="4"/>
      <c r="I25" s="43">
        <f>B59*I28+C59*I29+D59*I30+E59*I31+F59*I32+G59*I33</f>
        <v>2666666666.6666665</v>
      </c>
      <c r="J25" s="4"/>
      <c r="K25" s="89"/>
      <c r="L25" s="22">
        <f t="shared" si="6"/>
        <v>0</v>
      </c>
      <c r="M25" s="22">
        <f t="shared" si="6"/>
        <v>2333333.3333333335</v>
      </c>
      <c r="N25" s="22">
        <f t="shared" si="6"/>
        <v>4666666666.666667</v>
      </c>
      <c r="O25" s="22">
        <f t="shared" si="6"/>
        <v>0</v>
      </c>
      <c r="P25" s="22">
        <f t="shared" si="6"/>
        <v>-2333333.3333333335</v>
      </c>
      <c r="Q25" s="22">
        <f t="shared" si="6"/>
        <v>9333333333.333334</v>
      </c>
      <c r="R25" s="4"/>
      <c r="S25" s="43">
        <f>L60*S28+M60*S29+N60*S30+O60*S31+P60*S32+Q60*S33</f>
        <v>-2355000000000</v>
      </c>
      <c r="T25" s="4"/>
      <c r="U25" s="89"/>
      <c r="V25" s="23">
        <f t="shared" si="9"/>
        <v>-656250</v>
      </c>
      <c r="W25" s="23">
        <f t="shared" si="9"/>
        <v>4.0200183676689094E-11</v>
      </c>
      <c r="X25" s="23">
        <f t="shared" si="9"/>
        <v>875000000</v>
      </c>
      <c r="Y25" s="23">
        <f t="shared" si="9"/>
        <v>656250</v>
      </c>
      <c r="Z25" s="23">
        <f t="shared" si="9"/>
        <v>-4.0200183676689094E-11</v>
      </c>
      <c r="AA25" s="23">
        <f>$V42*G$45+$W42*G$46+$X42*G$47+$Y42*G$48+$Z42*G$49+$AA42*G$50</f>
        <v>1750000000</v>
      </c>
      <c r="AB25" s="4"/>
      <c r="AC25" s="43">
        <f>V60*AC28+W60*AC29+X60*AC30+Y60*AC31+Z60*AC32+AA60*AC33</f>
        <v>2666666666.6666665</v>
      </c>
      <c r="AD25" s="4"/>
      <c r="AE25" s="123"/>
      <c r="AJ25" s="85">
        <v>1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73"/>
      <c r="AY25" s="4"/>
    </row>
    <row r="26" spans="1:66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89"/>
      <c r="T26" s="4"/>
      <c r="U26" s="89"/>
      <c r="V26" s="4"/>
      <c r="W26" s="4"/>
      <c r="X26" s="4"/>
      <c r="Y26" s="4"/>
      <c r="Z26" s="4"/>
      <c r="AA26" s="4"/>
      <c r="AB26" s="4"/>
      <c r="AC26" s="89"/>
      <c r="AD26" s="4"/>
      <c r="AE26" s="123"/>
      <c r="AJ26" s="85">
        <v>2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3"/>
      <c r="AY26" s="4"/>
    </row>
    <row r="27" spans="1:66" x14ac:dyDescent="0.2">
      <c r="A27" s="4"/>
      <c r="B27" s="86" t="s">
        <v>29</v>
      </c>
      <c r="C27" s="4"/>
      <c r="D27" s="4"/>
      <c r="E27" s="4"/>
      <c r="F27" s="4"/>
      <c r="G27" s="4"/>
      <c r="H27" s="4"/>
      <c r="I27" s="89" t="s">
        <v>33</v>
      </c>
      <c r="J27" s="4"/>
      <c r="K27" s="4"/>
      <c r="L27" s="86" t="s">
        <v>29</v>
      </c>
      <c r="M27" s="4"/>
      <c r="N27" s="4"/>
      <c r="O27" s="4"/>
      <c r="P27" s="4"/>
      <c r="Q27" s="4"/>
      <c r="R27" s="4"/>
      <c r="S27" s="89" t="s">
        <v>33</v>
      </c>
      <c r="T27" s="4"/>
      <c r="U27" s="4"/>
      <c r="V27" s="86" t="s">
        <v>29</v>
      </c>
      <c r="W27" s="4"/>
      <c r="X27" s="4"/>
      <c r="Y27" s="4"/>
      <c r="Z27" s="4"/>
      <c r="AA27" s="4"/>
      <c r="AB27" s="4"/>
      <c r="AC27" s="89" t="s">
        <v>33</v>
      </c>
      <c r="AD27" s="4"/>
      <c r="AJ27" s="85">
        <v>3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3"/>
      <c r="AY27" s="4"/>
    </row>
    <row r="28" spans="1:66" x14ac:dyDescent="0.2">
      <c r="A28" s="4"/>
      <c r="B28" s="41">
        <f>$E$10/E6</f>
        <v>525000</v>
      </c>
      <c r="C28" s="42">
        <v>0</v>
      </c>
      <c r="D28" s="42">
        <v>0</v>
      </c>
      <c r="E28" s="41">
        <f>-$E$10/E6</f>
        <v>-525000</v>
      </c>
      <c r="F28" s="42">
        <v>0</v>
      </c>
      <c r="G28" s="42">
        <v>0</v>
      </c>
      <c r="H28" s="4"/>
      <c r="I28" s="44">
        <v>0</v>
      </c>
      <c r="J28" s="4"/>
      <c r="K28" s="4"/>
      <c r="L28" s="41">
        <f>$O$10/O6</f>
        <v>700000</v>
      </c>
      <c r="M28" s="42">
        <v>0</v>
      </c>
      <c r="N28" s="42">
        <v>0</v>
      </c>
      <c r="O28" s="41">
        <f>-$O$10/O6</f>
        <v>-700000</v>
      </c>
      <c r="P28" s="42">
        <v>0</v>
      </c>
      <c r="Q28" s="42">
        <v>0</v>
      </c>
      <c r="R28" s="4"/>
      <c r="S28" s="44">
        <v>0</v>
      </c>
      <c r="T28" s="4"/>
      <c r="U28" s="4"/>
      <c r="V28" s="41">
        <f>$E$10/Y6</f>
        <v>525000</v>
      </c>
      <c r="W28" s="42">
        <v>0</v>
      </c>
      <c r="X28" s="42">
        <v>0</v>
      </c>
      <c r="Y28" s="41">
        <f>-$E$10/Y6</f>
        <v>-525000</v>
      </c>
      <c r="Z28" s="42">
        <v>0</v>
      </c>
      <c r="AA28" s="42">
        <v>0</v>
      </c>
      <c r="AB28" s="4"/>
      <c r="AC28" s="44">
        <v>0</v>
      </c>
      <c r="AD28" s="4"/>
      <c r="AJ28" s="85">
        <v>4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73"/>
      <c r="AY28" s="4"/>
    </row>
    <row r="29" spans="1:66" x14ac:dyDescent="0.2">
      <c r="A29" s="4"/>
      <c r="B29" s="42">
        <v>0</v>
      </c>
      <c r="C29" s="41">
        <f>(12*$E$11)/$E$6^3</f>
        <v>328.125</v>
      </c>
      <c r="D29" s="41">
        <f>(6*$E$11)/$E$6^2</f>
        <v>656250</v>
      </c>
      <c r="E29" s="42">
        <v>0</v>
      </c>
      <c r="F29" s="41">
        <f>-(12*$E$11)/$E$6^3</f>
        <v>-328.125</v>
      </c>
      <c r="G29" s="41">
        <f>(6*$E$11)/$E$6^2</f>
        <v>656250</v>
      </c>
      <c r="H29" s="4"/>
      <c r="I29" s="41">
        <f>-E15*E6/2</f>
        <v>-4000000</v>
      </c>
      <c r="J29" s="4"/>
      <c r="K29" s="4"/>
      <c r="L29" s="42">
        <v>0</v>
      </c>
      <c r="M29" s="41">
        <f>(12*$O$11)/$O$6^3</f>
        <v>777.77777777777783</v>
      </c>
      <c r="N29" s="41">
        <f>(6*$O$11)/$O$6^2</f>
        <v>2333333.3333333335</v>
      </c>
      <c r="O29" s="42">
        <v>0</v>
      </c>
      <c r="P29" s="41">
        <f>-(12*$O$11)/$O$6^3</f>
        <v>-777.77777777777783</v>
      </c>
      <c r="Q29" s="41">
        <f>(6*$O$11)/$O$6^2</f>
        <v>2333333.3333333335</v>
      </c>
      <c r="R29" s="4"/>
      <c r="S29" s="41">
        <f>O14*O6/2</f>
        <v>2355000000</v>
      </c>
      <c r="T29" s="4"/>
      <c r="U29" s="4"/>
      <c r="V29" s="42">
        <v>0</v>
      </c>
      <c r="W29" s="41">
        <f>(12*$E$11)/$E$6^3</f>
        <v>328.125</v>
      </c>
      <c r="X29" s="41">
        <f>(6*$E$11)/$E$6^2</f>
        <v>656250</v>
      </c>
      <c r="Y29" s="42">
        <v>0</v>
      </c>
      <c r="Z29" s="41">
        <f>-(12*$E$11)/$E$6^3</f>
        <v>-328.125</v>
      </c>
      <c r="AA29" s="41">
        <f>(6*$E$11)/$E$6^2</f>
        <v>656250</v>
      </c>
      <c r="AB29" s="4"/>
      <c r="AC29" s="41">
        <f>-Y15*Y6/2</f>
        <v>-4000000</v>
      </c>
      <c r="AD29" s="4"/>
      <c r="AJ29" s="85">
        <v>5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73"/>
      <c r="AY29" s="89"/>
    </row>
    <row r="30" spans="1:66" x14ac:dyDescent="0.2">
      <c r="A30" s="4"/>
      <c r="B30" s="42">
        <v>0</v>
      </c>
      <c r="C30" s="41">
        <f>(6*$E$11)/$E$6^2</f>
        <v>656250</v>
      </c>
      <c r="D30" s="41">
        <f>4*$E$11/$E$6</f>
        <v>1750000000</v>
      </c>
      <c r="E30" s="42">
        <v>0</v>
      </c>
      <c r="F30" s="41">
        <f>-(6*$E$11)/$E$6^2</f>
        <v>-656250</v>
      </c>
      <c r="G30" s="41">
        <f>2*$E$11/$E$6</f>
        <v>875000000</v>
      </c>
      <c r="H30" s="4"/>
      <c r="I30" s="41">
        <f>-1*(E15*E6^2)/12</f>
        <v>-2666666666.6666665</v>
      </c>
      <c r="J30" s="4"/>
      <c r="K30" s="4"/>
      <c r="L30" s="42">
        <v>0</v>
      </c>
      <c r="M30" s="41">
        <f>(6*$O$11)/$O$6^2</f>
        <v>2333333.3333333335</v>
      </c>
      <c r="N30" s="41">
        <f>4*$O$11/$O$6</f>
        <v>9333333333.333334</v>
      </c>
      <c r="O30" s="42">
        <v>0</v>
      </c>
      <c r="P30" s="41">
        <f>-(6*$O$11)/$O$6^2</f>
        <v>-2333333.3333333335</v>
      </c>
      <c r="Q30" s="41">
        <f>2*$O$11/$O$6</f>
        <v>4666666666.666667</v>
      </c>
      <c r="R30" s="4"/>
      <c r="S30" s="41">
        <f>1*(O14*O6^2)/12</f>
        <v>2355000000000</v>
      </c>
      <c r="T30" s="4"/>
      <c r="U30" s="4"/>
      <c r="V30" s="42">
        <v>0</v>
      </c>
      <c r="W30" s="41">
        <f>(6*$E$11)/$E$6^2</f>
        <v>656250</v>
      </c>
      <c r="X30" s="41">
        <f>4*$E$11/$E$6</f>
        <v>1750000000</v>
      </c>
      <c r="Y30" s="42">
        <v>0</v>
      </c>
      <c r="Z30" s="41">
        <f>-(6*$E$11)/$E$6^2</f>
        <v>-656250</v>
      </c>
      <c r="AA30" s="41">
        <f>2*$E$11/$E$6</f>
        <v>875000000</v>
      </c>
      <c r="AB30" s="4"/>
      <c r="AC30" s="41">
        <f>-1*(Y15*Y6^2)/12</f>
        <v>-2666666666.6666665</v>
      </c>
      <c r="AD30" s="4"/>
      <c r="AJ30" s="85">
        <v>6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73"/>
      <c r="AY30" s="89"/>
    </row>
    <row r="31" spans="1:66" x14ac:dyDescent="0.2">
      <c r="A31" s="4"/>
      <c r="B31" s="41">
        <f>-$E$10/E6</f>
        <v>-525000</v>
      </c>
      <c r="C31" s="42">
        <v>0</v>
      </c>
      <c r="D31" s="42">
        <v>0</v>
      </c>
      <c r="E31" s="41">
        <f>$E$10/E6</f>
        <v>525000</v>
      </c>
      <c r="F31" s="42">
        <v>0</v>
      </c>
      <c r="G31" s="42">
        <v>0</v>
      </c>
      <c r="H31" s="4"/>
      <c r="I31" s="44">
        <v>0</v>
      </c>
      <c r="J31" s="4"/>
      <c r="K31" s="4"/>
      <c r="L31" s="41">
        <f>-$O$10/O6</f>
        <v>-700000</v>
      </c>
      <c r="M31" s="42">
        <v>0</v>
      </c>
      <c r="N31" s="42">
        <v>0</v>
      </c>
      <c r="O31" s="41">
        <f>$O$10/O6</f>
        <v>700000</v>
      </c>
      <c r="P31" s="42">
        <v>0</v>
      </c>
      <c r="Q31" s="42">
        <v>0</v>
      </c>
      <c r="R31" s="4"/>
      <c r="S31" s="44">
        <v>0</v>
      </c>
      <c r="T31" s="4"/>
      <c r="U31" s="4"/>
      <c r="V31" s="41">
        <f>-$E$10/Y6</f>
        <v>-525000</v>
      </c>
      <c r="W31" s="42">
        <v>0</v>
      </c>
      <c r="X31" s="42">
        <v>0</v>
      </c>
      <c r="Y31" s="41">
        <f>$E$10/Y6</f>
        <v>525000</v>
      </c>
      <c r="Z31" s="42">
        <v>0</v>
      </c>
      <c r="AA31" s="42">
        <v>0</v>
      </c>
      <c r="AB31" s="4"/>
      <c r="AC31" s="44">
        <v>0</v>
      </c>
      <c r="AD31" s="4"/>
      <c r="AJ31" s="85">
        <v>7</v>
      </c>
      <c r="AK31" s="4"/>
      <c r="AL31" s="4"/>
      <c r="AM31" s="4"/>
      <c r="AN31" s="4"/>
      <c r="AO31" s="4"/>
      <c r="AP31" s="4"/>
      <c r="AQ31" s="20">
        <f>IF(ABS(V20)&lt;0.1,"",V20)</f>
        <v>328.125</v>
      </c>
      <c r="AR31" s="20">
        <f t="shared" ref="AQ31:AU35" si="10">W20</f>
        <v>3.2140046849512931E-11</v>
      </c>
      <c r="AS31" s="20">
        <f t="shared" si="10"/>
        <v>-656250</v>
      </c>
      <c r="AT31" s="20">
        <f t="shared" si="10"/>
        <v>-328.125</v>
      </c>
      <c r="AU31" s="20">
        <f t="shared" si="10"/>
        <v>-3.2140046849512931E-11</v>
      </c>
      <c r="AV31" s="4"/>
      <c r="AW31" s="4"/>
      <c r="AX31" s="79">
        <f>AA20</f>
        <v>-656250</v>
      </c>
      <c r="AY31" s="8"/>
    </row>
    <row r="32" spans="1:66" x14ac:dyDescent="0.2">
      <c r="A32" s="4"/>
      <c r="B32" s="42">
        <v>0</v>
      </c>
      <c r="C32" s="41">
        <f>-(12*$E$11)/$E$6^3</f>
        <v>-328.125</v>
      </c>
      <c r="D32" s="41">
        <f>-(6*$E$11)/$E$6^2</f>
        <v>-656250</v>
      </c>
      <c r="E32" s="42">
        <v>0</v>
      </c>
      <c r="F32" s="41">
        <f>(12*$E$11)/$E$6^3</f>
        <v>328.125</v>
      </c>
      <c r="G32" s="41">
        <f>-(6*$E$11)/$E$6^2</f>
        <v>-656250</v>
      </c>
      <c r="H32" s="4"/>
      <c r="I32" s="41">
        <f>-E15*E6/2</f>
        <v>-4000000</v>
      </c>
      <c r="J32" s="4"/>
      <c r="K32" s="4"/>
      <c r="L32" s="42">
        <v>0</v>
      </c>
      <c r="M32" s="41">
        <f>-(12*$O$11)/$O$6^3</f>
        <v>-777.77777777777783</v>
      </c>
      <c r="N32" s="41">
        <f>-(6*$O$11)/$O$6^2</f>
        <v>-2333333.3333333335</v>
      </c>
      <c r="O32" s="42">
        <v>0</v>
      </c>
      <c r="P32" s="41">
        <f>(12*$O$11)/$O$6^3</f>
        <v>777.77777777777783</v>
      </c>
      <c r="Q32" s="41">
        <f>-(6*$O$11)/$O$6^2</f>
        <v>-2333333.3333333335</v>
      </c>
      <c r="R32" s="89"/>
      <c r="S32" s="41">
        <f>O14*O6/2</f>
        <v>2355000000</v>
      </c>
      <c r="T32" s="4"/>
      <c r="U32" s="4"/>
      <c r="V32" s="42">
        <v>0</v>
      </c>
      <c r="W32" s="41">
        <f>-(12*$E$11)/$E$6^3</f>
        <v>-328.125</v>
      </c>
      <c r="X32" s="41">
        <f>-(6*$E$11)/$E$6^2</f>
        <v>-656250</v>
      </c>
      <c r="Y32" s="42">
        <v>0</v>
      </c>
      <c r="Z32" s="41">
        <f>(12*$E$11)/$E$6^3</f>
        <v>328.125</v>
      </c>
      <c r="AA32" s="41">
        <f>-(6*$E$11)/$E$6^2</f>
        <v>-656250</v>
      </c>
      <c r="AB32" s="4"/>
      <c r="AC32" s="41">
        <f>-Y15*Y6/2</f>
        <v>-4000000</v>
      </c>
      <c r="AD32" s="4"/>
      <c r="AJ32" s="85">
        <v>8</v>
      </c>
      <c r="AK32" s="4"/>
      <c r="AL32" s="4"/>
      <c r="AM32" s="4"/>
      <c r="AN32" s="4"/>
      <c r="AO32" s="4"/>
      <c r="AP32" s="4"/>
      <c r="AQ32" s="20">
        <f t="shared" si="10"/>
        <v>3.2140046849512931E-11</v>
      </c>
      <c r="AR32" s="20">
        <f t="shared" si="10"/>
        <v>525000</v>
      </c>
      <c r="AS32" s="20">
        <f t="shared" si="10"/>
        <v>4.0200183676689094E-11</v>
      </c>
      <c r="AT32" s="20">
        <f t="shared" si="10"/>
        <v>-3.2140046849512931E-11</v>
      </c>
      <c r="AU32" s="20">
        <f t="shared" si="10"/>
        <v>-525000</v>
      </c>
      <c r="AV32" s="4"/>
      <c r="AW32" s="4"/>
      <c r="AX32" s="79">
        <f>AA21</f>
        <v>4.0200183676689094E-11</v>
      </c>
      <c r="AY32" s="12"/>
    </row>
    <row r="33" spans="1:83" x14ac:dyDescent="0.2">
      <c r="A33" s="4"/>
      <c r="B33" s="42">
        <v>0</v>
      </c>
      <c r="C33" s="41">
        <f>(6*$E$11)/$E$6^2</f>
        <v>656250</v>
      </c>
      <c r="D33" s="41">
        <f>2*$E$11/$E$6</f>
        <v>875000000</v>
      </c>
      <c r="E33" s="42">
        <v>0</v>
      </c>
      <c r="F33" s="41">
        <f>-(6*$E$11)/$E$6^2</f>
        <v>-656250</v>
      </c>
      <c r="G33" s="41">
        <f>4*$E$11/$E$6</f>
        <v>1750000000</v>
      </c>
      <c r="H33" s="4"/>
      <c r="I33" s="41">
        <f>1*(E15*E6^2)/12</f>
        <v>2666666666.6666665</v>
      </c>
      <c r="J33" s="4"/>
      <c r="K33" s="4"/>
      <c r="L33" s="42">
        <v>0</v>
      </c>
      <c r="M33" s="41">
        <f>(6*$O$11)/$O$6^2</f>
        <v>2333333.3333333335</v>
      </c>
      <c r="N33" s="41">
        <f>2*$O$11/$O$6</f>
        <v>4666666666.666667</v>
      </c>
      <c r="O33" s="42">
        <v>0</v>
      </c>
      <c r="P33" s="41">
        <f>-(6*$O$11)/$O$6^2</f>
        <v>-2333333.3333333335</v>
      </c>
      <c r="Q33" s="41">
        <f>4*$O$11/$O$6</f>
        <v>9333333333.333334</v>
      </c>
      <c r="R33" s="4"/>
      <c r="S33" s="41">
        <f>-1*(O14*O6^2)/12</f>
        <v>-2355000000000</v>
      </c>
      <c r="T33" s="4"/>
      <c r="U33" s="4"/>
      <c r="V33" s="42">
        <v>0</v>
      </c>
      <c r="W33" s="41">
        <f>(6*$E$11)/$E$6^2</f>
        <v>656250</v>
      </c>
      <c r="X33" s="41">
        <f>2*$E$11/$E$6</f>
        <v>875000000</v>
      </c>
      <c r="Y33" s="42">
        <v>0</v>
      </c>
      <c r="Z33" s="41">
        <f>-(6*$E$11)/$E$6^2</f>
        <v>-656250</v>
      </c>
      <c r="AA33" s="41">
        <f>4*$E$11/$E$6</f>
        <v>1750000000</v>
      </c>
      <c r="AB33" s="4"/>
      <c r="AC33" s="41">
        <f>1*(Y15*Y6^2)/12</f>
        <v>2666666666.6666665</v>
      </c>
      <c r="AD33" s="4"/>
      <c r="AJ33" s="85">
        <v>9</v>
      </c>
      <c r="AK33" s="4"/>
      <c r="AL33" s="4"/>
      <c r="AM33" s="4"/>
      <c r="AN33" s="4"/>
      <c r="AO33" s="4"/>
      <c r="AP33" s="4"/>
      <c r="AQ33" s="20">
        <f t="shared" si="10"/>
        <v>-656250</v>
      </c>
      <c r="AR33" s="20">
        <f t="shared" si="10"/>
        <v>4.0200183676689094E-11</v>
      </c>
      <c r="AS33" s="20">
        <f t="shared" si="10"/>
        <v>1750000000</v>
      </c>
      <c r="AT33" s="20">
        <f t="shared" si="10"/>
        <v>656250</v>
      </c>
      <c r="AU33" s="20">
        <f t="shared" si="10"/>
        <v>-4.0200183676689094E-11</v>
      </c>
      <c r="AV33" s="4"/>
      <c r="AW33" s="4"/>
      <c r="AX33" s="79">
        <f>AA22</f>
        <v>875000000</v>
      </c>
      <c r="AY33" s="8"/>
    </row>
    <row r="34" spans="1:83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J34" s="85">
        <v>10</v>
      </c>
      <c r="AK34" s="4"/>
      <c r="AL34" s="4"/>
      <c r="AM34" s="4"/>
      <c r="AN34" s="4"/>
      <c r="AO34" s="4"/>
      <c r="AP34" s="4"/>
      <c r="AQ34" s="20">
        <f t="shared" si="10"/>
        <v>-328.125</v>
      </c>
      <c r="AR34" s="20">
        <f t="shared" si="10"/>
        <v>-3.2140046849512931E-11</v>
      </c>
      <c r="AS34" s="20">
        <f t="shared" si="10"/>
        <v>656250</v>
      </c>
      <c r="AT34" s="20">
        <f t="shared" si="10"/>
        <v>328.125</v>
      </c>
      <c r="AU34" s="20">
        <f t="shared" si="10"/>
        <v>3.2140046849512931E-11</v>
      </c>
      <c r="AV34" s="4"/>
      <c r="AW34" s="4"/>
      <c r="AX34" s="79">
        <f>AA23</f>
        <v>656250</v>
      </c>
      <c r="AY34" s="8"/>
    </row>
    <row r="35" spans="1:83" x14ac:dyDescent="0.2">
      <c r="A35" s="4"/>
      <c r="B35" s="86" t="s">
        <v>30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J35" s="85">
        <v>11</v>
      </c>
      <c r="AK35" s="4"/>
      <c r="AL35" s="4"/>
      <c r="AM35" s="4"/>
      <c r="AN35" s="4"/>
      <c r="AO35" s="4"/>
      <c r="AP35" s="4"/>
      <c r="AQ35" s="20">
        <f t="shared" si="10"/>
        <v>-3.2140046849512931E-11</v>
      </c>
      <c r="AR35" s="20">
        <f t="shared" si="10"/>
        <v>-525000</v>
      </c>
      <c r="AS35" s="20">
        <f t="shared" si="10"/>
        <v>-4.0200183676689094E-11</v>
      </c>
      <c r="AT35" s="20">
        <f t="shared" si="10"/>
        <v>3.2140046849512931E-11</v>
      </c>
      <c r="AU35" s="20">
        <f t="shared" si="10"/>
        <v>525000</v>
      </c>
      <c r="AV35" s="4"/>
      <c r="AW35" s="4"/>
      <c r="AX35" s="79">
        <f>AA24</f>
        <v>-4.0200183676689094E-11</v>
      </c>
      <c r="AY35" s="12"/>
    </row>
    <row r="36" spans="1:83" x14ac:dyDescent="0.2">
      <c r="A36" s="4"/>
      <c r="B36" s="41">
        <f t="shared" ref="B36:G36" si="11">$B54*B28+$C54*B29+$D54*B30+$E54*B31+$F54*B32+$G54*B33</f>
        <v>3.2160146941351275E-11</v>
      </c>
      <c r="C36" s="41">
        <f t="shared" si="11"/>
        <v>-328.125</v>
      </c>
      <c r="D36" s="41">
        <f t="shared" si="11"/>
        <v>-656250</v>
      </c>
      <c r="E36" s="41">
        <f t="shared" si="11"/>
        <v>-3.2160146941351275E-11</v>
      </c>
      <c r="F36" s="41">
        <f t="shared" si="11"/>
        <v>328.125</v>
      </c>
      <c r="G36" s="41">
        <f t="shared" si="11"/>
        <v>-656250</v>
      </c>
      <c r="H36" s="4"/>
      <c r="I36" s="4"/>
      <c r="J36" s="4"/>
      <c r="K36" s="4"/>
      <c r="L36" s="86" t="s">
        <v>30</v>
      </c>
      <c r="M36" s="4"/>
      <c r="N36" s="4"/>
      <c r="O36" s="4"/>
      <c r="P36" s="4"/>
      <c r="Q36" s="4"/>
      <c r="R36" s="4"/>
      <c r="S36" s="4"/>
      <c r="T36" s="4"/>
      <c r="U36" s="4"/>
      <c r="V36" s="86" t="s">
        <v>30</v>
      </c>
      <c r="W36" s="4"/>
      <c r="X36" s="4"/>
      <c r="Y36" s="4"/>
      <c r="Z36" s="4"/>
      <c r="AA36" s="4"/>
      <c r="AB36" s="4"/>
      <c r="AC36" s="4"/>
      <c r="AD36" s="4"/>
      <c r="AJ36" s="85">
        <v>12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73"/>
      <c r="AY36" s="8"/>
    </row>
    <row r="37" spans="1:83" x14ac:dyDescent="0.2">
      <c r="A37" s="4"/>
      <c r="B37" s="41">
        <f t="shared" ref="B37:G37" si="12">$B55*B28+$C55*B29+$D55*B30+$E55*B31+$F55*B32+$G55*B33</f>
        <v>525000</v>
      </c>
      <c r="C37" s="41">
        <f t="shared" si="12"/>
        <v>2.0100091838344547E-14</v>
      </c>
      <c r="D37" s="41">
        <f t="shared" si="12"/>
        <v>4.0200183676689094E-11</v>
      </c>
      <c r="E37" s="41">
        <f t="shared" si="12"/>
        <v>-525000</v>
      </c>
      <c r="F37" s="41">
        <f t="shared" si="12"/>
        <v>-2.0100091838344547E-14</v>
      </c>
      <c r="G37" s="41">
        <f t="shared" si="12"/>
        <v>4.0200183676689094E-11</v>
      </c>
      <c r="H37" s="4"/>
      <c r="I37" s="4"/>
      <c r="J37" s="4"/>
      <c r="K37" s="4"/>
      <c r="L37" s="41">
        <f t="shared" ref="L37:Q42" si="13">$L55*L$28+$M55*L$29+$N55*L$30+$O55*L$31+$P55*L$32+$Q55*L$33</f>
        <v>700000</v>
      </c>
      <c r="M37" s="41">
        <f t="shared" si="13"/>
        <v>0</v>
      </c>
      <c r="N37" s="41">
        <f t="shared" si="13"/>
        <v>0</v>
      </c>
      <c r="O37" s="41">
        <f t="shared" si="13"/>
        <v>-700000</v>
      </c>
      <c r="P37" s="41">
        <f t="shared" si="13"/>
        <v>0</v>
      </c>
      <c r="Q37" s="41">
        <f t="shared" si="13"/>
        <v>0</v>
      </c>
      <c r="R37" s="4"/>
      <c r="S37" s="4"/>
      <c r="T37" s="4"/>
      <c r="U37" s="4"/>
      <c r="V37" s="41">
        <f t="shared" ref="V37:AA37" si="14">$V55*V28+$W55*V29+$X55*V30+$Y55*V31+$Z55*V32+$AA55*V33</f>
        <v>3.2160146941351275E-11</v>
      </c>
      <c r="W37" s="41">
        <f t="shared" si="14"/>
        <v>-328.125</v>
      </c>
      <c r="X37" s="41">
        <f t="shared" si="14"/>
        <v>-656250</v>
      </c>
      <c r="Y37" s="41">
        <f t="shared" si="14"/>
        <v>-3.2160146941351275E-11</v>
      </c>
      <c r="Z37" s="41">
        <f t="shared" si="14"/>
        <v>328.125</v>
      </c>
      <c r="AA37" s="41">
        <f t="shared" si="14"/>
        <v>-656250</v>
      </c>
      <c r="AB37" s="4"/>
      <c r="AC37" s="4"/>
      <c r="AD37" s="4"/>
      <c r="AJ37" s="85">
        <v>13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73"/>
      <c r="AY37" s="4"/>
    </row>
    <row r="38" spans="1:83" x14ac:dyDescent="0.2">
      <c r="A38" s="4"/>
      <c r="B38" s="41">
        <f t="shared" ref="B38:G38" si="15">$B56*B28+$C56*B29+$D56*B30+$E56*B31+$F56*B32+$G56*B33</f>
        <v>0</v>
      </c>
      <c r="C38" s="41">
        <f t="shared" si="15"/>
        <v>656250</v>
      </c>
      <c r="D38" s="41">
        <f t="shared" si="15"/>
        <v>1750000000</v>
      </c>
      <c r="E38" s="41">
        <f t="shared" si="15"/>
        <v>0</v>
      </c>
      <c r="F38" s="41">
        <f t="shared" si="15"/>
        <v>-656250</v>
      </c>
      <c r="G38" s="41">
        <f t="shared" si="15"/>
        <v>875000000</v>
      </c>
      <c r="H38" s="4"/>
      <c r="I38" s="4"/>
      <c r="J38" s="4"/>
      <c r="K38" s="4"/>
      <c r="L38" s="41">
        <f t="shared" si="13"/>
        <v>0</v>
      </c>
      <c r="M38" s="41">
        <f t="shared" si="13"/>
        <v>777.77777777777783</v>
      </c>
      <c r="N38" s="41">
        <f t="shared" si="13"/>
        <v>2333333.3333333335</v>
      </c>
      <c r="O38" s="41">
        <f t="shared" si="13"/>
        <v>0</v>
      </c>
      <c r="P38" s="41">
        <f t="shared" si="13"/>
        <v>-777.77777777777783</v>
      </c>
      <c r="Q38" s="41">
        <f t="shared" si="13"/>
        <v>2333333.3333333335</v>
      </c>
      <c r="R38" s="4"/>
      <c r="S38" s="4"/>
      <c r="T38" s="4"/>
      <c r="U38" s="4"/>
      <c r="V38" s="41">
        <f t="shared" ref="V38:AA38" si="16">$V56*V28+$W56*V29+$X56*V30+$Y56*V31+$Z56*V32+$AA56*V33</f>
        <v>525000</v>
      </c>
      <c r="W38" s="41">
        <f t="shared" si="16"/>
        <v>2.0100091838344547E-14</v>
      </c>
      <c r="X38" s="41">
        <f t="shared" si="16"/>
        <v>4.0200183676689094E-11</v>
      </c>
      <c r="Y38" s="41">
        <f t="shared" si="16"/>
        <v>-525000</v>
      </c>
      <c r="Z38" s="41">
        <f t="shared" si="16"/>
        <v>-2.0100091838344547E-14</v>
      </c>
      <c r="AA38" s="41">
        <f t="shared" si="16"/>
        <v>4.0200183676689094E-11</v>
      </c>
      <c r="AB38" s="4"/>
      <c r="AC38" s="4"/>
      <c r="AD38" s="4"/>
      <c r="AJ38" s="85">
        <v>14</v>
      </c>
      <c r="AK38" s="74"/>
      <c r="AL38" s="74"/>
      <c r="AM38" s="74"/>
      <c r="AN38" s="74"/>
      <c r="AO38" s="74"/>
      <c r="AP38" s="74"/>
      <c r="AQ38" s="80">
        <f>V25</f>
        <v>-656250</v>
      </c>
      <c r="AR38" s="80">
        <f>W25</f>
        <v>4.0200183676689094E-11</v>
      </c>
      <c r="AS38" s="80">
        <f>X25</f>
        <v>875000000</v>
      </c>
      <c r="AT38" s="80">
        <f>Y25</f>
        <v>656250</v>
      </c>
      <c r="AU38" s="80">
        <f>Z25</f>
        <v>-4.0200183676689094E-11</v>
      </c>
      <c r="AV38" s="74"/>
      <c r="AW38" s="74"/>
      <c r="AX38" s="81">
        <f>AA25</f>
        <v>1750000000</v>
      </c>
      <c r="AY38" s="4"/>
    </row>
    <row r="39" spans="1:83" x14ac:dyDescent="0.2">
      <c r="A39" s="4"/>
      <c r="B39" s="41">
        <f t="shared" ref="B39:G41" si="17">$B57*B$28+$C57*B$29+$D57*B$30+$E57*B$31+$F57*B$32+$G57*B$33</f>
        <v>-3.2160146941351275E-11</v>
      </c>
      <c r="C39" s="41">
        <f t="shared" si="17"/>
        <v>328.125</v>
      </c>
      <c r="D39" s="41">
        <f t="shared" si="17"/>
        <v>656250</v>
      </c>
      <c r="E39" s="41">
        <f t="shared" si="17"/>
        <v>3.2160146941351275E-11</v>
      </c>
      <c r="F39" s="41">
        <f t="shared" si="17"/>
        <v>-328.125</v>
      </c>
      <c r="G39" s="41">
        <f t="shared" si="17"/>
        <v>656250</v>
      </c>
      <c r="H39" s="4"/>
      <c r="I39" s="4"/>
      <c r="J39" s="4"/>
      <c r="K39" s="4"/>
      <c r="L39" s="41">
        <f t="shared" si="13"/>
        <v>0</v>
      </c>
      <c r="M39" s="41">
        <f t="shared" si="13"/>
        <v>2333333.3333333335</v>
      </c>
      <c r="N39" s="41">
        <f t="shared" si="13"/>
        <v>9333333333.333334</v>
      </c>
      <c r="O39" s="41">
        <f t="shared" si="13"/>
        <v>0</v>
      </c>
      <c r="P39" s="41">
        <f t="shared" si="13"/>
        <v>-2333333.3333333335</v>
      </c>
      <c r="Q39" s="41">
        <f t="shared" si="13"/>
        <v>4666666666.666667</v>
      </c>
      <c r="R39" s="4"/>
      <c r="S39" s="4"/>
      <c r="T39" s="4"/>
      <c r="U39" s="4"/>
      <c r="V39" s="41">
        <f t="shared" ref="V39:AA39" si="18">$V57*V28+$W57*V29+$X57*V30+$Y57*V31+$Z57*V32+$AA57*V33</f>
        <v>0</v>
      </c>
      <c r="W39" s="41">
        <f t="shared" si="18"/>
        <v>656250</v>
      </c>
      <c r="X39" s="41">
        <f t="shared" si="18"/>
        <v>1750000000</v>
      </c>
      <c r="Y39" s="41">
        <f t="shared" si="18"/>
        <v>0</v>
      </c>
      <c r="Z39" s="41">
        <f t="shared" si="18"/>
        <v>-656250</v>
      </c>
      <c r="AA39" s="41">
        <f t="shared" si="18"/>
        <v>875000000</v>
      </c>
      <c r="AB39" s="4"/>
      <c r="AC39" s="4"/>
      <c r="AD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</row>
    <row r="40" spans="1:83" x14ac:dyDescent="0.2">
      <c r="A40" s="4"/>
      <c r="B40" s="41">
        <f t="shared" si="17"/>
        <v>-525000</v>
      </c>
      <c r="C40" s="41">
        <f t="shared" si="17"/>
        <v>-2.0100091838344547E-14</v>
      </c>
      <c r="D40" s="41">
        <f t="shared" si="17"/>
        <v>-4.0200183676689094E-11</v>
      </c>
      <c r="E40" s="41">
        <f t="shared" si="17"/>
        <v>525000</v>
      </c>
      <c r="F40" s="41">
        <f t="shared" si="17"/>
        <v>2.0100091838344547E-14</v>
      </c>
      <c r="G40" s="41">
        <f t="shared" si="17"/>
        <v>-4.0200183676689094E-11</v>
      </c>
      <c r="H40" s="4"/>
      <c r="I40" s="4"/>
      <c r="J40" s="4"/>
      <c r="K40" s="4"/>
      <c r="L40" s="41">
        <f t="shared" si="13"/>
        <v>-700000</v>
      </c>
      <c r="M40" s="41">
        <f t="shared" si="13"/>
        <v>0</v>
      </c>
      <c r="N40" s="41">
        <f t="shared" si="13"/>
        <v>0</v>
      </c>
      <c r="O40" s="41">
        <f t="shared" si="13"/>
        <v>700000</v>
      </c>
      <c r="P40" s="41">
        <f t="shared" si="13"/>
        <v>0</v>
      </c>
      <c r="Q40" s="41">
        <f t="shared" si="13"/>
        <v>0</v>
      </c>
      <c r="R40" s="4"/>
      <c r="S40" s="89"/>
      <c r="T40" s="4"/>
      <c r="U40" s="4"/>
      <c r="V40" s="41">
        <f t="shared" ref="V40:AA42" si="19">$V58*B$28+$W58*B$29+$X58*B$30+$Y58*B$31+$Z58*B$32+$AA58*B$33</f>
        <v>-3.2160146941351275E-11</v>
      </c>
      <c r="W40" s="41">
        <f t="shared" si="19"/>
        <v>328.125</v>
      </c>
      <c r="X40" s="41">
        <f t="shared" si="19"/>
        <v>656250</v>
      </c>
      <c r="Y40" s="41">
        <f t="shared" si="19"/>
        <v>3.2160146941351275E-11</v>
      </c>
      <c r="Z40" s="41">
        <f t="shared" si="19"/>
        <v>-328.125</v>
      </c>
      <c r="AA40" s="41">
        <f t="shared" si="19"/>
        <v>656250</v>
      </c>
      <c r="AB40" s="4"/>
      <c r="AC40" s="4"/>
      <c r="AD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</row>
    <row r="41" spans="1:83" x14ac:dyDescent="0.2">
      <c r="A41" s="4"/>
      <c r="B41" s="41">
        <f t="shared" si="17"/>
        <v>0</v>
      </c>
      <c r="C41" s="41">
        <f t="shared" si="17"/>
        <v>656250</v>
      </c>
      <c r="D41" s="41">
        <f t="shared" si="17"/>
        <v>875000000</v>
      </c>
      <c r="E41" s="41">
        <f t="shared" si="17"/>
        <v>0</v>
      </c>
      <c r="F41" s="41">
        <f t="shared" si="17"/>
        <v>-656250</v>
      </c>
      <c r="G41" s="41">
        <f t="shared" si="17"/>
        <v>1750000000</v>
      </c>
      <c r="H41" s="4"/>
      <c r="I41" s="4"/>
      <c r="J41" s="4"/>
      <c r="K41" s="4"/>
      <c r="L41" s="41">
        <f t="shared" si="13"/>
        <v>0</v>
      </c>
      <c r="M41" s="41">
        <f t="shared" si="13"/>
        <v>-777.77777777777783</v>
      </c>
      <c r="N41" s="41">
        <f t="shared" si="13"/>
        <v>-2333333.3333333335</v>
      </c>
      <c r="O41" s="41">
        <f t="shared" si="13"/>
        <v>0</v>
      </c>
      <c r="P41" s="41">
        <f t="shared" si="13"/>
        <v>777.77777777777783</v>
      </c>
      <c r="Q41" s="41">
        <f t="shared" si="13"/>
        <v>-2333333.3333333335</v>
      </c>
      <c r="R41" s="4"/>
      <c r="S41" s="4"/>
      <c r="T41" s="4"/>
      <c r="U41" s="4"/>
      <c r="V41" s="41">
        <f t="shared" si="19"/>
        <v>-525000</v>
      </c>
      <c r="W41" s="41">
        <f t="shared" si="19"/>
        <v>-2.0100091838344547E-14</v>
      </c>
      <c r="X41" s="41">
        <f t="shared" si="19"/>
        <v>-4.0200183676689094E-11</v>
      </c>
      <c r="Y41" s="41">
        <f t="shared" si="19"/>
        <v>525000</v>
      </c>
      <c r="Z41" s="41">
        <f t="shared" si="19"/>
        <v>2.0100091838344547E-14</v>
      </c>
      <c r="AA41" s="41">
        <f t="shared" si="19"/>
        <v>-4.0200183676689094E-11</v>
      </c>
      <c r="AB41" s="4"/>
      <c r="AC41" s="4"/>
      <c r="AD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</row>
    <row r="42" spans="1:83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1">
        <f t="shared" si="13"/>
        <v>0</v>
      </c>
      <c r="M42" s="41">
        <f t="shared" si="13"/>
        <v>2333333.3333333335</v>
      </c>
      <c r="N42" s="41">
        <f t="shared" si="13"/>
        <v>4666666666.666667</v>
      </c>
      <c r="O42" s="41">
        <f t="shared" si="13"/>
        <v>0</v>
      </c>
      <c r="P42" s="41">
        <f t="shared" si="13"/>
        <v>-2333333.3333333335</v>
      </c>
      <c r="Q42" s="41">
        <f t="shared" si="13"/>
        <v>9333333333.333334</v>
      </c>
      <c r="R42" s="4"/>
      <c r="S42" s="4"/>
      <c r="T42" s="4"/>
      <c r="U42" s="4"/>
      <c r="V42" s="41">
        <f t="shared" si="19"/>
        <v>0</v>
      </c>
      <c r="W42" s="41">
        <f t="shared" si="19"/>
        <v>656250</v>
      </c>
      <c r="X42" s="41">
        <f t="shared" si="19"/>
        <v>875000000</v>
      </c>
      <c r="Y42" s="41">
        <f t="shared" si="19"/>
        <v>0</v>
      </c>
      <c r="Z42" s="41">
        <f t="shared" si="19"/>
        <v>-656250</v>
      </c>
      <c r="AA42" s="41">
        <f t="shared" si="19"/>
        <v>1750000000</v>
      </c>
      <c r="AB42" s="4"/>
      <c r="AC42" s="4"/>
      <c r="AD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</row>
    <row r="43" spans="1:83" x14ac:dyDescent="0.2">
      <c r="A43" s="4"/>
      <c r="B43" s="4"/>
      <c r="C43" s="4"/>
      <c r="D43" s="4"/>
      <c r="E43" s="4"/>
      <c r="F43" s="4"/>
      <c r="G43" s="4"/>
      <c r="H43" s="9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123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</row>
    <row r="44" spans="1:83" x14ac:dyDescent="0.2">
      <c r="A44" s="4"/>
      <c r="B44" s="86" t="s">
        <v>31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123"/>
      <c r="AJ44" s="86" t="s">
        <v>38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</row>
    <row r="45" spans="1:83" x14ac:dyDescent="0.2">
      <c r="A45" s="4"/>
      <c r="B45" s="44">
        <f>$C$5</f>
        <v>6.1257422745431001E-17</v>
      </c>
      <c r="C45" s="44">
        <f>$E$5</f>
        <v>1</v>
      </c>
      <c r="D45" s="44">
        <v>0</v>
      </c>
      <c r="E45" s="44">
        <v>0</v>
      </c>
      <c r="F45" s="44">
        <v>0</v>
      </c>
      <c r="G45" s="44">
        <v>0</v>
      </c>
      <c r="H45" s="4"/>
      <c r="I45" s="4"/>
      <c r="J45" s="4"/>
      <c r="K45" s="4"/>
      <c r="L45" s="86" t="s">
        <v>31</v>
      </c>
      <c r="M45" s="4"/>
      <c r="N45" s="4"/>
      <c r="O45" s="4"/>
      <c r="P45" s="4"/>
      <c r="Q45" s="4"/>
      <c r="R45" s="4"/>
      <c r="S45" s="4"/>
      <c r="T45" s="4"/>
      <c r="U45" s="4"/>
      <c r="V45" s="86" t="s">
        <v>31</v>
      </c>
      <c r="W45" s="4"/>
      <c r="X45" s="4"/>
      <c r="Y45" s="4"/>
      <c r="Z45" s="4"/>
      <c r="AA45" s="4"/>
      <c r="AB45" s="4"/>
      <c r="AC45" s="4"/>
      <c r="AD45" s="4"/>
      <c r="AE45" s="131"/>
      <c r="AJ45" s="85"/>
      <c r="AK45" s="85">
        <v>1</v>
      </c>
      <c r="AL45" s="85">
        <v>2</v>
      </c>
      <c r="AM45" s="85">
        <v>3</v>
      </c>
      <c r="AN45" s="85">
        <v>4</v>
      </c>
      <c r="AO45" s="85">
        <v>5</v>
      </c>
      <c r="AP45" s="85">
        <v>6</v>
      </c>
      <c r="AQ45" s="85">
        <v>7</v>
      </c>
      <c r="AR45" s="85">
        <v>8</v>
      </c>
      <c r="AS45" s="85">
        <v>9</v>
      </c>
      <c r="AT45" s="85">
        <v>10</v>
      </c>
      <c r="AU45" s="85">
        <v>11</v>
      </c>
      <c r="AV45" s="85">
        <v>12</v>
      </c>
      <c r="AW45" s="85">
        <v>13</v>
      </c>
      <c r="AX45" s="85">
        <v>14</v>
      </c>
      <c r="AY45" s="4"/>
    </row>
    <row r="46" spans="1:83" x14ac:dyDescent="0.2">
      <c r="A46" s="4"/>
      <c r="B46" s="44">
        <f>-$E$5</f>
        <v>-1</v>
      </c>
      <c r="C46" s="44">
        <f>$C$5</f>
        <v>6.1257422745431001E-17</v>
      </c>
      <c r="D46" s="44">
        <v>0</v>
      </c>
      <c r="E46" s="44">
        <v>0</v>
      </c>
      <c r="F46" s="44">
        <v>0</v>
      </c>
      <c r="G46" s="44">
        <v>0</v>
      </c>
      <c r="H46" s="4"/>
      <c r="I46" s="4"/>
      <c r="J46" s="4"/>
      <c r="K46" s="4"/>
      <c r="L46" s="44">
        <f>$M$5</f>
        <v>1</v>
      </c>
      <c r="M46" s="44">
        <f>$O$5</f>
        <v>0</v>
      </c>
      <c r="N46" s="44">
        <v>0</v>
      </c>
      <c r="O46" s="44">
        <v>0</v>
      </c>
      <c r="P46" s="44">
        <v>0</v>
      </c>
      <c r="Q46" s="44">
        <v>0</v>
      </c>
      <c r="R46" s="4"/>
      <c r="S46" s="4"/>
      <c r="T46" s="4"/>
      <c r="U46" s="4"/>
      <c r="V46" s="44">
        <f>$C$5</f>
        <v>6.1257422745431001E-17</v>
      </c>
      <c r="W46" s="44">
        <f>$E$5</f>
        <v>1</v>
      </c>
      <c r="X46" s="44">
        <v>0</v>
      </c>
      <c r="Y46" s="44">
        <v>0</v>
      </c>
      <c r="Z46" s="44">
        <v>0</v>
      </c>
      <c r="AA46" s="44">
        <v>0</v>
      </c>
      <c r="AB46" s="4"/>
      <c r="AC46" s="4"/>
      <c r="AD46" s="4"/>
      <c r="AE46" s="148"/>
      <c r="AJ46" s="85">
        <v>1</v>
      </c>
      <c r="AK46" s="96">
        <f>IF(ABS(AK6+BA6+AK25)&lt;0.1,"",AK6+BA6+AK25)</f>
        <v>328.125</v>
      </c>
      <c r="AL46" s="97" t="str">
        <f t="shared" ref="AL46:AX46" si="20">IF(ABS(AL6+BB6+AL25)&lt;0.1,"",AL6+BB6+AL25)</f>
        <v/>
      </c>
      <c r="AM46" s="97">
        <f t="shared" si="20"/>
        <v>-656250</v>
      </c>
      <c r="AN46" s="97">
        <f t="shared" si="20"/>
        <v>-328.125</v>
      </c>
      <c r="AO46" s="97" t="str">
        <f t="shared" si="20"/>
        <v/>
      </c>
      <c r="AP46" s="98" t="str">
        <f t="shared" si="20"/>
        <v/>
      </c>
      <c r="AQ46" s="99" t="str">
        <f t="shared" si="20"/>
        <v/>
      </c>
      <c r="AR46" s="99" t="str">
        <f t="shared" si="20"/>
        <v/>
      </c>
      <c r="AS46" s="99" t="str">
        <f t="shared" si="20"/>
        <v/>
      </c>
      <c r="AT46" s="99" t="str">
        <f t="shared" si="20"/>
        <v/>
      </c>
      <c r="AU46" s="99" t="str">
        <f t="shared" si="20"/>
        <v/>
      </c>
      <c r="AV46" s="99" t="str">
        <f t="shared" si="20"/>
        <v/>
      </c>
      <c r="AW46" s="100">
        <f t="shared" si="20"/>
        <v>-656250</v>
      </c>
      <c r="AX46" s="101" t="str">
        <f t="shared" si="20"/>
        <v/>
      </c>
      <c r="AY46" s="4"/>
      <c r="AZ46" s="85"/>
      <c r="BA46" s="85">
        <v>1</v>
      </c>
      <c r="BB46" s="85">
        <v>2</v>
      </c>
      <c r="BC46" s="85">
        <v>3</v>
      </c>
      <c r="BD46" s="85">
        <v>4</v>
      </c>
      <c r="BE46" s="85">
        <v>5</v>
      </c>
      <c r="BF46" s="85">
        <v>6</v>
      </c>
      <c r="BG46" s="85">
        <v>7</v>
      </c>
      <c r="BH46" s="85">
        <v>8</v>
      </c>
      <c r="BI46" s="85">
        <v>9</v>
      </c>
      <c r="BJ46" s="85">
        <v>10</v>
      </c>
      <c r="BK46" s="85">
        <v>11</v>
      </c>
      <c r="BL46" s="85">
        <v>12</v>
      </c>
      <c r="BM46" s="85">
        <v>13</v>
      </c>
      <c r="BN46" s="85">
        <v>14</v>
      </c>
      <c r="CE46" s="123"/>
    </row>
    <row r="47" spans="1:83" x14ac:dyDescent="0.2">
      <c r="A47" s="4"/>
      <c r="B47" s="44">
        <v>0</v>
      </c>
      <c r="C47" s="44">
        <v>0</v>
      </c>
      <c r="D47" s="44">
        <v>1</v>
      </c>
      <c r="E47" s="44">
        <v>0</v>
      </c>
      <c r="F47" s="44">
        <v>0</v>
      </c>
      <c r="G47" s="44">
        <v>0</v>
      </c>
      <c r="H47" s="4"/>
      <c r="I47" s="4"/>
      <c r="J47" s="4"/>
      <c r="K47" s="4"/>
      <c r="L47" s="44">
        <f>-$O$5</f>
        <v>0</v>
      </c>
      <c r="M47" s="44">
        <f>$M$5</f>
        <v>1</v>
      </c>
      <c r="N47" s="44">
        <v>0</v>
      </c>
      <c r="O47" s="44">
        <v>0</v>
      </c>
      <c r="P47" s="44">
        <v>0</v>
      </c>
      <c r="Q47" s="44">
        <v>0</v>
      </c>
      <c r="R47" s="4"/>
      <c r="S47" s="4"/>
      <c r="T47" s="4"/>
      <c r="U47" s="4"/>
      <c r="V47" s="44">
        <f>-$E$5</f>
        <v>-1</v>
      </c>
      <c r="W47" s="44">
        <f>$C$5</f>
        <v>6.1257422745431001E-17</v>
      </c>
      <c r="X47" s="44">
        <v>0</v>
      </c>
      <c r="Y47" s="44">
        <v>0</v>
      </c>
      <c r="Z47" s="44">
        <v>0</v>
      </c>
      <c r="AA47" s="44">
        <v>0</v>
      </c>
      <c r="AB47" s="4"/>
      <c r="AC47" s="4"/>
      <c r="AD47" s="4"/>
      <c r="AE47" s="131"/>
      <c r="AJ47" s="85">
        <v>2</v>
      </c>
      <c r="AK47" s="102" t="str">
        <f t="shared" ref="AK47:AK59" si="21">IF(ABS(AK7+BA7+AK26)&lt;0.1,"",AK7+BA7+AK26)</f>
        <v/>
      </c>
      <c r="AL47" s="103">
        <f t="shared" ref="AL47:AL59" si="22">IF(ABS(AL7+BB7+AL26)&lt;0.1,"",AL7+BB7+AL26)</f>
        <v>525000</v>
      </c>
      <c r="AM47" s="103" t="str">
        <f t="shared" ref="AM47:AM59" si="23">IF(ABS(AM7+BC7+AM26)&lt;0.1,"",AM7+BC7+AM26)</f>
        <v/>
      </c>
      <c r="AN47" s="103" t="str">
        <f t="shared" ref="AN47:AN59" si="24">IF(ABS(AN7+BD7+AN26)&lt;0.1,"",AN7+BD7+AN26)</f>
        <v/>
      </c>
      <c r="AO47" s="103">
        <f t="shared" ref="AO47:AO59" si="25">IF(ABS(AO7+BE7+AO26)&lt;0.1,"",AO7+BE7+AO26)</f>
        <v>-525000</v>
      </c>
      <c r="AP47" s="104" t="str">
        <f t="shared" ref="AP47:AP59" si="26">IF(ABS(AP7+BF7+AP26)&lt;0.1,"",AP7+BF7+AP26)</f>
        <v/>
      </c>
      <c r="AQ47" s="105" t="str">
        <f t="shared" ref="AQ47:AQ58" si="27">IF(ABS(AQ7+BG7+AQ26)&lt;0.1,"",AQ7+BG7+AQ26)</f>
        <v/>
      </c>
      <c r="AR47" s="105" t="str">
        <f t="shared" ref="AR47:AR58" si="28">IF(ABS(AR7+BH7+AR26)&lt;0.1,"",AR7+BH7+AR26)</f>
        <v/>
      </c>
      <c r="AS47" s="105" t="str">
        <f t="shared" ref="AS47:AS58" si="29">IF(ABS(AS7+BI7+AS26)&lt;0.1,"",AS7+BI7+AS26)</f>
        <v/>
      </c>
      <c r="AT47" s="105" t="str">
        <f t="shared" ref="AT47:AT58" si="30">IF(ABS(AT7+BJ7+AT26)&lt;0.1,"",AT7+BJ7+AT26)</f>
        <v/>
      </c>
      <c r="AU47" s="105" t="str">
        <f t="shared" ref="AU47:AU58" si="31">IF(ABS(AU7+BK7+AU26)&lt;0.1,"",AU7+BK7+AU26)</f>
        <v/>
      </c>
      <c r="AV47" s="105" t="str">
        <f t="shared" ref="AV47:AV51" si="32">IF(ABS(AV7+BL7+AV26)&lt;0.1,"",AV7+BL7+AV26)</f>
        <v/>
      </c>
      <c r="AW47" s="106" t="str">
        <f t="shared" ref="AW47:AW59" si="33">IF(ABS(AW7+BM7+AW26)&lt;0.1,"",AW7+BM7+AW26)</f>
        <v/>
      </c>
      <c r="AX47" s="107" t="str">
        <f t="shared" ref="AX47:AX59" si="34">IF(ABS(AX7+BN7+AX26)&lt;0.1,"",AX7+BN7+AX26)</f>
        <v/>
      </c>
      <c r="AY47" s="4"/>
      <c r="AZ47" s="85">
        <v>1</v>
      </c>
      <c r="BA47" s="82">
        <v>1</v>
      </c>
      <c r="BB47" s="82">
        <v>2</v>
      </c>
      <c r="BC47" s="82">
        <v>3</v>
      </c>
      <c r="BE47" s="82">
        <v>5</v>
      </c>
      <c r="BF47" s="82">
        <v>6</v>
      </c>
      <c r="BG47" s="83"/>
      <c r="BH47" s="83"/>
      <c r="BI47" s="83"/>
      <c r="BJ47" s="83"/>
      <c r="BK47" s="83"/>
      <c r="BL47" s="83"/>
      <c r="BM47" s="83"/>
      <c r="BN47" s="84"/>
      <c r="BS47" s="124"/>
      <c r="CE47" s="123"/>
    </row>
    <row r="48" spans="1:83" x14ac:dyDescent="0.2">
      <c r="A48" s="4"/>
      <c r="B48" s="44">
        <v>0</v>
      </c>
      <c r="C48" s="44">
        <v>0</v>
      </c>
      <c r="D48" s="44">
        <v>0</v>
      </c>
      <c r="E48" s="44">
        <f>$C$5</f>
        <v>6.1257422745431001E-17</v>
      </c>
      <c r="F48" s="44">
        <f>$E$5</f>
        <v>1</v>
      </c>
      <c r="G48" s="44">
        <v>0</v>
      </c>
      <c r="H48" s="4"/>
      <c r="I48" s="4"/>
      <c r="J48" s="4"/>
      <c r="K48" s="4"/>
      <c r="L48" s="44">
        <v>0</v>
      </c>
      <c r="M48" s="44">
        <v>0</v>
      </c>
      <c r="N48" s="44">
        <v>1</v>
      </c>
      <c r="O48" s="44">
        <v>0</v>
      </c>
      <c r="P48" s="44">
        <v>0</v>
      </c>
      <c r="Q48" s="44">
        <v>0</v>
      </c>
      <c r="R48" s="4"/>
      <c r="S48" s="4"/>
      <c r="T48" s="4"/>
      <c r="U48" s="4"/>
      <c r="V48" s="44">
        <v>0</v>
      </c>
      <c r="W48" s="44">
        <v>0</v>
      </c>
      <c r="X48" s="44">
        <v>1</v>
      </c>
      <c r="Y48" s="44">
        <v>0</v>
      </c>
      <c r="Z48" s="44">
        <v>0</v>
      </c>
      <c r="AA48" s="44">
        <v>0</v>
      </c>
      <c r="AB48" s="4"/>
      <c r="AC48" s="4"/>
      <c r="AD48" s="4"/>
      <c r="AE48" s="131"/>
      <c r="AJ48" s="85">
        <v>3</v>
      </c>
      <c r="AK48" s="102">
        <f t="shared" si="21"/>
        <v>-656250</v>
      </c>
      <c r="AL48" s="103" t="str">
        <f t="shared" si="22"/>
        <v/>
      </c>
      <c r="AM48" s="103">
        <f t="shared" si="23"/>
        <v>1750000000</v>
      </c>
      <c r="AN48" s="103">
        <f t="shared" si="24"/>
        <v>656250</v>
      </c>
      <c r="AO48" s="103" t="str">
        <f t="shared" si="25"/>
        <v/>
      </c>
      <c r="AP48" s="104" t="str">
        <f t="shared" si="26"/>
        <v/>
      </c>
      <c r="AQ48" s="105" t="str">
        <f t="shared" si="27"/>
        <v/>
      </c>
      <c r="AR48" s="105" t="str">
        <f t="shared" si="28"/>
        <v/>
      </c>
      <c r="AS48" s="105" t="str">
        <f t="shared" si="29"/>
        <v/>
      </c>
      <c r="AT48" s="105" t="str">
        <f t="shared" si="30"/>
        <v/>
      </c>
      <c r="AU48" s="105" t="str">
        <f t="shared" si="31"/>
        <v/>
      </c>
      <c r="AV48" s="105" t="str">
        <f t="shared" si="32"/>
        <v/>
      </c>
      <c r="AW48" s="106">
        <f t="shared" si="33"/>
        <v>875000000</v>
      </c>
      <c r="AX48" s="107" t="str">
        <f t="shared" si="34"/>
        <v/>
      </c>
      <c r="AY48" s="4"/>
      <c r="AZ48" s="85">
        <v>2</v>
      </c>
      <c r="BA48" s="82">
        <v>7</v>
      </c>
      <c r="BB48" s="82">
        <v>8</v>
      </c>
      <c r="BC48" s="82">
        <v>9</v>
      </c>
      <c r="BE48" s="82">
        <v>11</v>
      </c>
      <c r="BF48" s="82">
        <v>12</v>
      </c>
      <c r="BG48" s="83"/>
      <c r="BH48" s="82">
        <v>10</v>
      </c>
      <c r="BI48" s="83"/>
      <c r="BJ48" s="83"/>
      <c r="BK48" s="83"/>
      <c r="BL48" s="83"/>
      <c r="BM48" s="83"/>
      <c r="BN48" s="84"/>
    </row>
    <row r="49" spans="1:101" x14ac:dyDescent="0.2">
      <c r="A49" s="4"/>
      <c r="B49" s="44">
        <v>0</v>
      </c>
      <c r="C49" s="44">
        <v>0</v>
      </c>
      <c r="D49" s="44">
        <v>0</v>
      </c>
      <c r="E49" s="44">
        <f>-$E$5</f>
        <v>-1</v>
      </c>
      <c r="F49" s="44">
        <f>$C$5</f>
        <v>6.1257422745431001E-17</v>
      </c>
      <c r="G49" s="44">
        <v>0</v>
      </c>
      <c r="H49" s="4"/>
      <c r="I49" s="4"/>
      <c r="J49" s="4"/>
      <c r="K49" s="4"/>
      <c r="L49" s="44">
        <v>0</v>
      </c>
      <c r="M49" s="44">
        <v>0</v>
      </c>
      <c r="N49" s="44">
        <v>0</v>
      </c>
      <c r="O49" s="44">
        <f>$M$5</f>
        <v>1</v>
      </c>
      <c r="P49" s="44">
        <f>$O$5</f>
        <v>0</v>
      </c>
      <c r="Q49" s="44">
        <v>0</v>
      </c>
      <c r="R49" s="4"/>
      <c r="S49" s="4"/>
      <c r="T49" s="4"/>
      <c r="U49" s="4"/>
      <c r="V49" s="44">
        <v>0</v>
      </c>
      <c r="W49" s="44">
        <v>0</v>
      </c>
      <c r="X49" s="44">
        <v>0</v>
      </c>
      <c r="Y49" s="44">
        <f>$C$5</f>
        <v>6.1257422745431001E-17</v>
      </c>
      <c r="Z49" s="44">
        <f>$E$5</f>
        <v>1</v>
      </c>
      <c r="AA49" s="44">
        <v>0</v>
      </c>
      <c r="AB49" s="4"/>
      <c r="AC49" s="4"/>
      <c r="AD49" s="4"/>
      <c r="AE49" s="148"/>
      <c r="AH49" s="123"/>
      <c r="AI49" s="123"/>
      <c r="AJ49" s="85">
        <v>4</v>
      </c>
      <c r="AK49" s="102">
        <f t="shared" si="21"/>
        <v>-328.125</v>
      </c>
      <c r="AL49" s="103" t="str">
        <f t="shared" si="22"/>
        <v/>
      </c>
      <c r="AM49" s="103">
        <f t="shared" si="23"/>
        <v>656250</v>
      </c>
      <c r="AN49" s="108">
        <f t="shared" si="24"/>
        <v>700328.125</v>
      </c>
      <c r="AO49" s="108" t="str">
        <f t="shared" si="25"/>
        <v/>
      </c>
      <c r="AP49" s="109" t="str">
        <f t="shared" si="26"/>
        <v/>
      </c>
      <c r="AQ49" s="104" t="str">
        <f t="shared" si="27"/>
        <v/>
      </c>
      <c r="AR49" s="105" t="str">
        <f t="shared" si="28"/>
        <v/>
      </c>
      <c r="AS49" s="105" t="str">
        <f t="shared" si="29"/>
        <v/>
      </c>
      <c r="AT49" s="110">
        <f t="shared" si="30"/>
        <v>-700000</v>
      </c>
      <c r="AU49" s="109" t="str">
        <f t="shared" si="31"/>
        <v/>
      </c>
      <c r="AV49" s="109" t="str">
        <f t="shared" si="32"/>
        <v/>
      </c>
      <c r="AW49" s="106">
        <f t="shared" si="33"/>
        <v>656250</v>
      </c>
      <c r="AX49" s="107" t="str">
        <f t="shared" si="34"/>
        <v/>
      </c>
      <c r="AY49" s="4"/>
      <c r="AZ49" s="85">
        <v>3</v>
      </c>
      <c r="BA49" s="82">
        <v>13</v>
      </c>
      <c r="BB49" s="82">
        <v>14</v>
      </c>
      <c r="BC49" s="82">
        <v>15</v>
      </c>
      <c r="BE49" s="82">
        <v>17</v>
      </c>
      <c r="BF49" s="82">
        <v>18</v>
      </c>
      <c r="BG49" s="83"/>
      <c r="BH49" s="82">
        <v>16</v>
      </c>
      <c r="BI49" s="83"/>
      <c r="BJ49" s="83"/>
      <c r="BK49" s="83"/>
      <c r="BL49" s="83"/>
      <c r="CW49" s="123"/>
    </row>
    <row r="50" spans="1:101" x14ac:dyDescent="0.2">
      <c r="A50" s="4"/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f>D47</f>
        <v>1</v>
      </c>
      <c r="H50" s="4"/>
      <c r="I50" s="4"/>
      <c r="J50" s="4"/>
      <c r="K50" s="4"/>
      <c r="L50" s="44">
        <v>0</v>
      </c>
      <c r="M50" s="44">
        <v>0</v>
      </c>
      <c r="N50" s="44">
        <v>0</v>
      </c>
      <c r="O50" s="44">
        <f>-$O$5</f>
        <v>0</v>
      </c>
      <c r="P50" s="44">
        <f>$M$5</f>
        <v>1</v>
      </c>
      <c r="Q50" s="44">
        <v>0</v>
      </c>
      <c r="R50" s="4"/>
      <c r="S50" s="4"/>
      <c r="T50" s="4"/>
      <c r="U50" s="4"/>
      <c r="V50" s="44">
        <v>0</v>
      </c>
      <c r="W50" s="44">
        <v>0</v>
      </c>
      <c r="X50" s="44">
        <v>0</v>
      </c>
      <c r="Y50" s="44">
        <f>-$E$5</f>
        <v>-1</v>
      </c>
      <c r="Z50" s="44">
        <f>$C$5</f>
        <v>6.1257422745431001E-17</v>
      </c>
      <c r="AA50" s="44">
        <v>0</v>
      </c>
      <c r="AB50" s="4"/>
      <c r="AC50" s="4"/>
      <c r="AD50" s="4"/>
      <c r="AE50" s="131"/>
      <c r="AH50" s="123"/>
      <c r="AI50" s="123"/>
      <c r="AJ50" s="85">
        <v>5</v>
      </c>
      <c r="AK50" s="102" t="str">
        <f t="shared" si="21"/>
        <v/>
      </c>
      <c r="AL50" s="103">
        <f t="shared" si="22"/>
        <v>-525000</v>
      </c>
      <c r="AM50" s="103" t="str">
        <f t="shared" si="23"/>
        <v/>
      </c>
      <c r="AN50" s="108" t="str">
        <f t="shared" si="24"/>
        <v/>
      </c>
      <c r="AO50" s="108">
        <f t="shared" si="25"/>
        <v>525777.77777777775</v>
      </c>
      <c r="AP50" s="109">
        <f t="shared" si="26"/>
        <v>2333333.3333333335</v>
      </c>
      <c r="AQ50" s="104" t="str">
        <f t="shared" si="27"/>
        <v/>
      </c>
      <c r="AR50" s="105" t="str">
        <f t="shared" si="28"/>
        <v/>
      </c>
      <c r="AS50" s="105" t="str">
        <f t="shared" si="29"/>
        <v/>
      </c>
      <c r="AT50" s="110" t="str">
        <f t="shared" si="30"/>
        <v/>
      </c>
      <c r="AU50" s="109">
        <f t="shared" si="31"/>
        <v>-777.77777777777783</v>
      </c>
      <c r="AV50" s="109">
        <f t="shared" si="32"/>
        <v>2333333.3333333335</v>
      </c>
      <c r="AW50" s="106" t="str">
        <f t="shared" si="33"/>
        <v/>
      </c>
      <c r="AX50" s="107" t="str">
        <f t="shared" si="34"/>
        <v/>
      </c>
      <c r="AY50" s="4"/>
      <c r="AZ50" s="85">
        <v>4</v>
      </c>
      <c r="BG50" s="83"/>
      <c r="BH50" s="82">
        <v>22</v>
      </c>
      <c r="BI50" s="83"/>
      <c r="BJ50" s="83"/>
      <c r="BK50" s="83"/>
      <c r="BL50" s="83"/>
      <c r="CW50" s="123"/>
    </row>
    <row r="51" spans="1:10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f>N48</f>
        <v>1</v>
      </c>
      <c r="R51" s="4"/>
      <c r="S51" s="4"/>
      <c r="T51" s="4"/>
      <c r="U51" s="4"/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f>X48</f>
        <v>1</v>
      </c>
      <c r="AB51" s="4"/>
      <c r="AC51" s="4"/>
      <c r="AD51" s="4"/>
      <c r="AH51" s="131"/>
      <c r="AI51" s="131"/>
      <c r="AJ51" s="85">
        <v>6</v>
      </c>
      <c r="AK51" s="111" t="str">
        <f t="shared" si="21"/>
        <v/>
      </c>
      <c r="AL51" s="104" t="str">
        <f t="shared" si="22"/>
        <v/>
      </c>
      <c r="AM51" s="104" t="str">
        <f t="shared" si="23"/>
        <v/>
      </c>
      <c r="AN51" s="109" t="str">
        <f t="shared" si="24"/>
        <v/>
      </c>
      <c r="AO51" s="109">
        <f t="shared" si="25"/>
        <v>2333333.3333333335</v>
      </c>
      <c r="AP51" s="109">
        <f t="shared" si="26"/>
        <v>9333333333.333334</v>
      </c>
      <c r="AQ51" s="105" t="str">
        <f t="shared" si="27"/>
        <v/>
      </c>
      <c r="AR51" s="105" t="str">
        <f t="shared" si="28"/>
        <v/>
      </c>
      <c r="AS51" s="105" t="str">
        <f t="shared" si="29"/>
        <v/>
      </c>
      <c r="AT51" s="110" t="str">
        <f t="shared" si="30"/>
        <v/>
      </c>
      <c r="AU51" s="110">
        <f t="shared" si="31"/>
        <v>-2333333.3333333335</v>
      </c>
      <c r="AV51" s="110">
        <f t="shared" si="32"/>
        <v>4666666666.666667</v>
      </c>
      <c r="AW51" s="105" t="str">
        <f t="shared" si="33"/>
        <v/>
      </c>
      <c r="AX51" s="107" t="str">
        <f t="shared" si="34"/>
        <v/>
      </c>
      <c r="AY51" s="4"/>
      <c r="AZ51" s="85">
        <v>5</v>
      </c>
      <c r="BA51" s="82">
        <v>25</v>
      </c>
      <c r="BB51" s="82">
        <v>26</v>
      </c>
      <c r="BC51" s="82">
        <v>27</v>
      </c>
      <c r="BE51" s="82">
        <v>29</v>
      </c>
      <c r="BF51" s="82">
        <v>30</v>
      </c>
      <c r="BG51" s="83"/>
      <c r="BH51" s="82">
        <v>28</v>
      </c>
      <c r="BI51" s="83"/>
      <c r="BJ51" s="83"/>
      <c r="BK51" s="83"/>
      <c r="BL51" s="83"/>
      <c r="BO51" s="120"/>
      <c r="BP51" s="120"/>
    </row>
    <row r="52" spans="1:10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H52" s="148"/>
      <c r="AI52" s="148"/>
      <c r="AJ52" s="85">
        <v>7</v>
      </c>
      <c r="AK52" s="112" t="str">
        <f t="shared" si="21"/>
        <v/>
      </c>
      <c r="AL52" s="105" t="str">
        <f t="shared" si="22"/>
        <v/>
      </c>
      <c r="AM52" s="105" t="str">
        <f t="shared" si="23"/>
        <v/>
      </c>
      <c r="AN52" s="104" t="str">
        <f t="shared" si="24"/>
        <v/>
      </c>
      <c r="AO52" s="104" t="str">
        <f t="shared" si="25"/>
        <v/>
      </c>
      <c r="AP52" s="105" t="str">
        <f t="shared" si="26"/>
        <v/>
      </c>
      <c r="AQ52" s="113">
        <f t="shared" si="27"/>
        <v>328.125</v>
      </c>
      <c r="AR52" s="114" t="str">
        <f t="shared" si="28"/>
        <v/>
      </c>
      <c r="AS52" s="114">
        <f t="shared" si="29"/>
        <v>-656250</v>
      </c>
      <c r="AT52" s="114">
        <f t="shared" si="30"/>
        <v>-328.125</v>
      </c>
      <c r="AU52" s="113" t="str">
        <f t="shared" si="31"/>
        <v/>
      </c>
      <c r="AV52" s="104" t="str">
        <f>IF(ABS(AV12+BL12+AV31)&lt;0.1,"",AV12+BL12+AV31)</f>
        <v/>
      </c>
      <c r="AW52" s="105" t="str">
        <f t="shared" si="33"/>
        <v/>
      </c>
      <c r="AX52" s="115">
        <f>IF(ABS(AX12+BN12+AX31)&lt;0.1,"",AX12+BN12+AX31)</f>
        <v>-656250</v>
      </c>
      <c r="AY52" s="4"/>
      <c r="AZ52" s="85">
        <v>6</v>
      </c>
      <c r="BA52" s="82">
        <v>31</v>
      </c>
      <c r="BB52" s="82">
        <v>32</v>
      </c>
      <c r="BC52" s="82">
        <v>33</v>
      </c>
      <c r="BE52" s="82">
        <v>35</v>
      </c>
      <c r="BF52" s="82">
        <v>35</v>
      </c>
      <c r="BG52" s="83"/>
      <c r="BH52" s="82">
        <v>34</v>
      </c>
      <c r="BI52" s="83"/>
      <c r="BJ52" s="83"/>
      <c r="BK52" s="83"/>
      <c r="BL52" s="83"/>
      <c r="BO52" s="120"/>
      <c r="BP52" s="120"/>
    </row>
    <row r="53" spans="1:101" x14ac:dyDescent="0.2">
      <c r="A53" s="4"/>
      <c r="B53" s="86" t="s">
        <v>32</v>
      </c>
      <c r="C53" s="4"/>
      <c r="D53" s="4"/>
      <c r="E53" s="4"/>
      <c r="F53" s="4"/>
      <c r="G53" s="4"/>
      <c r="H53" s="4"/>
      <c r="I53" s="7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H53" s="131"/>
      <c r="AI53" s="131"/>
      <c r="AJ53" s="85">
        <v>8</v>
      </c>
      <c r="AK53" s="112" t="str">
        <f t="shared" si="21"/>
        <v/>
      </c>
      <c r="AL53" s="105" t="str">
        <f t="shared" si="22"/>
        <v/>
      </c>
      <c r="AM53" s="105" t="str">
        <f t="shared" si="23"/>
        <v/>
      </c>
      <c r="AN53" s="105" t="str">
        <f t="shared" si="24"/>
        <v/>
      </c>
      <c r="AO53" s="105" t="str">
        <f t="shared" si="25"/>
        <v/>
      </c>
      <c r="AP53" s="105" t="str">
        <f t="shared" si="26"/>
        <v/>
      </c>
      <c r="AQ53" s="114" t="str">
        <f t="shared" si="27"/>
        <v/>
      </c>
      <c r="AR53" s="113">
        <f t="shared" si="28"/>
        <v>525000</v>
      </c>
      <c r="AS53" s="113" t="str">
        <f t="shared" si="29"/>
        <v/>
      </c>
      <c r="AT53" s="113" t="str">
        <f t="shared" si="30"/>
        <v/>
      </c>
      <c r="AU53" s="113">
        <f t="shared" si="31"/>
        <v>-525000</v>
      </c>
      <c r="AV53" s="104" t="str">
        <f>IF(ABS(AV13+BL13+AV32)&lt;0.1,"",AV13+BL13+AV32)</f>
        <v/>
      </c>
      <c r="AW53" s="105" t="str">
        <f t="shared" si="33"/>
        <v/>
      </c>
      <c r="AX53" s="115" t="str">
        <f>IF(ABS(AX13+BN13+AX32)&lt;0.1,"",AX13+BN13+AX32)</f>
        <v/>
      </c>
      <c r="AY53" s="4"/>
      <c r="AZ53" s="85">
        <v>7</v>
      </c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4"/>
      <c r="BO53" s="120"/>
      <c r="BP53" s="120"/>
    </row>
    <row r="54" spans="1:101" x14ac:dyDescent="0.2">
      <c r="A54" s="4"/>
      <c r="B54" s="44">
        <f>$C$5</f>
        <v>6.1257422745431001E-17</v>
      </c>
      <c r="C54" s="44">
        <f>-$E$5</f>
        <v>-1</v>
      </c>
      <c r="D54" s="44">
        <v>0</v>
      </c>
      <c r="E54" s="44">
        <v>0</v>
      </c>
      <c r="F54" s="44">
        <v>0</v>
      </c>
      <c r="G54" s="44">
        <v>0</v>
      </c>
      <c r="H54" s="4"/>
      <c r="I54" s="4"/>
      <c r="J54" s="4"/>
      <c r="K54" s="4"/>
      <c r="L54" s="86" t="s">
        <v>32</v>
      </c>
      <c r="M54" s="4"/>
      <c r="N54" s="4"/>
      <c r="O54" s="4"/>
      <c r="P54" s="4"/>
      <c r="Q54" s="4"/>
      <c r="R54" s="4"/>
      <c r="S54" s="4"/>
      <c r="T54" s="4"/>
      <c r="U54" s="4"/>
      <c r="V54" s="86" t="s">
        <v>32</v>
      </c>
      <c r="W54" s="4"/>
      <c r="X54" s="4"/>
      <c r="Y54" s="4"/>
      <c r="Z54" s="4"/>
      <c r="AA54" s="4"/>
      <c r="AB54" s="4"/>
      <c r="AC54" s="4"/>
      <c r="AH54" s="131"/>
      <c r="AI54" s="131"/>
      <c r="AJ54" s="85">
        <v>9</v>
      </c>
      <c r="AK54" s="112" t="str">
        <f t="shared" si="21"/>
        <v/>
      </c>
      <c r="AL54" s="105" t="str">
        <f t="shared" si="22"/>
        <v/>
      </c>
      <c r="AM54" s="105" t="str">
        <f t="shared" si="23"/>
        <v/>
      </c>
      <c r="AN54" s="105" t="str">
        <f t="shared" si="24"/>
        <v/>
      </c>
      <c r="AO54" s="105" t="str">
        <f t="shared" si="25"/>
        <v/>
      </c>
      <c r="AP54" s="105" t="str">
        <f t="shared" si="26"/>
        <v/>
      </c>
      <c r="AQ54" s="114">
        <f t="shared" si="27"/>
        <v>-656250</v>
      </c>
      <c r="AR54" s="113" t="str">
        <f t="shared" si="28"/>
        <v/>
      </c>
      <c r="AS54" s="113">
        <f t="shared" si="29"/>
        <v>1750000000</v>
      </c>
      <c r="AT54" s="113">
        <f t="shared" si="30"/>
        <v>656250</v>
      </c>
      <c r="AU54" s="113" t="str">
        <f t="shared" si="31"/>
        <v/>
      </c>
      <c r="AV54" s="104" t="str">
        <f>IF(ABS(AV14+BL14+AV33)&lt;0.1,"",AV14+BL14+AV33)</f>
        <v/>
      </c>
      <c r="AW54" s="105" t="str">
        <f t="shared" si="33"/>
        <v/>
      </c>
      <c r="AX54" s="115">
        <f>IF(ABS(AX14+BN14+AX33)&lt;0.1,"",AX14+BN14+AX33)</f>
        <v>875000000</v>
      </c>
      <c r="AY54" s="4"/>
      <c r="AZ54" s="85">
        <v>8</v>
      </c>
      <c r="BA54" s="82">
        <v>19</v>
      </c>
      <c r="BB54" s="82">
        <v>20</v>
      </c>
      <c r="BC54" s="82">
        <v>21</v>
      </c>
      <c r="BE54" s="82">
        <v>23</v>
      </c>
      <c r="BF54" s="82">
        <v>24</v>
      </c>
      <c r="BG54" s="83"/>
      <c r="BH54" s="82">
        <v>4</v>
      </c>
      <c r="BI54" s="83"/>
      <c r="BJ54" s="83"/>
      <c r="BK54" s="83"/>
      <c r="BL54" s="83"/>
      <c r="BM54" s="83"/>
      <c r="BN54" s="84"/>
      <c r="BO54" s="120"/>
      <c r="BP54" s="120"/>
      <c r="BR54" s="121"/>
    </row>
    <row r="55" spans="1:101" x14ac:dyDescent="0.2">
      <c r="A55" s="4"/>
      <c r="B55" s="44">
        <f>$E$5</f>
        <v>1</v>
      </c>
      <c r="C55" s="44">
        <f>$C$5</f>
        <v>6.1257422745431001E-17</v>
      </c>
      <c r="D55" s="44">
        <v>0</v>
      </c>
      <c r="E55" s="44">
        <v>0</v>
      </c>
      <c r="F55" s="44">
        <v>0</v>
      </c>
      <c r="G55" s="44">
        <v>0</v>
      </c>
      <c r="H55" s="4"/>
      <c r="I55" s="4"/>
      <c r="J55" s="4"/>
      <c r="K55" s="4"/>
      <c r="L55" s="44">
        <f>$M$5</f>
        <v>1</v>
      </c>
      <c r="M55" s="44">
        <f>-$O$5</f>
        <v>0</v>
      </c>
      <c r="N55" s="44">
        <v>0</v>
      </c>
      <c r="O55" s="44">
        <v>0</v>
      </c>
      <c r="P55" s="44">
        <v>0</v>
      </c>
      <c r="Q55" s="44">
        <v>0</v>
      </c>
      <c r="R55" s="4"/>
      <c r="S55" s="4"/>
      <c r="T55" s="4"/>
      <c r="U55" s="4"/>
      <c r="V55" s="44">
        <f>$C$5</f>
        <v>6.1257422745431001E-17</v>
      </c>
      <c r="W55" s="44">
        <f>-$E$5</f>
        <v>-1</v>
      </c>
      <c r="X55" s="44">
        <v>0</v>
      </c>
      <c r="Y55" s="44">
        <v>0</v>
      </c>
      <c r="Z55" s="44">
        <v>0</v>
      </c>
      <c r="AA55" s="44">
        <v>0</v>
      </c>
      <c r="AB55" s="4"/>
      <c r="AC55" s="4"/>
      <c r="AH55" s="148"/>
      <c r="AI55" s="148"/>
      <c r="AJ55" s="85">
        <v>10</v>
      </c>
      <c r="AK55" s="112" t="str">
        <f t="shared" si="21"/>
        <v/>
      </c>
      <c r="AL55" s="105" t="str">
        <f t="shared" si="22"/>
        <v/>
      </c>
      <c r="AM55" s="105" t="str">
        <f t="shared" si="23"/>
        <v/>
      </c>
      <c r="AN55" s="110">
        <f t="shared" si="24"/>
        <v>-700000</v>
      </c>
      <c r="AO55" s="110" t="str">
        <f t="shared" si="25"/>
        <v/>
      </c>
      <c r="AP55" s="110" t="str">
        <f t="shared" si="26"/>
        <v/>
      </c>
      <c r="AQ55" s="114">
        <f t="shared" si="27"/>
        <v>-328.125</v>
      </c>
      <c r="AR55" s="113" t="str">
        <f t="shared" si="28"/>
        <v/>
      </c>
      <c r="AS55" s="113">
        <f t="shared" si="29"/>
        <v>656250</v>
      </c>
      <c r="AT55" s="108">
        <f t="shared" si="30"/>
        <v>700328.125</v>
      </c>
      <c r="AU55" s="108" t="str">
        <f t="shared" si="31"/>
        <v/>
      </c>
      <c r="AV55" s="109" t="str">
        <f>IF(ABS(AV15+BL15+AV34)&lt;0.1,"",AV15+BL15+AV34)</f>
        <v/>
      </c>
      <c r="AW55" s="105" t="str">
        <f t="shared" si="33"/>
        <v/>
      </c>
      <c r="AX55" s="115">
        <f>IF(ABS(AX15+BN15+AX34)&lt;0.1,"",AX15+BN15+AX34)</f>
        <v>656250</v>
      </c>
      <c r="AY55" s="4"/>
      <c r="AZ55" s="85">
        <v>9</v>
      </c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4"/>
      <c r="BO55" s="120"/>
      <c r="BP55" s="120"/>
      <c r="BR55" s="121"/>
    </row>
    <row r="56" spans="1:101" x14ac:dyDescent="0.2">
      <c r="A56" s="4"/>
      <c r="B56" s="44">
        <v>0</v>
      </c>
      <c r="C56" s="44">
        <v>0</v>
      </c>
      <c r="D56" s="44">
        <f>D47</f>
        <v>1</v>
      </c>
      <c r="E56" s="44">
        <v>0</v>
      </c>
      <c r="F56" s="44">
        <v>0</v>
      </c>
      <c r="G56" s="44">
        <v>0</v>
      </c>
      <c r="H56" s="4"/>
      <c r="I56" s="4"/>
      <c r="J56" s="4"/>
      <c r="K56" s="4"/>
      <c r="L56" s="44">
        <f>$O$5</f>
        <v>0</v>
      </c>
      <c r="M56" s="44">
        <f>$M$5</f>
        <v>1</v>
      </c>
      <c r="N56" s="44">
        <v>0</v>
      </c>
      <c r="O56" s="44">
        <v>0</v>
      </c>
      <c r="P56" s="44">
        <v>0</v>
      </c>
      <c r="Q56" s="44">
        <v>0</v>
      </c>
      <c r="R56" s="4"/>
      <c r="S56" s="4"/>
      <c r="T56" s="4"/>
      <c r="U56" s="4"/>
      <c r="V56" s="44">
        <f>$E$5</f>
        <v>1</v>
      </c>
      <c r="W56" s="44">
        <f>$C$5</f>
        <v>6.1257422745431001E-17</v>
      </c>
      <c r="X56" s="44">
        <v>0</v>
      </c>
      <c r="Y56" s="44">
        <v>0</v>
      </c>
      <c r="Z56" s="44">
        <v>0</v>
      </c>
      <c r="AA56" s="44">
        <v>0</v>
      </c>
      <c r="AB56" s="4"/>
      <c r="AC56" s="4"/>
      <c r="AH56" s="131"/>
      <c r="AI56" s="131"/>
      <c r="AJ56" s="85">
        <v>11</v>
      </c>
      <c r="AK56" s="112" t="str">
        <f t="shared" si="21"/>
        <v/>
      </c>
      <c r="AL56" s="105" t="str">
        <f t="shared" si="22"/>
        <v/>
      </c>
      <c r="AM56" s="105" t="str">
        <f t="shared" si="23"/>
        <v/>
      </c>
      <c r="AN56" s="109" t="str">
        <f t="shared" si="24"/>
        <v/>
      </c>
      <c r="AO56" s="109">
        <f t="shared" si="25"/>
        <v>-777.77777777777783</v>
      </c>
      <c r="AP56" s="110">
        <f t="shared" si="26"/>
        <v>-2333333.3333333335</v>
      </c>
      <c r="AQ56" s="113" t="str">
        <f t="shared" si="27"/>
        <v/>
      </c>
      <c r="AR56" s="113">
        <f t="shared" si="28"/>
        <v>-525000</v>
      </c>
      <c r="AS56" s="113" t="str">
        <f t="shared" si="29"/>
        <v/>
      </c>
      <c r="AT56" s="108" t="str">
        <f t="shared" si="30"/>
        <v/>
      </c>
      <c r="AU56" s="108">
        <f t="shared" si="31"/>
        <v>525777.77777777775</v>
      </c>
      <c r="AV56" s="109">
        <f>IF(ABS(AV16+BL16+AV35)&lt;0.1,"",AV16+BL16+AV35)</f>
        <v>-2333333.3333333335</v>
      </c>
      <c r="AW56" s="105" t="str">
        <f t="shared" si="33"/>
        <v/>
      </c>
      <c r="AX56" s="115" t="str">
        <f>IF(ABS(AX16+BN16+AX35)&lt;0.1,"",AX16+BN16+AX35)</f>
        <v/>
      </c>
      <c r="AY56" s="4"/>
      <c r="AZ56" s="85">
        <v>10</v>
      </c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4"/>
      <c r="BO56" s="120"/>
      <c r="BP56" s="120"/>
      <c r="BR56" s="121"/>
    </row>
    <row r="57" spans="1:101" x14ac:dyDescent="0.2">
      <c r="A57" s="4"/>
      <c r="B57" s="44">
        <v>0</v>
      </c>
      <c r="C57" s="44">
        <v>0</v>
      </c>
      <c r="D57" s="44">
        <v>0</v>
      </c>
      <c r="E57" s="44">
        <f>$C$5</f>
        <v>6.1257422745431001E-17</v>
      </c>
      <c r="F57" s="44">
        <f>-$E$5</f>
        <v>-1</v>
      </c>
      <c r="G57" s="44">
        <v>0</v>
      </c>
      <c r="H57" s="4"/>
      <c r="I57" s="4"/>
      <c r="J57" s="4"/>
      <c r="K57" s="4"/>
      <c r="L57" s="44">
        <v>0</v>
      </c>
      <c r="M57" s="44">
        <v>0</v>
      </c>
      <c r="N57" s="44">
        <f>N48</f>
        <v>1</v>
      </c>
      <c r="O57" s="44">
        <v>0</v>
      </c>
      <c r="P57" s="44">
        <v>0</v>
      </c>
      <c r="Q57" s="44">
        <v>0</v>
      </c>
      <c r="R57" s="4"/>
      <c r="S57" s="4"/>
      <c r="T57" s="4"/>
      <c r="U57" s="4"/>
      <c r="V57" s="44">
        <v>0</v>
      </c>
      <c r="W57" s="44">
        <v>0</v>
      </c>
      <c r="X57" s="44">
        <f>X48</f>
        <v>1</v>
      </c>
      <c r="Y57" s="44">
        <v>0</v>
      </c>
      <c r="Z57" s="44">
        <v>0</v>
      </c>
      <c r="AA57" s="44">
        <v>0</v>
      </c>
      <c r="AB57" s="4"/>
      <c r="AC57" s="4"/>
      <c r="AJ57" s="85">
        <v>12</v>
      </c>
      <c r="AK57" s="112" t="str">
        <f t="shared" si="21"/>
        <v/>
      </c>
      <c r="AL57" s="105" t="str">
        <f t="shared" si="22"/>
        <v/>
      </c>
      <c r="AM57" s="105" t="str">
        <f t="shared" si="23"/>
        <v/>
      </c>
      <c r="AN57" s="109" t="str">
        <f t="shared" si="24"/>
        <v/>
      </c>
      <c r="AO57" s="109">
        <f t="shared" si="25"/>
        <v>2333333.3333333335</v>
      </c>
      <c r="AP57" s="110">
        <f t="shared" si="26"/>
        <v>4666666666.666667</v>
      </c>
      <c r="AQ57" s="104" t="str">
        <f>IF(ABS(AQ17+BG17+AQ36)&lt;0.1,"",AQ17+BG17+AQ36)</f>
        <v/>
      </c>
      <c r="AR57" s="104" t="str">
        <f>IF(ABS(AR17+BH17+AR36)&lt;0.1,"",AR17+BH17+AR36)</f>
        <v/>
      </c>
      <c r="AS57" s="104" t="str">
        <f>IF(ABS(AS17+BI17+AS36)&lt;0.1,"",AS17+BI17+AS36)</f>
        <v/>
      </c>
      <c r="AT57" s="109" t="str">
        <f>IF(ABS(AT17+BJ17+AT36)&lt;0.1,"",AT17+BJ17+AT36)</f>
        <v/>
      </c>
      <c r="AU57" s="109">
        <f>IF(ABS(AU17+BK17+AU36)&lt;0.1,"",AU17+BK17+AU36)</f>
        <v>-2333333.3333333335</v>
      </c>
      <c r="AV57" s="109">
        <f>IF(ABS(AV17+BL17+AV36)&lt;0.1,"",AV17+BL17+AV36)</f>
        <v>9333333333.333334</v>
      </c>
      <c r="AW57" s="105" t="str">
        <f t="shared" si="33"/>
        <v/>
      </c>
      <c r="AX57" s="107" t="str">
        <f>IF(ABS(AX17+BN17+AX36)&lt;0.1,"",AX17+BN17+AX36)</f>
        <v/>
      </c>
      <c r="AY57" s="4"/>
      <c r="AZ57" s="85">
        <v>11</v>
      </c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4"/>
    </row>
    <row r="58" spans="1:101" x14ac:dyDescent="0.2">
      <c r="A58" s="4"/>
      <c r="B58" s="44">
        <v>0</v>
      </c>
      <c r="C58" s="44">
        <v>0</v>
      </c>
      <c r="D58" s="44">
        <v>0</v>
      </c>
      <c r="E58" s="44">
        <f>$E$5</f>
        <v>1</v>
      </c>
      <c r="F58" s="44">
        <f>$C$5</f>
        <v>6.1257422745431001E-17</v>
      </c>
      <c r="G58" s="44">
        <v>0</v>
      </c>
      <c r="H58" s="4"/>
      <c r="I58" s="4"/>
      <c r="J58" s="4"/>
      <c r="K58" s="4"/>
      <c r="L58" s="44">
        <v>0</v>
      </c>
      <c r="M58" s="44">
        <v>0</v>
      </c>
      <c r="N58" s="44">
        <v>0</v>
      </c>
      <c r="O58" s="44">
        <f>$M$5</f>
        <v>1</v>
      </c>
      <c r="P58" s="44">
        <f>-$O$5</f>
        <v>0</v>
      </c>
      <c r="Q58" s="44">
        <v>0</v>
      </c>
      <c r="R58" s="4"/>
      <c r="S58" s="4"/>
      <c r="T58" s="4"/>
      <c r="U58" s="4"/>
      <c r="V58" s="44">
        <v>0</v>
      </c>
      <c r="W58" s="44">
        <v>0</v>
      </c>
      <c r="X58" s="44">
        <v>0</v>
      </c>
      <c r="Y58" s="44">
        <f>$C$5</f>
        <v>6.1257422745431001E-17</v>
      </c>
      <c r="Z58" s="44">
        <f>-$E$5</f>
        <v>-1</v>
      </c>
      <c r="AA58" s="44">
        <v>0</v>
      </c>
      <c r="AB58" s="4"/>
      <c r="AC58" s="4"/>
      <c r="AJ58" s="85">
        <v>13</v>
      </c>
      <c r="AK58" s="116">
        <f t="shared" si="21"/>
        <v>-656250</v>
      </c>
      <c r="AL58" s="106" t="str">
        <f t="shared" si="22"/>
        <v/>
      </c>
      <c r="AM58" s="106">
        <f t="shared" si="23"/>
        <v>875000000</v>
      </c>
      <c r="AN58" s="106">
        <f t="shared" si="24"/>
        <v>656250</v>
      </c>
      <c r="AO58" s="106" t="str">
        <f t="shared" si="25"/>
        <v/>
      </c>
      <c r="AP58" s="105" t="str">
        <f t="shared" si="26"/>
        <v/>
      </c>
      <c r="AQ58" s="105" t="str">
        <f t="shared" si="27"/>
        <v/>
      </c>
      <c r="AR58" s="105" t="str">
        <f t="shared" si="28"/>
        <v/>
      </c>
      <c r="AS58" s="105" t="str">
        <f t="shared" si="29"/>
        <v/>
      </c>
      <c r="AT58" s="105" t="str">
        <f t="shared" si="30"/>
        <v/>
      </c>
      <c r="AU58" s="105" t="str">
        <f t="shared" si="31"/>
        <v/>
      </c>
      <c r="AV58" s="105" t="str">
        <f>IF(ABS(AV18+BL18+AV37)&lt;0.1,"",AV18+BL18+AV37)</f>
        <v/>
      </c>
      <c r="AW58" s="106">
        <f t="shared" si="33"/>
        <v>1750000000</v>
      </c>
      <c r="AX58" s="107" t="str">
        <f>IF(ABS(AX18+BN18+AX37)&lt;0.1,"",AX18+BN18+AX37)</f>
        <v/>
      </c>
      <c r="AY58" s="4" t="s">
        <v>1</v>
      </c>
      <c r="AZ58" s="85">
        <v>12</v>
      </c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4"/>
    </row>
    <row r="59" spans="1:101" x14ac:dyDescent="0.2">
      <c r="A59" s="4"/>
      <c r="B59" s="44">
        <v>0</v>
      </c>
      <c r="C59" s="44">
        <v>0</v>
      </c>
      <c r="D59" s="44">
        <v>0</v>
      </c>
      <c r="E59" s="44">
        <v>0</v>
      </c>
      <c r="F59" s="44">
        <v>0</v>
      </c>
      <c r="G59" s="44">
        <f>D47</f>
        <v>1</v>
      </c>
      <c r="H59" s="4"/>
      <c r="I59" s="4"/>
      <c r="J59" s="4"/>
      <c r="K59" s="4"/>
      <c r="L59" s="44">
        <v>0</v>
      </c>
      <c r="M59" s="44">
        <v>0</v>
      </c>
      <c r="N59" s="44">
        <v>0</v>
      </c>
      <c r="O59" s="44">
        <f>$O$5</f>
        <v>0</v>
      </c>
      <c r="P59" s="44">
        <f>$M$5</f>
        <v>1</v>
      </c>
      <c r="Q59" s="44">
        <v>0</v>
      </c>
      <c r="R59" s="4"/>
      <c r="S59" s="4"/>
      <c r="T59" s="4"/>
      <c r="U59" s="4"/>
      <c r="V59" s="44">
        <v>0</v>
      </c>
      <c r="W59" s="44">
        <v>0</v>
      </c>
      <c r="X59" s="44">
        <v>0</v>
      </c>
      <c r="Y59" s="44">
        <f>$E$5</f>
        <v>1</v>
      </c>
      <c r="Z59" s="44">
        <f>$C$5</f>
        <v>6.1257422745431001E-17</v>
      </c>
      <c r="AA59" s="44">
        <v>0</v>
      </c>
      <c r="AB59" s="4"/>
      <c r="AC59" s="4"/>
      <c r="AJ59" s="85">
        <v>14</v>
      </c>
      <c r="AK59" s="112" t="str">
        <f t="shared" si="21"/>
        <v/>
      </c>
      <c r="AL59" s="105" t="str">
        <f t="shared" si="22"/>
        <v/>
      </c>
      <c r="AM59" s="105" t="str">
        <f t="shared" si="23"/>
        <v/>
      </c>
      <c r="AN59" s="105" t="str">
        <f t="shared" si="24"/>
        <v/>
      </c>
      <c r="AO59" s="105" t="str">
        <f t="shared" si="25"/>
        <v/>
      </c>
      <c r="AP59" s="105" t="str">
        <f t="shared" si="26"/>
        <v/>
      </c>
      <c r="AQ59" s="114">
        <f>IF(ABS(AQ19+BG19+AQ38)&lt;0.1,"",AQ19+BG19+AQ38)</f>
        <v>-656250</v>
      </c>
      <c r="AR59" s="114" t="str">
        <f>IF(ABS(AR19+BH19+AR38)&lt;0.1,"",AR19+BH19+AR38)</f>
        <v/>
      </c>
      <c r="AS59" s="114">
        <f>IF(ABS(AS19+BI19+AS38)&lt;0.1,"",AS19+BI19+AS38)</f>
        <v>875000000</v>
      </c>
      <c r="AT59" s="114">
        <f>IF(ABS(AT19+BJ19+AT38)&lt;0.1,"",AT19+BJ19+AT38)</f>
        <v>656250</v>
      </c>
      <c r="AU59" s="114" t="str">
        <f>IF(ABS(AU19+BK19+AU38)&lt;0.1,"",AU19+BK19+AU38)</f>
        <v/>
      </c>
      <c r="AV59" s="105" t="str">
        <f>IF(ABS(AV19+BL19+AV38)&lt;0.1,"",AV19+BL19+AV38)</f>
        <v/>
      </c>
      <c r="AW59" s="105" t="str">
        <f t="shared" si="33"/>
        <v/>
      </c>
      <c r="AX59" s="115">
        <f>IF(ABS(AX19+BN19+AX38)&lt;0.1,"",AX19+BN19+AX38)</f>
        <v>1750000000</v>
      </c>
      <c r="AY59" s="4"/>
      <c r="AZ59" s="85">
        <v>13</v>
      </c>
      <c r="BA59" s="83"/>
      <c r="BB59" s="83"/>
      <c r="BG59" s="83"/>
      <c r="BH59" s="83"/>
      <c r="BI59" s="83"/>
      <c r="BJ59" s="83"/>
      <c r="BK59" s="83"/>
      <c r="BL59" s="83"/>
      <c r="BT59" s="120"/>
      <c r="BY59" s="125"/>
      <c r="CA59" s="126"/>
    </row>
    <row r="60" spans="1:10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f>N48</f>
        <v>1</v>
      </c>
      <c r="R60" s="4"/>
      <c r="S60" s="4"/>
      <c r="T60" s="4"/>
      <c r="U60" s="4"/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f>X48</f>
        <v>1</v>
      </c>
      <c r="AB60" s="4"/>
      <c r="AC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85">
        <v>14</v>
      </c>
      <c r="BA60" s="95"/>
      <c r="BB60" s="95"/>
      <c r="BG60" s="95"/>
      <c r="BH60" s="95"/>
      <c r="BI60" s="95"/>
      <c r="BJ60" s="95"/>
      <c r="BK60" s="95"/>
      <c r="BL60" s="95"/>
      <c r="BT60" s="120"/>
      <c r="BY60" s="125"/>
      <c r="CA60" s="126"/>
    </row>
    <row r="61" spans="1:10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119"/>
      <c r="BB61" s="119"/>
      <c r="BE61" s="119"/>
      <c r="BK61" s="124"/>
      <c r="BT61" s="120"/>
      <c r="BY61" s="125"/>
      <c r="CA61" s="126"/>
    </row>
    <row r="62" spans="1:101" ht="15" x14ac:dyDescent="0.25">
      <c r="AJ62" s="4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1"/>
      <c r="AX62" s="151"/>
      <c r="AY62" s="150"/>
      <c r="AZ62" s="119"/>
      <c r="BB62" s="119"/>
      <c r="BE62" s="119"/>
      <c r="BK62" s="124"/>
      <c r="BT62" s="120"/>
      <c r="BY62" s="125"/>
      <c r="CA62" s="126"/>
    </row>
    <row r="63" spans="1:101" ht="15" x14ac:dyDescent="0.25">
      <c r="AJ63" s="149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1"/>
      <c r="AX63" s="151"/>
      <c r="AY63" s="150"/>
      <c r="AZ63" s="119"/>
      <c r="BB63" s="119"/>
      <c r="BE63" s="119"/>
      <c r="BK63" s="124"/>
      <c r="BT63" s="120"/>
      <c r="BY63" s="125"/>
      <c r="CA63" s="126"/>
    </row>
    <row r="64" spans="1:101" ht="15" x14ac:dyDescent="0.25">
      <c r="AJ64" s="149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1"/>
      <c r="AX64" s="151"/>
      <c r="AY64" s="150"/>
      <c r="BB64" s="119"/>
      <c r="BE64" s="119"/>
      <c r="BK64" s="124"/>
      <c r="BT64" s="120"/>
      <c r="BY64" s="125"/>
      <c r="CA64" s="126"/>
    </row>
    <row r="65" spans="5:74" ht="15" x14ac:dyDescent="0.25">
      <c r="AJ65" s="149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1"/>
      <c r="AX65" s="151"/>
      <c r="AY65" s="150"/>
      <c r="BB65" s="119"/>
      <c r="BE65" s="119"/>
    </row>
    <row r="66" spans="5:74" ht="15" x14ac:dyDescent="0.25">
      <c r="AJ66" s="149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1"/>
      <c r="AX66" s="151"/>
      <c r="AY66" s="150"/>
    </row>
    <row r="67" spans="5:74" ht="15" x14ac:dyDescent="0.25">
      <c r="AJ67" s="149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1"/>
      <c r="AX67" s="151"/>
      <c r="AY67" s="150"/>
    </row>
    <row r="68" spans="5:74" ht="15" x14ac:dyDescent="0.25">
      <c r="AJ68" s="149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1"/>
      <c r="AX68" s="151"/>
      <c r="AY68" s="150"/>
      <c r="BO68" s="123"/>
      <c r="BR68" s="147"/>
    </row>
    <row r="69" spans="5:74" ht="15" x14ac:dyDescent="0.25">
      <c r="AJ69" s="149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1"/>
      <c r="AX69" s="151"/>
      <c r="AY69" s="150"/>
      <c r="BR69" s="147"/>
    </row>
    <row r="70" spans="5:74" ht="15" x14ac:dyDescent="0.25">
      <c r="AJ70" s="149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1"/>
      <c r="AX70" s="151"/>
      <c r="AY70" s="150"/>
      <c r="BR70" s="147"/>
    </row>
    <row r="71" spans="5:74" ht="15" x14ac:dyDescent="0.25">
      <c r="AJ71" s="149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1"/>
      <c r="AX71" s="151"/>
      <c r="AY71" s="150"/>
      <c r="BR71" s="147"/>
    </row>
    <row r="72" spans="5:74" ht="15" x14ac:dyDescent="0.25">
      <c r="AJ72" s="149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1"/>
      <c r="AX72" s="151"/>
      <c r="AY72" s="150"/>
      <c r="BC72" s="120"/>
      <c r="BD72" s="120"/>
      <c r="BR72" s="147"/>
    </row>
    <row r="73" spans="5:74" ht="15" x14ac:dyDescent="0.25">
      <c r="AJ73" s="149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1"/>
      <c r="AX73" s="151"/>
      <c r="AY73" s="150"/>
      <c r="BR73" s="147"/>
    </row>
    <row r="74" spans="5:74" ht="15" x14ac:dyDescent="0.25">
      <c r="AJ74" s="149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1"/>
      <c r="AX74" s="151"/>
      <c r="AY74" s="150"/>
      <c r="BR74" s="147"/>
    </row>
    <row r="75" spans="5:74" ht="15" x14ac:dyDescent="0.25">
      <c r="AJ75" s="149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1"/>
      <c r="AX75" s="151"/>
      <c r="AY75" s="150"/>
      <c r="BR75" s="147"/>
    </row>
    <row r="76" spans="5:74" ht="15" x14ac:dyDescent="0.25">
      <c r="E76" s="128"/>
      <c r="F76" s="129"/>
      <c r="AG76" s="123"/>
      <c r="AH76" s="123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/>
      <c r="AW76"/>
      <c r="AX76" s="149"/>
      <c r="AY76" s="4"/>
    </row>
    <row r="77" spans="5:74" x14ac:dyDescent="0.2">
      <c r="AG77" s="123"/>
      <c r="AH77" s="123"/>
      <c r="AI77" s="123"/>
      <c r="AY77" s="4"/>
    </row>
    <row r="78" spans="5:74" x14ac:dyDescent="0.2">
      <c r="AY78" s="4"/>
    </row>
    <row r="79" spans="5:74" x14ac:dyDescent="0.2">
      <c r="AY79" s="4"/>
      <c r="BK79" s="123"/>
    </row>
    <row r="80" spans="5:74" x14ac:dyDescent="0.2">
      <c r="AY80" s="4"/>
      <c r="AZ80" s="119"/>
      <c r="BB80" s="119"/>
      <c r="BE80" s="119"/>
      <c r="BK80" s="120"/>
      <c r="BL80" s="120"/>
      <c r="BM80" s="120"/>
      <c r="BN80" s="120"/>
      <c r="BO80" s="120"/>
      <c r="BP80" s="120"/>
      <c r="BR80" s="121"/>
      <c r="BV80" s="122"/>
    </row>
    <row r="81" spans="1:79" x14ac:dyDescent="0.2">
      <c r="AY81" s="4"/>
      <c r="AZ81" s="119"/>
      <c r="BB81" s="119"/>
      <c r="BE81" s="119"/>
      <c r="BK81" s="120"/>
      <c r="BL81" s="120"/>
      <c r="BM81" s="120"/>
      <c r="BN81" s="120"/>
      <c r="BO81" s="120"/>
      <c r="BP81" s="120"/>
      <c r="BR81" s="121"/>
      <c r="BV81" s="122"/>
    </row>
    <row r="82" spans="1:79" x14ac:dyDescent="0.2">
      <c r="AY82" s="4"/>
      <c r="AZ82" s="119"/>
      <c r="BB82" s="119"/>
      <c r="BE82" s="119"/>
      <c r="BK82" s="120"/>
      <c r="BL82" s="120"/>
      <c r="BM82" s="120"/>
      <c r="BN82" s="120"/>
      <c r="BO82" s="120"/>
      <c r="BP82" s="120"/>
      <c r="BR82" s="121"/>
      <c r="BV82" s="122"/>
    </row>
    <row r="83" spans="1:7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117"/>
      <c r="BK83" s="120"/>
      <c r="BL83" s="120"/>
      <c r="BM83" s="120"/>
      <c r="BN83" s="120"/>
      <c r="BO83" s="120"/>
      <c r="BP83" s="120"/>
      <c r="BR83" s="121"/>
      <c r="BV83" s="122"/>
    </row>
    <row r="84" spans="1:7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14"/>
      <c r="BF84" s="4"/>
      <c r="BG84" s="4"/>
      <c r="BH84" s="4"/>
      <c r="BI84" s="4"/>
      <c r="BJ84" s="4"/>
      <c r="BK84" s="6"/>
      <c r="BL84" s="6"/>
      <c r="BM84" s="6"/>
      <c r="BN84" s="6"/>
      <c r="BO84" s="120"/>
      <c r="BP84" s="120"/>
      <c r="BR84" s="121"/>
      <c r="BV84" s="122"/>
    </row>
    <row r="85" spans="1:79" x14ac:dyDescent="0.25">
      <c r="AZ85" s="117"/>
      <c r="BC85" s="118"/>
      <c r="BD85" s="118"/>
      <c r="BE85" s="119"/>
      <c r="BK85" s="120"/>
      <c r="BL85" s="120"/>
      <c r="BM85" s="120"/>
      <c r="BN85" s="120"/>
      <c r="BO85" s="120"/>
      <c r="BP85" s="120"/>
      <c r="BR85" s="121"/>
      <c r="BV85" s="122"/>
    </row>
    <row r="86" spans="1:79" x14ac:dyDescent="0.25">
      <c r="AZ86" s="117"/>
      <c r="BC86" s="118"/>
      <c r="BD86" s="118"/>
      <c r="BE86" s="119"/>
    </row>
    <row r="87" spans="1:79" x14ac:dyDescent="0.25">
      <c r="BB87" s="119"/>
      <c r="BE87" s="119"/>
      <c r="BK87" s="123"/>
    </row>
    <row r="88" spans="1:79" x14ac:dyDescent="0.25">
      <c r="BB88" s="119"/>
      <c r="BE88" s="119"/>
      <c r="BK88" s="124"/>
      <c r="BL88" s="124"/>
      <c r="BM88" s="124"/>
      <c r="BN88" s="124"/>
      <c r="BO88" s="124"/>
      <c r="BP88" s="124"/>
      <c r="BR88" s="121"/>
      <c r="BT88" s="120"/>
      <c r="BY88" s="125"/>
      <c r="CA88" s="126"/>
    </row>
    <row r="89" spans="1:79" x14ac:dyDescent="0.25">
      <c r="AZ89" s="119"/>
      <c r="BB89" s="119"/>
      <c r="BE89" s="119"/>
      <c r="BK89" s="124"/>
      <c r="BL89" s="124"/>
      <c r="BM89" s="124"/>
      <c r="BN89" s="124"/>
      <c r="BO89" s="124"/>
      <c r="BP89" s="124"/>
      <c r="BR89" s="121"/>
      <c r="BT89" s="124"/>
      <c r="BY89" s="125"/>
      <c r="CA89" s="126"/>
    </row>
    <row r="90" spans="1:79" x14ac:dyDescent="0.25">
      <c r="AZ90" s="119"/>
      <c r="BB90" s="119"/>
      <c r="BE90" s="119"/>
      <c r="BK90" s="124"/>
      <c r="BL90" s="124"/>
      <c r="BM90" s="124"/>
      <c r="BN90" s="124"/>
      <c r="BO90" s="124"/>
      <c r="BP90" s="124"/>
      <c r="BR90" s="121"/>
      <c r="BT90" s="124"/>
      <c r="BY90" s="125"/>
      <c r="CA90" s="126"/>
    </row>
    <row r="91" spans="1:79" x14ac:dyDescent="0.25">
      <c r="BE91" s="119"/>
      <c r="BK91" s="124"/>
      <c r="BL91" s="124"/>
      <c r="BM91" s="124"/>
      <c r="BN91" s="124"/>
      <c r="BO91" s="124"/>
      <c r="BP91" s="124"/>
      <c r="BR91" s="121"/>
      <c r="BT91" s="120"/>
      <c r="BY91" s="125"/>
      <c r="CA91" s="126"/>
    </row>
    <row r="92" spans="1:79" x14ac:dyDescent="0.25">
      <c r="BE92" s="119"/>
      <c r="BK92" s="124"/>
      <c r="BL92" s="124"/>
      <c r="BM92" s="124"/>
      <c r="BN92" s="124"/>
      <c r="BO92" s="124"/>
      <c r="BP92" s="124"/>
      <c r="BR92" s="121"/>
      <c r="BT92" s="124"/>
      <c r="BY92" s="125"/>
      <c r="CA92" s="126"/>
    </row>
    <row r="93" spans="1:79" x14ac:dyDescent="0.25">
      <c r="BE93" s="119"/>
      <c r="BK93" s="124"/>
      <c r="BL93" s="124"/>
      <c r="BM93" s="124"/>
      <c r="BN93" s="124"/>
      <c r="BO93" s="124"/>
      <c r="BP93" s="124"/>
      <c r="BR93" s="121"/>
      <c r="BT93" s="124"/>
      <c r="BY93" s="125"/>
      <c r="CA93" s="126"/>
    </row>
    <row r="100" spans="23:70" x14ac:dyDescent="0.25">
      <c r="BC100" s="120"/>
      <c r="BD100" s="120"/>
    </row>
    <row r="108" spans="23:70" x14ac:dyDescent="0.25">
      <c r="AZ108" s="119"/>
      <c r="BB108" s="119"/>
      <c r="BE108" s="119"/>
      <c r="BK108" s="123"/>
    </row>
    <row r="109" spans="23:70" x14ac:dyDescent="0.25">
      <c r="AZ109" s="119"/>
      <c r="BB109" s="119"/>
      <c r="BE109" s="119"/>
      <c r="BK109" s="120"/>
      <c r="BL109" s="120"/>
      <c r="BM109" s="120"/>
      <c r="BN109" s="120"/>
      <c r="BO109" s="120"/>
      <c r="BP109" s="120"/>
    </row>
    <row r="110" spans="23:70" x14ac:dyDescent="0.25">
      <c r="W110" s="124"/>
      <c r="AZ110" s="119"/>
      <c r="BB110" s="119"/>
      <c r="BE110" s="119"/>
      <c r="BK110" s="120"/>
      <c r="BL110" s="120"/>
      <c r="BM110" s="120"/>
      <c r="BN110" s="120"/>
      <c r="BO110" s="120"/>
      <c r="BP110" s="120"/>
    </row>
    <row r="111" spans="23:70" x14ac:dyDescent="0.25">
      <c r="X111" s="124"/>
      <c r="AE111" s="124"/>
      <c r="AZ111" s="117"/>
      <c r="BK111" s="120"/>
      <c r="BL111" s="120"/>
      <c r="BM111" s="120"/>
      <c r="BN111" s="120"/>
      <c r="BO111" s="120"/>
      <c r="BP111" s="120"/>
    </row>
    <row r="112" spans="23:70" x14ac:dyDescent="0.25">
      <c r="Y112" s="124"/>
      <c r="AA112" s="124"/>
      <c r="AF112" s="124"/>
      <c r="BK112" s="120"/>
      <c r="BL112" s="120"/>
      <c r="BM112" s="120"/>
      <c r="BN112" s="120"/>
      <c r="BO112" s="120"/>
      <c r="BP112" s="120"/>
      <c r="BR112" s="121"/>
    </row>
    <row r="113" spans="2:79" x14ac:dyDescent="0.25">
      <c r="AZ113" s="119"/>
      <c r="BB113" s="119"/>
      <c r="BE113" s="119"/>
      <c r="BK113" s="120"/>
      <c r="BL113" s="120"/>
      <c r="BM113" s="120"/>
      <c r="BN113" s="120"/>
      <c r="BO113" s="120"/>
      <c r="BP113" s="120"/>
      <c r="BR113" s="121"/>
    </row>
    <row r="114" spans="2:79" x14ac:dyDescent="0.25">
      <c r="Y114" s="124"/>
      <c r="AA114" s="124"/>
      <c r="AF114" s="124"/>
      <c r="BB114" s="119"/>
      <c r="BE114" s="127"/>
      <c r="BK114" s="120"/>
      <c r="BL114" s="120"/>
      <c r="BM114" s="120"/>
      <c r="BN114" s="120"/>
      <c r="BO114" s="120"/>
      <c r="BP114" s="120"/>
      <c r="BR114" s="121"/>
    </row>
    <row r="115" spans="2:79" x14ac:dyDescent="0.25">
      <c r="BB115" s="119"/>
      <c r="BE115" s="127"/>
    </row>
    <row r="116" spans="2:79" x14ac:dyDescent="0.25">
      <c r="AZ116" s="119"/>
      <c r="BB116" s="119"/>
      <c r="BE116" s="127"/>
      <c r="BK116" s="123"/>
    </row>
    <row r="117" spans="2:79" x14ac:dyDescent="0.25">
      <c r="AZ117" s="119"/>
      <c r="BB117" s="124"/>
      <c r="BE117" s="127"/>
      <c r="BK117" s="124"/>
      <c r="BL117" s="124"/>
      <c r="BM117" s="124"/>
      <c r="BN117" s="124"/>
      <c r="BO117" s="124"/>
      <c r="BP117" s="124"/>
      <c r="BT117" s="120"/>
      <c r="BY117" s="125"/>
      <c r="CA117" s="126"/>
    </row>
    <row r="118" spans="2:79" x14ac:dyDescent="0.25">
      <c r="X118" s="124"/>
      <c r="AE118" s="124"/>
      <c r="AZ118" s="119"/>
      <c r="BB118" s="124"/>
      <c r="BE118" s="127"/>
      <c r="BK118" s="124"/>
      <c r="BL118" s="124"/>
      <c r="BM118" s="124"/>
      <c r="BN118" s="124"/>
      <c r="BO118" s="124"/>
      <c r="BP118" s="124"/>
      <c r="BT118" s="120"/>
      <c r="BY118" s="125"/>
      <c r="CA118" s="126"/>
    </row>
    <row r="119" spans="2:79" x14ac:dyDescent="0.25">
      <c r="Y119" s="124"/>
      <c r="AA119" s="124"/>
      <c r="AF119" s="124"/>
      <c r="BE119" s="127"/>
      <c r="BK119" s="124"/>
      <c r="BL119" s="124"/>
      <c r="BM119" s="124"/>
      <c r="BN119" s="124"/>
      <c r="BO119" s="124"/>
      <c r="BP119" s="124"/>
      <c r="BT119" s="120"/>
      <c r="BY119" s="125"/>
      <c r="CA119" s="126"/>
    </row>
    <row r="120" spans="2:79" x14ac:dyDescent="0.25">
      <c r="BE120" s="127"/>
      <c r="BK120" s="124"/>
      <c r="BL120" s="124"/>
      <c r="BM120" s="124"/>
      <c r="BN120" s="124"/>
      <c r="BO120" s="124"/>
      <c r="BP120" s="124"/>
      <c r="BT120" s="120"/>
      <c r="BY120" s="125"/>
      <c r="CA120" s="126"/>
    </row>
    <row r="121" spans="2:79" x14ac:dyDescent="0.25">
      <c r="Y121" s="124"/>
      <c r="AA121" s="124"/>
      <c r="AF121" s="124"/>
      <c r="BK121" s="124"/>
      <c r="BL121" s="124"/>
      <c r="BM121" s="124"/>
      <c r="BN121" s="124"/>
      <c r="BO121" s="124"/>
      <c r="BP121" s="124"/>
      <c r="BT121" s="120"/>
      <c r="BY121" s="125"/>
      <c r="CA121" s="126"/>
    </row>
    <row r="122" spans="2:79" x14ac:dyDescent="0.25">
      <c r="BK122" s="124"/>
      <c r="BL122" s="124"/>
      <c r="BM122" s="124"/>
      <c r="BN122" s="124"/>
      <c r="BO122" s="124"/>
      <c r="BP122" s="124"/>
      <c r="BT122" s="120"/>
      <c r="BY122" s="125"/>
      <c r="CA122" s="126"/>
    </row>
    <row r="124" spans="2:79" x14ac:dyDescent="0.25">
      <c r="B124" s="123"/>
      <c r="AF124" s="123"/>
    </row>
    <row r="125" spans="2:79" x14ac:dyDescent="0.25">
      <c r="E125" s="128"/>
      <c r="F125" s="129"/>
    </row>
    <row r="126" spans="2:79" x14ac:dyDescent="0.25">
      <c r="E126" s="128"/>
      <c r="F126" s="129"/>
    </row>
    <row r="127" spans="2:79" x14ac:dyDescent="0.25">
      <c r="E127" s="128"/>
      <c r="F127" s="129"/>
      <c r="AW127" s="124"/>
      <c r="AX127" s="124"/>
      <c r="AZ127" s="119"/>
      <c r="BB127" s="119"/>
      <c r="BE127" s="127"/>
    </row>
    <row r="128" spans="2:79" x14ac:dyDescent="0.25">
      <c r="AW128" s="124"/>
      <c r="AX128" s="124"/>
      <c r="AZ128" s="119"/>
      <c r="BB128" s="119"/>
      <c r="BE128" s="127"/>
    </row>
    <row r="129" spans="37:76" x14ac:dyDescent="0.25">
      <c r="AW129" s="124"/>
      <c r="AX129" s="124"/>
      <c r="AZ129" s="119"/>
      <c r="BB129" s="119"/>
      <c r="BE129" s="127"/>
    </row>
    <row r="130" spans="37:76" x14ac:dyDescent="0.25">
      <c r="AW130" s="124"/>
      <c r="AX130" s="130"/>
      <c r="AZ130" s="117"/>
      <c r="BB130" s="124"/>
      <c r="BE130" s="127"/>
    </row>
    <row r="131" spans="37:76" x14ac:dyDescent="0.25">
      <c r="AW131" s="124"/>
      <c r="AX131" s="130"/>
      <c r="AZ131" s="117"/>
      <c r="BB131" s="124"/>
      <c r="BE131" s="127"/>
    </row>
    <row r="132" spans="37:76" x14ac:dyDescent="0.25">
      <c r="AW132" s="124"/>
      <c r="AX132" s="124"/>
      <c r="AZ132" s="117"/>
      <c r="BB132" s="119"/>
      <c r="BE132" s="127"/>
    </row>
    <row r="133" spans="37:76" x14ac:dyDescent="0.25">
      <c r="AW133" s="124"/>
      <c r="AX133" s="130"/>
      <c r="AZ133" s="117"/>
      <c r="BB133" s="119"/>
      <c r="BC133" s="118"/>
      <c r="BD133" s="118"/>
      <c r="BE133" s="127"/>
    </row>
    <row r="134" spans="37:76" x14ac:dyDescent="0.25">
      <c r="AW134" s="130"/>
      <c r="AX134" s="124"/>
      <c r="AZ134" s="117"/>
      <c r="BB134" s="119"/>
      <c r="BE134" s="127"/>
    </row>
    <row r="135" spans="37:76" x14ac:dyDescent="0.25">
      <c r="AW135" s="130"/>
      <c r="AX135" s="124"/>
      <c r="AY135" s="124"/>
      <c r="AZ135" s="117"/>
      <c r="BB135" s="119"/>
      <c r="BE135" s="127"/>
    </row>
    <row r="136" spans="37:76" x14ac:dyDescent="0.25">
      <c r="AW136" s="130"/>
      <c r="AX136" s="124"/>
      <c r="AZ136" s="117"/>
      <c r="BB136" s="119"/>
      <c r="BE136" s="127"/>
    </row>
    <row r="137" spans="37:76" x14ac:dyDescent="0.25">
      <c r="AW137" s="130"/>
      <c r="AX137" s="130"/>
      <c r="AZ137" s="117"/>
      <c r="BB137" s="124"/>
      <c r="BE137" s="127"/>
    </row>
    <row r="138" spans="37:76" x14ac:dyDescent="0.25">
      <c r="AW138" s="130"/>
      <c r="AX138" s="130"/>
      <c r="AZ138" s="117"/>
      <c r="BB138" s="124"/>
      <c r="BE138" s="127"/>
    </row>
    <row r="139" spans="37:76" x14ac:dyDescent="0.25">
      <c r="AK139" s="124"/>
      <c r="AL139" s="124"/>
      <c r="AM139" s="124"/>
      <c r="AN139" s="124"/>
      <c r="AO139" s="124"/>
      <c r="AP139" s="124"/>
      <c r="AQ139" s="124"/>
      <c r="AR139" s="130"/>
      <c r="AS139" s="130"/>
      <c r="AT139" s="130"/>
      <c r="AU139" s="130"/>
      <c r="AV139" s="130"/>
      <c r="AW139" s="130"/>
      <c r="AX139" s="124"/>
      <c r="AZ139" s="117"/>
      <c r="BB139" s="119"/>
      <c r="BE139" s="127"/>
    </row>
    <row r="140" spans="37:76" x14ac:dyDescent="0.25">
      <c r="AK140" s="124"/>
      <c r="AL140" s="124"/>
      <c r="AM140" s="124"/>
      <c r="AN140" s="130"/>
      <c r="AO140" s="130"/>
      <c r="AP140" s="124"/>
      <c r="AQ140" s="130"/>
      <c r="AR140" s="131"/>
      <c r="AS140" s="131"/>
      <c r="AT140" s="131"/>
      <c r="AU140" s="130"/>
      <c r="AV140" s="130"/>
      <c r="AW140" s="124"/>
      <c r="AX140" s="130"/>
      <c r="AZ140" s="117"/>
      <c r="BB140" s="119"/>
      <c r="BE140" s="127"/>
    </row>
    <row r="141" spans="37:76" x14ac:dyDescent="0.25">
      <c r="AK141" s="132"/>
      <c r="AL141" s="132"/>
      <c r="AM141" s="132"/>
    </row>
    <row r="143" spans="37:76" x14ac:dyDescent="0.25">
      <c r="BX143" s="88"/>
    </row>
    <row r="144" spans="37:76" x14ac:dyDescent="0.25">
      <c r="BX144" s="88"/>
    </row>
    <row r="145" spans="39:90" x14ac:dyDescent="0.25">
      <c r="BX145" s="88"/>
    </row>
    <row r="147" spans="39:90" x14ac:dyDescent="0.25">
      <c r="BX147" s="88"/>
      <c r="CL147" s="120"/>
    </row>
    <row r="148" spans="39:90" x14ac:dyDescent="0.25">
      <c r="BX148" s="88"/>
    </row>
    <row r="149" spans="39:90" x14ac:dyDescent="0.25">
      <c r="BX149" s="88"/>
    </row>
    <row r="150" spans="39:90" x14ac:dyDescent="0.25">
      <c r="BT150" s="123"/>
    </row>
    <row r="151" spans="39:90" x14ac:dyDescent="0.25">
      <c r="BT151" s="120"/>
    </row>
    <row r="152" spans="39:90" x14ac:dyDescent="0.25">
      <c r="BU152" s="120"/>
    </row>
    <row r="154" spans="39:90" x14ac:dyDescent="0.25">
      <c r="BW154" s="120"/>
      <c r="BX154" s="120"/>
      <c r="CB154" s="124"/>
      <c r="CF154" s="124"/>
    </row>
    <row r="155" spans="39:90" x14ac:dyDescent="0.25">
      <c r="AM155" s="123"/>
      <c r="BY155" s="120"/>
      <c r="CB155" s="124"/>
      <c r="CF155" s="124"/>
    </row>
    <row r="156" spans="39:90" x14ac:dyDescent="0.25">
      <c r="CB156" s="124"/>
      <c r="CF156" s="124"/>
    </row>
    <row r="157" spans="39:90" x14ac:dyDescent="0.25">
      <c r="AN157" s="124"/>
      <c r="AO157" s="124"/>
      <c r="AP157" s="124"/>
      <c r="AQ157" s="124"/>
      <c r="AR157" s="124"/>
      <c r="AS157" s="124"/>
      <c r="AT157" s="124"/>
      <c r="AU157" s="124"/>
      <c r="AW157" s="119"/>
      <c r="AY157" s="124"/>
      <c r="BQ157" s="118"/>
    </row>
    <row r="158" spans="39:90" x14ac:dyDescent="0.25">
      <c r="AN158" s="124"/>
      <c r="AO158" s="124"/>
      <c r="AP158" s="124"/>
      <c r="AQ158" s="124"/>
      <c r="AR158" s="124"/>
      <c r="AS158" s="124"/>
      <c r="AT158" s="124"/>
      <c r="AU158" s="124"/>
      <c r="AW158" s="119"/>
      <c r="AY158" s="124"/>
      <c r="BL158" s="120"/>
      <c r="BN158" s="119"/>
      <c r="BP158" s="128"/>
      <c r="BR158" s="130"/>
      <c r="BT158" s="123"/>
    </row>
    <row r="159" spans="39:90" x14ac:dyDescent="0.25">
      <c r="AN159" s="124"/>
      <c r="AO159" s="124"/>
      <c r="AP159" s="124"/>
      <c r="AQ159" s="124"/>
      <c r="AR159" s="124"/>
      <c r="AS159" s="124"/>
      <c r="AT159" s="124"/>
      <c r="AU159" s="124"/>
      <c r="AW159" s="119"/>
      <c r="AY159" s="124"/>
      <c r="BL159" s="120"/>
      <c r="BN159" s="119"/>
      <c r="BP159" s="128"/>
      <c r="BR159" s="133"/>
      <c r="BT159" s="124"/>
      <c r="BV159" s="120"/>
      <c r="BW159" s="124"/>
      <c r="BX159" s="124"/>
      <c r="BZ159" s="120"/>
      <c r="CH159" s="134"/>
    </row>
    <row r="160" spans="39:90" x14ac:dyDescent="0.25">
      <c r="AN160" s="124"/>
      <c r="AO160" s="124"/>
      <c r="AP160" s="124"/>
      <c r="AQ160" s="124"/>
      <c r="AR160" s="124"/>
      <c r="AS160" s="124"/>
      <c r="AT160" s="124"/>
      <c r="AU160" s="124"/>
      <c r="AW160" s="119"/>
      <c r="AY160" s="124"/>
      <c r="BL160" s="120"/>
      <c r="BN160" s="119"/>
      <c r="BP160" s="128"/>
      <c r="BR160" s="130"/>
      <c r="BU160" s="124"/>
      <c r="BV160" s="124"/>
      <c r="BY160" s="124"/>
      <c r="BZ160" s="124"/>
      <c r="CD160" s="124"/>
      <c r="CH160" s="134"/>
    </row>
    <row r="161" spans="39:86" x14ac:dyDescent="0.25">
      <c r="AN161" s="124"/>
      <c r="AO161" s="124"/>
      <c r="AP161" s="124"/>
      <c r="AQ161" s="124"/>
      <c r="AR161" s="124"/>
      <c r="AS161" s="124"/>
      <c r="AT161" s="124"/>
      <c r="AU161" s="124"/>
      <c r="AW161" s="119"/>
      <c r="AY161" s="124"/>
      <c r="BL161" s="120"/>
      <c r="BN161" s="119"/>
      <c r="BP161" s="124"/>
      <c r="BR161" s="130"/>
      <c r="BT161" s="120"/>
      <c r="BU161" s="124"/>
      <c r="BV161" s="124"/>
      <c r="BW161" s="124"/>
      <c r="BX161" s="124"/>
      <c r="BY161" s="124"/>
      <c r="BZ161" s="124"/>
      <c r="CD161" s="124"/>
      <c r="CH161" s="134"/>
    </row>
    <row r="162" spans="39:86" x14ac:dyDescent="0.25">
      <c r="AN162" s="124"/>
      <c r="AO162" s="124"/>
      <c r="AP162" s="124"/>
      <c r="AQ162" s="124"/>
      <c r="AR162" s="124"/>
      <c r="AS162" s="124"/>
      <c r="AT162" s="124"/>
      <c r="AU162" s="124"/>
      <c r="AW162" s="119"/>
      <c r="AY162" s="124"/>
      <c r="BL162" s="120"/>
      <c r="BN162" s="119"/>
      <c r="BP162" s="124"/>
      <c r="BR162" s="133"/>
      <c r="BT162" s="124"/>
      <c r="BV162" s="120"/>
      <c r="BW162" s="132"/>
      <c r="BX162" s="132"/>
      <c r="BZ162" s="120"/>
      <c r="CB162" s="124"/>
      <c r="CH162" s="134"/>
    </row>
    <row r="163" spans="39:86" x14ac:dyDescent="0.25">
      <c r="AN163" s="124"/>
      <c r="AO163" s="124"/>
      <c r="AP163" s="124"/>
      <c r="AQ163" s="124"/>
      <c r="AR163" s="124"/>
      <c r="AS163" s="124"/>
      <c r="AT163" s="124"/>
      <c r="AU163" s="124"/>
      <c r="AW163" s="119"/>
      <c r="AY163" s="124"/>
      <c r="BD163" s="135"/>
      <c r="BL163" s="120"/>
      <c r="BN163" s="119"/>
      <c r="BO163" s="132"/>
      <c r="BR163" s="130"/>
      <c r="BU163" s="124"/>
      <c r="BV163" s="124"/>
      <c r="BY163" s="124"/>
      <c r="BZ163" s="124"/>
      <c r="CB163" s="124"/>
      <c r="CD163" s="124"/>
      <c r="CH163" s="134"/>
    </row>
    <row r="164" spans="39:86" x14ac:dyDescent="0.25">
      <c r="AN164" s="124"/>
      <c r="AO164" s="124"/>
      <c r="AP164" s="124"/>
      <c r="AQ164" s="124"/>
      <c r="AR164" s="124"/>
      <c r="AS164" s="124"/>
      <c r="AT164" s="124"/>
      <c r="AU164" s="124"/>
      <c r="AW164" s="119"/>
      <c r="AY164" s="124"/>
      <c r="BD164" s="135"/>
      <c r="BL164" s="120"/>
      <c r="BT164" s="120"/>
      <c r="BU164" s="124"/>
      <c r="BV164" s="124"/>
      <c r="BW164" s="120"/>
      <c r="BX164" s="120"/>
      <c r="BY164" s="124"/>
      <c r="BZ164" s="124"/>
      <c r="CB164" s="124"/>
      <c r="CD164" s="124"/>
      <c r="CH164" s="136"/>
    </row>
    <row r="165" spans="39:86" x14ac:dyDescent="0.25">
      <c r="BD165" s="135"/>
      <c r="BR165" s="132"/>
    </row>
    <row r="166" spans="39:86" x14ac:dyDescent="0.25">
      <c r="AS166" s="120"/>
      <c r="BD166" s="135"/>
      <c r="BK166" s="123"/>
      <c r="BP166" s="132"/>
    </row>
    <row r="167" spans="39:86" x14ac:dyDescent="0.25">
      <c r="BD167" s="135"/>
      <c r="BW167" s="88"/>
      <c r="BX167" s="88"/>
      <c r="CC167" s="120"/>
    </row>
    <row r="168" spans="39:86" x14ac:dyDescent="0.25">
      <c r="AM168" s="123"/>
      <c r="AZ168" s="117"/>
      <c r="BA168" s="117"/>
      <c r="BB168" s="117"/>
      <c r="BC168" s="117"/>
      <c r="BD168" s="135"/>
      <c r="BK168" s="88"/>
      <c r="BL168" s="88"/>
      <c r="BN168" s="132"/>
      <c r="BT168" s="123"/>
      <c r="CA168" s="88"/>
      <c r="CB168" s="88"/>
      <c r="CC168" s="132"/>
    </row>
    <row r="169" spans="39:86" x14ac:dyDescent="0.25">
      <c r="AZ169" s="117"/>
      <c r="BA169" s="117"/>
      <c r="BB169" s="117"/>
      <c r="BC169" s="117"/>
      <c r="BD169" s="117"/>
      <c r="BE169" s="117"/>
    </row>
    <row r="170" spans="39:86" x14ac:dyDescent="0.25">
      <c r="AN170" s="124"/>
      <c r="AO170" s="124"/>
      <c r="AP170" s="124"/>
      <c r="AQ170" s="124"/>
      <c r="AR170" s="124"/>
      <c r="AS170" s="124"/>
      <c r="AT170" s="124"/>
      <c r="AU170" s="124"/>
      <c r="AW170" s="124"/>
      <c r="AY170" s="119"/>
      <c r="AZ170" s="117"/>
      <c r="BA170" s="137"/>
      <c r="BB170" s="117"/>
      <c r="BC170" s="117"/>
      <c r="BD170" s="135"/>
      <c r="BE170" s="117"/>
      <c r="BQ170" s="88"/>
    </row>
    <row r="171" spans="39:86" x14ac:dyDescent="0.25">
      <c r="AN171" s="124"/>
      <c r="AO171" s="124"/>
      <c r="AP171" s="124"/>
      <c r="AQ171" s="124"/>
      <c r="AR171" s="124"/>
      <c r="AS171" s="124"/>
      <c r="AT171" s="124"/>
      <c r="AU171" s="124"/>
      <c r="AW171" s="124"/>
      <c r="AY171" s="119"/>
      <c r="AZ171" s="117"/>
      <c r="BA171" s="137"/>
      <c r="BB171" s="117"/>
      <c r="BC171" s="117"/>
      <c r="BD171" s="135"/>
      <c r="BE171" s="117"/>
      <c r="BK171" s="123"/>
      <c r="BT171" s="123"/>
      <c r="BY171" s="123"/>
    </row>
    <row r="172" spans="39:86" x14ac:dyDescent="0.25">
      <c r="AN172" s="124"/>
      <c r="AO172" s="124"/>
      <c r="AP172" s="124"/>
      <c r="AQ172" s="124"/>
      <c r="AR172" s="124"/>
      <c r="AS172" s="124"/>
      <c r="AT172" s="124"/>
      <c r="AU172" s="124"/>
      <c r="AW172" s="124"/>
      <c r="AY172" s="119"/>
      <c r="AZ172" s="117"/>
      <c r="BA172" s="137"/>
      <c r="BB172" s="138"/>
      <c r="BC172" s="117"/>
      <c r="BD172" s="139"/>
      <c r="BE172" s="117"/>
      <c r="BP172" s="140"/>
      <c r="BQ172" s="141"/>
      <c r="BR172" s="142"/>
      <c r="BT172" s="119"/>
      <c r="BU172" s="143"/>
      <c r="BV172" s="123"/>
      <c r="BY172" s="119"/>
      <c r="BZ172" s="141"/>
      <c r="CA172" s="123"/>
    </row>
    <row r="173" spans="39:86" x14ac:dyDescent="0.25">
      <c r="AN173" s="124"/>
      <c r="AO173" s="124"/>
      <c r="AP173" s="124"/>
      <c r="AQ173" s="124"/>
      <c r="AR173" s="124"/>
      <c r="AS173" s="124"/>
      <c r="AT173" s="124"/>
      <c r="AU173" s="124"/>
      <c r="AW173" s="124"/>
      <c r="AY173" s="119"/>
      <c r="BA173" s="137"/>
      <c r="BB173" s="138"/>
      <c r="BC173" s="117"/>
      <c r="BD173" s="135"/>
      <c r="BE173" s="117"/>
      <c r="BP173" s="140"/>
      <c r="BQ173" s="141"/>
      <c r="BR173" s="142"/>
      <c r="BT173" s="119"/>
      <c r="BU173" s="143"/>
      <c r="BV173" s="123"/>
      <c r="BY173" s="119"/>
      <c r="BZ173" s="141"/>
      <c r="CA173" s="123"/>
    </row>
    <row r="174" spans="39:86" x14ac:dyDescent="0.25">
      <c r="AN174" s="124"/>
      <c r="AO174" s="124"/>
      <c r="AP174" s="124"/>
      <c r="AQ174" s="124"/>
      <c r="AR174" s="124"/>
      <c r="AS174" s="124"/>
      <c r="AT174" s="124"/>
      <c r="AU174" s="124"/>
      <c r="AW174" s="124"/>
      <c r="AY174" s="119"/>
      <c r="AZ174" s="117"/>
      <c r="BA174" s="137"/>
      <c r="BB174" s="117"/>
      <c r="BC174" s="117"/>
      <c r="BD174" s="135"/>
      <c r="BE174" s="117"/>
      <c r="BP174" s="140"/>
      <c r="BQ174" s="141"/>
      <c r="BR174" s="142"/>
      <c r="BT174" s="119"/>
      <c r="BU174" s="143"/>
      <c r="BV174" s="123"/>
      <c r="BW174" s="128"/>
      <c r="BX174" s="128"/>
      <c r="BY174" s="119"/>
      <c r="BZ174" s="141"/>
      <c r="CA174" s="123"/>
    </row>
    <row r="175" spans="39:86" x14ac:dyDescent="0.25">
      <c r="AN175" s="124"/>
      <c r="AO175" s="124"/>
      <c r="AP175" s="124"/>
      <c r="AQ175" s="124"/>
      <c r="AR175" s="124"/>
      <c r="AS175" s="124"/>
      <c r="AT175" s="124"/>
      <c r="AU175" s="124"/>
      <c r="AW175" s="124"/>
      <c r="AY175" s="119"/>
      <c r="AZ175" s="117"/>
      <c r="BA175" s="137"/>
      <c r="BB175" s="117"/>
      <c r="BC175" s="117"/>
      <c r="BD175" s="135"/>
      <c r="BE175" s="117"/>
      <c r="BL175" s="144"/>
      <c r="BM175" s="145"/>
      <c r="BN175" s="145"/>
      <c r="BP175" s="140"/>
      <c r="BQ175" s="141"/>
      <c r="BT175" s="119"/>
      <c r="BU175" s="143"/>
      <c r="BV175" s="123"/>
      <c r="BW175" s="128"/>
      <c r="BX175" s="128"/>
      <c r="BY175" s="119"/>
      <c r="BZ175" s="141"/>
      <c r="CA175" s="123"/>
    </row>
    <row r="176" spans="39:86" x14ac:dyDescent="0.25">
      <c r="AN176" s="124"/>
      <c r="AO176" s="124"/>
      <c r="AP176" s="124"/>
      <c r="AQ176" s="124"/>
      <c r="AR176" s="124"/>
      <c r="AS176" s="124"/>
      <c r="AT176" s="124"/>
      <c r="AU176" s="124"/>
      <c r="AW176" s="124"/>
      <c r="AY176" s="119"/>
      <c r="AZ176" s="117"/>
      <c r="BA176" s="137"/>
      <c r="BB176" s="138"/>
      <c r="BC176" s="117"/>
      <c r="BD176" s="135"/>
      <c r="BE176" s="117"/>
      <c r="BP176" s="140"/>
      <c r="BQ176" s="135"/>
      <c r="BT176" s="119"/>
      <c r="BU176" s="143"/>
      <c r="BV176" s="123"/>
      <c r="BY176" s="119"/>
      <c r="BZ176" s="141"/>
      <c r="CA176" s="123"/>
    </row>
    <row r="177" spans="39:93" x14ac:dyDescent="0.25">
      <c r="AN177" s="124"/>
      <c r="AO177" s="124"/>
      <c r="AP177" s="124"/>
      <c r="AQ177" s="124"/>
      <c r="AR177" s="124"/>
      <c r="AS177" s="124"/>
      <c r="AT177" s="124"/>
      <c r="AU177" s="124"/>
      <c r="AW177" s="124"/>
      <c r="AY177" s="119"/>
      <c r="AZ177" s="117"/>
      <c r="BA177" s="137"/>
      <c r="BB177" s="138"/>
      <c r="BC177" s="117"/>
      <c r="BD177" s="135"/>
      <c r="BE177" s="117"/>
      <c r="BP177" s="140"/>
      <c r="BQ177" s="135"/>
      <c r="BT177" s="119"/>
      <c r="BU177" s="143"/>
      <c r="BV177" s="123"/>
      <c r="BY177" s="119"/>
      <c r="BZ177" s="141"/>
      <c r="CA177" s="123"/>
      <c r="CF177" s="123"/>
    </row>
    <row r="178" spans="39:93" x14ac:dyDescent="0.25">
      <c r="BB178" s="117"/>
      <c r="BC178" s="117"/>
      <c r="BD178" s="117"/>
      <c r="BE178" s="117"/>
      <c r="BW178" s="128"/>
      <c r="BX178" s="128"/>
      <c r="BY178" s="119"/>
      <c r="BZ178" s="141"/>
      <c r="CA178" s="123"/>
    </row>
    <row r="179" spans="39:93" x14ac:dyDescent="0.25">
      <c r="AZ179" s="117"/>
      <c r="BA179" s="117"/>
      <c r="BB179" s="131"/>
      <c r="BC179" s="117"/>
      <c r="BD179" s="117"/>
      <c r="BE179" s="117"/>
      <c r="BF179" s="117"/>
      <c r="BW179" s="128"/>
      <c r="BX179" s="128"/>
      <c r="BY179" s="119"/>
      <c r="BZ179" s="141"/>
      <c r="CA179" s="123"/>
    </row>
    <row r="180" spans="39:93" x14ac:dyDescent="0.25">
      <c r="AZ180" s="117"/>
      <c r="BA180" s="117"/>
      <c r="BB180" s="117"/>
      <c r="BC180" s="117"/>
      <c r="BD180" s="117"/>
      <c r="BE180" s="117"/>
      <c r="BF180" s="117"/>
    </row>
    <row r="181" spans="39:93" x14ac:dyDescent="0.25">
      <c r="AM181" s="123"/>
      <c r="AZ181" s="117"/>
      <c r="BA181" s="117"/>
      <c r="BB181" s="117"/>
      <c r="BC181" s="117"/>
      <c r="BD181" s="117"/>
      <c r="BE181" s="117"/>
      <c r="BF181" s="117"/>
    </row>
    <row r="182" spans="39:93" x14ac:dyDescent="0.25">
      <c r="AW182" s="124"/>
      <c r="AZ182" s="117"/>
      <c r="BA182" s="117"/>
      <c r="BB182" s="117"/>
      <c r="BC182" s="117"/>
      <c r="BD182" s="117"/>
      <c r="BE182" s="117"/>
      <c r="BF182" s="117"/>
      <c r="BK182" s="123"/>
      <c r="BP182" s="123"/>
      <c r="BT182" s="123"/>
      <c r="BY182" s="123"/>
      <c r="CD182" s="123"/>
      <c r="CI182" s="123"/>
      <c r="CM182" s="123"/>
    </row>
    <row r="183" spans="39:93" x14ac:dyDescent="0.25">
      <c r="AN183" s="124"/>
      <c r="AO183" s="124"/>
      <c r="AP183" s="124"/>
      <c r="AQ183" s="124"/>
      <c r="AR183" s="120"/>
      <c r="AS183" s="120"/>
      <c r="AT183" s="120"/>
      <c r="AU183" s="120"/>
      <c r="AW183" s="124"/>
      <c r="AY183" s="124"/>
      <c r="AZ183" s="117"/>
      <c r="BA183" s="128"/>
      <c r="BB183" s="117"/>
      <c r="BC183" s="136"/>
      <c r="BD183" s="136"/>
      <c r="BE183" s="117"/>
      <c r="BF183" s="126"/>
      <c r="BK183" s="128"/>
      <c r="BL183" s="135"/>
      <c r="BM183" s="123"/>
      <c r="BQ183" s="135"/>
      <c r="BR183" s="123"/>
      <c r="BU183" s="135"/>
      <c r="BV183" s="123"/>
      <c r="BZ183" s="135"/>
      <c r="CA183" s="123"/>
      <c r="CE183" s="135"/>
      <c r="CF183" s="123"/>
      <c r="CJ183" s="135"/>
      <c r="CK183" s="123"/>
      <c r="CN183" s="135"/>
      <c r="CO183" s="123"/>
    </row>
    <row r="184" spans="39:93" x14ac:dyDescent="0.25">
      <c r="AN184" s="124"/>
      <c r="AO184" s="124"/>
      <c r="AP184" s="124"/>
      <c r="AQ184" s="124"/>
      <c r="AR184" s="120"/>
      <c r="AS184" s="120"/>
      <c r="AT184" s="120"/>
      <c r="AU184" s="120"/>
      <c r="AW184" s="124"/>
      <c r="AY184" s="124"/>
      <c r="AZ184" s="117"/>
      <c r="BA184" s="128"/>
      <c r="BB184" s="117"/>
      <c r="BC184" s="136"/>
      <c r="BD184" s="136"/>
      <c r="BE184" s="117"/>
      <c r="BF184" s="126"/>
      <c r="BK184" s="128"/>
      <c r="BL184" s="135"/>
      <c r="BM184" s="123"/>
      <c r="BQ184" s="135"/>
      <c r="BR184" s="123"/>
      <c r="BU184" s="135"/>
      <c r="BV184" s="123"/>
      <c r="BZ184" s="135"/>
      <c r="CA184" s="123"/>
      <c r="CE184" s="135"/>
      <c r="CF184" s="123"/>
      <c r="CJ184" s="135"/>
      <c r="CK184" s="123"/>
      <c r="CN184" s="135"/>
      <c r="CO184" s="123"/>
    </row>
    <row r="185" spans="39:93" x14ac:dyDescent="0.25">
      <c r="AN185" s="124"/>
      <c r="AO185" s="124"/>
      <c r="AP185" s="124"/>
      <c r="AQ185" s="124"/>
      <c r="AR185" s="120"/>
      <c r="AS185" s="120"/>
      <c r="AT185" s="120"/>
      <c r="AU185" s="120"/>
      <c r="AW185" s="124"/>
      <c r="AY185" s="124"/>
      <c r="AZ185" s="117"/>
      <c r="BA185" s="128"/>
      <c r="BB185" s="117"/>
      <c r="BC185" s="136"/>
      <c r="BD185" s="136"/>
      <c r="BE185" s="117"/>
      <c r="BF185" s="126"/>
      <c r="BK185" s="128"/>
      <c r="BL185" s="135"/>
      <c r="BM185" s="123"/>
      <c r="BQ185" s="135"/>
      <c r="BR185" s="123"/>
      <c r="BU185" s="135"/>
      <c r="BV185" s="123"/>
      <c r="BZ185" s="135"/>
      <c r="CA185" s="123"/>
      <c r="CE185" s="135"/>
      <c r="CF185" s="123"/>
      <c r="CJ185" s="135"/>
      <c r="CK185" s="123"/>
      <c r="CN185" s="135"/>
      <c r="CO185" s="123"/>
    </row>
    <row r="186" spans="39:93" x14ac:dyDescent="0.25">
      <c r="AR186" s="124"/>
      <c r="AS186" s="124"/>
      <c r="AT186" s="124"/>
      <c r="AU186" s="124"/>
      <c r="AW186" s="124"/>
      <c r="AY186" s="124"/>
      <c r="AZ186" s="117"/>
      <c r="BA186" s="128"/>
      <c r="BB186" s="117"/>
      <c r="BC186" s="136"/>
      <c r="BD186" s="136"/>
      <c r="BE186" s="117"/>
      <c r="BF186" s="126"/>
      <c r="BK186" s="128"/>
      <c r="BL186" s="135"/>
      <c r="BM186" s="123"/>
      <c r="BQ186" s="135"/>
      <c r="BR186" s="123"/>
      <c r="BU186" s="135"/>
      <c r="BV186" s="123"/>
      <c r="BZ186" s="135"/>
      <c r="CA186" s="123"/>
      <c r="CE186" s="135"/>
      <c r="CF186" s="123"/>
      <c r="CJ186" s="135"/>
      <c r="CK186" s="123"/>
      <c r="CN186" s="135"/>
      <c r="CO186" s="123"/>
    </row>
    <row r="187" spans="39:93" x14ac:dyDescent="0.25">
      <c r="AR187" s="124"/>
      <c r="AS187" s="124"/>
      <c r="AT187" s="124"/>
      <c r="AU187" s="124"/>
      <c r="AW187" s="124"/>
      <c r="AY187" s="124"/>
      <c r="AZ187" s="117"/>
      <c r="BA187" s="128"/>
      <c r="BB187" s="117"/>
      <c r="BC187" s="136"/>
      <c r="BD187" s="136"/>
      <c r="BE187" s="117"/>
      <c r="BF187" s="126"/>
      <c r="BK187" s="128"/>
      <c r="BL187" s="135"/>
      <c r="BM187" s="123"/>
      <c r="BQ187" s="135"/>
      <c r="BR187" s="123"/>
      <c r="BU187" s="135"/>
      <c r="BV187" s="123"/>
      <c r="BZ187" s="135"/>
      <c r="CA187" s="123"/>
      <c r="CE187" s="135"/>
      <c r="CF187" s="123"/>
      <c r="CJ187" s="135"/>
      <c r="CK187" s="123"/>
      <c r="CN187" s="135"/>
      <c r="CO187" s="123"/>
    </row>
    <row r="188" spans="39:93" x14ac:dyDescent="0.25">
      <c r="AR188" s="124"/>
      <c r="AS188" s="124"/>
      <c r="AT188" s="124"/>
      <c r="AU188" s="124"/>
      <c r="AW188" s="124"/>
      <c r="AY188" s="124"/>
      <c r="AZ188" s="117"/>
      <c r="BA188" s="128"/>
      <c r="BB188" s="117"/>
      <c r="BC188" s="136"/>
      <c r="BD188" s="136"/>
      <c r="BE188" s="117"/>
      <c r="BF188" s="126"/>
      <c r="BK188" s="128"/>
      <c r="BL188" s="135"/>
      <c r="BM188" s="123"/>
      <c r="BQ188" s="135"/>
      <c r="BR188" s="123"/>
      <c r="BU188" s="135"/>
      <c r="BV188" s="123"/>
      <c r="BZ188" s="135"/>
      <c r="CA188" s="123"/>
      <c r="CE188" s="135"/>
      <c r="CF188" s="123"/>
      <c r="CJ188" s="135"/>
      <c r="CK188" s="123"/>
      <c r="CN188" s="135"/>
      <c r="CO188" s="123"/>
    </row>
    <row r="189" spans="39:93" x14ac:dyDescent="0.25">
      <c r="AW189" s="124"/>
      <c r="AZ189" s="117"/>
      <c r="BA189" s="117"/>
      <c r="BB189" s="117"/>
      <c r="BC189" s="117"/>
      <c r="BD189" s="117"/>
      <c r="BE189" s="117"/>
      <c r="BF189" s="117"/>
      <c r="BT189" s="135"/>
    </row>
    <row r="190" spans="39:93" x14ac:dyDescent="0.25">
      <c r="AW190" s="124"/>
      <c r="BE190" s="117"/>
      <c r="BF190" s="117"/>
    </row>
    <row r="191" spans="39:93" x14ac:dyDescent="0.25">
      <c r="AW191" s="124"/>
      <c r="AZ191" s="117"/>
      <c r="BA191" s="117"/>
      <c r="BB191" s="117"/>
      <c r="BC191" s="117"/>
      <c r="BD191" s="117"/>
      <c r="BE191" s="117"/>
      <c r="BF191" s="117"/>
      <c r="BK191" s="123"/>
      <c r="BR191" s="146"/>
    </row>
    <row r="192" spans="39:93" x14ac:dyDescent="0.25">
      <c r="AW192" s="124"/>
      <c r="BL192" s="141"/>
      <c r="BM192" s="123"/>
    </row>
    <row r="193" spans="64:65" x14ac:dyDescent="0.25">
      <c r="BL193" s="141"/>
      <c r="BM193" s="123"/>
    </row>
    <row r="196" spans="64:65" x14ac:dyDescent="0.25">
      <c r="BL196" s="141"/>
      <c r="BM196" s="123"/>
    </row>
    <row r="197" spans="64:65" x14ac:dyDescent="0.25">
      <c r="BL197" s="141"/>
      <c r="BM197" s="123"/>
    </row>
    <row r="198" spans="64:65" x14ac:dyDescent="0.25">
      <c r="BL198" s="141"/>
      <c r="BM198" s="123"/>
    </row>
    <row r="199" spans="64:65" x14ac:dyDescent="0.25">
      <c r="BL199" s="141"/>
      <c r="BM199" s="123"/>
    </row>
    <row r="201" spans="64:65" x14ac:dyDescent="0.25">
      <c r="BL201" s="141"/>
      <c r="BM201" s="123"/>
    </row>
    <row r="204" spans="64:65" x14ac:dyDescent="0.25">
      <c r="BL204" s="141"/>
      <c r="BM204" s="123"/>
    </row>
    <row r="205" spans="64:65" x14ac:dyDescent="0.25">
      <c r="BL205" s="141"/>
      <c r="BM205" s="123"/>
    </row>
    <row r="206" spans="64:65" x14ac:dyDescent="0.25">
      <c r="BL206" s="141"/>
      <c r="BM206" s="123"/>
    </row>
    <row r="207" spans="64:65" x14ac:dyDescent="0.25">
      <c r="BL207" s="141"/>
      <c r="BM207" s="123"/>
    </row>
    <row r="209" spans="64:65" x14ac:dyDescent="0.25">
      <c r="BL209" s="141"/>
      <c r="BM209" s="123"/>
    </row>
    <row r="212" spans="64:65" x14ac:dyDescent="0.25">
      <c r="BL212" s="141"/>
      <c r="BM212" s="123"/>
    </row>
    <row r="213" spans="64:65" x14ac:dyDescent="0.25">
      <c r="BL213" s="141"/>
      <c r="BM213" s="123"/>
    </row>
    <row r="214" spans="64:65" x14ac:dyDescent="0.25">
      <c r="BL214" s="141"/>
      <c r="BM214" s="123"/>
    </row>
    <row r="215" spans="64:65" x14ac:dyDescent="0.25">
      <c r="BL215" s="141"/>
      <c r="BM215" s="123"/>
    </row>
    <row r="225" spans="58:58" x14ac:dyDescent="0.25">
      <c r="BF225" s="117"/>
    </row>
    <row r="226" spans="58:58" x14ac:dyDescent="0.25">
      <c r="BF226" s="117"/>
    </row>
    <row r="227" spans="58:58" x14ac:dyDescent="0.25">
      <c r="BF227" s="117"/>
    </row>
    <row r="228" spans="58:58" x14ac:dyDescent="0.25">
      <c r="BF228" s="117"/>
    </row>
    <row r="229" spans="58:58" x14ac:dyDescent="0.25">
      <c r="BF229" s="117"/>
    </row>
    <row r="230" spans="58:58" x14ac:dyDescent="0.25">
      <c r="BF230" s="117"/>
    </row>
    <row r="231" spans="58:58" x14ac:dyDescent="0.25">
      <c r="BF231" s="117"/>
    </row>
    <row r="232" spans="58:58" x14ac:dyDescent="0.25">
      <c r="BF232" s="117"/>
    </row>
    <row r="233" spans="58:58" x14ac:dyDescent="0.25">
      <c r="BF233" s="117"/>
    </row>
  </sheetData>
  <phoneticPr fontId="16" type="noConversion"/>
  <conditionalFormatting sqref="BR172:BR174">
    <cfRule type="cellIs" dxfId="1" priority="1" operator="equal">
      <formula>"VIRHE!"</formula>
    </cfRule>
    <cfRule type="cellIs" dxfId="0" priority="2" operator="equal">
      <formula>"OK!"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6 r Q / W o 4 J O I y n A A A A 9 g A A A B I A H A B D b 2 5 m a W c v U G F j a 2 F n Z S 5 4 b W w g o h g A K K A U A A A A A A A A A A A A A A A A A A A A A A A A A A A A h Y / f C o I w H I V f R X b v N h X 6 I z / n R R A E C U E Q 3 Y 4 5 d a Q z 3 G y + W x c 9 U q + Q U V Z 3 X Z 7 v f B f n 3 K 8 3 S I e m 9 i 6 y M 6 r V C Q o w R Z 7 U o s 2 V L h P U 2 8 J f o J T B j o s T L 6 U 3 y t r E g 8 k T V F l 7 j g l x z m E X 4 b Y r S U h p Q I 7 Z d i 8 q 2 X D 0 k d V / 2 V f a W K 6 F R A w O r z E s x E G 0 x M F 8 h i m Q C U K m 9 F c I x 7 3 P 9 g f C q q 9 t 3 0 l W K H + 9 A T J F I O 8 P 7 A F Q S w M E F A A C A A g A 6 r Q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q 0 P 1 o R V + f k a A E A A C w E A A A T A B w A R m 9 y b X V s Y X M v U 2 V j d G l v b j E u b S C i G A A o o B Q A A A A A A A A A A A A A A A A A A A A A A A A A A A C N U 9 1 K w z A Y v R / s H U K 8 6 a A U s 3 V / j N 0 4 v V B U k B W 8 G L v I t k 8 W 2 i Y l / S I r Y 2 / j m / h i x h Z m q k T N T T g 5 3 8 / h H F L C F o W S Z N n c b N b t d D v l n m v Y k Y S b z K S p Y m R O M s B u h 9 h z / / 6 2 3 4 F 9 u T l s I Y s W R m u Q + K x 0 u l E q D X r H 1 S P P Y U 7 P z X R 9 W i 2 U R F u 1 D p s Z F / T B G A R E Q 7 C q i k J Q O y / h m w y i R H N Z v i i d L 1 R m c p l U B Z R B s z M 8 H u m S a 5 4 C o 6 F t L I A g H P B 0 6 p 3 H 3 n F O y r q E q F I I S U A r R J G D J L l J O Z d f i 5 Z F J r B Z E v z U E x J n V V 2 K o J u e x O 6 8 q q 4 h E 7 m w j w E N b c m T U Q h L r O z g R f n a C 8 l Z a s S c Y V H f B Q M X x C 4 Y u m D k g r E L J i 6 Y u o B d t l B L A 2 u J Y C 0 V r C W D D a l j 7 j e P 2 B + h / S c N J 9 K o H a r r Y N / L D L x M 7 G W G X m b k Z c Z e Z u J l p l 6 m D s d D + V 1 g f h v q D G 8 l j u L o 0 / s 2 F / / C D b 9 9 p G 5 H S G / c s w 9 Q S w E C L Q A U A A I A C A D q t D 9 a j g k 4 j K c A A A D 2 A A A A E g A A A A A A A A A A A A A A A A A A A A A A Q 2 9 u Z m l n L 1 B h Y 2 t h Z 2 U u e G 1 s U E s B A i 0 A F A A C A A g A 6 r Q / W g / K 6 a u k A A A A 6 Q A A A B M A A A A A A A A A A A A A A A A A 8 w A A A F t D b 2 5 0 Z W 5 0 X 1 R 5 c G V z X S 5 4 b W x Q S w E C L Q A U A A I A C A D q t D 9 a E V f n 5 G g B A A A s B A A A E w A A A A A A A A A A A A A A A A D k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E Q A A A A A A A L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1 b H V r a 2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l j Z j g 3 M m M t N j Y z O S 0 0 M j Y 0 L W I 5 N T g t Z T d l Y z I 4 O W Y x M D c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U 2 l p c n R 5 b W l u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z F U M T Y 6 N D g 6 N T Q u O T E 1 N z I 5 N V o i I C 8 + P E V u d H J 5 I F R 5 c G U 9 I k Z p b G x D b 2 x 1 b W 5 U e X B l c y I g V m F s d W U 9 I n N C Z 1 l H Q m d Z R 0 J n W U d C Z 1 l H Q X d N R y I g L z 4 8 R W 5 0 c n k g V H l w Z T 0 i R m l s b E N v b H V t b k 5 h b W V z I i B W Y W x 1 Z T 0 i c 1 s m c X V v d D t T Y X J h a 2 U x L j E m c X V v d D s s J n F 1 b 3 Q 7 U 2 F y Y W t l M S 4 y J n F 1 b 3 Q 7 L C Z x d W 9 0 O 1 N h c m F r Z T E u M y Z x d W 9 0 O y w m c X V v d D t T Y X J h a 2 U x L j Q m c X V v d D s s J n F 1 b 3 Q 7 U 2 F y Y W t l M S 4 1 J n F 1 b 3 Q 7 L C Z x d W 9 0 O 1 N h c m F r Z T E u N i Z x d W 9 0 O y w m c X V v d D t T Y X J h a 2 U x L j c m c X V v d D s s J n F 1 b 3 Q 7 U 2 F y Y W t l M S 4 4 J n F 1 b 3 Q 7 L C Z x d W 9 0 O 1 N h c m F r Z T E u O S Z x d W 9 0 O y w m c X V v d D t T Y X J h a 2 U x L j E w J n F 1 b 3 Q 7 L C Z x d W 9 0 O 1 N h c m F r Z T E u M T E m c X V v d D s s J n F 1 b 3 Q 7 U 2 F y Y W t l M S 4 x M i Z x d W 9 0 O y w m c X V v d D t T Y X J h a 2 U x L j E z J n F 1 b 3 Q 7 L C Z x d W 9 0 O 1 N h c m F r Z T E u M T Q m c X V v d D s s J n F 1 b 3 Q 7 U 2 F y Y W t l M S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V s d W t r b z E v Q X V 0 b 1 J l b W 9 2 Z W R D b 2 x 1 b W 5 z M S 5 7 U 2 F y Y W t l M S 4 x L D B 9 J n F 1 b 3 Q 7 L C Z x d W 9 0 O 1 N l Y 3 R p b 2 4 x L 1 R h d W x 1 a 2 t v M S 9 B d X R v U m V t b 3 Z l Z E N v b H V t b n M x L n t T Y X J h a 2 U x L j I s M X 0 m c X V v d D s s J n F 1 b 3 Q 7 U 2 V j d G l v b j E v V G F 1 b H V r a 2 8 x L 0 F 1 d G 9 S Z W 1 v d m V k Q 2 9 s d W 1 u c z E u e 1 N h c m F r Z T E u M y w y f S Z x d W 9 0 O y w m c X V v d D t T Z W N 0 a W 9 u M S 9 U Y X V s d W t r b z E v Q X V 0 b 1 J l b W 9 2 Z W R D b 2 x 1 b W 5 z M S 5 7 U 2 F y Y W t l M S 4 0 L D N 9 J n F 1 b 3 Q 7 L C Z x d W 9 0 O 1 N l Y 3 R p b 2 4 x L 1 R h d W x 1 a 2 t v M S 9 B d X R v U m V t b 3 Z l Z E N v b H V t b n M x L n t T Y X J h a 2 U x L j U s N H 0 m c X V v d D s s J n F 1 b 3 Q 7 U 2 V j d G l v b j E v V G F 1 b H V r a 2 8 x L 0 F 1 d G 9 S Z W 1 v d m V k Q 2 9 s d W 1 u c z E u e 1 N h c m F r Z T E u N i w 1 f S Z x d W 9 0 O y w m c X V v d D t T Z W N 0 a W 9 u M S 9 U Y X V s d W t r b z E v Q X V 0 b 1 J l b W 9 2 Z W R D b 2 x 1 b W 5 z M S 5 7 U 2 F y Y W t l M S 4 3 L D Z 9 J n F 1 b 3 Q 7 L C Z x d W 9 0 O 1 N l Y 3 R p b 2 4 x L 1 R h d W x 1 a 2 t v M S 9 B d X R v U m V t b 3 Z l Z E N v b H V t b n M x L n t T Y X J h a 2 U x L j g s N 3 0 m c X V v d D s s J n F 1 b 3 Q 7 U 2 V j d G l v b j E v V G F 1 b H V r a 2 8 x L 0 F 1 d G 9 S Z W 1 v d m V k Q 2 9 s d W 1 u c z E u e 1 N h c m F r Z T E u O S w 4 f S Z x d W 9 0 O y w m c X V v d D t T Z W N 0 a W 9 u M S 9 U Y X V s d W t r b z E v Q X V 0 b 1 J l b W 9 2 Z W R D b 2 x 1 b W 5 z M S 5 7 U 2 F y Y W t l M S 4 x M C w 5 f S Z x d W 9 0 O y w m c X V v d D t T Z W N 0 a W 9 u M S 9 U Y X V s d W t r b z E v Q X V 0 b 1 J l b W 9 2 Z W R D b 2 x 1 b W 5 z M S 5 7 U 2 F y Y W t l M S 4 x M S w x M H 0 m c X V v d D s s J n F 1 b 3 Q 7 U 2 V j d G l v b j E v V G F 1 b H V r a 2 8 x L 0 F 1 d G 9 S Z W 1 v d m V k Q 2 9 s d W 1 u c z E u e 1 N h c m F r Z T E u M T I s M T F 9 J n F 1 b 3 Q 7 L C Z x d W 9 0 O 1 N l Y 3 R p b 2 4 x L 1 R h d W x 1 a 2 t v M S 9 B d X R v U m V t b 3 Z l Z E N v b H V t b n M x L n t T Y X J h a 2 U x L j E z L D E y f S Z x d W 9 0 O y w m c X V v d D t T Z W N 0 a W 9 u M S 9 U Y X V s d W t r b z E v Q X V 0 b 1 J l b W 9 2 Z W R D b 2 x 1 b W 5 z M S 5 7 U 2 F y Y W t l M S 4 x N C w x M 3 0 m c X V v d D s s J n F 1 b 3 Q 7 U 2 V j d G l v b j E v V G F 1 b H V r a 2 8 x L 0 F 1 d G 9 S Z W 1 v d m V k Q 2 9 s d W 1 u c z E u e 1 N h c m F r Z T E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X V s d W t r b z E v Q X V 0 b 1 J l b W 9 2 Z W R D b 2 x 1 b W 5 z M S 5 7 U 2 F y Y W t l M S 4 x L D B 9 J n F 1 b 3 Q 7 L C Z x d W 9 0 O 1 N l Y 3 R p b 2 4 x L 1 R h d W x 1 a 2 t v M S 9 B d X R v U m V t b 3 Z l Z E N v b H V t b n M x L n t T Y X J h a 2 U x L j I s M X 0 m c X V v d D s s J n F 1 b 3 Q 7 U 2 V j d G l v b j E v V G F 1 b H V r a 2 8 x L 0 F 1 d G 9 S Z W 1 v d m V k Q 2 9 s d W 1 u c z E u e 1 N h c m F r Z T E u M y w y f S Z x d W 9 0 O y w m c X V v d D t T Z W N 0 a W 9 u M S 9 U Y X V s d W t r b z E v Q X V 0 b 1 J l b W 9 2 Z W R D b 2 x 1 b W 5 z M S 5 7 U 2 F y Y W t l M S 4 0 L D N 9 J n F 1 b 3 Q 7 L C Z x d W 9 0 O 1 N l Y 3 R p b 2 4 x L 1 R h d W x 1 a 2 t v M S 9 B d X R v U m V t b 3 Z l Z E N v b H V t b n M x L n t T Y X J h a 2 U x L j U s N H 0 m c X V v d D s s J n F 1 b 3 Q 7 U 2 V j d G l v b j E v V G F 1 b H V r a 2 8 x L 0 F 1 d G 9 S Z W 1 v d m V k Q 2 9 s d W 1 u c z E u e 1 N h c m F r Z T E u N i w 1 f S Z x d W 9 0 O y w m c X V v d D t T Z W N 0 a W 9 u M S 9 U Y X V s d W t r b z E v Q X V 0 b 1 J l b W 9 2 Z W R D b 2 x 1 b W 5 z M S 5 7 U 2 F y Y W t l M S 4 3 L D Z 9 J n F 1 b 3 Q 7 L C Z x d W 9 0 O 1 N l Y 3 R p b 2 4 x L 1 R h d W x 1 a 2 t v M S 9 B d X R v U m V t b 3 Z l Z E N v b H V t b n M x L n t T Y X J h a 2 U x L j g s N 3 0 m c X V v d D s s J n F 1 b 3 Q 7 U 2 V j d G l v b j E v V G F 1 b H V r a 2 8 x L 0 F 1 d G 9 S Z W 1 v d m V k Q 2 9 s d W 1 u c z E u e 1 N h c m F r Z T E u O S w 4 f S Z x d W 9 0 O y w m c X V v d D t T Z W N 0 a W 9 u M S 9 U Y X V s d W t r b z E v Q X V 0 b 1 J l b W 9 2 Z W R D b 2 x 1 b W 5 z M S 5 7 U 2 F y Y W t l M S 4 x M C w 5 f S Z x d W 9 0 O y w m c X V v d D t T Z W N 0 a W 9 u M S 9 U Y X V s d W t r b z E v Q X V 0 b 1 J l b W 9 2 Z W R D b 2 x 1 b W 5 z M S 5 7 U 2 F y Y W t l M S 4 x M S w x M H 0 m c X V v d D s s J n F 1 b 3 Q 7 U 2 V j d G l v b j E v V G F 1 b H V r a 2 8 x L 0 F 1 d G 9 S Z W 1 v d m V k Q 2 9 s d W 1 u c z E u e 1 N h c m F r Z T E u M T I s M T F 9 J n F 1 b 3 Q 7 L C Z x d W 9 0 O 1 N l Y 3 R p b 2 4 x L 1 R h d W x 1 a 2 t v M S 9 B d X R v U m V t b 3 Z l Z E N v b H V t b n M x L n t T Y X J h a 2 U x L j E z L D E y f S Z x d W 9 0 O y w m c X V v d D t T Z W N 0 a W 9 u M S 9 U Y X V s d W t r b z E v Q X V 0 b 1 J l b W 9 2 Z W R D b 2 x 1 b W 5 z M S 5 7 U 2 F y Y W t l M S 4 x N C w x M 3 0 m c X V v d D s s J n F 1 b 3 Q 7 U 2 V j d G l v b j E v V G F 1 b H V r a 2 8 x L 0 F 1 d G 9 S Z W 1 v d m V k Q 2 9 s d W 1 u c z E u e 1 N h c m F r Z T E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V s d W t r b z E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W x 1 a 2 t v M S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W x 1 a 2 t v M S 9 K Y W E l M j B z Y X J h a 2 U l M j B v c 2 l p b i U y M G V y b 3 R 0 a W 1 l b i U y M G 1 1 a 2 F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d W x 1 a 2 t v M S 9 N d X V 0 Z X R 0 d S U y M H R 5 e X B w a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i s F Y 0 T 9 Z E i h T L s 1 y w g z n w A A A A A C A A A A A A A Q Z g A A A A E A A C A A A A A G u r N w v r / K B y G V D d q Q y j q 1 T K A t 1 H r O i R / d 5 s E v K i a V 2 g A A A A A O g A A A A A I A A C A A A A D w V E N f m C 8 d j O m f h T I n e e 7 J l o H E U U N t H 8 Q C z C E J h y + u a l A A A A D 2 P b u D 2 l R S u t 4 A x q G O l 5 p w G 2 k + f e h 7 k s i 7 i 7 c B C t x c + D Y + 8 m L L Q k i k W l g d T G S E o s W s y f / g d z q V V D 2 F h H T k v 9 R / 5 I J U m 3 O + t p x h T D H 2 G F A i O k A A A A C i 2 9 p x E J i G y y b D a V 1 J s 8 G H o H c H D v l 5 t 6 F 5 E 5 c w V h e 2 p G Q + n Q 5 m V K S d p f s Y k q u l T k m t Z q D Y u K N I h E 3 / y u K U O 6 5 I < / D a t a M a s h u p > 
</file>

<file path=customXml/itemProps1.xml><?xml version="1.0" encoding="utf-8"?>
<ds:datastoreItem xmlns:ds="http://schemas.openxmlformats.org/officeDocument/2006/customXml" ds:itemID="{DB5E1932-1D98-459A-AC7C-8A782B53B6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Ilman vapautuksia</vt:lpstr>
      <vt:lpstr>Vapautuksilla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 Pekkala</dc:creator>
  <cp:lastModifiedBy>Ville Pekkala</cp:lastModifiedBy>
  <dcterms:created xsi:type="dcterms:W3CDTF">2025-01-30T16:28:35Z</dcterms:created>
  <dcterms:modified xsi:type="dcterms:W3CDTF">2025-01-31T20:39:22Z</dcterms:modified>
</cp:coreProperties>
</file>