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Docs\STRAIPSNIAI\AI + RE\2024-07-22\"/>
    </mc:Choice>
  </mc:AlternateContent>
  <xr:revisionPtr revIDLastSave="0" documentId="13_ncr:1_{0AE93E00-9B59-4110-B361-E99FED57553C}" xr6:coauthVersionLast="47" xr6:coauthVersionMax="47" xr10:uidLastSave="{00000000-0000-0000-0000-000000000000}"/>
  <bookViews>
    <workbookView xWindow="-120" yWindow="-120" windowWidth="24240" windowHeight="13140" activeTab="5" xr2:uid="{00000000-000D-0000-FFFF-FFFF00000000}"/>
  </bookViews>
  <sheets>
    <sheet name="Authors" sheetId="1" r:id="rId1"/>
    <sheet name="Sorted by year" sheetId="3" r:id="rId2"/>
    <sheet name="Years" sheetId="4" r:id="rId3"/>
    <sheet name="Countries" sheetId="2" r:id="rId4"/>
    <sheet name="Journals" sheetId="5" r:id="rId5"/>
    <sheet name="Keyword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4" l="1"/>
  <c r="D9" i="4"/>
  <c r="D8" i="4"/>
  <c r="D7" i="4"/>
  <c r="D6" i="4"/>
  <c r="D5" i="4"/>
  <c r="D4" i="4"/>
  <c r="D3" i="4"/>
  <c r="D2" i="4"/>
  <c r="BT75" i="3"/>
  <c r="BF75" i="3"/>
  <c r="BT74" i="3"/>
  <c r="BF74" i="3"/>
  <c r="BT29" i="3"/>
  <c r="BF29" i="3"/>
  <c r="BT21" i="3"/>
  <c r="BF21" i="3"/>
  <c r="BT42" i="3"/>
  <c r="BF42" i="3"/>
  <c r="BT31" i="3"/>
  <c r="BF31" i="3"/>
  <c r="BT15" i="3"/>
  <c r="BF15" i="3"/>
  <c r="BT45" i="3"/>
  <c r="BF45" i="3"/>
  <c r="BT73" i="3"/>
  <c r="BF73" i="3"/>
  <c r="BT72" i="3"/>
  <c r="BF72" i="3"/>
  <c r="BT18" i="3"/>
  <c r="BF18" i="3"/>
  <c r="BT32" i="3"/>
  <c r="BF32" i="3"/>
  <c r="BT12" i="3"/>
  <c r="BF12" i="3"/>
  <c r="BT52" i="3"/>
  <c r="BF52" i="3"/>
  <c r="BT10" i="3"/>
  <c r="BF10" i="3"/>
  <c r="BT23" i="3"/>
  <c r="BF23" i="3"/>
  <c r="BT44" i="3"/>
  <c r="BF44" i="3"/>
  <c r="BT71" i="3"/>
  <c r="BF71" i="3"/>
  <c r="BT63" i="3"/>
  <c r="BF63" i="3"/>
  <c r="BT43" i="3"/>
  <c r="BF43" i="3"/>
  <c r="BT38" i="3"/>
  <c r="BF38" i="3"/>
  <c r="BT46" i="3"/>
  <c r="BF46" i="3"/>
  <c r="BT4" i="3"/>
  <c r="BF4" i="3"/>
  <c r="BT62" i="3"/>
  <c r="BF62" i="3"/>
  <c r="BT48" i="3"/>
  <c r="BF48" i="3"/>
  <c r="BT27" i="3"/>
  <c r="BF27" i="3"/>
  <c r="BT17" i="3"/>
  <c r="BF17" i="3"/>
  <c r="BT51" i="3"/>
  <c r="BF51" i="3"/>
  <c r="BT24" i="3"/>
  <c r="BF24" i="3"/>
  <c r="BT7" i="3"/>
  <c r="BF7" i="3"/>
  <c r="BT60" i="3"/>
  <c r="BF60" i="3"/>
  <c r="BT56" i="3"/>
  <c r="BF56" i="3"/>
  <c r="BT55" i="3"/>
  <c r="BF55" i="3"/>
  <c r="BT36" i="3"/>
  <c r="BF36" i="3"/>
  <c r="BT41" i="3"/>
  <c r="BT54" i="3"/>
  <c r="BF54" i="3"/>
  <c r="BT70" i="3"/>
  <c r="BF70" i="3"/>
  <c r="BT26" i="3"/>
  <c r="BF26" i="3"/>
  <c r="BT19" i="3"/>
  <c r="BF19" i="3"/>
  <c r="BT64" i="3"/>
  <c r="BF64" i="3"/>
  <c r="BT69" i="3"/>
  <c r="BF69" i="3"/>
  <c r="BT28" i="3"/>
  <c r="BF28" i="3"/>
  <c r="BT47" i="3"/>
  <c r="BF47" i="3"/>
  <c r="BT68" i="3"/>
  <c r="BF68" i="3"/>
  <c r="BT37" i="3"/>
  <c r="BF37" i="3"/>
  <c r="BT34" i="3"/>
  <c r="BF34" i="3"/>
  <c r="BT40" i="3"/>
  <c r="BF40" i="3"/>
  <c r="BT6" i="3"/>
  <c r="BF6" i="3"/>
  <c r="BT59" i="3"/>
  <c r="BF59" i="3"/>
  <c r="BT25" i="3"/>
  <c r="BF25" i="3"/>
  <c r="BT30" i="3"/>
  <c r="BF30" i="3"/>
  <c r="BT2" i="3"/>
  <c r="BF2" i="3"/>
  <c r="BT8" i="3"/>
  <c r="BF8" i="3"/>
  <c r="BT67" i="3"/>
  <c r="BF67" i="3"/>
  <c r="BT50" i="3"/>
  <c r="BF50" i="3"/>
  <c r="BT20" i="3"/>
  <c r="BF20" i="3"/>
  <c r="BT3" i="3"/>
  <c r="BF3" i="3"/>
  <c r="BT58" i="3"/>
  <c r="BT11" i="3"/>
  <c r="BF11" i="3"/>
  <c r="BT33" i="3"/>
  <c r="BF33" i="3"/>
  <c r="BT39" i="3"/>
  <c r="BF39" i="3"/>
  <c r="BT22" i="3"/>
  <c r="BF22" i="3"/>
  <c r="BT61" i="3"/>
  <c r="BF61" i="3"/>
  <c r="BT5" i="3"/>
  <c r="BF5" i="3"/>
  <c r="BT53" i="3"/>
  <c r="BF53" i="3"/>
  <c r="BT14" i="3"/>
  <c r="BF14" i="3"/>
  <c r="BT16" i="3"/>
  <c r="BF16" i="3"/>
  <c r="BT66" i="3"/>
  <c r="BF66" i="3"/>
  <c r="BT57" i="3"/>
  <c r="BT65" i="3"/>
  <c r="BF65" i="3"/>
  <c r="BT49" i="3"/>
  <c r="BF49" i="3"/>
  <c r="BT35" i="3"/>
  <c r="BF35" i="3"/>
  <c r="BT9" i="3"/>
  <c r="BF9" i="3"/>
  <c r="BT13" i="3"/>
  <c r="BF13" i="3"/>
  <c r="D41" i="2"/>
  <c r="U6" i="2" s="1"/>
  <c r="C41" i="2"/>
  <c r="T7" i="2" s="1"/>
  <c r="T13" i="2" l="1"/>
  <c r="T12" i="2"/>
  <c r="T5" i="2"/>
  <c r="T4" i="2"/>
  <c r="U4" i="2"/>
  <c r="T6" i="2"/>
  <c r="T14" i="2"/>
  <c r="U12" i="2"/>
  <c r="U11" i="2"/>
  <c r="U10" i="2"/>
  <c r="U5" i="2"/>
  <c r="U3" i="2"/>
  <c r="U13" i="2"/>
  <c r="D11" i="4"/>
  <c r="E3" i="4" s="1"/>
  <c r="U9" i="2"/>
  <c r="T11" i="2"/>
  <c r="T10" i="2"/>
  <c r="U2" i="2"/>
  <c r="T9" i="2"/>
  <c r="U15" i="2"/>
  <c r="T3" i="2"/>
  <c r="T2" i="2"/>
  <c r="U16" i="2"/>
  <c r="U8" i="2"/>
  <c r="T16" i="2"/>
  <c r="T8" i="2"/>
  <c r="U7" i="2"/>
  <c r="T15" i="2"/>
  <c r="U14" i="2"/>
  <c r="E10" i="4" l="1"/>
  <c r="E2" i="4"/>
  <c r="E4" i="4"/>
  <c r="E5" i="4"/>
  <c r="E6" i="4"/>
  <c r="E9" i="4"/>
  <c r="E8" i="4"/>
  <c r="E7" i="4"/>
</calcChain>
</file>

<file path=xl/sharedStrings.xml><?xml version="1.0" encoding="utf-8"?>
<sst xmlns="http://schemas.openxmlformats.org/spreadsheetml/2006/main" count="5372" uniqueCount="1885">
  <si>
    <t>id</t>
  </si>
  <si>
    <t>author</t>
  </si>
  <si>
    <t>documents</t>
  </si>
  <si>
    <t>citations</t>
  </si>
  <si>
    <t>total link strength</t>
  </si>
  <si>
    <t>abagiu, mm</t>
  </si>
  <si>
    <t>abidoye, fa</t>
  </si>
  <si>
    <t>abidoye, rb</t>
  </si>
  <si>
    <t>adair, a</t>
  </si>
  <si>
    <t>agus, m</t>
  </si>
  <si>
    <t>ahn, jj</t>
  </si>
  <si>
    <t>alkan, t</t>
  </si>
  <si>
    <t>alzarrad, a</t>
  </si>
  <si>
    <t>arnold, tr</t>
  </si>
  <si>
    <t>awolusi, i</t>
  </si>
  <si>
    <t>baur, k</t>
  </si>
  <si>
    <t>becker, a</t>
  </si>
  <si>
    <t>bhattacharya, p</t>
  </si>
  <si>
    <t>bodenbender, m</t>
  </si>
  <si>
    <t>bozdas, a</t>
  </si>
  <si>
    <t>braun, j</t>
  </si>
  <si>
    <t>buiga, a</t>
  </si>
  <si>
    <t>bunyan unel, f</t>
  </si>
  <si>
    <t>byun, hw</t>
  </si>
  <si>
    <t>cajias, m</t>
  </si>
  <si>
    <t>cesar schmidt, w</t>
  </si>
  <si>
    <t>chan, apc</t>
  </si>
  <si>
    <t>chen, f</t>
  </si>
  <si>
    <t>chen, j</t>
  </si>
  <si>
    <t>chen, y</t>
  </si>
  <si>
    <t>cheung, ks</t>
  </si>
  <si>
    <t>chmielewska, a</t>
  </si>
  <si>
    <t>chokshi, h</t>
  </si>
  <si>
    <t>chou, js</t>
  </si>
  <si>
    <t>choy, lht</t>
  </si>
  <si>
    <t>clayton, j</t>
  </si>
  <si>
    <t>cojocaru, d</t>
  </si>
  <si>
    <t>cui, l</t>
  </si>
  <si>
    <t>damasevicius, r</t>
  </si>
  <si>
    <t>daniel, n</t>
  </si>
  <si>
    <t>dawaki, m</t>
  </si>
  <si>
    <t>de moor, l</t>
  </si>
  <si>
    <t>deaconu, a</t>
  </si>
  <si>
    <t>derrick, n</t>
  </si>
  <si>
    <t>ding, h</t>
  </si>
  <si>
    <t>dinh-nhat truong</t>
  </si>
  <si>
    <t>dokoro, ah</t>
  </si>
  <si>
    <t>dokuz, y</t>
  </si>
  <si>
    <t>durduran, ss</t>
  </si>
  <si>
    <t>ecemis, a</t>
  </si>
  <si>
    <t>elariane, sa</t>
  </si>
  <si>
    <t>fabozzi, fj</t>
  </si>
  <si>
    <t>filali, y</t>
  </si>
  <si>
    <t>fleshman, db</t>
  </si>
  <si>
    <t>gabrielli, l</t>
  </si>
  <si>
    <t>gartoumi, ki</t>
  </si>
  <si>
    <t>gherghina, sc</t>
  </si>
  <si>
    <t>giliberto, sm</t>
  </si>
  <si>
    <t>gonzalez-briones, a</t>
  </si>
  <si>
    <t>gordon, j</t>
  </si>
  <si>
    <t>harussani, m</t>
  </si>
  <si>
    <t>hatamleh, mt</t>
  </si>
  <si>
    <t>hausler, j</t>
  </si>
  <si>
    <t>ho, wko</t>
  </si>
  <si>
    <t>househ, m</t>
  </si>
  <si>
    <t>iban, mc</t>
  </si>
  <si>
    <t>ismail, ui</t>
  </si>
  <si>
    <t>iyengar, ss</t>
  </si>
  <si>
    <t>jafary, p</t>
  </si>
  <si>
    <t>james, bv</t>
  </si>
  <si>
    <t>janowski, a</t>
  </si>
  <si>
    <t>jeong, sh</t>
  </si>
  <si>
    <t>jiang, q</t>
  </si>
  <si>
    <t>joseph, d</t>
  </si>
  <si>
    <t>kalampokis, e</t>
  </si>
  <si>
    <t>kalliola, j</t>
  </si>
  <si>
    <t>kameni, ed</t>
  </si>
  <si>
    <t>kang, j</t>
  </si>
  <si>
    <t>kapociute-dzikiene, j</t>
  </si>
  <si>
    <t>karamanou, a</t>
  </si>
  <si>
    <t>kaur, t</t>
  </si>
  <si>
    <t>khan, hu</t>
  </si>
  <si>
    <t>khan, s</t>
  </si>
  <si>
    <t>kim, ty</t>
  </si>
  <si>
    <t>koroleva, o</t>
  </si>
  <si>
    <t>kucklick, jp</t>
  </si>
  <si>
    <t>kumar, a</t>
  </si>
  <si>
    <t>kumar, es</t>
  </si>
  <si>
    <t>kumar, tvs</t>
  </si>
  <si>
    <t>kurzrock, bm</t>
  </si>
  <si>
    <t>lee, c</t>
  </si>
  <si>
    <t>lee, hj</t>
  </si>
  <si>
    <t>lee, hs</t>
  </si>
  <si>
    <t>lenaers, i</t>
  </si>
  <si>
    <t>li, vj</t>
  </si>
  <si>
    <t>liang, y</t>
  </si>
  <si>
    <t>liu, j</t>
  </si>
  <si>
    <t>liu, y</t>
  </si>
  <si>
    <t>lutz, b</t>
  </si>
  <si>
    <t>mackinnon, g</t>
  </si>
  <si>
    <t>magda, r</t>
  </si>
  <si>
    <t>malik, mz</t>
  </si>
  <si>
    <t>manea, dl</t>
  </si>
  <si>
    <t>mansour, a</t>
  </si>
  <si>
    <t>marella, g</t>
  </si>
  <si>
    <t>mariniuc, am</t>
  </si>
  <si>
    <t>martin, c</t>
  </si>
  <si>
    <t>masrom, s</t>
  </si>
  <si>
    <t>matenda, fr</t>
  </si>
  <si>
    <t>mcgreal, s</t>
  </si>
  <si>
    <t>mert, zg</t>
  </si>
  <si>
    <t>meza, j</t>
  </si>
  <si>
    <t>ming, z</t>
  </si>
  <si>
    <t>mohd, t</t>
  </si>
  <si>
    <t>morales, jjp</t>
  </si>
  <si>
    <t>mueller, o</t>
  </si>
  <si>
    <t>mueller, pm</t>
  </si>
  <si>
    <t>munoz, eg</t>
  </si>
  <si>
    <t>naz, f</t>
  </si>
  <si>
    <t>ncube, m</t>
  </si>
  <si>
    <t>ngo, t</t>
  </si>
  <si>
    <t>numan, jaa</t>
  </si>
  <si>
    <t>nyawa, s</t>
  </si>
  <si>
    <t>oh, kj</t>
  </si>
  <si>
    <t>oroarty, b</t>
  </si>
  <si>
    <t>oshodi, os</t>
  </si>
  <si>
    <t>pan, y</t>
  </si>
  <si>
    <t>park, kkh</t>
  </si>
  <si>
    <t>parraga-alava, j</t>
  </si>
  <si>
    <t>patterson, d</t>
  </si>
  <si>
    <t>pena zamalloa, gr</t>
  </si>
  <si>
    <t>raboaca, ms</t>
  </si>
  <si>
    <t>rahman, au</t>
  </si>
  <si>
    <t>rajabifard, a</t>
  </si>
  <si>
    <t>rampini, l</t>
  </si>
  <si>
    <t>re cecconi, f</t>
  </si>
  <si>
    <t>renigier-bilozor, m</t>
  </si>
  <si>
    <t>rishe, n</t>
  </si>
  <si>
    <t>rosenfelder, m</t>
  </si>
  <si>
    <t>ruggeri, ag</t>
  </si>
  <si>
    <t>saeed, m</t>
  </si>
  <si>
    <t>saginor, j</t>
  </si>
  <si>
    <t>sakariya, v</t>
  </si>
  <si>
    <t>sanghavi, s</t>
  </si>
  <si>
    <t>saraswat, d</t>
  </si>
  <si>
    <t>savaliya, d</t>
  </si>
  <si>
    <t>scarpa, m</t>
  </si>
  <si>
    <t>schaefers, w</t>
  </si>
  <si>
    <t>schneider, j</t>
  </si>
  <si>
    <t>seagraves, p</t>
  </si>
  <si>
    <t>sepasgozar, sme</t>
  </si>
  <si>
    <t>serrano, w</t>
  </si>
  <si>
    <t>sharma, r</t>
  </si>
  <si>
    <t>shojaei, d</t>
  </si>
  <si>
    <t>sibanda, m</t>
  </si>
  <si>
    <t>sisman, a</t>
  </si>
  <si>
    <t>sisman, y</t>
  </si>
  <si>
    <t>solomon, p</t>
  </si>
  <si>
    <t>souza, la</t>
  </si>
  <si>
    <t>starr, cw</t>
  </si>
  <si>
    <t>sun, j</t>
  </si>
  <si>
    <t>szumilo, n</t>
  </si>
  <si>
    <t>tabar, me</t>
  </si>
  <si>
    <t>talasila, v</t>
  </si>
  <si>
    <t>tanwar, s</t>
  </si>
  <si>
    <t>tarabanis, k</t>
  </si>
  <si>
    <t>tchuente, d</t>
  </si>
  <si>
    <t>tekouabou, sck</t>
  </si>
  <si>
    <t>terreno, s</t>
  </si>
  <si>
    <t>tothazan, h</t>
  </si>
  <si>
    <t>trinkunas, v</t>
  </si>
  <si>
    <t>tukur, m</t>
  </si>
  <si>
    <t>ullah, f</t>
  </si>
  <si>
    <t>upadhyay, a</t>
  </si>
  <si>
    <t>valier, a</t>
  </si>
  <si>
    <t>ventura, s</t>
  </si>
  <si>
    <t>vergara-perucich, jf</t>
  </si>
  <si>
    <t>verma, a</t>
  </si>
  <si>
    <t>viriato, jc</t>
  </si>
  <si>
    <t>walacik, m</t>
  </si>
  <si>
    <t>wang, c</t>
  </si>
  <si>
    <t>wang, d</t>
  </si>
  <si>
    <t>wang, x</t>
  </si>
  <si>
    <t>wei, y</t>
  </si>
  <si>
    <t>wiegelmann, t</t>
  </si>
  <si>
    <t>wins, a</t>
  </si>
  <si>
    <t>wofford, l</t>
  </si>
  <si>
    <t>worzala, e</t>
  </si>
  <si>
    <t>wu, l</t>
  </si>
  <si>
    <t>wyman, d</t>
  </si>
  <si>
    <t>xiang, y</t>
  </si>
  <si>
    <t>xiao, a</t>
  </si>
  <si>
    <t>xiao, w</t>
  </si>
  <si>
    <t>xu, z</t>
  </si>
  <si>
    <t>yalpir, s</t>
  </si>
  <si>
    <t>yang, s</t>
  </si>
  <si>
    <t>yilmaz, s</t>
  </si>
  <si>
    <t>yusoff, im</t>
  </si>
  <si>
    <t>zeitler, ja</t>
  </si>
  <si>
    <t>zhang, h</t>
  </si>
  <si>
    <t>zhang, n</t>
  </si>
  <si>
    <t>zhang, y</t>
  </si>
  <si>
    <t>zheng, y</t>
  </si>
  <si>
    <t>zhou, l</t>
  </si>
  <si>
    <t>zhou, w</t>
  </si>
  <si>
    <t>zhou, x</t>
  </si>
  <si>
    <t>10 most cited authors</t>
  </si>
  <si>
    <t>10 most productive authors</t>
  </si>
  <si>
    <t>country</t>
  </si>
  <si>
    <t>argentina</t>
  </si>
  <si>
    <t>australia</t>
  </si>
  <si>
    <t>belgium</t>
  </si>
  <si>
    <t>cameroon</t>
  </si>
  <si>
    <t>canada</t>
  </si>
  <si>
    <t>chile</t>
  </si>
  <si>
    <t>ecuador</t>
  </si>
  <si>
    <t>egypt</t>
  </si>
  <si>
    <t>england</t>
  </si>
  <si>
    <t>france</t>
  </si>
  <si>
    <t>germany</t>
  </si>
  <si>
    <t>greece</t>
  </si>
  <si>
    <t>hungary</t>
  </si>
  <si>
    <t>india</t>
  </si>
  <si>
    <t>italy</t>
  </si>
  <si>
    <t>jordan</t>
  </si>
  <si>
    <t>lithuania</t>
  </si>
  <si>
    <t>malaysia</t>
  </si>
  <si>
    <t>morocco</t>
  </si>
  <si>
    <t>new zealand</t>
  </si>
  <si>
    <t>nigeria</t>
  </si>
  <si>
    <t>north ireland</t>
  </si>
  <si>
    <t>norway</t>
  </si>
  <si>
    <t>pakistan</t>
  </si>
  <si>
    <t>peoples r china</t>
  </si>
  <si>
    <t>peru</t>
  </si>
  <si>
    <t>poland</t>
  </si>
  <si>
    <t>qatar</t>
  </si>
  <si>
    <t>romania</t>
  </si>
  <si>
    <t>scotland</t>
  </si>
  <si>
    <t>south africa</t>
  </si>
  <si>
    <t>south korea</t>
  </si>
  <si>
    <t>spain</t>
  </si>
  <si>
    <t>taiwan</t>
  </si>
  <si>
    <t>turkey</t>
  </si>
  <si>
    <t>turkiye</t>
  </si>
  <si>
    <t>u arab emirates</t>
  </si>
  <si>
    <t>usa</t>
  </si>
  <si>
    <t>vietnam</t>
  </si>
  <si>
    <t>Percentage of
documents</t>
  </si>
  <si>
    <t>Percentage of
citations</t>
  </si>
  <si>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</si>
  <si>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</si>
  <si>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</si>
  <si>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</si>
  <si>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</si>
  <si>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</si>
  <si>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</si>
  <si>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</si>
  <si>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</si>
  <si>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</si>
  <si>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</si>
  <si>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</si>
  <si>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</si>
  <si>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</si>
  <si>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</si>
  <si>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</si>
  <si>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</si>
  <si>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</si>
  <si>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</si>
  <si>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</si>
  <si>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</si>
  <si>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</si>
  <si>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</si>
  <si>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</si>
  <si>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</si>
  <si>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</si>
  <si>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</si>
  <si>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</si>
  <si>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</si>
  <si>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</si>
  <si>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</si>
  <si>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</si>
  <si>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</si>
  <si>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</si>
  <si>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</si>
  <si>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</si>
  <si>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</si>
  <si>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</si>
  <si>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</si>
  <si>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</si>
  <si>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</si>
  <si>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</si>
  <si>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</si>
  <si>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</si>
  <si>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</si>
  <si>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</si>
  <si>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</si>
  <si>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</si>
  <si>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</si>
  <si>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</si>
  <si>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</si>
  <si>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</si>
  <si>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</si>
  <si>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</si>
  <si>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</si>
  <si>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</si>
  <si>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</si>
  <si>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</si>
  <si>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</si>
  <si>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</si>
  <si>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</si>
  <si>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</si>
  <si>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</si>
  <si>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</si>
  <si>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</si>
  <si>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</si>
  <si>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</si>
  <si>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</si>
  <si>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</si>
  <si>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</si>
  <si>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</si>
  <si>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</si>
  <si>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</si>
  <si>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Kang, J; Lee, HJ; Jeong, SH; Lee, HS; Oh, KJ</t>
  </si>
  <si>
    <t/>
  </si>
  <si>
    <t>Kang, Jun; Lee, Hyun Jun; Jeong, Seung Hwan; Lee, Hee Soo; Oh, Kyong Joo</t>
  </si>
  <si>
    <t>Developing a Forecasting Model for Real Estate Auction Prices Using Artificial Intelligence</t>
  </si>
  <si>
    <t>SUSTAINABILITY</t>
  </si>
  <si>
    <t>English</t>
  </si>
  <si>
    <t>Article</t>
  </si>
  <si>
    <t>genetic algorithm; artificial neural network; real estate; auction; forecasting model</t>
  </si>
  <si>
    <t>GENETIC ALGORITHM OPTIMIZATION; NEURAL-NETWORKS; MASS APPRAISAL; LOGISTIC-REGRESSION; PREDICTION; LOAD</t>
  </si>
  <si>
    <t>The real estate auction market has become increasingly important in the financial, economic and investment fields, but few artificial intelligence-based studies have attempted to forecast the auction prices of real estate. The purpose of this study is to develop forecasting models of real estate auction prices using artificial intelligence and statistical methodologies. The forecasting models are developed through a regression model, an artificial neural network and a genetic algorithm. For empirical analysis, we use Seoul apartment auction data from 2013 to 2017 to predict the auction prices and compare the forecasting accuracy of the models. The genetic algorithm model has the best performance, and effective regional segmentation based on the auction appraisal price improves the predictive accuracy.</t>
  </si>
  <si>
    <t>[Kang, Jun] Yonsei Univ, Grad Program Investment Informat Engn, Seoul 03722, South Korea; [Lee, Hyun Jun; Jeong, Seung Hwan; Oh, Kyong Joo] Yonsei Univ, Dept Ind Engn, Seoul 03722, South Korea; [Lee, Hee Soo] Sejong Univ, Dept Business Adm, Seoul 05006, South Korea</t>
  </si>
  <si>
    <t>Yonsei University; Yonsei University; Sejong University</t>
  </si>
  <si>
    <t>Lee, HS (corresponding author), Sejong Univ, Dept Business Adm, Seoul 05006, South Korea.</t>
  </si>
  <si>
    <t>kj@ggfund.co.kr; 2wisedeep@yonsei.ac.kr; jsh0331@yonsei.ac.kr; heesoo@sejong.ac.kr; johanoh@yonsei.ac.kr</t>
  </si>
  <si>
    <t>Jeong, Seung Hwan/0000-0002-8842-4320</t>
  </si>
  <si>
    <t>GG Investment Management Co., LTD.</t>
  </si>
  <si>
    <t>This work is supported by GG Investment Management Co., LTD.</t>
  </si>
  <si>
    <t>MDPI</t>
  </si>
  <si>
    <t>BASEL</t>
  </si>
  <si>
    <t>ST ALBAN-ANLAGE 66, CH-4052 BASEL, SWITZERLAND</t>
  </si>
  <si>
    <t>2071-1050</t>
  </si>
  <si>
    <t>SUSTAINABILITY-BASEL</t>
  </si>
  <si>
    <t>Sustainability</t>
  </si>
  <si>
    <t>APR</t>
  </si>
  <si>
    <t>10.3390/su12072899</t>
  </si>
  <si>
    <t>Green &amp; Sustainable Science &amp; Technology; Environmental Sciences; Environmental Studies</t>
  </si>
  <si>
    <t>Science Citation Index Expanded (SCI-EXPANDED); Social Science Citation Index (SSCI)</t>
  </si>
  <si>
    <t>Science &amp; Technology - Other Topics; Environmental Sciences &amp; Ecology</t>
  </si>
  <si>
    <t>LL4WR</t>
  </si>
  <si>
    <t>gold, Green Published</t>
  </si>
  <si>
    <t>2024-07-09</t>
  </si>
  <si>
    <t>WOS:000531558100324</t>
  </si>
  <si>
    <t>Bodenbender, M; Kurzrock, BM; Müller, PM</t>
  </si>
  <si>
    <t>Bodenbender, Mario; Kurzrock, Bjoern-Martin; Mueller, Philipp Maximilian</t>
  </si>
  <si>
    <t>Broad application of artificial intelligence for document classification, information extraction and predictive analytics in real estate</t>
  </si>
  <si>
    <t>JOURNAL OF GENERAL MANAGEMENT</t>
  </si>
  <si>
    <t>artificial intelligence; building data; digitalization; document classification; due diligence; information extraction; real estate; real estate management</t>
  </si>
  <si>
    <t>Real estate represents a major share of economic activities and wealth in all economies. Due to the lack of widely acknowledged standards, however, the structuring, providing and managing of a life cycle-comprehensive building documentation yet remain challenging. Based on the empirical analysis of 8965 digital documents from 14 properties of 8 different owners, the article presents a model that will unify existing approaches and lead to the development of a document classification standard. This provides the basis for software systems to process relevant data and create timely information over the entire life cycle of a building. Further, it is shown that automated information extraction through artificial intelligence will become instrumental for enhanced and innovative business models and products in real estate such as automated data validation and data evaluation, documentation review, benchmarking and other analytical applications.</t>
  </si>
  <si>
    <t>[Bodenbender, Mario; Kurzrock, Bjoern-Martin; Mueller, Philipp Maximilian] Tech Univ Kaiserslautern, Kaiserslautern, Germany</t>
  </si>
  <si>
    <t>University of Kaiserslautern</t>
  </si>
  <si>
    <t>Bodenbender, M (corresponding author), Tech Univ Kaiserslautern, Dept Civil Engn, Real Estate Studies, Paul Ehrlich Str 14, D-67663 Kaiserslautern, Germany.</t>
  </si>
  <si>
    <t>bodenben@rhrk.uni-kl.de</t>
  </si>
  <si>
    <t>Müller, Philipp Maximilian/Z-2653-2019; Kurzrock, Björn-Martin/IUO-4707-2023; Bodenbender, Mario/CAJ-0539-2022</t>
  </si>
  <si>
    <t>Müller, Philipp Maximilian/0000-0002-4357-8182; Kurzrock, Björn-Martin/0000-0001-5176-9862; Bodenbender, Mario/0000-0001-5473-7241</t>
  </si>
  <si>
    <t>SAGE PUBLICATIONS LTD</t>
  </si>
  <si>
    <t>LONDON</t>
  </si>
  <si>
    <t>1 OLIVERS YARD, 55 CITY ROAD, LONDON EC1Y 1SP, ENGLAND</t>
  </si>
  <si>
    <t>0306-3070</t>
  </si>
  <si>
    <t>1759-6106</t>
  </si>
  <si>
    <t>J GEN MANAGE</t>
  </si>
  <si>
    <t>J. Gen. Manage.</t>
  </si>
  <si>
    <t>10.1177/0306307018823113</t>
  </si>
  <si>
    <t>Management</t>
  </si>
  <si>
    <t>Emerging Sources Citation Index (ESCI)</t>
  </si>
  <si>
    <t>Business &amp; Economics</t>
  </si>
  <si>
    <t>HU2VF</t>
  </si>
  <si>
    <t>WOS:000465129100007</t>
  </si>
  <si>
    <t>Naz, F; Kumar, A; Upadhyay, A; Chokshi, H; Trinkunas, V; Magda, R</t>
  </si>
  <si>
    <t>Naz, Farheen; Kumar, Anil; Upadhyay, Arvind; Chokshi, Hemakshi; Trinkunas, Vaidotas; Magda, Robert</t>
  </si>
  <si>
    <t>PROPERTY MANAGEMENT ENABLED BY ARTIFICIAL INTELLIGENCE POST COVID-19: AN EXPLORATORY REVIEW AND FUTURE PROPOSITIONS</t>
  </si>
  <si>
    <t>INTERNATIONAL JOURNAL OF STRATEGIC PROPERTY MANAGEMENT</t>
  </si>
  <si>
    <t>Review</t>
  </si>
  <si>
    <t>property management; artificial intelligence; real estate management; structural topic modeling; residential management; text mining</t>
  </si>
  <si>
    <t>REAL-ESTATE; SUPPORT; MODEL; IMPACTS; DESIGN; SAFETY; LEVEL; PRICE</t>
  </si>
  <si>
    <t>The Covid-19 pandemic outbreak across the globe has disrupted human life and industry. The pandemic has af-fected every sector, with the real estate sector facing particular challenges. During the pandemic, property management became a crucial task and property managers were challenged to control risks and disruptions faced by their organizations. Recent innovative technologies, including artificial intelligence (AI), have supported many sectors through sudden disrup-tions; this study was performed to examine the role of AI in the real estate and property management (PM) sectors. For this purpose, a systematic literature review was conducted using structural topic modeling and bibliometric analysis. Using ap-propriate keywords, the researchers found 175 articles on AI and PM research from 1980 to 2021 in the SCOPUS database. A bibliometric analysis was performed to identify research trends. Structural topic modelling (STM) identified ten emerging thematic topics in AI and PM. A comprehensive framework is proposed, and future research directions discussed.</t>
  </si>
  <si>
    <t>[Naz, Farheen; Magda, Robert] Hungarian Univ Agr &amp; Life Sci, Godollo, Hungary; [Kumar, Anil; Chokshi, Hemakshi] London Metropolitan Univ, Guildhall Sch Business &amp; Law, London, England; [Upadhyay, Arvind] Univ Stavanger, Business Sch, Stavanger, Norway; [Trinkunas, Vaidotas] Vilnius Gediminas Tech Univ, Dept Construct Management &amp; Real Estate, Vilnius, Lithuania; [Magda, Robert] North West Univ, Vanderbijlpark, South Africa</t>
  </si>
  <si>
    <t>Hungarian University of Agriculture &amp; Life Sciences; London Metropolitan University; Universitetet i Stavanger; Vilnius Gediminas Technical University; North West University - South Africa</t>
  </si>
  <si>
    <t>Kumar, A (corresponding author), London Metropolitan Univ, Guildhall Sch Business &amp; Law, London, England.</t>
  </si>
  <si>
    <t>a.kumar@londonmet.ac.uk</t>
  </si>
  <si>
    <t>Kumar, Anil/A-2657-2013; Chokshi, Hemakshi/AGU-8488-2022; Magda, Robert/HCH-0867-2022; Upadhyay, Arvind/AAI-1737-2019</t>
  </si>
  <si>
    <t>Kumar, Anil/0000-0002-1691-0098; Upadhyay, Arvind/0000-0002-6906-5369; Magda, Robert/0000-0001-9350-6673; Chokshi, Hemakshi/0000-0001-6070-899X</t>
  </si>
  <si>
    <t>VILNIUS GEDIMINAS TECH UNIV</t>
  </si>
  <si>
    <t>VILNIUS</t>
  </si>
  <si>
    <t>SAULETEKIO AL 11, VILNIUS, LT-10223, LITHUANIA</t>
  </si>
  <si>
    <t>1648-715X</t>
  </si>
  <si>
    <t>1648-9179</t>
  </si>
  <si>
    <t>INT J STRATEG PROP M</t>
  </si>
  <si>
    <t>Int. J. Strateg. Prop. Manag.</t>
  </si>
  <si>
    <t>10.3846/ijspm.2022.16923</t>
  </si>
  <si>
    <t>Social Science Citation Index (SSCI)</t>
  </si>
  <si>
    <t>1K4JW</t>
  </si>
  <si>
    <t>Green Published, Green Accepted</t>
  </si>
  <si>
    <t>WOS:000798570200001</t>
  </si>
  <si>
    <t>Lenaers, I; De Moor, L</t>
  </si>
  <si>
    <t>Lenaers, Ian; De Moor, Lieven</t>
  </si>
  <si>
    <t>Exploring XAI techniques for enhancing model transparency and interpretability in real estate rent prediction: A comparative study</t>
  </si>
  <si>
    <t>FINANCE RESEARCH LETTERS</t>
  </si>
  <si>
    <t>Explainable artificial intelligence techniques; CatBoost; Machine learning; Rent prediction; Residential real estate rent market</t>
  </si>
  <si>
    <t>Black-box artificial intelligence (AI) models are popular in real estate research, but their lack of interpretability raises concerns. To address this, explainable AI (XAI) techniques have been applied to shed light on these models. This paper presents a comparative study of six global XAI techniques on a CatBoost model for Belgian residential rent prediction. Results show that while some techniques offer substitute insights, others provide complementary perspectives on the model's behavior. Employing multiple XAI techniques is crucial to comprehensively understand rents drivers which contributes to transparency, interpretability, and model governance in the real estate industry, advancing the adoption of (X)AI.</t>
  </si>
  <si>
    <t>[Lenaers, Ian; De Moor, Lieven] Vrije Univ Brussel, Fac Social Sci, Pleinlaan 2, B-1050 Brussels, Belgium; Solvay Business Sch, Dept Business, Pleinlaan 2, B-1050 Brussels, Belgium</t>
  </si>
  <si>
    <t>Vrije Universiteit Brussel</t>
  </si>
  <si>
    <t>Lenaers, I (corresponding author), Vrije Univ Brussel, Fac Social Sci, Pleinlaan 2, B-1050 Brussels, Belgium.</t>
  </si>
  <si>
    <t>Ian.Dave.J.Lenaers@vub.be</t>
  </si>
  <si>
    <t>De Moor, Lieven/0000-0002-1290-2971; Lenaers, Ian/0000-0001-9188-3870</t>
  </si>
  <si>
    <t>ACADEMIC PRESS INC ELSEVIER SCIENCE</t>
  </si>
  <si>
    <t>SAN DIEGO</t>
  </si>
  <si>
    <t>525 B ST, STE 1900, SAN DIEGO, CA 92101-4495 USA</t>
  </si>
  <si>
    <t>1544-6123</t>
  </si>
  <si>
    <t>1544-6131</t>
  </si>
  <si>
    <t>FINANC RES LETT</t>
  </si>
  <si>
    <t>Financ. Res. Lett.</t>
  </si>
  <si>
    <t>DEC</t>
  </si>
  <si>
    <t>A</t>
  </si>
  <si>
    <t>10.1016/j.frl.2023.104306</t>
  </si>
  <si>
    <t>AUG 2023</t>
  </si>
  <si>
    <t>Business, Finance</t>
  </si>
  <si>
    <t>Q7RP3</t>
  </si>
  <si>
    <t>WOS:001059461900001</t>
  </si>
  <si>
    <t>Renigier-Bilozor, M; Janowski, A</t>
  </si>
  <si>
    <t>Renigier-Bilozor, Malgorzata; Janowski, Artur</t>
  </si>
  <si>
    <t>Human-Machine Synergy in Real Estate Similarity Concept</t>
  </si>
  <si>
    <t>REAL ESTATE MANAGEMENT AND VALUATION</t>
  </si>
  <si>
    <t>human-machine similarity analysis; real estate market; Property Cognitive Information System (PCIS); artificial intelligence; synergistic data processing; C45; C60; D91; R30</t>
  </si>
  <si>
    <t>The issue of similarity in the real estate market is a widely recognized aspect of analysis, yet it remains underexplored in scientific research. This study aims to address this gap by introducing the concept of a Property Cognitive Information System (PCIS), which offers an innovative approach to analyzing similarity in the real estate market. The PCIS introduces non-classical and alternative solutions, departing from the conventional data analysis practices commonly employed in the real estate market. Moreover, the study delves into the integration of artificial intelligence (AI) in the PCIS. The paper highlights the value added by the PCIS, specifically discussing the validity of using automatic ML-based solutions to objectify the results of synergistic data processing in the real estate market. Furthermore, the article establishes a set of essential assumptions and recommendations that contribute to a well-defined and interpretable notion of similarity in the context of human-machine analyses. By exploring the intricacies of similarity in the real estate market through the innovative PCIS and AI-based solutions, this research seeks to broaden the understanding and applicability of data analysis techniques in this domain.</t>
  </si>
  <si>
    <t>[Renigier-Bilozor, Malgorzata] Univ Warmia &amp; Mazury, Fac Geoengn, Ul Michala Oczapowskiego 2, PL-10719 Olsztyn, Poland; [Janowski, Artur] Univ Warmia &amp; Mazury, Inst Geodesy &amp; Construct, Fac Geoengn, Ul Michala Oczapowskiego 2, PL-10719 Olsztyn, Poland</t>
  </si>
  <si>
    <t>University of Warmia &amp; Mazury; University of Warmia &amp; Mazury</t>
  </si>
  <si>
    <t>Renigier-Bilozor, M (corresponding author), Univ Warmia &amp; Mazury, Fac Geoengn, Ul Michala Oczapowskiego 2, PL-10719 Olsztyn, Poland.</t>
  </si>
  <si>
    <t>malgorzata.renigier@uwm.edu.pl; artur.janowski@uwm.edu.pl</t>
  </si>
  <si>
    <t>Janowski, Artur/L-1956-2016</t>
  </si>
  <si>
    <t>Janowski, Artur/0000-0002-5535-408X</t>
  </si>
  <si>
    <t>European Union; Mazury in Olsztyn [POWR.03.05. 00-00-Z310/17]</t>
  </si>
  <si>
    <t>European Union(European Union (EU)); Mazury in Olsztyn</t>
  </si>
  <si>
    <t>The publication was written as a result of the authors; internship in the School of Government at the University of North Carolina, USA, co-financed by the European Union under the European Social Fund (Operational Program Knowledge Education Development), carried out in the project Development Program at the University of Warmia and Mazury in Olsztyn (POWR.03.05. 00-00-Z310/17)</t>
  </si>
  <si>
    <t>WALTER DE GRUYTER GMBH</t>
  </si>
  <si>
    <t>BERLIN</t>
  </si>
  <si>
    <t>GENTHINER STRASSE 13, D-10785 BERLIN, GERMANY</t>
  </si>
  <si>
    <t>1733-2478</t>
  </si>
  <si>
    <t>2300-5289</t>
  </si>
  <si>
    <t>REAL ESTATE MANAGE V</t>
  </si>
  <si>
    <t>Real Estate Manag. Valuation</t>
  </si>
  <si>
    <t>JUN 1</t>
  </si>
  <si>
    <t>10.2478/remav-2024-0010</t>
  </si>
  <si>
    <t>NOV 2023</t>
  </si>
  <si>
    <t>Business, Finance; Management</t>
  </si>
  <si>
    <t>TI5P1</t>
  </si>
  <si>
    <t>gold</t>
  </si>
  <si>
    <t>WOS:001110341200001</t>
  </si>
  <si>
    <t>Tabar, ME; Sisman, A; Sisman, Y</t>
  </si>
  <si>
    <t>Tabar, Mehmet Emin; Sisman, Aziz; Sisman, Yasemin</t>
  </si>
  <si>
    <t>A Real Estate Appraisal Model with Artificial Neural Networks and Fuzzy Logic: A Local Case Study of Samsun City</t>
  </si>
  <si>
    <t>INTERNATIONAL REAL ESTATE REVIEW</t>
  </si>
  <si>
    <t>Artificial neural networks; Fuzzy logic; Artificial intelligence; Real estate appraisal</t>
  </si>
  <si>
    <t>There have been great innovations in the field of real estate appraisal which have replaced the classical methods by recently established modern methods that involve computer technologies known as artificial intelligence. here are several artificial intelligent methods like fuzzy logic and artificial neural networks. In this study, two different real estate appraisal applications that are based on the artificial neural network and fuzzy logic methods are compared. An actual data set is taken from real estate agencies to develop a real estate appraisal model in Samsun city in Turkey. All of the real estate data belong to a certain time interval in May 2020. The selected parameters are scored by a valuation expert and the scores are then subjected to normalization. The obtained values are inputted into a fuzzy logic and artificial neural networks editor in MATLAB software and the valuation model is created. The values we obtain from the artificial neural networks and fuzzy logic are compared with actual sales data. It is observed that using these methods in real estate appraisal provides advantages in terms of time, cost and tangibility, as well as the means to create large database for real estate appraisal in a certain region.</t>
  </si>
  <si>
    <t>[Tabar, Mehmet Emin] Bitlis Eren Univ, Dept Architecture &amp; Urban Planning, Bitlis, Turkiye; [Sisman, Aziz; Sisman, Yasemin] Ondokuz Mayis Univ, Dept Geomat Engn, Samsun, Turkiye</t>
  </si>
  <si>
    <t>Bitlis Eren University; Ondokuz Mayis University</t>
  </si>
  <si>
    <t>Tabar, ME (corresponding author), Bitlis Eren Univ, Dept Architecture &amp; Urban Planning, Bitlis, Turkiye.</t>
  </si>
  <si>
    <t>metabar@beu.edu.tr; asisman@omu.edu.tr; ysisman@omu.edu.tr</t>
  </si>
  <si>
    <t>Sisman, Yasemin/AAC-5787-2019; SISMAN, Aziz/HHC-1818-2022</t>
  </si>
  <si>
    <t>Sisman, Yasemin/0000-0002-6600-0623;</t>
  </si>
  <si>
    <t>GLOBAL SOCIAL SCIENCE INST</t>
  </si>
  <si>
    <t>ROCKVILLE</t>
  </si>
  <si>
    <t>51 MONROE ST, SUITE 1100, ROCKVILLE, MD 20850 USA</t>
  </si>
  <si>
    <t>2154-8919</t>
  </si>
  <si>
    <t>INT REAL ESTATE REV</t>
  </si>
  <si>
    <t>Int. Real Estate Rev.</t>
  </si>
  <si>
    <t>WIN</t>
  </si>
  <si>
    <t>Economics</t>
  </si>
  <si>
    <t>IP9V5</t>
  </si>
  <si>
    <t>WOS:001167660000005</t>
  </si>
  <si>
    <t>Numan, JAA; Yusoff, IM</t>
  </si>
  <si>
    <t>Numan, Jamal A. A.; Yusoff, Izham Mohamad</t>
  </si>
  <si>
    <t>Identifying the Current Status of Real Estate Appraisal Methods</t>
  </si>
  <si>
    <t>Article; Early Access</t>
  </si>
  <si>
    <t>real estate appraisal; property valuation; machine learning; accuracy; interpretability; data availability; evaluation metrics; automatic valuation methods; and mass valuation housing; experiment; Poland; Y90</t>
  </si>
  <si>
    <t>Real estate appraisal, also known as property valuation, plays a crucial role in numerous economic activities and financial decisions, such as taxation assessment, bank lending, and insurance, among others. However, the current methods used in real estate appraisal face several challenges related to fundamental aspects such as accuracy, interpretation, data availability, and evaluation metrics. Therefore, the purpose of this research is to identify the current status of real estate appraisal methods, highlighting challenges and providing guidance for scholars to undertake further research in addressing them. The methodology retrieves the most recent papers published in the Scopus database over the past five years, covering the period from 2019 to the end of 2023, with an emphasis on empirical studies. These retrieved papers serve as references to capture the current status of real estate appraisal methods. The research findings confirm a clear trend towards increased utilization of artificial intelligence techniques, especially machine learning, but with unfinished work regarding related challenges. Artificial intelligence techniques enhance the accuracy of real estate appraisal, paving the way for improved decision support systems in business, financial, and economic sectors.</t>
  </si>
  <si>
    <t>[Numan, Jamal A. A.; Yusoff, Izham Mohamad] Univ Sains Malaysia USM, Main Campus, George Town, Malaysia</t>
  </si>
  <si>
    <t>Universiti Sains Malaysia</t>
  </si>
  <si>
    <t>Yusoff, IM (corresponding author), Univ Sains Malaysia USM, Main Campus, George Town, Malaysia.</t>
  </si>
  <si>
    <t>jamalnuman@student.usm.my; izham@usm.my</t>
  </si>
  <si>
    <t>2024 JUN 7</t>
  </si>
  <si>
    <t>10.2478/remav-2024-0032</t>
  </si>
  <si>
    <t>JUN 2024</t>
  </si>
  <si>
    <t>TH4B4</t>
  </si>
  <si>
    <t>WOS:001240351700001</t>
  </si>
  <si>
    <t>Braun, J; Hausler, J; Schäfers, W</t>
  </si>
  <si>
    <t>Braun, Johannes; Hausler, Jochen; Schaefers, Wolfgang</t>
  </si>
  <si>
    <t>Artificial intelligence, news sentiment, and property market liquidity</t>
  </si>
  <si>
    <t>JOURNAL OF PROPERTY INVESTMENT &amp; FINANCE</t>
  </si>
  <si>
    <t>Artificial intelligence; Sentiment; Deep learning; Commercial real estate; Market liquidity; News analytics</t>
  </si>
  <si>
    <t>REAL-ESTATE MARKET; NEURAL-NETWORK; INVESTOR SENTIMENT; IMPACT; SEARCH; TIME; MODEL; RISK</t>
  </si>
  <si>
    <t>Purpose The purpose of this paper is to use a text-based sentiment indicator to explain variations in direct property market liquidity in the USA. Design/methodology/approach By means of an artificial neural network, market sentiment is extracted from 66,070 US real estate market news articles from the S&amp;P Global Market Intelligence database. For training of the network, a distant supervision approach utilizing 17,822 labeled investment ideas from the crowd-sourced investment advisory platform Seeking Alpha is applied. Findings According to the results of autoregressive distributed lag models including contemporary and lagged sentiment as independent variables, the derived textual sentiment indicator is not only significantly linked to the depth and resilience dimensions of market liquidity (proxied by Amihud's (2002) price impact measure), but also to the breadth dimension (proxied by transaction volume). Practical implications These results suggest an intertemporal effect of sentiment on liquidity for the direct property market. Market participants should account for this effect in terms of their investment decisions, and also when assessing and pricing liquidity risk. Originality/value This paper not only extends the literature on text-based sentiment indicators in real estate, but is also the first to apply artificial intelligence for sentiment extraction from news articles in a market liquidity setting.</t>
  </si>
  <si>
    <t>[Braun, Johannes; Hausler, Jochen; Schaefers, Wolfgang] Univ Regensburg, Int Real Estate Business Sch, Regensburg, Germany</t>
  </si>
  <si>
    <t>University of Regensburg</t>
  </si>
  <si>
    <t>Hausler, J (corresponding author), Univ Regensburg, Int Real Estate Business Sch, Regensburg, Germany.</t>
  </si>
  <si>
    <t>johannes.braun@irebs.de; jochen.hausler@irebs.de; wolfgang.schaefers@irebs.de</t>
  </si>
  <si>
    <t>Alidadi, Mehdi/HJZ-0235-2023</t>
  </si>
  <si>
    <t>Alidadi, Mehdi/0000-0001-5183-7829</t>
  </si>
  <si>
    <t>EMERALD GROUP PUBLISHING LTD</t>
  </si>
  <si>
    <t>BINGLEY</t>
  </si>
  <si>
    <t>HOWARD HOUSE, WAGON LANE, BINGLEY BD16 1WA, W YORKSHIRE, ENGLAND</t>
  </si>
  <si>
    <t>1463-578X</t>
  </si>
  <si>
    <t>1470-2002</t>
  </si>
  <si>
    <t>J PROP INVEST FINANC</t>
  </si>
  <si>
    <t>J. Prop. Invest. Finance</t>
  </si>
  <si>
    <t>JUL 6</t>
  </si>
  <si>
    <t>SI</t>
  </si>
  <si>
    <t>10.1108/JPIF-08-2019-0100</t>
  </si>
  <si>
    <t>MC0NF</t>
  </si>
  <si>
    <t>WOS:000542994000005</t>
  </si>
  <si>
    <t>Zhou, X</t>
  </si>
  <si>
    <t>Zhou, Xiang</t>
  </si>
  <si>
    <t>The usage of artificial intelligence in the commodity house price evaluation model</t>
  </si>
  <si>
    <t>JOURNAL OF AMBIENT INTELLIGENCE AND HUMANIZED COMPUTING</t>
  </si>
  <si>
    <t>Artificial intelligence; Price evaluation; BP neural network; Real estate</t>
  </si>
  <si>
    <t>LEVEL SHIFTS; VOLATILITY; IMPACTS</t>
  </si>
  <si>
    <t>The current standardization and legalization of commercial housing price assessment is low. In addition, computer technology is less used in this field. Therefore, the evaluation of commercial housing prices can no longer meet the requirements of today's economy and society. Traditional real estate assessment methods such as market comparison method, cost estimation method, income reduction method, etc., pay attention to market information, but tend to emphasize the total value of real estate in evaluation practice, and they ignore the impact of various constraints on real estate prices, so it is impossible to scientifically understand the influencing factors of real estate prices and their mechanisms of action, resulting in a lack of scientific basis for decision-making by governments, developers or property users. Therefore, this paper introduces the improved algorithm of BP neural network to establish the housing price evaluation model, which reduces the subjectivity and randomness in the evaluation process. This has certain reference for the development of China's real estate assessment method. The evaluation results show that the real estate evaluation price of the network output is close to the actual price, with maximum error of 3.04%. This shows that the application of improved BP neural network model in real estate price evaluation is not only technically feasible, but also credible.</t>
  </si>
  <si>
    <t>[Zhou, Xiang] Nanchang Univ, Sch Software, Nanchang, Jiangxi, Peoples R China</t>
  </si>
  <si>
    <t>Nanchang University</t>
  </si>
  <si>
    <t>Zhou, X (corresponding author), Nanchang Univ, Sch Software, Nanchang, Jiangxi, Peoples R China.</t>
  </si>
  <si>
    <t>7804713@qq.com</t>
  </si>
  <si>
    <t>SPRINGER HEIDELBERG</t>
  </si>
  <si>
    <t>HEIDELBERG</t>
  </si>
  <si>
    <t>TIERGARTENSTRASSE 17, D-69121 HEIDELBERG, GERMANY</t>
  </si>
  <si>
    <t>1868-5137</t>
  </si>
  <si>
    <t>1868-5145</t>
  </si>
  <si>
    <t>J AMB INTEL HUM COMP</t>
  </si>
  <si>
    <t>J. Ambient Intell. Humaniz. Comput.</t>
  </si>
  <si>
    <t>2020 JAN 2</t>
  </si>
  <si>
    <t>10.1007/s12652-019-01616-4</t>
  </si>
  <si>
    <t>JAN 2020</t>
  </si>
  <si>
    <t>Computer Science, Artificial Intelligence; Computer Science, Information Systems; Telecommunications</t>
  </si>
  <si>
    <t>Science Citation Index Expanded (SCI-EXPANDED)</t>
  </si>
  <si>
    <t>Computer Science; Telecommunications</t>
  </si>
  <si>
    <t>NV2HH</t>
  </si>
  <si>
    <t>WOS:000574149200001</t>
  </si>
  <si>
    <t>Alkan, T; Dokuz, Y; Ecemis, A; Bozdas, A; Durduran, SS</t>
  </si>
  <si>
    <t>Alkan, Tansu; Dokuz, Yesim; Ecemis, Alper; Bozdas, Asli; Durduran, S. Savas</t>
  </si>
  <si>
    <t>Using machine learning algorithms for predicting real estate values in tourism centers</t>
  </si>
  <si>
    <t>SOFT COMPUTING</t>
  </si>
  <si>
    <t>Real estate valuation; Machine learning algorithm; k-nearest neighbors; Random forest; Support vector machines; Geographic information systems</t>
  </si>
  <si>
    <t>MODEL; MAPS; GIS</t>
  </si>
  <si>
    <t>Along with the development of technology in recent years, artificial intelligence (machine learning) techniques that perform operations, such as learning, classification, association, optimization, and prediction, have started to be used on data on real estate according to the criteria affecting the value. Using artificial intelligence (machine learning) techniques, valuation processes are performed objectively and scientifically. In this study, machine learning techniques were employed to balance the real estate market, affected by the tourism sector in Alanya district of Antalya province, Turkey, and examine changes in value objectively and scientifically. First, the criteria affecting the real estate value were determined as structural and spatial, and data on real estate were obtained from the online real estate website. Then, the values of the real estate in the selected application area were predicted using machine learning algorithms (k-nearest neighbors, random forest, and support vector machines). Unlike studies in the literature, algorithm-based valuation using machine learning algorithms was performed instead of mathematical modeling. When analyzed for performance metrics, the best result was achieved with the support vector machines algorithm (0.73). Objective methods should be used to balance the exorbitant differences between real estate values, to regulate market conditions and to carry out a real estate valuation process free from speculative effects in coastal areas where tourism factor is effective. This study indicated the applicability of algorithm-based machine learning techniques in real estate valuation.</t>
  </si>
  <si>
    <t>[Alkan, Tansu; Durduran, S. Savas] Necmettin Erbakan Univ, Engn Fac, Geomat Engn, Konya, Turkey; [Dokuz, Yesim; Ecemis, Alper] Nigde Omer Halisdemir Univ, Engn Fac, Comp Engn, Nigde, Turkey; [Bozdas, Asli] Nigde Omer Halisdemir Univ, Engn Fac, Geomat Engn, Nigde, Turkey</t>
  </si>
  <si>
    <t>Necmettin Erbakan University; Nigde Omer Halisdemir University; Nigde Omer Halisdemir University</t>
  </si>
  <si>
    <t>Alkan, T (corresponding author), Necmettin Erbakan Univ, Engn Fac, Geomat Engn, Konya, Turkey.</t>
  </si>
  <si>
    <t>tansualkan93@gmail.com</t>
  </si>
  <si>
    <t>Durduran, Süleyman Savaş/AAF-8138-2020</t>
  </si>
  <si>
    <t>Durduran, Süleyman Savaş/0000-0003-0509-4037; Dokuz, Yesim/0000-0001-7202-2899</t>
  </si>
  <si>
    <t>SPRINGER</t>
  </si>
  <si>
    <t>NEW YORK</t>
  </si>
  <si>
    <t>ONE NEW YORK PLAZA, SUITE 4600, NEW YORK, NY, UNITED STATES</t>
  </si>
  <si>
    <t>1432-7643</t>
  </si>
  <si>
    <t>1433-7479</t>
  </si>
  <si>
    <t>SOFT COMPUT</t>
  </si>
  <si>
    <t>Soft Comput.</t>
  </si>
  <si>
    <t>MAR</t>
  </si>
  <si>
    <t>10.1007/s00500-022-07579-7</t>
  </si>
  <si>
    <t>OCT 2022</t>
  </si>
  <si>
    <t>Computer Science, Artificial Intelligence; Computer Science, Interdisciplinary Applications</t>
  </si>
  <si>
    <t>Computer Science</t>
  </si>
  <si>
    <t>9D8KQ</t>
  </si>
  <si>
    <t>WOS:000876924600001</t>
  </si>
  <si>
    <t>Wang, DK; Li, VJ</t>
  </si>
  <si>
    <t>Wang, Daikun; Li, Victor Jing</t>
  </si>
  <si>
    <t>Mass Appraisal Models of Real Estate in the 21st Century: A Systematic Literature Review</t>
  </si>
  <si>
    <t>mass appraisal; artificial intelligence; geo-information systems; mixed models</t>
  </si>
  <si>
    <t>ARTIFICIAL NEURAL-NETWORKS; GEOGRAPHICALLY WEIGHTED REGRESSION; PROPERTY VALUATION APPLICATION; RESIDENTIAL PROPERTY; HOUSING SUBMARKETS; GENETIC ALGORITHMS; FUZZY-SYSTEMS; MARKET; LOCATION; GIS</t>
  </si>
  <si>
    <t>With the increasing volume and active transaction of real estate properties, mass appraisal has been widely adopted in many countries for different purposes, including assessment of property tax. In this paper, 104 papers are selected for the systematic literature review of mass appraisal models and methods from 2000 to 2018. The review focuses on the application trend and classification of mass appraisal and highlights a 3I-trend, namely AI-Based model, GIS-Based model and MIX-Based model. The characteristics of different mass appraisal models are analyzed and compared. Finally, the future trend of mass appraisal based on model perspective is defined as mass appraisal 2.0: mass appraisal is the appraisal procedure of model establishment, analysis and test of group of properties as of a given date, combined with artificial intelligence, geo-information systems, and mixed methods, to better model the real estate value of non-spatial and spatial data.</t>
  </si>
  <si>
    <t>[Wang, Daikun; Li, Victor Jing] Chinese Univ Hong Kong, Dept Geog &amp; Resource Management, Shatin, Hong Kong 999077, Peoples R China; [Li, Victor Jing] Chinese Univ Hong Kong, Inst Future Cities, Shatin, Hong Kong 999077, Peoples R China</t>
  </si>
  <si>
    <t>Chinese University of Hong Kong; Chinese University of Hong Kong</t>
  </si>
  <si>
    <t>Li, VJ (corresponding author), Chinese Univ Hong Kong, Dept Geog &amp; Resource Management, Shatin, Hong Kong 999077, Peoples R China.;Li, VJ (corresponding author), Chinese Univ Hong Kong, Inst Future Cities, Shatin, Hong Kong 999077, Peoples R China.</t>
  </si>
  <si>
    <t>DerekWANG@link.cuhk.edu.hk; victorli@cuhk.edu.hk</t>
  </si>
  <si>
    <t>WANG, DAIKUN/AAS-8537-2020; Li, Jing/AFS-0355-2022</t>
  </si>
  <si>
    <t>WANG, DAIKUN/0000-0002-2851-5060; Li, Jing/0000-0001-9137-9877</t>
  </si>
  <si>
    <t>DEC 2</t>
  </si>
  <si>
    <t>10.3390/su11247006</t>
  </si>
  <si>
    <t>KC0SU</t>
  </si>
  <si>
    <t>WOS:000506899000117</t>
  </si>
  <si>
    <t>Walacik, M; Chmielewska, A</t>
  </si>
  <si>
    <t>Walacik, Marek; Chmielewska, Aneta</t>
  </si>
  <si>
    <t>Real Estate Industry Sustainable Solution (Environmental, Social, and Governance) Significance Assessment-AI-Powered Algorithm Implementation</t>
  </si>
  <si>
    <t>real estate industry; sustainable solutions; significance; artificial intelligence; random forest method</t>
  </si>
  <si>
    <t>DECISION-MAKING; MASS APPRAISAL; MARKET; CONSTRUCTION; INTELLIGENCE; PREDICTION; SELECTION; VALUES</t>
  </si>
  <si>
    <t>As the global imperative for sustainable development intensifies, the real estate industry stands at the intersection of environmental responsibility and economic viability. This paper presents a comprehensive exploration of the significance of sustainable solutions within the real estate sector, employing advanced artificial intelligence (AI) algorithms to assess their impact. This study focuses on the integration of AI-powered tools in a decision-making process analysis. The research methodology involves the development and implementation of AI algorithms capable of analyzing vast datasets related to real estate attributes. By leveraging machine learning techniques, the algorithm assesses the significance of energy efficiency solutions along with other intrinsic and extrinsic attributes. This paper examines the effectiveness of these solutions in relation to the influence on property prices with a framework based on an AI-driven algorithm. The findings aim to inform real estate professionals and investors about the tangible advantages of integrating AI technologies into sustainable solutions, promoting a more informed and responsible approach to industry practices. This research contributes to the growing interest in the connection of the real estate sector, sustainability, and AI, offering insights that can guide strategic decision making. By implementing the random forest method in the real estate feature significance assessment original methodology, it has been shown that AI-powered algorithms can be a useful tool from the perspective of real estate price prediction. The methodology's ability to handle non-linear relationships and provide insights into feature importance proved advantageous in comparison to the multiple regression analysis.</t>
  </si>
  <si>
    <t>[Walacik, Marek; Chmielewska, Aneta] Univ Warmia &amp; Mazury, Inst Spatial Management &amp; Geog, PL-10720 Olsztyn, Poland</t>
  </si>
  <si>
    <t>University of Warmia &amp; Mazury</t>
  </si>
  <si>
    <t>Walacik, M (corresponding author), Univ Warmia &amp; Mazury, Inst Spatial Management &amp; Geog, PL-10720 Olsztyn, Poland.</t>
  </si>
  <si>
    <t>marek.walacik@uwm.edu.pl; aneta.chmielewska@uwm.edu.pl</t>
  </si>
  <si>
    <t>Walacik, Marek/AAD-2479-2022; Chmielewska, Aneta/AAY-9294-2020</t>
  </si>
  <si>
    <t>Walacik, Marek/0000-0003-1904-476X; Chmielewska, Aneta/0000-0001-5888-5874</t>
  </si>
  <si>
    <t>University of Warmia and Mazury</t>
  </si>
  <si>
    <t>No Statement Available</t>
  </si>
  <si>
    <t>FEB</t>
  </si>
  <si>
    <t>10.3390/su16031079</t>
  </si>
  <si>
    <t>HM5G2</t>
  </si>
  <si>
    <t>WOS:001159929500001</t>
  </si>
  <si>
    <t>Worzala, E; Souza, LA; Koroleva, O; Martin, C; Becker, A; Derrick, N</t>
  </si>
  <si>
    <t>Worzala, Elaine; Souza, Lawrence A.; Koroleva, Olga; Martin, China; Becker, Alicia; Derrick, Nathaniel</t>
  </si>
  <si>
    <t>The technological impact on real estate investing: robots vs humans: new applications for organisational and portfolio strategies</t>
  </si>
  <si>
    <t>Management; Technology; Machine learning; Artificial intelligence; Institutional investment; PropTech</t>
  </si>
  <si>
    <t>Purpose The goal of this paper is to present a roadmap for real estate operating companies (REOCs) to transform themselves into tech-centric enterprises. Design/methodology/approach This qualitative approach is based on the impact of technology on physical real estate assets and organisational structures as reviewed in industry and academic literature, professional experience and current property technology (PropTech) applications. Findings New technologies are rapidly changing how investors, tenants and managers use, invest and finance property. The revolutionary change for the industry will be in its organisational and industry structure, away from the traditional hierarchical-mechanistic form to a virtual open-agile-innovative organisational form. Research limitations/implications Research limitations come from the lack of real estate companies utilising the hybrid flipped form of organisational structures. Practical implications Due to the current state of the economy, effects of the pandemic and rapid adoption of new technologies, real estate companies are likely to radically change the way they are organised, how they add value, innovate and their leadership/management style. Social implications The revolution in real estate technologisation will not come from the application of these technologies but the rapid change in ideological thought and management leadership style and culture. Originality/value The introduction of artificial intelligence/machine learning (AI/ML), blockchain, virtual reality, tablets, cell phones, applications, 5G, etc. is putting pressure on real estate organisations to change. These changes are long overdue and the future, modern real estate company will take a hybrid PropTech form - a company focussed on delivering high-quality products and services to its clients in real time.</t>
  </si>
  <si>
    <t>[Worzala, Elaine] Coll Charleston, Charleston, SC 29401 USA; [Souza, Lawrence A.; Martin, China; Becker, Alicia; Derrick, Nathaniel] St Marys Coll Calif, Moraga, CA USA; [Koroleva, Olga] Capital Brain, San Mateo, CA USA</t>
  </si>
  <si>
    <t>College of Charleston; Saint Mary's College of California</t>
  </si>
  <si>
    <t>Worzala, E (corresponding author), Coll Charleston, Charleston, SC 29401 USA.</t>
  </si>
  <si>
    <t>worzalaem@gwu.edu</t>
  </si>
  <si>
    <t>WAN, JIE/AAK-1127-2021; Souza, Lawrence/JTV-4192-2023; worzala, elaine/N-8014-2018</t>
  </si>
  <si>
    <t>worzala, elaine/0000-0001-7613-8549</t>
  </si>
  <si>
    <t>FEB 11</t>
  </si>
  <si>
    <t>10.1108/JPIF-12-2020-0137</t>
  </si>
  <si>
    <t>DEC 2020</t>
  </si>
  <si>
    <t>QK1GQ</t>
  </si>
  <si>
    <t>WOS:000603478900001</t>
  </si>
  <si>
    <t>Liu, Y</t>
  </si>
  <si>
    <t>Liu, Yu</t>
  </si>
  <si>
    <t>Real Estate Development Strategy Based on Artificial Intelligence and Big Data Industrial Policy Background</t>
  </si>
  <si>
    <t>SCIENTIFIC PROGRAMMING</t>
  </si>
  <si>
    <t>In recent years, as one of the pillar industries of the national economy, the real estate industry has achieved unprecedented development. Since the 1990s, my country's real estate industry has experienced three decades of rapid development. The average annual growth of commercial housing area is nearly 20%, and the average annual growth of housing prices in second-tier cities is 11.87%. However, in the rapid development, there are also many problems. For example, there are more and more phenomena such as unreasonable development, serious environmental pollution, and shortage of resources. At the same time, artificial intelligence has made great achievements in the development process in recent years, and it has continued to grow with technological progress and social demand. At present, China is in a transitional period of economic and social development, and the real estate industry is also facing huge challenges. In this context, research and development of traditional Chinese cities is very necessary and important. Therefore, how to effectively control and coordinate the real estate development behavior in the big data environment is one of the major problems that China is facing and needs to be solved urgently. This article uses questionnaire surveys and data analysis methods to understand the elements of real estate development strategies and analyze consumer purchase intentions through questionnaires. Randomly select 120 citizens of P city as the survey objects, and carry out a questionnaire survey. According to the survey results, most of the interviewees believe that the resource integration strategy occupies an important position in the real estate development strategy, and the big data management strategy also exerts its advantages. Most people believe that internal demand motivation is the most important, followed by the characteristics of real estate. It can be seen that real estate development must fully consider the actual needs of consumers and improve the development process to highlight the characteristics of real estate.</t>
  </si>
  <si>
    <t>[Liu, Yu] Harbin Inst Technol, Sch Management, Harbin, Heilongjiang, Peoples R China</t>
  </si>
  <si>
    <t>Harbin Institute of Technology</t>
  </si>
  <si>
    <t>Liu, Y (corresponding author), Harbin Inst Technol, Sch Management, Harbin, Heilongjiang, Peoples R China.</t>
  </si>
  <si>
    <t>liuyu_vip@outlook.com</t>
  </si>
  <si>
    <t>HINDAWI LTD</t>
  </si>
  <si>
    <t>ADAM HOUSE, 3RD FLR, 1 FITZROY SQ, LONDON, W1T 5HF, ENGLAND</t>
  </si>
  <si>
    <t>1058-9244</t>
  </si>
  <si>
    <t>1875-919X</t>
  </si>
  <si>
    <t>SCI PROGRAMMING-NETH</t>
  </si>
  <si>
    <t>Sci. Program.</t>
  </si>
  <si>
    <t>MAR 2</t>
  </si>
  <si>
    <t>10.1155/2022/6249065</t>
  </si>
  <si>
    <t>Computer Science, Software Engineering</t>
  </si>
  <si>
    <t>ZZ0ZP</t>
  </si>
  <si>
    <t>WOS:000773005900002</t>
  </si>
  <si>
    <t>Rampini, L; Cecconi, FR</t>
  </si>
  <si>
    <t>Rampini, Luca; Re Cecconi, Fulvio</t>
  </si>
  <si>
    <t>Artificial intelligence algorithms to predict Italian real estate market prices</t>
  </si>
  <si>
    <t>Artificial intelligence; House market price; Real estate; Machine learning; Deep learning</t>
  </si>
  <si>
    <t>ABSOLUTE ERROR MAE; HOUSE PRICES; IMPACT; TREES; RMSE</t>
  </si>
  <si>
    <t>Purpose The assessment of the Real Estate (RE) prices depends on multiple factors that traditional evaluation methods often struggle to fully understand. Housing prices, in particular, are the foundations for a better knowledge of the Built Environment and its characteristics. Recently, Machine Learning (ML) techniques, which are a subset of Artificial Intelligence, are gaining momentum in solving complex, non-linear problems like house price forecasting. Hence, this study deployed three popular ML techniques to predict dwelling prices in two cities in Italy. Design/methodology/approach An extensive dataset about house prices is collected through API protocol in two cities in North Italy, namely Brescia and Varese. This data is used to train and test three most popular ML models, i.e. ElasticNet, XGBoost and Artificial Neural Network, in order to predict house prices with six different features. Findings The models' performance was evaluated using the Mean Absolute Error (MAE) score. The results showed that the artificial neural network performed better than the others in predicting house prices, with a MAE 5% lower than the second-best model (which was the XGBoost). Research limitations/implications All the models had an accuracy drop in forecasting the most expensive cases, probably due to a lack of data. Practical implications The accessibility and easiness of the proposed model will allow future users to predict house prices with different datasets. Alternatively, further research may implement a different model using neural networks, knowing that they work better for this kind of task. Originality/value To date, this is the first comparison of the three most popular ML models that are usually employed when predicting house prices.</t>
  </si>
  <si>
    <t>[Rampini, Luca; Re Cecconi, Fulvio] Politecn Milan, Dept Architecture Built Environm &amp; Construct Engn, Milan, Italy</t>
  </si>
  <si>
    <t>Polytechnic University of Milan</t>
  </si>
  <si>
    <t>Rampini, L (corresponding author), Politecn Milan, Dept Architecture Built Environm &amp; Construct Engn, Milan, Italy.</t>
  </si>
  <si>
    <t>luca.rampini@polimi.it; fulvio.rececconi@polimi.it</t>
  </si>
  <si>
    <t>Rampini, Luca/GZN-0546-2022; Fulvio, Re Cecconi/T-1438-2018</t>
  </si>
  <si>
    <t>Fulvio, Re Cecconi/0000-0001-7716-8854; Rampini, Luca/0000-0003-3845-5396</t>
  </si>
  <si>
    <t>Leeds</t>
  </si>
  <si>
    <t>Floor 5, Northspring 21-23 Wellington Street, Leeds, W YORKSHIRE, ENGLAND</t>
  </si>
  <si>
    <t>SEP 28</t>
  </si>
  <si>
    <t>10.1108/JPIF-08-2021-0073</t>
  </si>
  <si>
    <t>DEC 2021</t>
  </si>
  <si>
    <t>4V8BF</t>
  </si>
  <si>
    <t>Green Submitted</t>
  </si>
  <si>
    <t>WOS:000727955900001</t>
  </si>
  <si>
    <t>Kumar, ES; Talasila, V; Rishe, N; Kumar, TVS; Iyengar, SS</t>
  </si>
  <si>
    <t>Kumar, E. Sandeep; Talasila, Viswanath; Rishe, Naphtali; Kumar, T. V. Suresh; Iyengar, S. S.</t>
  </si>
  <si>
    <t>Location identification for real estate investment using data analytics</t>
  </si>
  <si>
    <t>INTERNATIONAL JOURNAL OF DATA SCIENCE AND ANALYTICS</t>
  </si>
  <si>
    <t>Real estate investment; Machine learning; Artificial intelligence; Decision trees; Principal component analysis; K-means clustering; Artificial neural networks; Complex systems</t>
  </si>
  <si>
    <t>The modeling and control of complex systems, such as transportation, communication, power grids or real estate, require vast amounts of data to be analyzed. The number of variables in the models of such systems is large, typically a few hundred or even thousands. Computing the relationships between these variables, extracting the dominant variables and predicting the temporal and spatial dynamics of the variables are the general focuses of data analytics research. Statistical modeling and artificial intelligence have emerged as crucial solution enablers to these problems. The problem of real estate investment involves social, governmental, environmental and financial factors. Existing work on real estate investment focuses predominantly on the trend predictions of house pricing exclusively from financial factors. In practice, real estate investment is influenced by multiple factors (stated above), and computing an optimal choice is a multivariate optimization problem and lends itself naturally to machine learning-based solutions. In this work, we focus on setting up a machine learning framework to identify an optimal location for investment, given a preference set of an investor. We consider, in this paper, the problem to only direct real estate factors (bedroom type, garage spaces, etc.), other indirect factors like social, governmental, etc., will be incorporated into future work, in the same framework. Two solution approaches are presented here: first, decision trees and principal component analysis (PCA) with K-means clustering to compute optimal locations. In the second, PCA is replaced by artificial neural networks, and both methods are contrasted. To the best of our knowledge, this is the first work where the machine learning framework is introduced to incorporate all realistic parameters influencing the real estate investment decision. The algorithms are verified on the real estate data available in the TerraFly platform.</t>
  </si>
  <si>
    <t>[Kumar, E. Sandeep; Talasila, Viswanath] MS Ramaiah Inst Technol, Dept Telecommun Engn, Bengaluru 560054, Karnataka, India; [Rishe, Naphtali; Iyengar, S. S.] Florida Int Univ, Sch Comp &amp; Informat Sci, Miami Dade, FL USA; [Kumar, T. V. Suresh] MS Ramaiah Inst Technol, Dept Comp Applicat, Bengaluru 560054, Karnataka, India</t>
  </si>
  <si>
    <t>Ramaiah Institute of Technology; State University System of Florida; Florida International University; Ramaiah Institute of Technology</t>
  </si>
  <si>
    <t>Kumar, ES (corresponding author), MS Ramaiah Inst Technol, Dept Telecommun Engn, Bengaluru 560054, Karnataka, India.</t>
  </si>
  <si>
    <t>sandeepe31@gmail.com; viswanath.talasila@msrit.edu; rishen@cs.fiu.edu; registrar_academic@msrit.edu; iyengar@cis.fiu.edu</t>
  </si>
  <si>
    <t>Talasila, Viswanath/AAC-8867-2021</t>
  </si>
  <si>
    <t>Erudiyanathan, Sandeep Kumar/0000-0003-3063-9799</t>
  </si>
  <si>
    <t>SPRINGERNATURE</t>
  </si>
  <si>
    <t>CAMPUS, 4 CRINAN ST, LONDON, N1 9XW, ENGLAND</t>
  </si>
  <si>
    <t>2364-415X</t>
  </si>
  <si>
    <t>2364-4168</t>
  </si>
  <si>
    <t>INT J DATA SCI ANAL</t>
  </si>
  <si>
    <t>Int. J, Data Sci. Anal.</t>
  </si>
  <si>
    <t>OCT</t>
  </si>
  <si>
    <t>10.1007/s41060-018-00170-0</t>
  </si>
  <si>
    <t>Computer Science, Artificial Intelligence; Computer Science, Information Systems</t>
  </si>
  <si>
    <t>OS5LQ</t>
  </si>
  <si>
    <t>WOS:000590205700007</t>
  </si>
  <si>
    <t>Arnold, TR; Clayton, J; Fabozzi, FJ; Giliberto, SM; Gordon, J; Liang, YG; MacKinnon, G; Mansour, A</t>
  </si>
  <si>
    <t>Arnold, Thomas R.; Clayton, Jim; Fabozzi, Frank J.; Giliberto, S. Michael; Gordon, Jacques; Liang, Youguo; MacKinnon, Greg; Mansour, Asieh</t>
  </si>
  <si>
    <t>Twenty Years of the Real Estate Special Issue: What Might the Next Twenty Years Bring?</t>
  </si>
  <si>
    <t>JOURNAL OF PORTFOLIO MANAGEMENT</t>
  </si>
  <si>
    <t>The articles contained in the special real estate issue are discussed within the context of three broad trends that are likely to affect the real estate investment industry over the next 20 years: the rise of data science and artificial intelligence, the increasing importance of environmental and social issues to real estate investment, and a broadening of investors' interest in real estate both geographically and by property sector. Each of these trends has reinforcing effects on the others. Together, these trends appear likely to impact how investment decisions are made, what typical institutional real estate portfolios look like, and how the industry itself is structured. Although it is likely that these forces will have significant impacts, the most impactful trends over the next 20 years might be forces that that no one is even thinking about today.</t>
  </si>
  <si>
    <t>[Arnold, Thomas R.] Chapman Univ, Orange, CA 92866 USA; [Clayton, Jim] York Univ, Schullch Sch Business, Toronto, ON, Canada; [Fabozzi, Frank J.] Johns Hopkins Univ, Practice, Carey Sch Business, Baltimore, MD USA; [Giliberto, S. Michael] Columbia Univ, Grad Sch Business, New York, NY 10027 USA; [Gordon, Jacques] MIT, 77 Massachusetts Ave, Cambridge, MA 02139 USA; [Gordon, Jacques] LaSalle Investment Management, Chicago, IL USA; [Liang, Youguo] Abu Dhabi Investment Author, Global Res &amp; Publ Markets, Real Estate Dept, Abu Dhabi, U Arab Emirates; [MacKinnon, Greg] Pens Real Estate Assoc, Res, Hartford, CT USA; [Mansour, Asieh] Townsend Grp, San Francisco, CA USA</t>
  </si>
  <si>
    <t>Chapman University System; Chapman University; York University - Canada; Johns Hopkins University; Columbia University; Massachusetts Institute of Technology (MIT)</t>
  </si>
  <si>
    <t>Arnold, TR (corresponding author), Chapman Univ, Orange, CA 92866 USA.</t>
  </si>
  <si>
    <t>tharnold@chapman.edu; jclayton@schulich.yorku.ca; ffabozz1@jhu.edu; mgiliberto50@gmall.com; jacques.gordon@lasalle.com; youguo.liang@adla.ae; greg@prea.org; asiehmansour@gmall.com</t>
  </si>
  <si>
    <t>PAGEANT MEDIA LTD</t>
  </si>
  <si>
    <t>ONE LONDON WALL, LONDON, ENGLAND</t>
  </si>
  <si>
    <t>0095-4918</t>
  </si>
  <si>
    <t>2168-8656</t>
  </si>
  <si>
    <t>J PORTFOLIO MANAGE</t>
  </si>
  <si>
    <t>J. Portf. Manage.</t>
  </si>
  <si>
    <t>GE0T2</t>
  </si>
  <si>
    <t>WOS:001150879100001</t>
  </si>
  <si>
    <t>Ahn, JJ; Byun, HW; Oh, KJ; Kim, TY</t>
  </si>
  <si>
    <t>Ahn, Jae Joon; Byun, Hyun Woo; Oh, Kyong Joo; Kim, Tae Yoon</t>
  </si>
  <si>
    <t>Using ridge regression with genetic algorithm to enhance real estate appraisal forecasting</t>
  </si>
  <si>
    <t>EXPERT SYSTEMS WITH APPLICATIONS</t>
  </si>
  <si>
    <t>Ridge regression; Genetic algorithm; Real estate market</t>
  </si>
  <si>
    <t>NEURAL-NETWORKS; SUPPORT; PREDICTION; SYSTEM</t>
  </si>
  <si>
    <t>This study considers real estate appraisal forecasting problem. While there is a great deal of literature about use of artificial intelligence and multiple linear regression for the problem, there has been always controversy about which one performs better. Noting that this controversy is due to difficulty finding proper predictor variables in real estate appraisal, we propose a modified version of ridge regression, i.e., ridge regression coupled with genetic algorithm (GA-Ridge). In order to examine the performance of the proposed method, experimental study is done for Korean real estate market, which verifies that GA-Ridge is effective in forecasting real estate appraisal. This study addresses two critical issues regarding the use of ridge regression, i.e., when to use it and how to improve it. (C) 2012 Elsevier Ltd. All rights reserved.</t>
  </si>
  <si>
    <t>[Ahn, Jae Joon; Byun, Hyun Woo; Oh, Kyong Joo] Yonsei Univ, Dept Informat &amp; Ind Engn, Seoul 120749, South Korea; [Kim, Tae Yoon] Keimyung Univ, Dept Stat, Taegu 704701, South Korea</t>
  </si>
  <si>
    <t>Yonsei University; Keimyung University</t>
  </si>
  <si>
    <t>Oh, KJ (corresponding author), Yonsei Univ, Dept Informat &amp; Ind Engn, 134 Shinchon Dong, Seoul 120749, South Korea.</t>
  </si>
  <si>
    <t>redsamzang@yonsei.ac.kr; next1219@nate.com; johanoh@yonsei.ac.kr; tykim@kmu.ac.kr</t>
  </si>
  <si>
    <t>Ahn, Jae Joon/0000-0001-7974-8027</t>
  </si>
  <si>
    <t>National Research Foundation of Korea (NRF); Ministry of Education, Science and Technology (MEST) [KRF-2011-0015936]</t>
  </si>
  <si>
    <t>National Research Foundation of Korea (NRF)(National Research Foundation of Korea); Ministry of Education, Science and Technology (MEST)(Ministry of Education, Science &amp; Technology (MEST), Republic of Korea)</t>
  </si>
  <si>
    <t>T. Y. Kim's work was supported by Basic Science Research Program through the National Research Foundation of Korea (NRF) funded by the Ministry of Education, Science and Technology (MEST) (KRF-2011-0015936).</t>
  </si>
  <si>
    <t>PERGAMON-ELSEVIER SCIENCE LTD</t>
  </si>
  <si>
    <t>OXFORD</t>
  </si>
  <si>
    <t>THE BOULEVARD, LANGFORD LANE, KIDLINGTON, OXFORD OX5 1GB, ENGLAND</t>
  </si>
  <si>
    <t>0957-4174</t>
  </si>
  <si>
    <t>1873-6793</t>
  </si>
  <si>
    <t>EXPERT SYST APPL</t>
  </si>
  <si>
    <t>Expert Syst. Appl.</t>
  </si>
  <si>
    <t>JUL</t>
  </si>
  <si>
    <t>10.1016/j.eswa.2012.01.183</t>
  </si>
  <si>
    <t>Computer Science, Artificial Intelligence; Engineering, Electrical &amp; Electronic; Operations Research &amp; Management Science</t>
  </si>
  <si>
    <t>Computer Science; Engineering; Operations Research &amp; Management Science</t>
  </si>
  <si>
    <t>932HP</t>
  </si>
  <si>
    <t>WOS:000303281600077</t>
  </si>
  <si>
    <t>Kalliola, J; Kapociute-Dzikiene, J; Damasevicius, R</t>
  </si>
  <si>
    <t>Kalliola, Jussi; Kapociute-Dzikiene, Jurgita; Damasevicius, Robertas</t>
  </si>
  <si>
    <t>Neural network hyperparameter optimization for prediction of real estate prices in Helsinki</t>
  </si>
  <si>
    <t>PEERJ COMPUTER SCIENCE</t>
  </si>
  <si>
    <t>Artificial neural network; Hyperparameter optimisation; Prediction model; Real estate prices</t>
  </si>
  <si>
    <t>ARTIFICIAL-INTELLIGENCE; RESIDENTIAL PROPERTY; VALUATION; MODEL; APPRAISAL; FUSION</t>
  </si>
  <si>
    <t>Accurate price evaluation of real estate is beneficial for many parties involved in real estate business such as real estate companies, property owners, investors, banks, and financial institutes. Artificial Neural Networks (ANNs) have shown promising results in real estate price evaluation. However, the performance of ANNs greatly depends upon the settings of their hyperparameters. In this paper, we apply and optimize an ANN model for real estate price prediction in Helsinki, Finland. Optimization of the model is performed by fine-tuning hyper-parameters (such as activation functions, optimization algorithms, etc.) of the ANN architecture for higher accuracy using the Bayesian optimization algorithm. The results are evaluated using a variety of metrics (RMSE, MAE, R2) as well as illustrated graphically. The empirical analysis of the results shows that model optimization improved the performance on all metrics (reaching the relative mean error of 8.3%).</t>
  </si>
  <si>
    <t>[Kalliola, Jussi; Kapociute-Dzikiene, Jurgita; Damasevicius, Robertas] Vytautas Magnus Univ, Dept Appl Informat, Kaunas, Lithuania; [Damasevicius, Robertas] Silesian Tech Univ, Fac Appl Math, Gliwice, Poland</t>
  </si>
  <si>
    <t>Vytautas Magnus University; Silesian University of Technology</t>
  </si>
  <si>
    <t>Kapociute-Dzikiene, J; Damasevicius, R (corresponding author), Vytautas Magnus Univ, Dept Appl Informat, Kaunas, Lithuania.;Damasevicius, R (corresponding author), Silesian Tech Univ, Fac Appl Math, Gliwice, Poland.</t>
  </si>
  <si>
    <t>jurgita.kapociute-dzikiene@vdu.lt; robertas.damasevicius@polsl.pl</t>
  </si>
  <si>
    <t>Damaševičius, Robertas/E-1387-2017</t>
  </si>
  <si>
    <t>Damaševičius, Robertas/0000-0001-9990-1084; Kapociute-Dzikiene, Jurgita/0000-0002-8402-4549</t>
  </si>
  <si>
    <t>PEERJ INC</t>
  </si>
  <si>
    <t>341-345 OLD ST, THIRD FLR, LONDON, EC1V 9LL, ENGLAND</t>
  </si>
  <si>
    <t>2376-5992</t>
  </si>
  <si>
    <t>PEERJ COMPUT SCI</t>
  </si>
  <si>
    <t>PeerJ Comput. Sci.</t>
  </si>
  <si>
    <t>APR 19</t>
  </si>
  <si>
    <t>e444</t>
  </si>
  <si>
    <t>10.7717/peerj-cs.444</t>
  </si>
  <si>
    <t>Computer Science, Artificial Intelligence; Computer Science, Information Systems; Computer Science, Theory &amp; Methods</t>
  </si>
  <si>
    <t>RU8WH</t>
  </si>
  <si>
    <t>WOS:000645421500001</t>
  </si>
  <si>
    <t>James, BV; Joseph, D; Daniel, N</t>
  </si>
  <si>
    <t>James, Blesson Varghese; Joseph, David; Daniel, Nisha</t>
  </si>
  <si>
    <t>Young adults' experience of housing and real estate chatbots in India: effort expectancy moderated model</t>
  </si>
  <si>
    <t>INTERNATIONAL JOURNAL OF HOUSING MARKETS AND ANALYSIS</t>
  </si>
  <si>
    <t>Chatbots; Young adult user experience; Effort expectancy; Information system model; Artificial intelligence; Housing and real estate</t>
  </si>
  <si>
    <t>INFORMATION-SYSTEMS SUCCESS; CUSTOMER EXPERIENCE; MCLEAN MODEL; IMPACT; LOYALTY; SATISFACTION; TECHNOLOGY; ACCEPTANCE; INTENTION; DELONE</t>
  </si>
  <si>
    <t>PurposeThis study aims to recognize the role of information system (IS) model on young adults' experience of housing and real estate chatbots. This model of IS takes into account the quality of information, the quality of system and the quality of service. Design/methodology/approachThis study uses a sample frame for analysis which comprises young adult population in India, i.e. between the ages of 18 and 35. A questionnaire consisting of five components was used to collect information in a structured manner. The 386 responses thus collected were analysed using the structural equation model. FindingsIt was found that there is a significant influence of the quality of information, quality of system and quality of service on young adults' experience of housing and real estate chatbots. The findings also showed that there is moderation role of effort expectancy between the quality parameters and young adults' user experience of housing and real estate chatbots. Research limitations/implicationsThis study focusses exclusively on the young adults from various parts of India. Future research can consider larger population categories across age groups and across sectors employing chatbots. Practical implicationsThis study will enable in-depth understanding of IS model - quality dimensions' relation with the user experience. In particular, housing and real estate organisations will profit from the expanded usage of artificial intelligence through chatbots for user correspondence and communication. Originality/valueTo the best of the authors' knowledge, this study is first of its kind, as it investigates how IS model - quality dimensions affect the young adults' experience of housing and real estate chatbots in India. This study also ventures into identifying the moderation role of effort expectancy between the quality dimensions as per IS model and young adults' experience of housing and real estate chatbots. This study will be useful for the stakeholders of housing and real estate industry.</t>
  </si>
  <si>
    <t>[James, Blesson Varghese; Joseph, David; Daniel, Nisha] CHRIST Deemed be Univ Pune, Sch Commerce Finance &amp; Accountancy, Lavasa Campus, Lavasa, India</t>
  </si>
  <si>
    <t>James, BV (corresponding author), CHRIST Deemed be Univ Pune, Sch Commerce Finance &amp; Accountancy, Lavasa Campus, Lavasa, India.</t>
  </si>
  <si>
    <t>blesson.james@christuniversity.in; david.joseph@christuniversity.in; nisha.daniel@christuniversity.in</t>
  </si>
  <si>
    <t>James, Blesson/HJH-9532-2023; Joseph, David/ABY-0221-2022</t>
  </si>
  <si>
    <t>James, Blesson/0000-0002-0000-8235; Joseph, David/0000-0002-7493-4362; Daniel, Nisha Mary/0000-0003-4071-6938</t>
  </si>
  <si>
    <t>1753-8270</t>
  </si>
  <si>
    <t>1753-8289</t>
  </si>
  <si>
    <t>INT J HOUS MARK ANAL</t>
  </si>
  <si>
    <t>Int. J. Hous. Mark. Anal.</t>
  </si>
  <si>
    <t>2023 APR 4</t>
  </si>
  <si>
    <t>10.1108/IJHMA-01-2023-0004</t>
  </si>
  <si>
    <t>APR 2023</t>
  </si>
  <si>
    <t>Urban Studies</t>
  </si>
  <si>
    <t>C3JL0</t>
  </si>
  <si>
    <t>WOS:000960917700001</t>
  </si>
  <si>
    <t>Cheung, KS</t>
  </si>
  <si>
    <t>Cheung, Ka Shing</t>
  </si>
  <si>
    <t>Real Estate Insights: Establishing transparency - setting AI standards in property valuation</t>
  </si>
  <si>
    <t>ChatGPT; LLM; AI-Enabled valuation; Explainable AI; Property valuation</t>
  </si>
  <si>
    <t>Purpose - This real estate insight scrutinises the emerging role of Artificial Intelligence (AI), particularly Large Language Models (LLMs) like ChatGPT, in property valuation, advocating for establishing standardised reporting guidelines in AI-enabled property valuation. Design/methodology/approach - Through a conceptual exploration, this piece examines the shift towards AI integration in property valuation and the critical role of Explainable Artificial Intelligence (XAI) in this transition. It discusses the CANGARU framework for developing inclusive and universally applicable reporting guidelines and the importance of human oversight in validating AI-enabled valuations. Findings - Integrating LLMs into property valuation signifies potential efficiency gains and task automation but also introduces risks related to accuracy, bias, and ethical dilemmas. Standardised reporting guidelines are identified as essential for responsibly harnessing AI's benefits. Practical implications - The article underscores the need for the real estate industry to adopt transparent reporting practices, with valuers acting as expert interpreters of AI outputs. Emphasising error reporting in XAI not only aids in understanding AI-generated insights but also builds trust among stakeholders, ensuring AI's ethical and effective application in property valuation. Originality/value - This commentary contributes to the discourse on AI's role in property valuation by focusing on the need for standard reporting guidelines that align with professional standards and legal frameworks. It advocates for a balanced approach to AI integration, where technological advancements complement traditional valuation expertise, ensuring accurate, fair, and transparent property valuations.</t>
  </si>
  <si>
    <t>[Cheung, Ka Shing] Univ Auckland, Dept Property, Auckland, New Zealand</t>
  </si>
  <si>
    <t>University of Auckland</t>
  </si>
  <si>
    <t>Cheung, KS (corresponding author), Univ Auckland, Dept Property, Auckland, New Zealand.</t>
  </si>
  <si>
    <t>william.cheung@auckland.ac.nz</t>
  </si>
  <si>
    <t>2024 JUN 28</t>
  </si>
  <si>
    <t>10.1108/JPIF-04-2024-0050</t>
  </si>
  <si>
    <t>WL7L8</t>
  </si>
  <si>
    <t>WOS:001255088800001</t>
  </si>
  <si>
    <t>Viriato, JC</t>
  </si>
  <si>
    <t>Viriato, Jennifer Conway</t>
  </si>
  <si>
    <t>AI and Machine Learning in Real Estate Investment</t>
  </si>
  <si>
    <t>The topic of artificial intelligence (AI) is seen frequently in popular media, academic journals, and corporate statements. However, real estate is an industry notoriously slow to adopt new technologies, and with new proptech (property technology) just beginning to open eyes to a whole new approach to investing, it is not yet clear where AI will have the most impact. Companies in the proptech space are beginning to use a variety of AI and machine learning (ML) techniques to enhance insights, productivity, and accuracy. The specific applications of these advancements and their transformative potential are explored in this article through in-depth conversations with technology investors, entrepreneurs, tech industry experts, and real estate professionals and are presented along with research on the latest literature and data on the companies and types of applications in this space. The current applications of AI and ML in real estate are broad and have important implications for how investors and other real estate professionals can incorporate technologies and new strategies into their decision making and operations.</t>
  </si>
  <si>
    <t>[Viriato, Jennifer Conway] Kamehameha Sch, Honolulu, HI 96817 USA</t>
  </si>
  <si>
    <t>Viriato, JC (corresponding author), Kamehameha Sch, Honolulu, HI 96817 USA.</t>
  </si>
  <si>
    <t>jecviriato@gmail.com</t>
  </si>
  <si>
    <t>10.3905/jpm.2019.45.7.043</t>
  </si>
  <si>
    <t>JB4FM</t>
  </si>
  <si>
    <t>WOS:000488511200003</t>
  </si>
  <si>
    <t>ORoarty, B; Patterson, D; McGreal, S; Adair, A</t>
  </si>
  <si>
    <t>A case-based reasoning approach to the selection of comparable evidence for retail rent determination</t>
  </si>
  <si>
    <t>Case-based reasoning is an artificial intelligence technique which utilizes past experience to solve current problems and in this respect it mirrors the process involved in real estate appraisal. This paper investigates its application as a computer-assisted valuation tool to the specific domain of retail rent determination. As property appraisal is goal orientated, it is essential that the most appropriate examples of previous rent determinations are selected, In exploring a case-based reasoning approach to the retail real estate domain five models are built namely; pure inductive, inductive (Q-model), inductive (prototype), inductive (e-model and prototype) and nearest neighbour. (C) 1997 Elsevier Science Ltd.</t>
  </si>
  <si>
    <t>UNIV ULSTER,NO IRELAND KNOWLEDGE ENGN LAB,NEWTOWNABBEY BT37 0QB,NORTH IRELAND; UNIV ULSTER,CTR RES PROPERTY PLANNING &amp; LOGIST,NEWTOWNABBEY BT37 0QB,NORTH IRELAND</t>
  </si>
  <si>
    <t>Ulster University; Ulster University</t>
  </si>
  <si>
    <t>ORoarty, B (corresponding author), UNIV ABERDEEN,KINGS COLL,DEPT LAND ECON,CTR PROPERTY RES,OLD ABERDEEN AB24 3UF,SCOTLAND.</t>
  </si>
  <si>
    <t>McGreal, Stanley/0000-0002-4992-7531</t>
  </si>
  <si>
    <t>THE BOULEVARD, LANGFORD LANE, KIDLINGTON, OXFORD, ENGLAND OX5 1GB</t>
  </si>
  <si>
    <t>MAY</t>
  </si>
  <si>
    <t>10.1016/S0957-4174(97)83769-4</t>
  </si>
  <si>
    <t>XH924</t>
  </si>
  <si>
    <t>WOS:A1997XH92400002</t>
  </si>
  <si>
    <t>Renigier-Bilozor, M; Janowski, A; Walacik, M; Chmielewska, A</t>
  </si>
  <si>
    <t>Renigier-Bilozor, Malgorzata; Janowski, Artur; Walacik, Marek; Chmielewska, Aneta</t>
  </si>
  <si>
    <t>Human emotion recognition in the significance assessment of property attributes</t>
  </si>
  <si>
    <t>JOURNAL OF HOUSING AND THE BUILT ENVIRONMENT</t>
  </si>
  <si>
    <t>Attribute significance; Human emotion detection; Property attractiveness; Emotion recognition technology; Artificial intelligence</t>
  </si>
  <si>
    <t>REAL-ESTATE MARKET; DECISION-MAKING; EVOLUTION; SELECTION</t>
  </si>
  <si>
    <t>One of the largest problems in the real estate market analysis, which includes valuation, is determining the significance of individual property attributes that may affect value or attractiveness perception. The study attempts to assess the significance of selected attributes of real estate based on the detection and analysis of the emotions of potential investors. Human facial expression is a carrier of information that can be recorded and interpreted effectively via the use of artificial intelligence methods, machine learning and computer vision. The development of a reliable algorithm requires, in this case, the identification and investigation of factors that may affect the final solution of the problem, from behavioural aspects through technological possibilities. In the presented experiment, an approach that correlates the emotional states of buyers with the visualization of selected attributes of properties is utilized. The objective of this study is to develop an original method for assessing the significance of property attributes based on emotion recognition technology as an alternative to the commonly used methods in the real estate analysis and valuation, which are usually based on surveys. The empirical analysis enabled determination of the mainstream property attributes significance from evoked emotions intensity within the group of property clients (represented by 156 respondents). The significance ranking determined on the basis of the unconscious expressed facial emotions was verified and compared to the answers given in a form of questionnaire. The results have shown that the conscious declaration of the attribute ranking differs from the emotion detection conclusions in several cases.</t>
  </si>
  <si>
    <t>[Renigier-Bilozor, Malgorzata; Janowski, Artur; Walacik, Marek; Chmielewska, Aneta] Univ Warmia &amp; Mazury, Fac Geoengn, Olsztyn, Poland</t>
  </si>
  <si>
    <t>Chmielewska, A (corresponding author), Univ Warmia &amp; Mazury, Fac Geoengn, Olsztyn, Poland.</t>
  </si>
  <si>
    <t>malgorzata.renigier@uwm.edu.pl; artur.janowski@uwm.edu.pl; marek.walacik@uwm.edu.pl; aneta.chmielewska@uwm.edu.pl</t>
  </si>
  <si>
    <t>Walacik, Marek/AAD-2479-2022; Janowski, Artur/L-1956-2016; Chmielewska, Aneta/AAY-9294-2020</t>
  </si>
  <si>
    <t>Walacik, Marek/0000-0003-1904-476X; Janowski, Artur/0000-0002-5535-408X; Chmielewska, Aneta/0000-0001-5888-5874</t>
  </si>
  <si>
    <t>National Science Centre [2019/33/B/HS4/00072]; University of Warmia and Mazury in Olsztyn [POWR.03.05.00-00-Z310/17]</t>
  </si>
  <si>
    <t>National Science Centre(National Science Centre, Poland); University of Warmia and Mazury in Olsztyn</t>
  </si>
  <si>
    <t>This work was supported by the National Science Centre [Grant Number 2019/33/B/HS4/00072]; and the Development Program of the University of Warmia and Mazury in Olsztyn, Task 16. Implementation of internship programs for academic and didactic staff of UWM in Olsztyn [Project Number POWR.03.05.00-00-Z310/17].</t>
  </si>
  <si>
    <t>DORDRECHT</t>
  </si>
  <si>
    <t>VAN GODEWIJCKSTRAAT 30, 3311 GZ DORDRECHT, NETHERLANDS</t>
  </si>
  <si>
    <t>1566-4910</t>
  </si>
  <si>
    <t>1573-7772</t>
  </si>
  <si>
    <t>J HOUS BUILT ENVIRON</t>
  </si>
  <si>
    <t>J. Hous. Built Environ.</t>
  </si>
  <si>
    <t>10.1007/s10901-021-09833-0</t>
  </si>
  <si>
    <t>MAR 2021</t>
  </si>
  <si>
    <t>Environmental Studies; Regional &amp; Urban Planning; Urban Studies</t>
  </si>
  <si>
    <t>Environmental Sciences &amp; Ecology; Public Administration; Urban Studies</t>
  </si>
  <si>
    <t>ZI0AN</t>
  </si>
  <si>
    <t>hybrid</t>
  </si>
  <si>
    <t>WOS:000629889300002</t>
  </si>
  <si>
    <t>Iban, MC</t>
  </si>
  <si>
    <t>Iban, Muzaffer Can</t>
  </si>
  <si>
    <t>An explainable model for the mass appraisal of residences: The application of tree-based Machine Learning algorithms and interpretation of value determinants</t>
  </si>
  <si>
    <t>HABITAT INTERNATIONAL</t>
  </si>
  <si>
    <t>Machine learning; Explainable artificial intelligence; Real estate mass appraisal; Feature importance; Interpretability</t>
  </si>
  <si>
    <t>REAL-ESTATE MARKET; PROPERTY TAXATION; NEURAL-NETWORKS; HOUSING PRICE; RANDOM FOREST; VALUATION; REGRESSION; HANGZHOU</t>
  </si>
  <si>
    <t>In the mass appraisal of properties, Machine Learning (ML) algorithms have produced effective and promising results. Analysts use various algorithms to train their models with limited data and make appraisals on large data sets. However, research into which value determinants the models take into account when appraising values is insufficient. This research looks at how eXplainable Artificial Intelligence (XAI) methods can be integrated with mass real estate appraisal studies. Experimental studies were carried out on a data set containing 1002 samples and 43 independent variables. Tree-based ML regressors, namely Random Forest, XGBoost, LightGBM, and Gradient Boosting, were used for training the predictive models. The performance of these regressors was compared with that of classical multiple regression analysis. The Permutation Feature Importance (PFI) tech-nique was used for the selection of the variables that contributed the most to the training of the models. Models retrained with selected variables were locally interpreted using the SHapley Additive eXplanations (SHAP) method. In this way, it was possible to observe the value determinants that contribute to the price estimation of each real estate sample. This study demonstrates that XAI approaches should be integrated into mass real estate valuation systems specifically, and into urban and housing research more generally, helping analysts and scholars to explain their models more transparently. The outcomes of this study can be a harbinger for analysts and scholars who wish to explain their models more transparently. Last but not least, this study advocates the use of tree-based ML algorithms since they not only allow us to implement XAI approaches but also outperform the stand-alone ML regressors.</t>
  </si>
  <si>
    <t>[Iban, Muzaffer Can] Mersin Univ, Dept Geomat Engn, Ciftlikkoy Campus, TR-33343 Mersin, Turkey</t>
  </si>
  <si>
    <t>Mersin University</t>
  </si>
  <si>
    <t>Iban, MC (corresponding author), Mersin Univ, Dept Geomat Engn, Ciftlikkoy Campus, TR-33343 Mersin, Turkey.</t>
  </si>
  <si>
    <t>caniban@mersin.edu.tr</t>
  </si>
  <si>
    <t>Iban, Muzaffer Can/P-1791-2017</t>
  </si>
  <si>
    <t>Iban, Muzaffer Can/0000-0002-3341-1338</t>
  </si>
  <si>
    <t>0197-3975</t>
  </si>
  <si>
    <t>1873-5428</t>
  </si>
  <si>
    <t>HABITAT INT</t>
  </si>
  <si>
    <t>Habitat Int.</t>
  </si>
  <si>
    <t>10.1016/j.habitatint.2022.102660</t>
  </si>
  <si>
    <t>AUG 2022</t>
  </si>
  <si>
    <t>Development Studies; Environmental Studies; Regional &amp; Urban Planning; Urban Studies</t>
  </si>
  <si>
    <t>Development Studies; Environmental Sciences &amp; Ecology; Public Administration; Urban Studies</t>
  </si>
  <si>
    <t>4W9ME</t>
  </si>
  <si>
    <t>WOS:000860478000004</t>
  </si>
  <si>
    <t>Vergara-Perucich, JF</t>
  </si>
  <si>
    <t>Vergara-Perucich, Jose-Francisco</t>
  </si>
  <si>
    <t>A Systematic Bibliometric Analysis of the Real Estate Bubble Phenomenon: A Comprehensive Review of the Literature from 2007 to 2022</t>
  </si>
  <si>
    <t>INTERNATIONAL JOURNAL OF FINANCIAL STUDIES</t>
  </si>
  <si>
    <t>bibliometrics; real estate; bubble; housing prices; financial markets</t>
  </si>
  <si>
    <t>PRICE BUBBLES; GEOGRAPHIES; SCIENCE</t>
  </si>
  <si>
    <t>This article presents the results of a bibliometric review of the study of real estate bubbles in the scientific literature indexed in Web of Science and Scopus, from 2007 to 2022. The analysis was developed using a sample of 2276 documents, which were reviewed in R software and analyzed with the assistance of the Bibliometrix package of the same software. The results indicate that there has been considerable productivity on the topic of real estate bubbles since 2007, with an emphasis on housing price formation processes and the social effects when bubbles burst. The authors found that there were not many case studies located in Latin America or Africa, nor were there approaches with advanced predictive modeling techniques using machine learning or artificial intelligence. The article provides an understanding of the state of the art in real estate bubble research and situates new research in front of the influential literature previously published.</t>
  </si>
  <si>
    <t>[Vergara-Perucich, Jose-Francisco] Univ las Amer Chile, Nucleo Ctr Prod Espacio, Providencia 7500975, Chile</t>
  </si>
  <si>
    <t>Vergara-Perucich, JF (corresponding author), Univ las Amer Chile, Nucleo Ctr Prod Espacio, Providencia 7500975, Chile.</t>
  </si>
  <si>
    <t>jvergara@udla.cl</t>
  </si>
  <si>
    <t>Vicerrectoria de Investigacion of Universidad de Las Americas, Chile [142]</t>
  </si>
  <si>
    <t>Vicerrectoria de Investigacion of Universidad de Las Americas, Chile</t>
  </si>
  <si>
    <t>This research received no external funding and The APC was funded by Vicerrectoria de Investigacion of Universidad de Las Americas, Chile, GRANT 142</t>
  </si>
  <si>
    <t>2227-7072</t>
  </si>
  <si>
    <t>INT J FINANC STUD</t>
  </si>
  <si>
    <t>Int. J. Financ. Stud.</t>
  </si>
  <si>
    <t>SEP</t>
  </si>
  <si>
    <t>10.3390/ijfs11030106</t>
  </si>
  <si>
    <t>S8ZP0</t>
  </si>
  <si>
    <t>WOS:001073997700001</t>
  </si>
  <si>
    <t>Abidoye, RB; Chan, APC; Abidoye, FA; Oshodi, OS</t>
  </si>
  <si>
    <t>Abidoye, Rotimi Boluwatife; Chan, Albert P. C.; Abidoye, Funmilayo Adenike; Oshodi, Olalckan Shamsideen</t>
  </si>
  <si>
    <t>Predicting property price index using artificial intelligence techniques Evidence from Hong Kong</t>
  </si>
  <si>
    <t>Hong Kong; Prediction; Artificial neural network (ANN); Property price index; Autoregressive integrated moving average (ARIMA); Support vector machine (SVM)</t>
  </si>
  <si>
    <t>SUPPORT VECTOR MACHINE; NEURAL-NETWORK; REAL-ESTATE; MASS APPRAISAL; BUBBLES; MODEL; PERFORMANCE; SENTIMENT; SYSTEM; IMPACT</t>
  </si>
  <si>
    <t>Purpose Booms and bubbles are inevitable in the real estate industry. Loss of profits, bankruptcy and economic slowdown are indicators of the adverse effects of fluctuations in property prices. Models providing a reliable forecast of property prices are vital for mitigating the effects of these variations. Hence, this study aims to investigate the use of artificial intelligence (AI) for the prediction of property price index (PPI). Design/methodology/approach Information on the variables that influence property prices was collected from reliable sources in Hong Kong. The data were fitted to an autoregressive integrated moving average (ARIMA), artificial neural network (ANN) and support vector machine (SVM) models. Subsequently, the developed models were used to generate out-of-sample predictions of property prices. Findings Based on the prediction evaluation metrics, it was revealed that the ANN model outperformed the SVM and ARIMA models. It was also found that interest rate, unemployment rate and household size are the three most significant variables that could influence the prices of properties in the study area. Originality/value The application of the SVM model in the prediction of PPI in the study area is lacking. This study evaluates its performance in relation to ANN and ARIMA.</t>
  </si>
  <si>
    <t>[Abidoye, Rotimi Boluwatife] UNSW Sydney, Fac Built Environm, Property &amp; Dev, Sydney, NSW, Australia; [Chan, Albert P. C.; Abidoye, Funmilayo Adenike] Hong Kong Polytech Univ, Dept Bldg &amp; Real Estate, Kowloon, Hong Kong, Peoples R China; [Oshodi, Olalckan Shamsideen] Univ Johannesburg, Dept Construct &amp; Management &amp; Quant Surveying, Johannesburg, South Africa</t>
  </si>
  <si>
    <t>University of New South Wales Sydney; Hong Kong Polytechnic University; University of Johannesburg</t>
  </si>
  <si>
    <t>Abidoye, RB (corresponding author), UNSW Sydney, Fac Built Environm, Property &amp; Dev, Sydney, NSW, Australia.</t>
  </si>
  <si>
    <t>r.abidoye@unsw.edu.au</t>
  </si>
  <si>
    <t>Chan, Albert P. C./I-4650-2012</t>
  </si>
  <si>
    <t>Chan, Albert P. C./0000-0002-4853-6440</t>
  </si>
  <si>
    <t>NOV 4</t>
  </si>
  <si>
    <t>10.1108/IJHMA-11-2018-0095</t>
  </si>
  <si>
    <t>IZ7PF</t>
  </si>
  <si>
    <t>Green Accepted</t>
  </si>
  <si>
    <t>WOS:000487287300005</t>
  </si>
  <si>
    <t>Cajias, M; Wins, A</t>
  </si>
  <si>
    <t>Cajias, Marcelo; Wins, Anett</t>
  </si>
  <si>
    <t>Data intelligence and real estate - machines are the real game changer</t>
  </si>
  <si>
    <t>Artificial intelligence; Future of real estate; Algorithm-driven hedonic model; Multiple listing system; Positive externalities; Rent value drivers</t>
  </si>
  <si>
    <t>Purpose The paper shows with two concrete examples about how algorithms are used in active real estate management. The paper also highlights that the discussion about the adoption of new technologies is crucial for market players. Design/methodology/approach The authors review the current status quo about new technologies in real estate and provide two examples of how algorithms can be used to understand locations and the value drivers of rents. Findings Location, location, location is nowadays data, data, data coupled with the knowledge of how to create life out of data. Algorithm can help to understand the value drivers of rents and can also help to evaluate the attractiveness of a location. Practical implications Real estate management will adapt to new technologies fast. This change has the potential to disrupt exiting strategies due to the increase in efficiency, insights, transparency and location knowledge. Investment managers walking this talk will definitely benefit in future. Originality/value The paper makes usage of the latest machine learning technologies applied to real estate investment cases. This is a unique opportunity on bringing light on the discussion about transparency in real estate.</t>
  </si>
  <si>
    <t>[Cajias, Marcelo; Wins, Anett] PATRIZIA AG, Investment Strategy &amp; Res, Augsburg, Germany; [Cajias, Marcelo] Univ Regensburg, Regensburg, Germany</t>
  </si>
  <si>
    <t>Cajias, M (corresponding author), PATRIZIA AG, Investment Strategy &amp; Res, Augsburg, Germany.;Cajias, M (corresponding author), Univ Regensburg, Regensburg, Germany.</t>
  </si>
  <si>
    <t>marcelo.cajias@patrizia.ag</t>
  </si>
  <si>
    <t>Cajias, Marcelo/0000-0002-0777-7459</t>
  </si>
  <si>
    <t>MAR 30</t>
  </si>
  <si>
    <t>10.1108/JPIF-11-2021-0101</t>
  </si>
  <si>
    <t>0E3LB</t>
  </si>
  <si>
    <t>WOS:000732939300001</t>
  </si>
  <si>
    <t>Deaconu, A; Buiga, A; Tothazan, H</t>
  </si>
  <si>
    <t>Deaconu, Adela; Buiga, Anuta; Tothazan, Helga</t>
  </si>
  <si>
    <t>REAL ESTATE VALUATION MODELS PERFORMANCE IN PRICE PREDICTION</t>
  </si>
  <si>
    <t>real estate; valuation reports review; artificial neural networking; price prediction</t>
  </si>
  <si>
    <t>NEURAL-NETWORK; MASS APPRAISAL; ALGORITHMS; REGRESSION; DYNAMICS; QUALITY</t>
  </si>
  <si>
    <t>Using a sample of 900 apartments from Cluj-Napoca, Romania, containing selling transactions for the second semester of 2019, and data for 33 locational, physical and neighbourhood-related attributes (socio-cultural, environmental, and urbanism related), our research objective is to test the performance in price prediction, and hence the utility, of the Artificial Neural Networking (ANN), as artificial intelligence model versus the Generalized Linear Model (GLM), as a regression model. By contributing to an ongoing debate, our empirical findings confirm the results of a predominant group of earlier studies, namely the superiority of ANN. Precisely, we found that ANN can better predict selling prices and provides stability of results. Additionally, we addressed the critiques related to the transparency of results, showing that ANN also has the ability to illustrate the significance of the different attributes of real estate, if appropriate statistical indicators are used. These findings can serve the different real estate valuation purposes, including that of the review of valuation reports.</t>
  </si>
  <si>
    <t>[Deaconu, Adela; Tothazan, Helga] Babes Bolyai Univ, Fac Econ Sci &amp; Business Adm, Dept Accounting &amp; Auditing, Cluj Napoca, Romania; [Buiga, Anuta] Babes Bolyai Univ, Fac Econ Sci &amp; Business Adm, Dept Math &amp; Stat, Cluj Napoca, Romania</t>
  </si>
  <si>
    <t>Babes Bolyai University from Cluj; Babes Bolyai University from Cluj</t>
  </si>
  <si>
    <t>Deaconu, A (corresponding author), Babes Bolyai Univ, Fac Econ Sci &amp; Business Adm, Dept Accounting &amp; Auditing, Cluj Napoca, Romania.</t>
  </si>
  <si>
    <t>adela.deaconu@econ.ubbcluj.ro</t>
  </si>
  <si>
    <t>Buiga, Anuta/IAQ-2094-2023; DEACONU, Adela/E-3889-2013</t>
  </si>
  <si>
    <t>DEACONU, Adela/0000-0002-7898-2740; Buiga, Anuta/0000-0002-3127-9652</t>
  </si>
  <si>
    <t>10.3846/ijspm.2022.15962</t>
  </si>
  <si>
    <t>YY5AC</t>
  </si>
  <si>
    <t>WOS:000754800900001</t>
  </si>
  <si>
    <t>Alzarrad, A; Awolusi, I; Hatamleh, MT; Terreno, S</t>
  </si>
  <si>
    <t>Alzarrad, Ammar; Awolusi, Ibukun; Hatamleh, Muhammad T.; Terreno, Saratu</t>
  </si>
  <si>
    <t>Automatic assessment of roofs conditions using artificial intelligence (AI) and unmanned aerial vehicles (UAVs)</t>
  </si>
  <si>
    <t>FRONTIERS IN BUILT ENVIRONMENT</t>
  </si>
  <si>
    <t>roof inspections; unmanned aerial Vehicles; artificial intelligence; convolutional neural Network; deep learning</t>
  </si>
  <si>
    <t>Building roof inspections must be performed regularly to ensure repairs and replacements are done promptly. These inspections get overlooked on sloped roofs due to the inefficiency of manual inspections and the difficulty of accessing sloped roofs. Walking a roof to inspect each tile is time-consuming, and as the roof slope increases, this difficulty increases the time needed for an inspection. Moreover, there is an intrinsic safety risk involved. Falls from roofs tend to cause severe and expensive injuries. The emergence of new sensing technologies and artificial intelligence (AI) such as high-resolution imagery and deep learning has enabled humans to move beyond the concept of using manual labor in damage assessments. It has brought significant advantages in the field of safety management, and it can be a substitute for the traditional assessment of roofs. This study uses unmanned aerial vehicles (UAVs) and deep learning technology to perform sloped roof inspections effectively, thus eliminating the safety risk involved in traditional manual inspections. This study utilizes UAVs and deep learning to automatically collect and classify roof imagery to identify missing shingles on the roof. The proposed research can help real estate agents, insurance companies, and others make better and more informed decisions about roof conditions. Future research could be refining the model to deal with different types of defects in addition to missing shingles.</t>
  </si>
  <si>
    <t>[Alzarrad, Ammar] Marshall Univ, Dept Civil Engn, Huntington, WV 25755 USA; [Awolusi, Ibukun] Univ Texas San Antonio, Sch Civil &amp; Environm Engn &amp; Construct Management, San Antonio, TX USA; [Hatamleh, Muhammad T.] Univ Jordan, Dept Civil Engn, Amman, Jordan; [Terreno, Saratu] Bradley Univ, Dept Civil Engn &amp; Construct, Peoria, IL USA</t>
  </si>
  <si>
    <t>Marshall University; University of Texas System; University of Texas at San Antonio (UTSA); University of Jordan; Bradley University</t>
  </si>
  <si>
    <t>Alzarrad, A (corresponding author), Marshall Univ, Dept Civil Engn, Huntington, WV 25755 USA.</t>
  </si>
  <si>
    <t>alzarrad@marshall.edu</t>
  </si>
  <si>
    <t>Hatamleh, Muhammad T./AAZ-1976-2020; Awolusi, Ibukun/X-1147-2019</t>
  </si>
  <si>
    <t>Hatamleh, Muhammad T./0000-0001-9624-8198; Awolusi, Ibukun/0000-0001-8723-8609; Terreno, Saratu/0000-0002-3081-9733</t>
  </si>
  <si>
    <t>Department of Civil Engineering at Marshall University in Huntington, West Virginia, United States of America</t>
  </si>
  <si>
    <t>The research leading to the publication of this article was partially supported by the Department of Civil Engineering at Marshall University in Huntington, West Virginia, United States of America.</t>
  </si>
  <si>
    <t>FRONTIERS MEDIA SA</t>
  </si>
  <si>
    <t>LAUSANNE</t>
  </si>
  <si>
    <t>AVENUE DU TRIBUNAL FEDERAL 34, LAUSANNE, CH-1015, SWITZERLAND</t>
  </si>
  <si>
    <t>2297-3362</t>
  </si>
  <si>
    <t>FRONT BUILT ENVIRON</t>
  </si>
  <si>
    <t>Front. Built Environ.</t>
  </si>
  <si>
    <t>OCT 14</t>
  </si>
  <si>
    <t>10.3389/fbuil.2022.1026225</t>
  </si>
  <si>
    <t>Construction &amp; Building Technology; Engineering, Civil</t>
  </si>
  <si>
    <t>Construction &amp; Building Technology; Engineering</t>
  </si>
  <si>
    <t>5V4IQ</t>
  </si>
  <si>
    <t>WOS:000877194700001</t>
  </si>
  <si>
    <t>Ncube, M; Sibanda, M; Matenda, FR</t>
  </si>
  <si>
    <t>Ncube, Mbongiseni; Sibanda, Mabutho; Matenda, Frank Ranganai</t>
  </si>
  <si>
    <t>Investigating the Effects of the COVID-19 Pandemic on Stock Volatility in Sub-Saharan Africa: Analysis Using Explainable Artificial Intelligence</t>
  </si>
  <si>
    <t>ECONOMIES</t>
  </si>
  <si>
    <t>COVID-19 pandemic; sub-Saharan Africa; stock market volatility; GARCH models; Explainable Artificial Intelligence</t>
  </si>
  <si>
    <t>MARKET; OUTBREAK; RETURN</t>
  </si>
  <si>
    <t>This study examines the impact of the COVID-19 pandemic on sector volatility in sub-Saharan Africa by drawing evidence from two large and two small stock exchanges in the region. The analysis included stock-specific data, COVID-19 metrics, and macroeconomic indicators from January 2019 to July 2022. This study employs generalized autoregressive conditional heteroskedasticity (GARCH) models to estimate volatility and Explainable Artificial Intelligence (XAI) in the form of SHapley Additive exPlanations (SHAP) to identify significant factors driving stock volatility during the pandemic. The findings reveal significant volatility increases at the onset of the pandemic, with government stringency measures leading to increased volatility in larger exchanges, while the introduction of vaccination programs helped to reduce volatility. Weaker macroeconomic fundamentals impact volatility in smaller exchanges. The healthcare sector has emerged as the most resilient, while non-essential sectors, such as consumer discretionary, materials, and real estate, face greater vulnerability, especially in smaller exchanges. The research findings reveal that the heightened stock market volatility observed was mainly a result of the government's actions to combat the spread of the pandemic, rather than its outbreak. We recommend that governments introduce sound policies to balance public health measures and economic stability, and that investors diversify their investments to reduce the impact of pandemics.</t>
  </si>
  <si>
    <t>[Ncube, Mbongiseni; Sibanda, Mabutho; Matenda, Frank Ranganai] Univ KwaZulu Natal, Sch Accounting Econ &amp; Finance, Westville Campus, ZA-4041 Durban, South Africa</t>
  </si>
  <si>
    <t>University of Kwazulu Natal</t>
  </si>
  <si>
    <t>Ncube, M (corresponding author), Univ KwaZulu Natal, Sch Accounting Econ &amp; Finance, Westville Campus, ZA-4041 Durban, South Africa.</t>
  </si>
  <si>
    <t>220101144@stu.ukzn.ac.za; sibandam@ukzn.ac.za; matendaf@ukzn.ac.za</t>
  </si>
  <si>
    <t>Ncube, Mbongiseni/0000-0001-8147-6972</t>
  </si>
  <si>
    <t>2227-7099</t>
  </si>
  <si>
    <t>Economies</t>
  </si>
  <si>
    <t>10.3390/economies12050112</t>
  </si>
  <si>
    <t>SD2G4</t>
  </si>
  <si>
    <t>WOS:001232448700001</t>
  </si>
  <si>
    <t>Baur, K; Rosenfelder, M; Lutz, B</t>
  </si>
  <si>
    <t>Baur, Katharina; Rosenfelder, Markus; Lutz, Bernhard</t>
  </si>
  <si>
    <t>Automated real estate valuation with machine learning models using property descriptions</t>
  </si>
  <si>
    <t>Real estate valuation; Text mining; Machine learning; Explainable artificial intelligence; Decision support</t>
  </si>
  <si>
    <t>BIG DATA; APPRAISAL; PRICES</t>
  </si>
  <si>
    <t>Automated and accurate real estate valuation benefits buyers and sellers in real estate markets. So far, the literature on expert systems for real estate valuation has primarily focused on structured features like the age of the building or the number of rooms. The description of the property presents another rich source of information, which received comparably less attention. In this study, we evaluate several machine learning models in predicting real estate prices using different numeric representations of the property descriptions. Our empirical evaluation, based on rental apartments offers in Berlin (N = 30,218) and house purchase offers in Los Angeles (N = 33,610), shows that the best approach achieves mean absolute errors (MAE) of 1.01e monthly rent per square meter and 114.84$ per square foot, respectively. Including the property description into the best model reduces the MAE by up to 17.09 percent over the respective baseline models. In addition, we find that the benefit of including textual features of real estate descriptions only weakly depends on the description length. However, the benefit is comparatively less pronounced for rental apartment offers of low prices per square meter. We finally shed light on how the models arrive at decisions by visualizing description embeddings and presenting Shapley additive explanations.</t>
  </si>
  <si>
    <t>[Baur, Katharina; Rosenfelder, Markus; Lutz, Bernhard] Univ Freiburg, Chair Informat Syst Res, Rempartstr 16, D-79098 Freiburg, Germany</t>
  </si>
  <si>
    <t>University of Freiburg</t>
  </si>
  <si>
    <t>Baur, K (corresponding author), Univ Freiburg, Chair Informat Syst Res, Rempartstr 16, D-79098 Freiburg, Germany.</t>
  </si>
  <si>
    <t>katharina.baur@vwl.uni-freiburg.de; markus.rosenfelder@is.uni-freiburg.de; bernhard.lutz@is.uni-freiburg.de</t>
  </si>
  <si>
    <t>Holm-Jensen, Lea/HPD-4001-2023</t>
  </si>
  <si>
    <t>Rosenfelder, Markus/0000-0002-0766-7807</t>
  </si>
  <si>
    <t>MAR 1</t>
  </si>
  <si>
    <t>C</t>
  </si>
  <si>
    <t>10.1016/j.eswa.2022.119147</t>
  </si>
  <si>
    <t>NOV 2022</t>
  </si>
  <si>
    <t>6Q7JW</t>
  </si>
  <si>
    <t>WOS:000891788100001</t>
  </si>
  <si>
    <t>Karamanou, A; Kalampokis, E; Tarabanis, K</t>
  </si>
  <si>
    <t>Karamanou, Areti; Kalampokis, Evangelos; Tarabanis, Konstantinos</t>
  </si>
  <si>
    <t>Linked Open Government Data to Predict and Explain House Prices: The Case of Scottish Statistics Portal</t>
  </si>
  <si>
    <t>BIG DATA RESEARCH</t>
  </si>
  <si>
    <t>House prices; Prediction; Gradient boosting; Explainable Artificial Intelligence</t>
  </si>
  <si>
    <t>MACHINE-LEARNING ALGORITHMS; SPATIAL DEPENDENCE; DATA WAREHOUSES; MODEL</t>
  </si>
  <si>
    <t>Accurately estimating the prices of houses is important for various stakeholders including house owners, real estate agencies, government agencies, and policy-makers. Towards this end, traditional statistics and, only recently, advanced machine learning and artificial intelligence models are used. Open Government Data (OGD) have a huge potential especially when combined with AI technologies. OGD are often published as linked data to facilitate data integration and re-usability. EXplainable Artificial Intelligence (XAI) can be used by stakeholders to understand the decisions of a predictive model. This work creates a model that predicts house prices by applying machine learning on linked OGD. We present a case study that uses XGBoost, a powerful machine learning algorithm, and linked OGD from the official Scottish data portal to predict the probability the mean prices of houses in the various data zones of Scotland to be higher than the average price in Scotland. XAI is also used to globally and locally explain the decisions of the model. The created model has Receiver Operating Characteristic (ROC) AUC score 0.923 and Precision Recall Curve (PRC) AUC score 0.891. According to XAI, the variable that mostly affects the decisions of the model is Comparative Illness Factor, an indicator of health conditions. However, local explainability shows that the decisions made in some data zones may be mostly affected by other variables such as the percent of detached dwellings and employment deprived population. (c) 2022 Elsevier Inc. All rights reserved.</t>
  </si>
  <si>
    <t>[Karamanou, Areti; Kalampokis, Evangelos; Tarabanis, Konstantinos] Univ Macedonia, Informat Syst Lab, Egnatia 156, Thessaloniki 54636, Greece</t>
  </si>
  <si>
    <t>University of Macedonia</t>
  </si>
  <si>
    <t>Karamanou, A (corresponding author), Univ Macedonia, Informat Syst Lab, Egnatia 156, Thessaloniki 54636, Greece.</t>
  </si>
  <si>
    <t>akarm@uom.edu.gr</t>
  </si>
  <si>
    <t>Karamanou, Areti/F-3859-2011</t>
  </si>
  <si>
    <t>Karamanou, Areti/0000-0003-2357-9169</t>
  </si>
  <si>
    <t>ELSEVIER</t>
  </si>
  <si>
    <t>AMSTERDAM</t>
  </si>
  <si>
    <t>RADARWEG 29, 1043 NX AMSTERDAM, NETHERLANDS</t>
  </si>
  <si>
    <t>2214-5796</t>
  </si>
  <si>
    <t>BIG DATA RES</t>
  </si>
  <si>
    <t>Big Data Res.</t>
  </si>
  <si>
    <t>NOV 28</t>
  </si>
  <si>
    <t>10.1016/j.bdr.2022.100355</t>
  </si>
  <si>
    <t>5X5UE</t>
  </si>
  <si>
    <t>WOS:000878663900002</t>
  </si>
  <si>
    <t>Szumilo, N; Wiegelmann, T</t>
  </si>
  <si>
    <t>Szumilo, Nikodem; Wiegelmann, Thomas</t>
  </si>
  <si>
    <t>Real Estate Insights AI: real estate's new roommate - the good, the bad and the algorithmic</t>
  </si>
  <si>
    <t>Generative AI; AI analysis; AI in real estate; AI use cases; Jaggered Frontier; Technology in real estate</t>
  </si>
  <si>
    <t>Purpose - This paper aims to provide a comprehensive analysis of the transformative impact of Artificial Intelligence (AI) and Large Language Models (LLMs), such as GPT-4, on the real estate industry. It explores how these technologies are reshaping various aspects of the sector, from market analysis and valuation to customer interactions and evaluates the balance between technological efficiency and the preservation of human elements in business. Design/methodology/approach - The study is based on an analysis of the strengths and weaknesses of AI as a technology in applications for real estate. It uses this framework to assess the potential of this technology in different use cases. This is supplemented by an emerging literature on the topic, practical insights and industry expert opinions to provide a balanced perspective on the subject. Findings - The paper reveals that AI and LLMs offer significant benefits in real estate, including enhanced data-driven decision-making, predictive analytics and operational efficiency. However, it also uncovers critical challenges, such as potential biases in AI algorithms and the risk of depersonalising customer interactions. Practical implications - The paper advocates for a balanced approach to adopting AI, emphasising the importance of understanding its strengths and limitations while ensuring ethical usage in the diverse and complex landscape of real estate. Originality/value - This work stands out for its balanced examination of both the advantages and limitations of AI in real estate. It introduces the novel concept of the jagged technological frontier in real estate, providing a unique framework for understanding the interplay between AI and human expertise in the industry.</t>
  </si>
  <si>
    <t>[Szumilo, Nikodem] UCL, London, England</t>
  </si>
  <si>
    <t>University of London; University College London</t>
  </si>
  <si>
    <t>Szumilo, N (corresponding author), UCL, London, England.</t>
  </si>
  <si>
    <t>n.szumilo@ucl.ac.uk</t>
  </si>
  <si>
    <t>APR 16</t>
  </si>
  <si>
    <t>10.1108/JPIF-01-2024-0001</t>
  </si>
  <si>
    <t>MAR 2024</t>
  </si>
  <si>
    <t>NO5U5</t>
  </si>
  <si>
    <t>WOS:001185960000001</t>
  </si>
  <si>
    <t>Seagraves, P</t>
  </si>
  <si>
    <t>Seagraves, Philip</t>
  </si>
  <si>
    <t>Is the AI revolution a real estate boon or bane?</t>
  </si>
  <si>
    <t>Augmented reality; Virtual reality; Real estate; Property values; Artificial intelligence; Property recommendations</t>
  </si>
  <si>
    <t>Purpose - The paper aims to provide a comprehensive analysis of artificial intelligence's (AI) transformative impact on the real estate industry. By examining various AI applications, from property recommendations to compliance automation, this study highlights potential benefits such as increased accuracy and efficiency. At the same time, this study critically discusses potential drawbacks, like privacy concerns and job displacement. The paper's goal is to offer valuable insights to industry professionals and policy makers, aiding strategic decision-making as AI continues to reshape the landscape of the real estate sector. Design/methodology/approach - This paper employs an extensive literature review, combined with a qualitative analysis of case studies. Various AI applications in the real estate industry are examined, including machine learning for property recommendations and valuation, VR/AR property tours, AI automation for contract and regulatory compliance, and chatbots for customer service. The study also delves into the optimisation potential of AI in building management, lead generation, and risk assessment, whilst critically discussing potential challenges such as data privacy, algorithmic bias, and job displacement. The outcomes aim to inform strategic decisions for industry professionals and policy makers. Findings - The study finds that AI has significant potential to revolutionise the real estate industry through enhanced accuracy in property valuation, efficient automation and immersive AR/VR experiences. AI-driven chatbots and optimisation in building management also hold promise. However, this study also uncovers potential challenges, including data privacy issues, algorithmic biases, and possible job displacement due to increased automation. The insights gleaned from this study underscore the importance of strategic decision-making in harnessing the benefits of AI while mitigating potential drawbacks in the real estate sector. Practical implications - The paper's practical implications extend to industry professionals, policy makers, and technology developers. Professionals gain insights into how AI can enhance efficiency and accuracy in the real estate sector, guiding strategic decision-making. For policy makers, understanding potential challenges like data privacy and job displacement informs regulatory measures. Technology developers can also benefit from understanding the sector-specific applications and concerns raised. Additionally, highlighting the need for addressing algorithmic bias and privacy concerns in AI systems may foster better design practices. Therefore, the paper's findings could significantly shape the future trajectory of AI integration in real estate. Originality/value - The paper provides original value by offering a comprehensive analysis of the transformative impact of AI in the real estate industry. Its multi-faceted examination of AI applications, coupled with a critical discussion on potential challenges, provides a balanced perspective. The paper's focus on informing strategic decisions for professionals and policy makers makes it a valuable resource. Moreover, by considering both benefits and drawbacks, this study contributes to the discourse on AI's broader societal implications. In the context of rapid technological change, such comprehensive studies are rare, adding to the paper's originality.</t>
  </si>
  <si>
    <t>[Seagraves, Philip] Middle Tennessee State Univ, Dept Econ &amp; Finance, Murfreesboro, TN 37132 USA</t>
  </si>
  <si>
    <t>Middle Tennessee State University</t>
  </si>
  <si>
    <t>Seagraves, P (corresponding author), Middle Tennessee State Univ, Dept Econ &amp; Finance, Murfreesboro, TN 37132 USA.</t>
  </si>
  <si>
    <t>Philip.Seagraves@mtsu.edu</t>
  </si>
  <si>
    <t>Seagraves, Philip/0000-0002-9280-0712</t>
  </si>
  <si>
    <t>10.1108/JPIF-05-2023-0045</t>
  </si>
  <si>
    <t>JUL 2023</t>
  </si>
  <si>
    <t>WOS:001022815500001</t>
  </si>
  <si>
    <t>Starr, CW; Saginor, J; Worzala, E</t>
  </si>
  <si>
    <t>Starr, Christopher W.; Saginor, Jesse; Worzala, Elaine</t>
  </si>
  <si>
    <t>The rise of PropTech: emerging industrial technologies and their impact on real estate</t>
  </si>
  <si>
    <t>Real estate 4; 0; Industry 4; 0; Proptech; Fintech; Real estate technology; COVID-19 pandemic; Technology disruption; Internet of things (IoT); Internet of everything (IoE); Real estate profession; Built environment; Property</t>
  </si>
  <si>
    <t>Purpose Industry 4.0 recognizes a broad set of technologies that rapidly redefine industry, including real estate. These broad technologies include the Internet of things (IoT), cloud computing, decision automation, machine learning and artificial intelligence. This paper explores applies Industry 4.0 to commercial real estate, resulting in a framework defined here as Real Estate 4.0, a concept that encompasses fintech and proptech. Design/methodology/approach This research paper examines Industry 4.0 technology to construct a framework for Real Estate 4.0. We also focus on how the COVID-19 pandemic is accelerating proptech, particularly as it relates to getting employees back into their traditional work environments. Findings As a research paper, this is not a traditional research project with empirical findings. It is a primer on how the rapidly changing technologies of Industry 4.0 are now disrupting and transforming real estate today into what we are calling Real Estate 4.0. Practical implications Practitioner insight and future research are informed by a framework for Real Estate 4.0 drawn from the technologies of Industry 4.0. Additional implications are outlined for practical, systemic change as a result of the COVID-19 pandemic within the scope of Real Estate 4.0 technology. Originality/value This is a combined effort by experts in three contributing disciplines: systems science, planning and real estate. Our intent is to provide a primer for those of us in the latter two fields so that we can embrace the rapidly changing built environment landscape as it adjusts and adapts to a post COVID-19 environment that will be critical to maintain real estate investment values and enhance the real estate user's experience.</t>
  </si>
  <si>
    <t>[Starr, Christopher W.] Coll Charleston, Supply Chain &amp; Informat Management, Charleston, SC 29401 USA; [Saginor, Jesse] Florida Atlantic Univ, Urban &amp; Reg Planning, Boca Raton, FL 33431 USA; [Worzala, Elaine] Coll Charleston, Carter Real Estate Ctr, Charleston, SC 29401 USA</t>
  </si>
  <si>
    <t>College of Charleston; State University System of Florida; Florida Atlantic University; College of Charleston</t>
  </si>
  <si>
    <t>Starr, CW (corresponding author), Coll Charleston, Supply Chain &amp; Informat Management, Charleston, SC 29401 USA.</t>
  </si>
  <si>
    <t>starrc@cofc.edu; jsaginor@fau.edu; Worzalaem@cofc.edu</t>
  </si>
  <si>
    <t>worzala, elaine/N-8014-2018</t>
  </si>
  <si>
    <t>10.1108/JPIF-08-2020-0090</t>
  </si>
  <si>
    <t>NOV 2020</t>
  </si>
  <si>
    <t>WOS:000592119100001</t>
  </si>
  <si>
    <t>Tchuente, D; Nyawa, S</t>
  </si>
  <si>
    <t>Tchuente, Dieudonne; Nyawa, Serge</t>
  </si>
  <si>
    <t>Real estate price estimation in French cities using geocoding and machine learning</t>
  </si>
  <si>
    <t>ANNALS OF OPERATIONS RESEARCH</t>
  </si>
  <si>
    <t>Real estate market; Automated valuation models; Investment; Geocoding; French cities; Machine learning; Artificial intelligence</t>
  </si>
  <si>
    <t>HOUSING ATTRIBUTE PRICES; REVENUE MANAGEMENT; MASS APPRAISAL; SPATIAL DEPENDENCE; BIG DATA; REGRESSION; SUBMARKETS; PREDICTION; LOCATION; MODELS</t>
  </si>
  <si>
    <t>This paper reviews real estate price estimation in France, a market that has received little attention. We compare seven popular machine learning techniques by proposing a different approach that quantifies the relevance of location features in real estate price estimation with high and fine levels of granularity. We take advantage of a newly available open dataset provided by the French government that contains 5 years of historical data of real estate transactions. At a high level of granularity, we obtain important differences regarding the models' prediction powers between cities with medium and high standards of living (precision differences beyond 70% in some cases). At a low level of granularity, we use geocoding to add precise geographical location features to the machine learning algorithm inputs. We obtain important improvements regarding the models' forecasting powers relative to models trained without these features (improvements beyond 50% for some forecasting error measures). Our results also reveal that neural networks and random forest techniques particularly outperform other methods when geocoding features are not accounted for, while random forest, adaboost and gradient boosting perform well when geocoding features are considered. For identifying opportunities in the real estate market through real estate price prediction, our results can be of particular interest. They can also serve as a basis for price assessment in revenue management for durable and non-replenishable products such as real estate.</t>
  </si>
  <si>
    <t>[Tchuente, Dieudonne; Nyawa, Serge] Toulouse Business Sch, Dept Informat Operat &amp; Management Sci, 1 Pl Alphonse Jourdain, F-31068 Toulouse, France</t>
  </si>
  <si>
    <t>Universite Federale Toulouse Midi-Pyrenees (ComUE); Universite de Toulouse; TBS Education</t>
  </si>
  <si>
    <t>Tchuente, D (corresponding author), Toulouse Business Sch, Dept Informat Operat &amp; Management Sci, 1 Pl Alphonse Jourdain, F-31068 Toulouse, France.</t>
  </si>
  <si>
    <t>d.tchuente@tbs-education.fr; s.nyawa@tbs-education.fr</t>
  </si>
  <si>
    <t>Nyawa, Serge/0000-0001-6745-7417; TCHUENTE, DIEUDONNE/0000-0002-6752-4269</t>
  </si>
  <si>
    <t>0254-5330</t>
  </si>
  <si>
    <t>1572-9338</t>
  </si>
  <si>
    <t>ANN OPER RES</t>
  </si>
  <si>
    <t>Ann. Oper. Res.</t>
  </si>
  <si>
    <t>JAN</t>
  </si>
  <si>
    <t>1-2</t>
  </si>
  <si>
    <t>10.1007/s10479-021-03932-5</t>
  </si>
  <si>
    <t>FEB 2021</t>
  </si>
  <si>
    <t>Operations Research &amp; Management Science</t>
  </si>
  <si>
    <t>YA0AU</t>
  </si>
  <si>
    <t>WOS:000618600300001</t>
  </si>
  <si>
    <t>Mariniuc, AM; Cojocaru, D; Abagiu, MM</t>
  </si>
  <si>
    <t>Mariniuc, Alexandru Marin; Cojocaru, Dorian; Abagiu, Marian Marcel</t>
  </si>
  <si>
    <t>Building Surface Defect Detection Using Machine Learning and 3D Scanning Techniques in the Construction Domain</t>
  </si>
  <si>
    <t>BUILDINGS</t>
  </si>
  <si>
    <t>3D scanning; machine learning; artificial intelligence</t>
  </si>
  <si>
    <t>The rapid growth of the real estate market has led to the appearance of more and more residential areas and large apartment buildings that need to be managed and maintained by a single real estate developer or company. This scientific article details the development of a novel method for inspecting buildings in a semi-automated manner, thereby reducing the time needed to assess the requirements for the maintenance of a building. This paper focuses on the development of an application which has the purpose of detecting imperfections in a range of building sections using a combination of machine learning techniques and 3D scanning methodologies. This research focuses on the design and development of a machine learning-based application that utilizes the Python programming language and the PyTorch library; it builds on the team ' s previous study, in which they investigated the possibility of applying their expertise in creating construction-related applications for real-life situations. Using the Zed camera system, real-life pictures of various building components were used, along with stock images when needed, to train an artificial intelligence model that could identify surface damage or defects such as cracks and differentiate between naturally occurring elements such as shadows or stains. One of the goals is to develop an application that can identify defects in real time while using readily available tools in order to ensure a practical and affordable solution. The findings of this study have the potential to greatly enhance the availability of defect detection procedures in the construction sector, which will result in better building maintenance and structural integrity.</t>
  </si>
  <si>
    <t>[Mariniuc, Alexandru Marin; Cojocaru, Dorian; Abagiu, Marian Marcel] Univ Craiova, Mechatron &amp; Robot Dept, Craiova 200585, Romania</t>
  </si>
  <si>
    <t>University of Craiova</t>
  </si>
  <si>
    <t>Cojocaru, D (corresponding author), Univ Craiova, Mechatron &amp; Robot Dept, Craiova 200585, Romania.</t>
  </si>
  <si>
    <t>alexandru.mariniuc@edu.ucv.ro; dorian.cojocaru@edu.ucv.ro; abagiu.marian.n5u@student.ucv.ro</t>
  </si>
  <si>
    <t>2075-5309</t>
  </si>
  <si>
    <t>BUILDINGS-BASEL</t>
  </si>
  <si>
    <t>10.3390/buildings14030669</t>
  </si>
  <si>
    <t>MC4Q0</t>
  </si>
  <si>
    <t>WOS:001191418800001</t>
  </si>
  <si>
    <t>Xiang, Y; Jiang, QY; Zhang, YC; Zhou, WY</t>
  </si>
  <si>
    <t>Xiang, Ying; Jiang, Qiaoyun; Zhang, Yicheng; Zhou, Wangyue</t>
  </si>
  <si>
    <t>Identifying Barriers to the Digitalization of China's Real Estate Enterprises in Operations Management with an Integrated FTA-DEMATEL-ISM Approach</t>
  </si>
  <si>
    <t>real estate enterprise; digitalization; operations management; barriers; FTA-DEMATEL-ISM</t>
  </si>
  <si>
    <t>ARTIFICIAL-INTELLIGENCE; INDUSTRY 4.0; TRANSFORMATION; PERFORMANCE; ECONOMY; RISE</t>
  </si>
  <si>
    <t>This paper aims to identify indicators of the obstacles that affect the digitalization of real estate enterprises in their operations management, and analyze the influence, hierarchy and relationships of these indicators. The indicators of obstacles that affect the digitalization of real estate enterprise operations management were explored by searching the literature and using the Delphi method and a word cloud diagram. The obstacle indicator system was built according to the upstream, middle and downstream levels of the value chain. The FTA obstacle model was used to analyze the influence of obstacle index, and the DEMATEL-ISM model was used to analyze the hierarchical structure and correlations between indicators. The results are as follows. The biggest barriers in real estate digitalization are in the upstream level, such as the difficulty in adopting new technologies, lack of information technology talent and the high cost of digital software. According to analysis from the DEMATEL-ISM, the difficulty of enterprises to use new technologies has a deep-rooted influence on the digitalization of real estate enterprises. Lack of information technology talent and the high cost of digital software in the upstream level as well as barriers related to a company's development strategy and investment willingness constitute barriers in the midstream level. These barriers not only affect the external and internal links, but also influence each other. The lack of overall regulation and supervision can explain the reason for these barriers.</t>
  </si>
  <si>
    <t>[Xiang, Ying; Jiang, Qiaoyun] Zhejiang Univ Finance &amp; Econ, Sch Data Sci, Hangzhou 310018, Peoples R China; [Zhang, Yicheng] Guangzhou R&amp;F Properties Co Ltd, Hangzhou 310000, Peoples R China; [Zhou, Wangyue] Zhejiang Univ Finance &amp; Econ, Sch Informat Management &amp; Artificial Intelligence, Hangzhou 310018, Peoples R China</t>
  </si>
  <si>
    <t>Zhejiang University of Finance &amp; Economics; Zhejiang University of Finance &amp; Economics</t>
  </si>
  <si>
    <t>Zhou, WY (corresponding author), Zhejiang Univ Finance &amp; Econ, Sch Informat Management &amp; Artificial Intelligence, Hangzhou 310018, Peoples R China.</t>
  </si>
  <si>
    <t>zhouwangyue@zufe.edu.cn</t>
  </si>
  <si>
    <t>Zhang, yicheng/HNC-5513-2023</t>
  </si>
  <si>
    <t>Soft Science Research Project of Science Technology Department of Zhejiang Province [2023C25010]; First-class Discipline Planning Project of Zhejiang Province</t>
  </si>
  <si>
    <t>Soft Science Research Project of Science Technology Department of Zhejiang Province; First-class Discipline Planning Project of Zhejiang Province</t>
  </si>
  <si>
    <t>This research was funded by Soft Science Research Project of Science Technology Department of Zhejiang Province (2023C25010) and the First-class Discipline Planning Project of Zhejiang Province.</t>
  </si>
  <si>
    <t>10.3390/buildings13010100</t>
  </si>
  <si>
    <t>8B5SW</t>
  </si>
  <si>
    <t>WOS:000916985300001</t>
  </si>
  <si>
    <t>Mohd, T; Harussani, M; Masrom, S</t>
  </si>
  <si>
    <t>Mohd, Thuraiya; Harussani, Muhamad; Masrom, Suraya</t>
  </si>
  <si>
    <t>Rapid Modelling of Machine Learning in Predicting Office Rental Price</t>
  </si>
  <si>
    <t>INTERNATIONAL JOURNAL OF ADVANCED COMPUTER SCIENCE AND APPLICATIONS</t>
  </si>
  <si>
    <t>Random forest; decision tree; support vector machine; rapid prediction modelling; office rental price</t>
  </si>
  <si>
    <t>This study demonstrates the utilization of rapid machine learning modelling in an essential case of the real estate industry. Predicting office rental price is highly crucial in the real estate industry but the study of machine learning is still in its infancy. Despite the renowned advantages of machine learning, the difficulties have restricted the inexpert machine learning researchers to embark on this prominent artificial intelligence approach. This paper presents the empirical research results based on three machine learning algorithms namely Random Forest, Decision Tree and Support Vector Machine to be compared between two training approaches; split and crossvalidation. AutoModel machine learning has accelarated the modelling tasks and is useful for inexperienced machine learning researchers for any domain. Based on real cases of office rental in a big city of Kuala Lumpur, Malaysia, the evaluation results indicated that Random Forest with cross-validation was the best promising algorithm with 0.9 R squared value. This research has significance for real estate domain in near future, by applying a more in-depth analysis, particularly on the relevant variables of building pricing as well as on the machine learning algorithms.</t>
  </si>
  <si>
    <t>[Mohd, Thuraiya] Univ Teknol MARA, GreensAFE GreSFE Res Grp, Fac Architecture Planning &amp; Surveying, Dept Built Environm Studies &amp; Technol,Perak Branc, Seri Iskandar Campus, Seri Iskandar Perak 32610, Perak, Malaysia; [Harussani, Muhamad] Univ Teknol MARA, Ctr Grad Studies, Perak Branch, Seri Iskandar Campus, Seri Iskandar 32610, Perak, Malaysia; [Masrom, Suraya] Univ Teknol MARA, Coll Comp Informat &amp; Media, Malaysia Machine Learning &amp; Interact Visualizat M, Perak Branch, Tapah Campus, Tapah 35400, Perak, Malaysia</t>
  </si>
  <si>
    <t>Universiti Teknologi MARA</t>
  </si>
  <si>
    <t>Mohd, T (corresponding author), Univ Teknol MARA, GreensAFE GreSFE Res Grp, Fac Architecture Planning &amp; Surveying, Dept Built Environm Studies &amp; Technol,Perak Branc, Seri Iskandar Campus, Seri Iskandar Perak 32610, Perak, Malaysia.</t>
  </si>
  <si>
    <t>Harussani, Muhamad/JKH-5164-2023; Mohd, Thuraiya/ABA-3386-2021; Masrom, Suraya/AAK-5324-2020</t>
  </si>
  <si>
    <t>NAPREC [100-TNCPI/GOV 16/6/2 (027/2021)]</t>
  </si>
  <si>
    <t>NAPREC</t>
  </si>
  <si>
    <t>This research was funded by NAPREC under grant number 100-TNCPI/GOV 16/6/2 (027/2021).</t>
  </si>
  <si>
    <t>SCIENCE &amp; INFORMATION SAI ORGANIZATION LTD</t>
  </si>
  <si>
    <t>WEST YORKSHIRE</t>
  </si>
  <si>
    <t>19 BOLLING RD, BRADFORD, WEST YORKSHIRE, 00000, ENGLAND</t>
  </si>
  <si>
    <t>2158-107X</t>
  </si>
  <si>
    <t>2156-5570</t>
  </si>
  <si>
    <t>INT J ADV COMPUT SC</t>
  </si>
  <si>
    <t>Int. J. Adv. Comput. Sci. Appl.</t>
  </si>
  <si>
    <t>Computer Science, Theory &amp; Methods</t>
  </si>
  <si>
    <t>8K3XZ</t>
  </si>
  <si>
    <t>WOS:000923040200066</t>
  </si>
  <si>
    <t>Wu, L; Zhang, Y; Wei, YC; Chen, FY</t>
  </si>
  <si>
    <t>Wu, Lei; Zhang, Yu; Wei, Yongchang; Chen, Fangyu</t>
  </si>
  <si>
    <t>A BP Neural Network-Based GIS-Data-Driven Automated Valuation Framework for Benchmark Land Price</t>
  </si>
  <si>
    <t>COMPLEXITY</t>
  </si>
  <si>
    <t>MASS APPRAISAL; ARTIFICIAL-INTELLIGENCE; RANDOM FOREST; MODEL; IMPACT; PREDICTION</t>
  </si>
  <si>
    <t>The automated valuation of benchmark land price plays an essential role in regulating land demand in Chinese real-estate market as the big data are currently accumulated rapidly. However, this problem becomes highly challenging due to the multidimension, large volume, and nonlinearity of the land price-influencing factors. In this paper, an effective data-driven automated valuation framework is proposed for valuing real estate assets by combining a GIS (geographic information system) and neural network technologies. This framework can automatically obtain the values of spatial factors affecting land price from GIS and generate training set data for training the neural network to identify the complex relationship between all kinds of factors and benchmark land prices. The effectiveness and universality of the framework is verified via the data of benchmark land prices in Wuhan. The framework can be applied for automated benchmark land price valuation in other cities.</t>
  </si>
  <si>
    <t>[Wu, Lei] Shaoxing Univ, Business Coll, Shaoxing, Peoples R China; [Zhang, Yu; Wei, Yongchang; Chen, Fangyu] Zhongnan Univ Econ &amp; Law, Inst Operat Management &amp; Syst Engn, Sch Business Adm, Wuhan, Peoples R China</t>
  </si>
  <si>
    <t>Shaoxing University; Zhongnan University of Economics &amp; Law</t>
  </si>
  <si>
    <t>Chen, FY (corresponding author), Zhongnan Univ Econ &amp; Law, Inst Operat Management &amp; Syst Engn, Sch Business Adm, Wuhan, Peoples R China.</t>
  </si>
  <si>
    <t>usxwulei@163.com; zhangyu_zuel@163.com; ivanwilts306@163.com; cfyconan@126.com</t>
  </si>
  <si>
    <t>CHEN, Fangyu/HHS-4171-2022</t>
  </si>
  <si>
    <t>National Social Science Foundation of China Study [21ZDA028]; MOE (Ministry of Education in China) Project of Humanities and Social Sciences [21YJA630094]; Teaching and Research Project of Zhongnan University of Economics and Law [YB2018019]</t>
  </si>
  <si>
    <t>National Social Science Foundation of China Study(National Office of Philosophy and Social Sciences); MOE (Ministry of Education in China) Project of Humanities and Social Sciences; Teaching and Research Project of Zhongnan University of Economics and Law</t>
  </si>
  <si>
    <t>This work was supported by the major projects of National Social Science Foundation of China Study and explains the spirit of the Fifth Plenary Session of the 19th CPC Central Committee (under grant no. 21ZDA028), the MOE (Ministry of Education in China) Project of Humanities and Social Sciences (under grant no. 21YJA630094), and Teaching and Research Project of Zhongnan University of Economics and Law in 2018 (under grant no. YB2018019).</t>
  </si>
  <si>
    <t>WILEY-HINDAWI</t>
  </si>
  <si>
    <t>ADAM HOUSE, 3RD FL, 1 FITZROY SQ, LONDON, WIT 5HE, ENGLAND</t>
  </si>
  <si>
    <t>1076-2787</t>
  </si>
  <si>
    <t>1099-0526</t>
  </si>
  <si>
    <t>Complexity</t>
  </si>
  <si>
    <t>APR 28</t>
  </si>
  <si>
    <t>10.1155/2022/1695265</t>
  </si>
  <si>
    <t>Mathematics, Interdisciplinary Applications; Multidisciplinary Sciences</t>
  </si>
  <si>
    <t>Mathematics; Science &amp; Technology - Other Topics</t>
  </si>
  <si>
    <t>1F4FS</t>
  </si>
  <si>
    <t>WOS:000795125200003</t>
  </si>
  <si>
    <t>Kucklick, JP</t>
  </si>
  <si>
    <t>Kucklick, Jan-Peter</t>
  </si>
  <si>
    <t>HIEF: a holistic interpretability and explainability framework</t>
  </si>
  <si>
    <t>JOURNAL OF DECISION SYSTEMS</t>
  </si>
  <si>
    <t>Explainable AI (XAI); machine learning; interpretability; real estate appraisal; framework; taxonomy</t>
  </si>
  <si>
    <t>ARTIFICIAL-INTELLIGENCE; PRICE PREDICTION; NEURAL-NETWORK; HOUSING-MARKET; BLACK-BOX; ESTATE; APPRAISAL; MODEL; ACCURACY; FUSION</t>
  </si>
  <si>
    <t>Many applications are driven by Machine Learning (ML) today. While complex ML models lead to an accurate prediction, their inner decision-making is obfuscated. However, especially for high-stakes decisions, interpretability and explainability of the model are necessary. Therefore, we develop a holistic interpretability and explainability framework (HIEF) to objectively describe and evaluate an intelligent system's explainable AI (XAI) capacities. This guides data scientists to create more transparent models. To evaluate our framework, we analyse 50 real estate appraisal papers to ensure the robustness of HIEF. Additionally, we identify six typical types of intelligent systems, so-called archetypes, which range from explanatory to predictive, and demonstrate how researchers can use the framework to identify blind-spot topics in their domain. Finally, regarding comprehensiveness, we used a random sample of six intelligent systems and conducted an applicability check to provide external validity.</t>
  </si>
  <si>
    <t>[Kucklick, Jan-Peter] Paderborn Univ UPB, Dept Management Informat Syst, Paderborn, Germany; [Kucklick, Jan-Peter] Paderborn Univ UPB, Warburger Str 100, D-33098 Paderborn, Germany</t>
  </si>
  <si>
    <t>Kucklick, JP (corresponding author), Paderborn Univ UPB, Warburger Str 100, D-33098 Paderborn, Germany.</t>
  </si>
  <si>
    <t>jan.kucklick@upb.de</t>
  </si>
  <si>
    <t>TAYLOR &amp; FRANCIS LTD</t>
  </si>
  <si>
    <t>ABINGDON</t>
  </si>
  <si>
    <t>2-4 PARK SQUARE, MILTON PARK, ABINGDON OR14 4RN, OXON, ENGLAND</t>
  </si>
  <si>
    <t>1246-0125</t>
  </si>
  <si>
    <t>2116-7052</t>
  </si>
  <si>
    <t>J DECIS SYST</t>
  </si>
  <si>
    <t>J. Decis. Syst.</t>
  </si>
  <si>
    <t>2023 MAY 19</t>
  </si>
  <si>
    <t>10.1080/12460125.2023.2207268</t>
  </si>
  <si>
    <t>MAY 2023</t>
  </si>
  <si>
    <t>H2YX7</t>
  </si>
  <si>
    <t>WOS:000994686200001</t>
  </si>
  <si>
    <t>Yilmaz, S; Mert, ZG</t>
  </si>
  <si>
    <t>Yilmaz, Serhat; Mert, Zeynep Gamze</t>
  </si>
  <si>
    <t>An adaptive-neuro-fuzzy-inference-system based grading model to estimate the value of the residential real estate considering the quality of property location within the neighborhood</t>
  </si>
  <si>
    <t>The value of real estate; Quality of property location; Grading models; Artificial intelligence; Optimization</t>
  </si>
  <si>
    <t>WIND TURBINE; ANFIS</t>
  </si>
  <si>
    <t>In residential real estate, location quality within the neighborhood has considered a very important characteristic. On account of a limited number of studies on novel evaluation methods in real estate literature, an Adaptive-Neuro-Fuzzy-Inference-System Grading Model (ANFISGM) which combines human knowledge-based FIS with optimization skills of ANN is proposed. By 4 location parameters, Distance to Open Space (DtOS), Parcel Size (PS), Excellence of View (EoV), and Distance to Parking (DtP), the model has been applied to grading the location quality of 27 detached properties within the campus region of Kocaeli University. Performance of the proposed model is compared with the Standard Grading Method (SGM), and Fuzzy Grading Model (FGM), which were developed considering the quality of property location (QoPL) within the neighborhood. In this study, the ANFIS model is proposed as the first contribution to the real estate valuations made in terms of location quality in the neighborhood. Since it was not very clear in previous studies, the individual and resultant effects of the parameters on the score are examined and interpreted by correlation surfaces. The lack of nonlinear interpolation, which reduces the sensitivity of traditional and fuzzy methods and causes them to assign the same value throughout the transition regions, is eliminated by the proposed ANFIS method. Hereby, ANFISGM declares an accurate and practical grading model to estimate the value of the residential real estate considering property location within the neighborhood. This paper expects that ANFISGM will contribute to the appraisal process within a minimum of detail and a limited period, especially for tax purposes.</t>
  </si>
  <si>
    <t>[Yilmaz, Serhat] Kocaeli Univ, Fac Engn, Dept Elect &amp; Telecommun, TR-41380 Izmit, Kocaeli, Turkiye; [Mert, Zeynep Gamze] Gebze Tech Univ, Fac Architecture, Dept City &amp; Reg Planning, TR-41400 Cayirova, Kocaeli, Turkiye</t>
  </si>
  <si>
    <t>Kocaeli University; Gebze Technical University</t>
  </si>
  <si>
    <t>Yilmaz, S (corresponding author), Kocaeli Univ, Fac Engn, Dept Elect &amp; Telecommun, TR-41380 Izmit, Kocaeli, Turkiye.</t>
  </si>
  <si>
    <t>serhaty@kocaeli.edu.tr</t>
  </si>
  <si>
    <t>Mert, Zeynep Gamze/AFE-7480-2022</t>
  </si>
  <si>
    <t>YILMAZ, Serhat/0000-0001-9765-7225</t>
  </si>
  <si>
    <t>10.1007/s10901-023-10022-4</t>
  </si>
  <si>
    <t>MAR 2023</t>
  </si>
  <si>
    <t>Q7ZS0</t>
  </si>
  <si>
    <t>WOS:000956168700001</t>
  </si>
  <si>
    <t>Cajias, M; Zeitler, JA</t>
  </si>
  <si>
    <t>Cajias, Marcelo; Zeitler, Joseph-Alexander</t>
  </si>
  <si>
    <t>Quantifying the drivers of residential housing demand - an interpretable machine learning approach</t>
  </si>
  <si>
    <t>JOURNAL OF EUROPEAN REAL ESTATE RESEARCH</t>
  </si>
  <si>
    <t>Machine learning; eXtreme gradient boosting; Online user-generated search data; Residential real estate; German rental market; C33; C45; D83; R211</t>
  </si>
  <si>
    <t>INTERNET SEARCH BEHAVIOR; SELLING PRICE; MARKET; TIME; EFFICIENCY; LIQUIDITY; DETERMINANTS; INFORMATION; HOT</t>
  </si>
  <si>
    <t>PurposeThe paper employs a unique online user-generated housing search dataset and introduces a novel measure for housing demand, namely contacts per listing as explained by hedonic, geographic and socioeconomic variables. Design/methodology/approachThe authors explore housing demand by employing an extensive Internet search dataset from a German housing market platform. The authors apply state-of-the-art artificial intelligence, the eXtreme Gradient Boosting, to quantify factors that lead an apartment to be in demand.FindingsThe authors compare the results to alternative parametric models and find evidence of the superiority of the nonparametric model. The authors use eXplainable artificial intelligence (XAI) techniques to show economic meanings and inferences of the results. The results suggest that hedonic, socioeconomic and spatial aspects influence search intensity. The authors further find differences in temporal dynamics and geographical variations.Originality/valueTo the best of the authors' knowledge, it is the first study of its kind. The statistical model of housing search draws on insights from decision theory, AI and qualitative studies on housing search. The econometric approach employed is new as it considers standard regression models and an eXtreme Gradient Boosting (XGB or XGBoost) approach followed by a model-agnostic interpretation of the underlying effects.</t>
  </si>
  <si>
    <t>[Cajias, Marcelo] PATRIZIA SE, Investment Strategy &amp; Res, Augsburg, Germany; [Cajias, Marcelo] Univ Regensburg, Regensburg, Germany; [Zeitler, Joseph-Alexander] IREBS, Regensburg, Germany</t>
  </si>
  <si>
    <t>Cajias, M (corresponding author), PATRIZIA SE, Investment Strategy &amp; Res, Augsburg, Germany.;Cajias, M (corresponding author), Univ Regensburg, Regensburg, Germany.</t>
  </si>
  <si>
    <t>marcelocajias@hotmail.com; joseph-alexander.zeitler@hotmail.de</t>
  </si>
  <si>
    <t>floor 5, Northspring 21-23 Wellington Street, Leeds, W YORKSHIRE, ENGLAND</t>
  </si>
  <si>
    <t>1753-9269</t>
  </si>
  <si>
    <t>J EUR REAL ESTATE RE</t>
  </si>
  <si>
    <t>J. Eur. Real Estate Res.</t>
  </si>
  <si>
    <t>OCT 11</t>
  </si>
  <si>
    <t>10.1108/JERER-02-2023-0008</t>
  </si>
  <si>
    <t>U2PL2</t>
  </si>
  <si>
    <t>WOS:001027203400001</t>
  </si>
  <si>
    <t>Bunyan Unel, F; Yalpir, S</t>
  </si>
  <si>
    <t>Bunyan Unel, Fatma; Yalpir, Sukran</t>
  </si>
  <si>
    <t>VALUATIONS OF BUILDING PLOTS USING THE AHP METHOD</t>
  </si>
  <si>
    <t>Real estate valuation; MCDA; decision making; multiple regression analysis (MRA); analytic hierarchy process (AHP); geographic information systems (GIS)</t>
  </si>
  <si>
    <t>ANALYTIC HIERARCHY PROCESS; DECISION-SUPPORT-SYSTEM; MASS APPRAISAL; ARTIFICIAL-INTELLIGENCE; SPATIAL-ANALYSIS; HOUSE PRICES; GIS; CRITERIA; MODEL; SITE</t>
  </si>
  <si>
    <t>Predicting the value of real estate is a complex endeavor due to the abundance of subjective criteria. Objective consideration of the value-affecting criteria in real estate and regulation of decision support systems will enable the acquisition of more accurate results. In this study, analytic hierarchy process (AHP), a type of multi-criteria decision analysis (MCDA), is used to reproduce coefficients that serve as the basis for real estate valuation. A region in the Selcuklu district of Konya, Turkey was used to test the model created by AHP. Weighted criteria describing areas subjected to purchase/sale were generated by the AHP method and then validated. Additionally, a valuation model was created by the multiple regression analysis (MRA) method for comparison and performance analyses. Weighted values were transformed from AHP points and acquired from the MRA method and then joined with geographic information systems (GIS). Value maps of the study area and purchase/sale values were generated according to these newly created models. The performance comparison and value maps revealed that the AHP method is more successful than the MRA method. This study addressed the complexity of criteria issue by using the original hierarchical structure of AHP and thus contributes to the world economy by enabling the generation of more accurate estimations.</t>
  </si>
  <si>
    <t>[Bunyan Unel, Fatma] Mersin Univ, Geomat Engn Dept, TR-33343 Mersin, Turkey; [Yalpir, Sukran] Konya Tech Univ, Geomat Engn Dept, TR-42130 Konya, Turkey</t>
  </si>
  <si>
    <t>Mersin University; Konya Technical University</t>
  </si>
  <si>
    <t>Yalpir, S (corresponding author), Konya Tech Univ, Geomat Engn Dept, TR-42130 Konya, Turkey.</t>
  </si>
  <si>
    <t>sarici@selcuk.edu.tr</t>
  </si>
  <si>
    <t>10.3846/ijspm.2019.7952</t>
  </si>
  <si>
    <t>HL7FS</t>
  </si>
  <si>
    <t>WOS:000458904700005</t>
  </si>
  <si>
    <t>Zhang, NN</t>
  </si>
  <si>
    <t>Zhang, Nannan</t>
  </si>
  <si>
    <t>Big data simulation for financial risk assessment of real estate bubble based on embedded system and artificial intelligence algorithm</t>
  </si>
  <si>
    <t>MICROPROCESSORS AND MICROSYSTEMS</t>
  </si>
  <si>
    <t>Financial risk assessment; Real estate bubble; Embedded system; Machine learning algorithm</t>
  </si>
  <si>
    <t>The land is accepted as having oscillation examples and slacks from business change. Driving pointers and a few slacks of each wheel somewhat increase the risk of backing acceptance and silly desire inland giving companies. The board should consider the risks from diversity and desire and the risks from business tasks and administrations. Different types and risk levels for land board companies may differ from single financial experts. The administration of these business activities' risk is exceptional between the sizes of the companies, the scope of administration, and the geographical area and board of less land, working on and adjusting to private property. Therefore, options regarding land venture valuation should not simply be considered. Benefits, yet additionally accurately assess risk. The advantages and disadvantages are simultaneous-the more important, the more noticeable the comparable risk. Many domestic and unknown developing and economists are concerned about this problem. Develop a hypothesis and strategy for land venture risk - this will give land speculators some significant help in their venture options.</t>
  </si>
  <si>
    <t>[Zhang, Nannan] BoHai Univ, Sch Management, Jinzhou 121000, Liaoning, Peoples R China</t>
  </si>
  <si>
    <t>Bohai University</t>
  </si>
  <si>
    <t>Zhang, NN (corresponding author), BoHai Univ, Sch Management, Jinzhou 121000, Liaoning, Peoples R China.</t>
  </si>
  <si>
    <t>zhangnannan629@hotmail.com</t>
  </si>
  <si>
    <t>0141-9331</t>
  </si>
  <si>
    <t>1872-9436</t>
  </si>
  <si>
    <t>MICROPROCESS MICROSY</t>
  </si>
  <si>
    <t>Microprocess. Microsyst.</t>
  </si>
  <si>
    <t>10.1016/j.micpro.2021.103941</t>
  </si>
  <si>
    <t>JAN 2021</t>
  </si>
  <si>
    <t>Computer Science, Hardware &amp; Architecture; Computer Science, Theory &amp; Methods; Engineering, Electrical &amp; Electronic</t>
  </si>
  <si>
    <t>Computer Science; Engineering</t>
  </si>
  <si>
    <t>RY2RF</t>
  </si>
  <si>
    <t>WOS:000647763900015</t>
  </si>
  <si>
    <t>Ruggeri, AG; Gabrielli, L; Scarpa, M; Marella, G</t>
  </si>
  <si>
    <t>Ruggeri, Aurora Greta; Gabrielli, Laura; Scarpa, Massimiliano; Marella, Giuliano</t>
  </si>
  <si>
    <t>What Is the Impact of the Energy Class on Market Value Assessments of Residential Buildings? An Analysis throughout Northern Italy Based on Extensive Data Mining and Artificial Intelligence</t>
  </si>
  <si>
    <t>real estate; buildings; market value; appraisal; property valuation; energy class; multi-parametric assessment techniques; feature selection; machine learning</t>
  </si>
  <si>
    <t>LIFE-CYCLE ASSESSMENT; EFFICIENCY; RETROFIT</t>
  </si>
  <si>
    <t>Regarding environmental sustainability and market pricing, the energy class is an increasingly more decisive characteristic in the real estate sector. For this reason, a great deal of attention is now devoted to exploring new technologies, energy consumption forecasting tools, intelligent platforms, site management devices, optimised procedures, software, and guidelines. New investments and smart possibilities are currently the object of different research in energy efficiency in building stocks to reach widespread ZEB standards as soon as possible. In this light, this work focuses on analysing 13 cities in Northern Italy to understand the impact of energy class on market values. An extensive data-mining process collects information about 13,093 properties in Lombardia, Piemonte, Emilia Romagna, Friuli Venezia-Giulia, Veneto, and Trentino alto Adige. Then, a feature importance analysis and a machine learning forecasting tool help understand the influence of energy class on market prices today.</t>
  </si>
  <si>
    <t>[Ruggeri, Aurora Greta] Univ Padua, Dept Civil Bldg &amp; Environm Engn ICEA, I-35131 Padua, Italy; [Gabrielli, Laura] Univ Ferrara, Dept Architecture, I-44121 Ferrara, Italy; [Scarpa, Massimiliano] Univ IUAV Venice, Dept Architecture &amp; Arts, I-30123 Venice, Italy; [Marella, Giuliano] Univ Padua, Dipartimento Ingn Civile Edile &amp; Ambientale ICEA, I-35131 Padua, Italy</t>
  </si>
  <si>
    <t>University of Padua; University of Ferrara; IUAV University Venice; University of Padua</t>
  </si>
  <si>
    <t>Ruggeri, AG (corresponding author), Univ Padua, Dept Civil Bldg &amp; Environm Engn ICEA, I-35131 Padua, Italy.</t>
  </si>
  <si>
    <t>aurora.greta.ruggeri@gmail.com; laura.gabrielli@unife.it; massimiliano.scarpa@iuav.it; giuliano.marella@unipd.it</t>
  </si>
  <si>
    <t>GABRIELLI, LAURA/0000-0001-7233-6935</t>
  </si>
  <si>
    <t>10.3390/buildings13122994</t>
  </si>
  <si>
    <t>DH1J1</t>
  </si>
  <si>
    <t>WOS:001131043300001</t>
  </si>
  <si>
    <t>Lee, C; Park, KKH</t>
  </si>
  <si>
    <t>Lee, Changro; Park, Keith Key-Ho</t>
  </si>
  <si>
    <t>REPRESENTING UNCERTAINTY IN PROPERTY VALUATION THROUGH A BAYESIAN DEEP LEARNING APPROACH</t>
  </si>
  <si>
    <t>deep learning; Bayesian neural network; uncertainty; property valuation</t>
  </si>
  <si>
    <t>Although deep learning-based valuation models are spreading throughout the real estate industry following the artificial intelligence boom, property owners and investors continue to doubt the accuracy of the results. In this study, we specify a neural network for predicting house prices. We suggest a standard feed-forward network with two hidden layers, and show that it is sufficiently reasonable to apply its prediction to real-world projects such as property valuation. In addition, we propose a Bayesian neural network for describing uncertainty in house price predictions while providing a means to quantify uncertainty for each prediction. We choose Gangnam-gu, Seoul for the analysis, and predict house prices in the area using both networks. Although the Bayesian neural network did not perform better than the conventional network, it could provide a tool to measure the uncertainty inherent in predicted prices. The findings of this study show that a Bayesian approach can model uncertainty in property valuation, thereby promoting the adoption of deep learning tools in the real estate industry.</t>
  </si>
  <si>
    <t>[Lee, Changro] Kangwon Natl Univ, Dept Real Estate, Chunchon, South Korea; [Park, Keith Key-Ho] Seoul Natl Univ, Inst Korean Reg Studies, Dept Geog, Seoul, South Korea</t>
  </si>
  <si>
    <t>Kangwon National University; Seoul National University (SNU)</t>
  </si>
  <si>
    <t>Lee, C (corresponding author), Kangwon Natl Univ, Dept Real Estate, Chunchon, South Korea.</t>
  </si>
  <si>
    <t>spatialstat@kangwon.ac.kr; khp@snu.ac.kr</t>
  </si>
  <si>
    <t>10.1515/remav-2020-0028</t>
  </si>
  <si>
    <t>RU9MG</t>
  </si>
  <si>
    <t>Green Submitted, gold</t>
  </si>
  <si>
    <t>WOS:000645463400002</t>
  </si>
  <si>
    <t>Chou, JS; Fleshman, DB; Truong, DN</t>
  </si>
  <si>
    <t>Chou, Jui-Sheng; Fleshman, Dillon-Brandon; Dinh-Nhat Truong</t>
  </si>
  <si>
    <t>Comparison of machine learning models to provide preliminary forecasts of real estate prices</t>
  </si>
  <si>
    <t>House price forecasting; Data mining; Machine learning; Ensemble method; Particle swarm optimization; Hybrid model</t>
  </si>
  <si>
    <t>REGRESSION-ANALYSIS; HOUSING PRICE; PREDICTION; HYBRID; ANN</t>
  </si>
  <si>
    <t>Real estate is one of the most critical investments in the household portfolio, and represents the greatest proportion of wealth of the private households in highly developed countries. This research provides a succinct review of machine learning techniques for predicting house prices. Data on dwelling transaction prices in Taipei City were collected from the real price registration system of the Ministry of the Interior, Taiwan. Four well-known artificial intelligence techniques-Artificial Neural Networks (ANNs), Support Vector Machine, Classification and Regression Tree, and Linear Regression- were used to develop both baseline and ensemble models. A hybrid model was also built and its predictive performance compared with those of the individual models in both baseline and ensemble schemes. The comprehensive comparison indicated that the particle swarm optimization (PSO)-Bagging-ANNs hybrid model outperforms the other models that are proposed herein as well as others that can be found in the literature. The provision of multiple prediction models allows users to determine the most suitable one, based on their background, needs, and comprehension of machine learning, for predicting house prices.</t>
  </si>
  <si>
    <t>[Chou, Jui-Sheng; Fleshman, Dillon-Brandon; Dinh-Nhat Truong] Natl Taiwan Univ Sci &amp; Technol, Dept Civil &amp; Construct Engn, Taipei, Taiwan; [Dinh-Nhat Truong] Univ Architecture Ho Chi Minh City, Dept Civil Engn, Ho Chi Minh City, Vietnam</t>
  </si>
  <si>
    <t>National Taiwan University of Science &amp; Technology</t>
  </si>
  <si>
    <t>Chou, JS (corresponding author), Natl Taiwan Univ Sci &amp; Technol, Dept Civil &amp; Construct Engn, Taipei, Taiwan.</t>
  </si>
  <si>
    <t>jschou@mail.ntust.edu.tw; M10605105@mail.ntust.edu.tw; D10605806@mail.ntust.edu.tw</t>
  </si>
  <si>
    <t>Chou, Jui-Sheng/C-8795-2009; Truong, Nhat/HTL-6180-2023; Truong, Nhat/AAC-8549-2022</t>
  </si>
  <si>
    <t>Chou, Jui-Sheng/0000-0002-8372-9934; Truong, Nhat/0000-0002-8889-0778; Truong, Nhat/0000-0002-8889-0778</t>
  </si>
  <si>
    <t>Ministry of Science and Technology, Taiwan</t>
  </si>
  <si>
    <t>Ministry of Science and Technology, Taiwan(Ministry of Science and Technology, Taiwan)</t>
  </si>
  <si>
    <t>Funding was provided by Ministry of Science and Technology, Taiwan.</t>
  </si>
  <si>
    <t>10.1007/s10901-022-09937-1</t>
  </si>
  <si>
    <t>MAR 2022</t>
  </si>
  <si>
    <t>6I4ZQ</t>
  </si>
  <si>
    <t>WOS:000769282900001</t>
  </si>
  <si>
    <t>Choy, LHT; Ho, WKO</t>
  </si>
  <si>
    <t>Choy, Lennon H. T.; Ho, Winky K. O.</t>
  </si>
  <si>
    <t>The Use of Machine Learning in Real Estate Research</t>
  </si>
  <si>
    <t>LAND</t>
  </si>
  <si>
    <t>Extra Trees; k-Nearest Neighbors; Random Forest; property prices</t>
  </si>
  <si>
    <t>BIG DATA; MARKET</t>
  </si>
  <si>
    <t>This research seeks to demonstrate how machine learning, a branch of artificial intelligence, is able to deliver more accurate pricing predictions, using the real estate market as an example. Utilizing 24,936 housing transaction records, this paper employs Extra Trees (ET), k-Nearest Neighbors (KNN), and Random Forest (RF) to predict property prices and then compares their results with those of a hedonic price model. In particular, this paper uses a feature (property age x square footage) instead of property age in order to isolate the effect of land depreciation on property prices. Our results suggest that these three algorithms markedly outperform the traditional statistical techniques in terms of explanatory power and error minimization. Machine learning is expected to play an increasing role in shaping our future. However, it may raise questions about the privacy, fairness, and job displacement issues. It is therefore important to pay close attention to the ethical implications of machine learning and ensure that the technology is used responsibly and ethically. Researchers, legislators, and industry players must work together to create appropriate standards and legislation to govern the use of machine learning.</t>
  </si>
  <si>
    <t>[Choy, Lennon H. T.] Univ Hong Kong, Dept Real Estate &amp; Construct, Hong Kong, Peoples R China</t>
  </si>
  <si>
    <t>University of Hong Kong</t>
  </si>
  <si>
    <t>Choy, LHT (corresponding author), Univ Hong Kong, Dept Real Estate &amp; Construct, Hong Kong, Peoples R China.</t>
  </si>
  <si>
    <t>lennonchoy@hku.hk; winkyho@gmail.com</t>
  </si>
  <si>
    <t>Ho, Winky/P-9107-2015</t>
  </si>
  <si>
    <t>Ho, Winky/0000-0002-6333-2833; Choy, Lennon HT/0000-0001-5690-9334</t>
  </si>
  <si>
    <t>General Research Fund of the Research Grants Council of the Hong Kong Special Administrative Region Government [17620020]</t>
  </si>
  <si>
    <t>General Research Fund of the Research Grants Council of the Hong Kong Special Administrative Region Government</t>
  </si>
  <si>
    <t>The work in this study is supported by the General Research Fund of the Research Grants Council of the Hong Kong Special Administrative Region Government (Project Number 17620020). The authors are grateful for the comments and suggestions of the anonymous reviewers on the initial version of this manuscript. All remaining errors and omissions are the responsibilities of the authors.</t>
  </si>
  <si>
    <t>2073-445X</t>
  </si>
  <si>
    <t>LAND-BASEL</t>
  </si>
  <si>
    <t>Land</t>
  </si>
  <si>
    <t>10.3390/land12040740</t>
  </si>
  <si>
    <t>Environmental Studies</t>
  </si>
  <si>
    <t>Environmental Sciences &amp; Ecology</t>
  </si>
  <si>
    <t>E7OB1</t>
  </si>
  <si>
    <t>WOS:000977382800001</t>
  </si>
  <si>
    <t>Jafary, P; Shojaei, D; Rajabifard, A; Ngo, T</t>
  </si>
  <si>
    <t>Jafary, Peyman; Shojaei, Davood; Rajabifard, Abbas; Ngo, Tuan</t>
  </si>
  <si>
    <t>BIM and real estate valuation: challenges, potentials and lessons for future directions</t>
  </si>
  <si>
    <t>ENGINEERING CONSTRUCTION AND ARCHITECTURAL MANAGEMENT</t>
  </si>
  <si>
    <t>Building information modeling (BIM); Real estate valuation; Artificial intelligence (AI); Machine learning (ML); Three-dimensional (3D) data</t>
  </si>
  <si>
    <t>HEDONIC PRICING MODEL; PROPERTY VALUATION; MASS APPRAISAL; RESIDENTIAL PROPERTY; INFORMATION; GIS; EXTENSION; SYSTEM; INTEGRATION; MANAGEMENT</t>
  </si>
  <si>
    <t>Purpose - Building information modeling (BIM) is a striking development in the architecture, engineering and construction (AEC) industry, which provides in-depth information on different stages of the building lifecycle. Real estate valuation, as a fully interconnected field with the AEC industry, can benefit from 3D technical achievements in BIM technologies. Some studies have attempted to use BIM for real estate valuation procedures. However, there is still a limited understanding of appropriate mechanisms to utilize BIM for valuation purposes and the consequent impact that BIM can have on decreasing the existing uncertainties in the valuation methods. Therefore, the paper aims to analyze the literature on BIM for real estate valuation practices. Design/methodology/approach - This paper presents a systematic review to analyze existing utilizations of BIM for real estate valuation practices, discovers the challenges, limitations and gaps of the current applications and presents potential domains for future investigations. Research was conducted on the Web of Science, Scopus and Google Scholar databases to find relevant references that could contribute to the study. A total of 52 publications including journal papers, conference papers and proceedings, book chapters and PhD and master's theses were identified and thoroughly reviewed. There was no limitation on the starting date of research, but the end date was May 2022. Findings - Four domains of application have been identified: (1) developing machine learning-based valuation models using the variables that could directly be captured through BIM and industry foundation classes (IFC) data instances of building objects and their attributes; (2) evaluating the capacity of 3D factors extractable from BIM and 3D GIS in increasing the accuracy of existing valuation models; (3) employing BIM for accurate estimation of components of cost approach-based valuation practices; and (4) extraction of useful visual features for real estate valuation from BIM representations instead of 2D images through deep learning and computer vision. Originality/value - This paper contributes to research efforts on utilization of 3D modeling in real estate valuation practices. In this regard, this paper presents a broad overview of the current applications of BIM for valuation procedures and provides potential ways forward for future investigations.</t>
  </si>
  <si>
    <t>[Jafary, Peyman; Ngo, Tuan] Bldg 4 0 CRC, Melbourne, Australia; [Jafary, Peyman; Shojaei, Davood; Rajabifard, Abbas] Univ Melbourne, Ctr Spatial Data Infrastruct &amp; Land Adm, Dept Infrastruct Engn, Melbourne, Australia; [Ngo, Tuan] Univ Melbourne, Dept Infrastruct Engn, Melbourne, Australia</t>
  </si>
  <si>
    <t>University of Melbourne; University of Melbourne</t>
  </si>
  <si>
    <t>Jafary, P (corresponding author), Bldg 4 0 CRC, Melbourne, Australia.;Jafary, P (corresponding author), Univ Melbourne, Ctr Spatial Data Infrastruct &amp; Land Adm, Dept Infrastruct Engn, Melbourne, Australia.</t>
  </si>
  <si>
    <t>pjafary@student.unimelb.edu.au; shojaeid@unimelb.edu.au; abbas.r@unimelb.edu.au; dtngo@unimelb.edu.au</t>
  </si>
  <si>
    <t>Shojaei, Davood/ABA-8728-2020; Rajabifard, Abbas/D-1818-2015</t>
  </si>
  <si>
    <t>Jafary, Peyman/0000-0001-8449-931X</t>
  </si>
  <si>
    <t>Building 4.0 CRC - Australian Government through the CRC Program</t>
  </si>
  <si>
    <t>This research was supported by Building 4.0 CRC, which receives grant funding from the Australian Government through the CRC Program.</t>
  </si>
  <si>
    <t>0969-9988</t>
  </si>
  <si>
    <t>1365-232X</t>
  </si>
  <si>
    <t>ENG CONSTR ARCHIT MA</t>
  </si>
  <si>
    <t>Eng. Constr. Archit. Manag.</t>
  </si>
  <si>
    <t>APR 2</t>
  </si>
  <si>
    <t>10.1108/ECAM-07-2022-0642</t>
  </si>
  <si>
    <t>DEC 2022</t>
  </si>
  <si>
    <t>Engineering, Industrial; Engineering, Civil; Management</t>
  </si>
  <si>
    <t>Engineering; Business &amp; Economics</t>
  </si>
  <si>
    <t>MI2O0</t>
  </si>
  <si>
    <t>WOS:000894423400001</t>
  </si>
  <si>
    <t>Ullah, F; Sepasgozar, SME; Wang, CX</t>
  </si>
  <si>
    <t>Ullah, Fahim; Sepasgozar, Samad M. E.; Wang, Changxin</t>
  </si>
  <si>
    <t>A Systematic Review of Smart Real Estate Technology: Drivers of, and Barriers to, the Use of Digital Disruptive Technologies and Online Platforms</t>
  </si>
  <si>
    <t>smart real estate (SRE); smart real estate management (SREM); real estate technologies; Big9 disruptive technologies; online technology dissemination platforms; technology adoption; decision regrets</t>
  </si>
  <si>
    <t>BIG-DATA; PERCEIVED EASE; DESIGN SCIENCE; SELF-EFFICACY; SOCIAL MEDIA; CONSTRUCTION; INFORMATION; ADOPTION; ACCEPTANCE; INNOVATION</t>
  </si>
  <si>
    <t>Real estate needs to improve its adoption of disruptive technologies to move from traditional to smart real estate (SRE). This study reviews the adoption of disruptive technologies in real estate. It covers the applications of nine such technologies, hereby referred to as the Big9. These are: drones, the internet of things (IoT), clouds, software as a service (SaaS), big data, 3D scanning, wearable technologies, virtual and augmented realities (VR and AR), and artificial intelligence (AI) and robotics. The Big9 are examined in terms of their application to real estate and how they can furnish consumers with the kind of information that can avert regrets. The review is based on 213 published articles. The compiled results show the state of each technology's practice and usage in real estate. This review also surveys dissemination mechanisms, including smartphone technology, websites and social media-based online platforms, as well as the core components of SRE: sustainability, innovative technology and user centredness. It identifies four key real estate stakeholdersconsumers, agents and associations, government and regulatory authorities, and complementary industriesand their needs, such as buying or selling property, profits, taxes, business and/or other factors. Interactions between these stakeholders are highlighted, and the specific needs that various technologies address are tabulated in the form of a what, who and how analysis to highlight the impact that the technologies have on key stakeholders. Finally, stakeholder needs as identified in the previous steps are matched theoretically with six extensions of the traditionally accepted technology adoption model (TAM), paving the way for a smoother transition to technology-based benefits for consumers. The findings pertinent to the Big9 technologies in the form of opportunities, potential losses and exploitation levels (OPLEL) analyses highlight the potential utilisation of each technology for addressing consumers' needs and minimizing their regrets. Additionally, the tabulated findings in the form of what, how and who links the Big9 technologies to core consumers' needs and provides a list of resources needed to ensure proper information dissemination to the stakeholders. Such high-quality information can bridge the gap between real estate consumers and other stakeholders and raise the state of the industry to a level where its consumers have fewer or no regrets. The study, being the first to explore real estate technologies, is limited by the number of research publications on the SRE technologies that has been compensated through incorporation of online reports.</t>
  </si>
  <si>
    <t>[Ullah, Fahim; Sepasgozar, Samad M. E.; Wang, Changxin] Univ New South Wales, Fac Built Environm, Sydney, NSW 2052, Australia</t>
  </si>
  <si>
    <t>University of New South Wales Sydney</t>
  </si>
  <si>
    <t>Ullah, F (corresponding author), Univ New South Wales, Fac Built Environm, Sydney, NSW 2052, Australia.</t>
  </si>
  <si>
    <t>f.ullah@unsw.edu.au; samad.sepasgozar@gmail.com; cynthia.wang@unsw.edu.au</t>
  </si>
  <si>
    <t>Sepasgozar, Samad/C-1746-2019; Wang, Changxin C/F-7372-2019; Ullah, Fahim/A-8076-2016</t>
  </si>
  <si>
    <t>Sepasgozar, Samad/0000-0003-2568-3111; Wang, Changxin C/0000-0001-6414-3228; Ullah, Fahim/0000-0002-6221-1175</t>
  </si>
  <si>
    <t>10.3390/su10093142</t>
  </si>
  <si>
    <t>GW3DA</t>
  </si>
  <si>
    <t>gold, Green Accepted</t>
  </si>
  <si>
    <t>WOS:000446770200185</t>
  </si>
  <si>
    <t>Kucklick, JP; Müller, O</t>
  </si>
  <si>
    <t>Kucklick, Jan-Peter; Mueller, Oliver</t>
  </si>
  <si>
    <t>Tackling the Accuracy-Interpretability Trade-off: Interpretable Deep Learning Models for Satellite Image-based Real Estate Appraisal</t>
  </si>
  <si>
    <t>ACM TRANSACTIONS ON MANAGEMENT INFORMATION SYSTEMS</t>
  </si>
  <si>
    <t>Interpretability; convolutional neural network; accuracy-interpretability trade-off; real estate appraisal; hedonic pricing; Grad-Ram</t>
  </si>
  <si>
    <t>HOUSING-MARKET; BLACK-BOX; MACHINE; NETWORK</t>
  </si>
  <si>
    <t>Deep learning models fuel many modern decision support systems, because they typically provide high predictive performance. Among other domains, deep learning is used in real-estate appraisal, where it allows extending the analysis from hard facts only (e.g., size, age) to also consider more implicit information about the location or appearance of houses in the form of image data. However, one downside of deep learning models is their intransparent mechanic of decision making, which leads to a trade-off between accuracy and interpretability. This limits their applicability for tasks where a justification of the decision is necessary. Therefore, in this article, we first combine different perspectives on interpretability into a multi-dimensional framework for a socio-technical perspective on explainable artificial intelligence. Second, we measure the performance gains of using multi-view deep learning, which leverages additional image data (satellite images) for real estate appraisal. Third, we propose and test a novel post hoc explainability method called Grad-Ram. This modified version of Grad-Cam mitigates the intransparency of convolutional neural networks for predicting continuous outcome variables. With this, we try to reduce the accuracy-interpretability trade-off of multi-view deep learning models. Our proposed network architecture outperforms traditional hedonic regression models by 34% in terms of MAE. Furthermore, we find that the used satellite images are the second most important predictor after square feet in our model and that the network learns interpretable patterns about the neighborhood structure and density.</t>
  </si>
  <si>
    <t>[Kucklick, Jan-Peter; Mueller, Oliver] Paderborn Univ UPB, Management Informat Syst &amp; Data Analyt, Warburger Str 100, D-33098 Paderborn, Germany</t>
  </si>
  <si>
    <t>Kucklick, JP (corresponding author), Paderborn Univ UPB, Management Informat Syst &amp; Data Analyt, Warburger Str 100, D-33098 Paderborn, Germany.</t>
  </si>
  <si>
    <t>jan.kucklick@uni-paderborn.de; oliver.mueller@uni-paderborn.de</t>
  </si>
  <si>
    <t>ASSOC COMPUTING MACHINERY</t>
  </si>
  <si>
    <t>1601 Broadway, 10th Floor, NEW YORK, NY USA</t>
  </si>
  <si>
    <t>2158-656X</t>
  </si>
  <si>
    <t>2158-6578</t>
  </si>
  <si>
    <t>ACM TRANS MANAG INF</t>
  </si>
  <si>
    <t>ACM Trans. Manag. Inf. Syst.</t>
  </si>
  <si>
    <t>10.1145/3567430</t>
  </si>
  <si>
    <t>Computer Science, Information Systems</t>
  </si>
  <si>
    <t>9V9OI</t>
  </si>
  <si>
    <t>WOS:000948713500006</t>
  </si>
  <si>
    <t>Kaur, T; Solomon, P</t>
  </si>
  <si>
    <t>Kaur, Taran; Solomon, Priya</t>
  </si>
  <si>
    <t>A study on automated property management in commercial real estate: a case of India</t>
  </si>
  <si>
    <t>PROPERTY MANAGEMENT</t>
  </si>
  <si>
    <t>Automation; Property management; Workspace management; Stakeholder management</t>
  </si>
  <si>
    <t>TECHNOLOGY ACCEPTANCE MODEL; BIG DATA</t>
  </si>
  <si>
    <t>Purpose Property management in commercial real estate (CRE) is an important operational function that needs to be managed because it brings large cost implications to the organization. As India aspires to become a developed real estate market, analysis of the growing importance of automating property services and technology acceptance by stakeholders are two key concerns that need to be explicitly addressed. This study aims to examine the extent of property technology (PropTech) adoption in India and propose a technology-enabled stakeholder management model in Indian CRE. Design/methodology/approach The research is qualitative in nature and follows the grounded theory approach. Research data were collected by conducting a series of semi-structured interviews with 18 property management professionals from different prominent Indian companies using PropTech. Findings The findings suggested the nine most typical automated property management functions in Indian CRE. The result of this research is the automated property services model for stakeholder management in CRE. The model demonstrates the value of implementing technology in property services in India. Practical implications The study provides useful insights into how artificial intelligence (AI) in property management can be applied to address property-related challenges, various stakeholder needs and improve property performance in accordance with energy efficiency policies. Originality/value This paper attempts to add to the limited body of literature on technology in the property management domain. The model demonstrates how automated property services meet the needs of different stakeholders in CRE and provides remote working procedures within the COVID-19 pandemic context.</t>
  </si>
  <si>
    <t>[Kaur, Taran; Solomon, Priya] Amity Univ, Amity Sch Business, Noida, India</t>
  </si>
  <si>
    <t>Amity University Noida</t>
  </si>
  <si>
    <t>Kaur, T (corresponding author), Amity Univ, Amity Sch Business, Noida, India.</t>
  </si>
  <si>
    <t>tarankaur2814@gmail.com; drpriyasolomon05@gmail.com</t>
  </si>
  <si>
    <t>Solomon, Priya/ABD-5817-2021; Kaur, Taran/AAM-2275-2021</t>
  </si>
  <si>
    <t>Solomon, Priya/0000-0002-9564-8373; Kaur, Taran/0000-0002-8527-9471</t>
  </si>
  <si>
    <t>0263-7472</t>
  </si>
  <si>
    <t>1758-731X</t>
  </si>
  <si>
    <t>PROP MANAG</t>
  </si>
  <si>
    <t>Prop. Manag.</t>
  </si>
  <si>
    <t>MAR 15</t>
  </si>
  <si>
    <t>10.1108/PM-05-2021-0031</t>
  </si>
  <si>
    <t>SEP 2021</t>
  </si>
  <si>
    <t>ZX9IV</t>
  </si>
  <si>
    <t>WOS:000704038200001</t>
  </si>
  <si>
    <t>Bhattacharya, P; Saraswat, D; Savaliya, D; Sanghavi, S; Verma, A; Sakariya, V; Tanwar, S; Sharma, R; Raboaca, MS; Manea, DL</t>
  </si>
  <si>
    <t>Bhattacharya, Pronaya; Saraswat, Deepti; Savaliya, Darshan; Sanghavi, Sakshi; Verma, Ashwin; Sakariya, Vatsal; Tanwar, Sudeep; Sharma, Ravi; Raboaca, Maria Simona; Manea, Daniela Lucia</t>
  </si>
  <si>
    <t>Towards Future Internet: The Metaverse Perspective for Diverse Industrial Applications</t>
  </si>
  <si>
    <t>MATHEMATICS</t>
  </si>
  <si>
    <t>6G; artificial intelligence; blockchain; extended reality; Metaverse; non-fungible tokens; Web 3; 0</t>
  </si>
  <si>
    <t>BLOCKCHAIN; CHALLENGES; 6G</t>
  </si>
  <si>
    <t>The Metaverse allows the integration of physical and digital versions of users, processes, and environments where entities communicate, transact, and socialize. With the shift towards Extended Reality (XR) technologies, the Metaverse is envisioned to support a wide range of applicative verticals. It will support a seamless mix of physical and virtual worlds (realities) and, thus, will be a game changer for the Future Internet, built on the Semantic Web framework. The Metaverse will be ably assisted by the convergence of emerging wireless communication networks (such as Fifth-Generation and Beyond networks) or Sixth-Generation (6G) networks, Blockchain (BC), Web 3.0, Artificial Intelligence (AI), and Non-Fungible Tokens (NFTs). It has the potential for convergence in diverse industrial applications such as digital twins, telehealth care, connected vehicles, virtual education, social networks, and financial applications. Recent studies on the Metaverse have focused on explaining its key components, but a systematic study of the Metaverse in terms of industrial applications has not yet been performed. Owing to this gap, this survey presents the salient features and assistive Metaverse technologies. We discuss a high-level and generic Metaverse framework for modern industrial cyberspace and discuss the potential challenges and future directions of the Metaverse's realization. A case study on Metaverse-assisted Real Estate Management (REM) is presented, where the Metaverse governs a Buyer-Broker-Seller (BBS) architecture for land registrations. We discuss the performance evaluation of the current land registration ecosystem in terms of cost evaluation, trust probability, and mining cost on the BC network. The obtained results show the viability of the Metaverse in REM setups.</t>
  </si>
  <si>
    <t>[Bhattacharya, Pronaya] Amity Univ, Amity Sch Engn &amp; Technol &amp; Res &amp; Innovat Cell, Dept Comp Sci &amp; Engn, Kolkata 700135, West Bengal, India; [Saraswat, Deepti; Savaliya, Darshan; Sanghavi, Sakshi; Verma, Ashwin; Sakariya, Vatsal; Tanwar, Sudeep] Nirma Univ, Inst Technol, Dept Comp Sci &amp; Engn, Ahmadabad 382481, Gujarat, India; [Sharma, Ravi] Univ Petr &amp; Energy Studies, Ctr Interdisciplinary Res &amp; Innovat, Dehra Dun 248001, Uttaranchal, India; [Raboaca, Maria Simona] Univ Politehn Bucuresti, Doctoral Sch, Splaiul Independentei St 313, Bucharest 060042, Romania; [Raboaca, Maria Simona] Natl Res &amp; Dev Inst Cryogen &amp; Isotop Technol ICSI, Uzinei St 4,POB 10 7 Raureni, Ramnicu Valcea 240050, Romania; [Manea, Daniela Lucia] Tech Univ Cluj Napoca, Fac Civil Engn, Constantin Daicoviciu St 15, Cluj Napoca 400020, Romania</t>
  </si>
  <si>
    <t>Nirma University; University of Petroleum &amp; Energy Studies (UPES); National University of Science &amp; Technology POLITEHNICA Bucharest; National Institute of Research &amp; Development for Cryogenic &amp; Isotopic Technologies; Technical University of Cluj Napoca</t>
  </si>
  <si>
    <t>Tanwar, S (corresponding author), Nirma Univ, Inst Technol, Dept Comp Sci &amp; Engn, Ahmadabad 382481, Gujarat, India.;Raboaca, MS (corresponding author), Univ Politehn Bucuresti, Doctoral Sch, Splaiul Independentei St 313, Bucharest 060042, Romania.;Raboaca, MS (corresponding author), Natl Res &amp; Dev Inst Cryogen &amp; Isotop Technol ICSI, Uzinei St 4,POB 10 7 Raureni, Ramnicu Valcea 240050, Romania.</t>
  </si>
  <si>
    <t>sudeep.tanwar@nirmauni.ac.in; simona.raboaca@icsi.ro</t>
  </si>
  <si>
    <t>Raboaca, Maria Simona/K-5698-2019; Verma, Ashwin/HKE-8528-2023; Bhattacharya, Pronaya/W-5574-2019; Tanwar, Sudeep/AAI-6709-2020</t>
  </si>
  <si>
    <t>Raboaca, Maria Simona/0000-0002-7277-4377; Bhattacharya, Pronaya/0000-0002-1206-2298; Tanwar, Sudeep/0000-0002-1776-4651; Saraswat, Deepti/0000-0001-7966-398X</t>
  </si>
  <si>
    <t>UEFISCDI Romania [SOLID-B5G]; MCI; European Union [101037866]; Ministry of Research, Innovation, Digitization from Romania by the National Plan of R D, Project [PN 19 11, 19PFE/30.12.2021]; National Center for Hydrogen and Fuel Cells (CNHPC)-Installations and Special Objectives of National Interest (IOSIN); H2020 - Industrial Leadership [101037866] Funding Source: H2020 - Industrial Leadership</t>
  </si>
  <si>
    <t>UEFISCDI Romania(Consiliul National al Cercetarii Stiintifice (CNCS)Unitatea Executiva pentru Finantarea Invatamantului Superior, a Cercetarii, Dezvoltarii si Inovarii (UEFISCDI)); MCI; European Union(European Union (EU)); Ministry of Research, Innovation, Digitization from Romania by the National Plan of R D, Project; National Center for Hydrogen and Fuel Cells (CNHPC)-Installations and Special Objectives of National Interest (IOSIN)(United States Department of Health &amp; Human ServicesNational Institutes of Health (NIH) - USA); H2020 - Industrial Leadership(European Union (EU)H2020 - Industrial Leadership)</t>
  </si>
  <si>
    <t>This paper was partially supported by UEFISCDI Romania and MCI through BEIA projects AutoDecS, SOLID-B5G, T4ME2, DISAVIT, PIMEO-AI, AISTOR, MULTI-AI, ADRIATIC, Hydro3D, PREVENTION, DAFCC, EREMI, ADCATER, MUSEION, FinSESCo, iPREMAS, IPSUS, U-GARDEN, CREATE and by European Union's Horizon Europe research and innovation program under grant agreements No. 101037866 (ADMA TranS4MErs). This work is supported by Ministry of Research, Innovation, Digitization from Romania by the National Plan of R &amp; D, Project PN 19 11, Subprogram 1.1. Institutional performance-Projects to finance excellence in RDI, Contract No. 19PFE/30.12.2021 and a grant of the National Center for Hydrogen and Fuel Cells (CNHPC)-Installations and Special Objectives of National Interest (IOSIN).</t>
  </si>
  <si>
    <t>2227-7390</t>
  </si>
  <si>
    <t>MATHEMATICS-BASEL</t>
  </si>
  <si>
    <t>Mathematics</t>
  </si>
  <si>
    <t>10.3390/math11040941</t>
  </si>
  <si>
    <t>9L5DK</t>
  </si>
  <si>
    <t>Y</t>
  </si>
  <si>
    <t>N</t>
  </si>
  <si>
    <t>WOS:000941569100001</t>
  </si>
  <si>
    <t>Tekouabou, SCK; Gherghina, SC; Kameni, ED; Filali, Y; Gartoumi, KI</t>
  </si>
  <si>
    <t>Tekouabou, Stephane C. K.; Gherghina, Stefan Cristian; Kameni, Eric Desire; Filali, Youssef; Gartoumi, Khalil Idrissi</t>
  </si>
  <si>
    <t>AI-Based on Machine Learning Methods for Urban Real Estate Prediction: A Systematic Survey</t>
  </si>
  <si>
    <t>ARCHIVES OF COMPUTATIONAL METHODS IN ENGINEERING</t>
  </si>
  <si>
    <t>VALUATION; PROPERTY</t>
  </si>
  <si>
    <t>The advanced urban digitization enhancing a huge volume of data collected in many areas has led to the emergence of artificial intelligence (AI) based tools in decision support systems. These use various machine learning algorithms to extract valuable information for important decision-making such as house price predictions. The urban real estate investment business model is undergoing a fundamental overhaul attributed to digitization and a growing market for smart and environmentally demanding buildings. This technological breakthrough is reinforced by AI data analysis which greatly improves decision-making by anticipating price changes through predictive modelling. This issue is reinforced by the strong growth in the number of scientific papers published in recent years on this problem. Nevertheless, scarce effort has been made to assess what has been done thus far in order to identify the possibilities, the most popular or flexible techniques, the effect, and the challenges in order to expand the scope going forward. To fill this gap we evaluated 70 of the most relevant papers selected from the Scopus database. Overall, our study revealed a significant concentration of publications from the USA, China, India, Japan, and Hong Kong. These countries have the particularity not only to be very digitized and the more advanced research but also the higher stakes requiring the best decision-making. On the other hand, the data sizes used were often relatively small and the research areas of the authors would favour the strong use of simple ML methods over deep learning methods. Future research and applications should not only be enriched by the large and accurate data coming from the increased digitalization of cities and thus urban real estate but also address the explainability challenges of the models built. Addressing these non-exhaustive challenges would allow for better management of both research and business model design through a better understanding and use of intelligent decision support systems by real estate stakeholders.</t>
  </si>
  <si>
    <t>[Tekouabou, Stephane C. K.; Kameni, Eric Desire] Univ Yaounde I, Res Lab Comp Sci &amp; Educ Technol LITE, Yaounde, Cameroon; [Tekouabou, Stephane C. K.; Kameni, Eric Desire] Univ Yaounde I, Higher Teacher Training Coll HTTC, Dept Comp Sci &amp; Educ Technol DITE, Yaounde, Cameroon; [Tekouabou, Stephane C. K.] Mohammed VI Polytech Univ UM6P, Ctr Urban Syst CUS, Benguerir 43150, Morocco; [Gherghina, Stefan Cristian] Bucharest Univ Econ Studies, Dept Finance, 6 Piata Romana, Bucharest 010374, Romania; [Filali, Youssef] EIGSI, 282 Route Oasis, Casablanca 20140, Morocco; [Gartoumi, Khalil Idrissi] Mohammed VI Polytech Univ UM6P, Benguerir 43150, Morocco</t>
  </si>
  <si>
    <t>University of Yaounde I; University of Yaounde I; Mohammed VI Polytechnic University; Bucharest University of Economic Studies; Mohammed VI Polytechnic University</t>
  </si>
  <si>
    <t>Tekouabou, SCK (corresponding author), Univ Yaounde I, Res Lab Comp Sci &amp; Educ Technol LITE, Yaounde, Cameroon.;Tekouabou, SCK (corresponding author), Univ Yaounde I, Higher Teacher Training Coll HTTC, Dept Comp Sci &amp; Educ Technol DITE, Yaounde, Cameroon.;Tekouabou, SCK (corresponding author), Mohammed VI Polytech Univ UM6P, Ctr Urban Syst CUS, Benguerir 43150, Morocco.</t>
  </si>
  <si>
    <t>ctekouaboukoumetio@gmail.com</t>
  </si>
  <si>
    <t>Gherghina, Ştefan Cristian/J-3339-2012; Tekouabou Koumetio, Cédric Stéphane/AAK-8507-2020</t>
  </si>
  <si>
    <t>Gherghina, Ştefan Cristian/0000-0003-2911-6480; Tekouabou Koumetio, Cédric Stéphane/0000-0003-3627-5746; Idrissi Gartoumi, Khalil/0000-0002-6564-7126</t>
  </si>
  <si>
    <t>1134-3060</t>
  </si>
  <si>
    <t>1886-1784</t>
  </si>
  <si>
    <t>ARCH COMPUT METHOD E</t>
  </si>
  <si>
    <t>Arch. Comput. Method Eng.</t>
  </si>
  <si>
    <t>10.1007/s11831-023-10010-5</t>
  </si>
  <si>
    <t>OCT 2023</t>
  </si>
  <si>
    <t>Computer Science, Interdisciplinary Applications; Engineering, Multidisciplinary; Mathematics, Interdisciplinary Applications</t>
  </si>
  <si>
    <t>Computer Science; Engineering; Mathematics</t>
  </si>
  <si>
    <t>IQ7U4</t>
  </si>
  <si>
    <t>WOS:001088180100001</t>
  </si>
  <si>
    <t>Muñoz, EG; Parraga-Alava, J; Meza, J; Morales, JJP; Ventura, S</t>
  </si>
  <si>
    <t>Munoz, Emanuel G.; Parraga-Alava, Jorge; Meza, Jaime; Morales, Jonathan Josue Proano; Ventura, Sebastian</t>
  </si>
  <si>
    <t>Housing fuzzy recommender system: A systematic literature review</t>
  </si>
  <si>
    <t>HELIYON</t>
  </si>
  <si>
    <t>AI; Efficiency; Support; Potential; Spatial</t>
  </si>
  <si>
    <t>SELECTION; MODEL; ALGORITHM; RISK</t>
  </si>
  <si>
    <t>In recent years, significant attention has been paid to fuzzy recommender systems for housing, highlighting their ability to effectively handle the imprecision and uncertainty inherent in the real estate market. With the objective of improving the filtering of recommendations in the real estate sector, the PRISMA 2020 methodology was applied to perform new systematic reviews using its checklist on six academic databases from 1985 to 2024. RawGraph, Orange Data Minig, Jamovi and R software were used for document classification and data visualization. After classification, 1003 articles were obtained, of which 46.36% were in Scopus, and 57.82% were articles. At the end of the type, 50 articles were identified as primary, subjecting them to six research questions. It was found that 65% of the algorithms used fuzzy logic, 60% used spatial data, and 80% evaluated performance. The main difficulties were related to the integration of various sources of information. Although incorporating reclusive methods is anticipated in future systems, the need remains to address challenging areas to improve the overall performance of fuzzy recommender systems. The reviewed articles focus on enhancing fuzzy data-based recommendation systems by proposing flexible and less intrusive techniques. The significance of incorporating contextual information and exploring hybrid approaches is emphasized, along with the evaluation in real world environments, averaging artificial intelligence.</t>
  </si>
  <si>
    <t>[Munoz, Emanuel G.; Ventura, Sebastian] Univ Cordoba, Dept Comp Sci &amp; Numer Anal, Cordoba 14071, Spain; [Munoz, Emanuel G.; Morales, Jonathan Josue Proano] Univ Tecn Manabi, Fac Basic Sci, Dept Math &amp; Stat, Portoviejo 130105, Manabi, Ecuador; [Parraga-Alava, Jorge; Meza, Jaime] Univ Tecn Manabi, Dept Comp Sci &amp; Elect, Portoviejo 130105, Manabi, Ecuador</t>
  </si>
  <si>
    <t>Universidad de Cordoba; Universidad Tecnica de Manabi; Universidad Tecnica de Manabi</t>
  </si>
  <si>
    <t>Muñoz, EG (corresponding author), Univ Cordoba, Dept Comp Sci &amp; Numer Anal, Cordoba 14071, Spain.</t>
  </si>
  <si>
    <t>emanuel.munoz@utm.edu.ec</t>
  </si>
  <si>
    <t>Parraga-Alava, Jorge/0000-0001-8558-9122</t>
  </si>
  <si>
    <t>CELL PRESS</t>
  </si>
  <si>
    <t>CAMBRIDGE</t>
  </si>
  <si>
    <t>50 HAMPSHIRE ST, FLOOR 5, CAMBRIDGE, MA 02139 USA</t>
  </si>
  <si>
    <t>2405-8440</t>
  </si>
  <si>
    <t>Heliyon</t>
  </si>
  <si>
    <t>e26444</t>
  </si>
  <si>
    <t>10.1016/j.heliyon.2024.e26444</t>
  </si>
  <si>
    <t>FEB 2024</t>
  </si>
  <si>
    <t>Multidisciplinary Sciences</t>
  </si>
  <si>
    <t>Science &amp; Technology - Other Topics</t>
  </si>
  <si>
    <t>MT5B2</t>
  </si>
  <si>
    <t>WOS:001195888700001</t>
  </si>
  <si>
    <t>Zhang, HL; Zhang, YD; Rahman, AU; Saeed, M</t>
  </si>
  <si>
    <t>Zhang, Huilong; Zhang, Yudong; Rahman, Atiqe Ur; Saeed, Muhammad</t>
  </si>
  <si>
    <t>An intelligent sv-neutrosophic parameterized MCDM approach to risk evaluation based on complex fuzzy hypersoft set for real estate investments</t>
  </si>
  <si>
    <t>MANAGEMENT DECISION</t>
  </si>
  <si>
    <t>Single-valued neutrosophic set; Hypersoft set; Single-valued neutrosophic hypersoft set; Complex fuzzy hypersoft set; Risk analysis</t>
  </si>
  <si>
    <t>INTUITIONISTIC FUZZY; SOFT SET; TOPSIS</t>
  </si>
  <si>
    <t>Purpose In this article, the elementary notions and aggregation operations of single-valued neutrosophic parameterized complex fuzzy hypersoft set (sv-NPCFHSS) are characterized initially. Then by using matrix version of sv-NPCFHSS, a decision-support system is constructed for the evaluation of real estate residential projects by observing various risk factors. Design/methodology/approach Two approaches are utilized in this research: set-theoretic approach and algorithmic approach. The first approach is used to investigate the notions of sv-NPCFHSS and its some aggregations whereas the second approach is used to propose an algorithm for designing its decision-support system by using the aggregation operations like reduced fuzzy matrix, decision matrix, etc. of sv-NPCFHSS. The adopted algorithm is validated in real estate scenario for the selection of residential project by observing various risk factors to avoid any expected investment loss. Findings The proposed approach is more flexible and reliable as it copes with the shortcomings of literature on sv-neutrosophic set, sv-neutrosophic soft set and other fuzzy soft set-like structures by considering hypersoft setting, complex setting and neutrosophic setting collectively. Research limitations/implications It has limitations for complex intuitionistic fuzzy hypersoft set, complex neutrosophic hypersoft set and other complex neutrosophic hypersoft set-like models. Practical implications The scope of this research may cover a wide range of applications in several fields of mathematical sciences like artificial intelligence, optimization, MCDM, theoretical computer science, soft computing, mathematical statistics etc. Originality/value The proposed model bears the characteristics of most of the relevant existing fuzzy soft set-like models collectively and fulfills their limitations.</t>
  </si>
  <si>
    <t>[Zhang, Huilong; Zhang, Yudong] Jiangxi Normal Univ, Business Sch, Nanchang, Jiangxi, Peoples R China; [Rahman, Atiqe Ur; Saeed, Muhammad] Univ Management &amp; Technol, Dept Math, Lahore, Pakistan</t>
  </si>
  <si>
    <t>Jiangxi Normal University; University of Management &amp; Technology (UMT)</t>
  </si>
  <si>
    <t>Rahman, AU (corresponding author), Univ Management &amp; Technol, Dept Math, Lahore, Pakistan.</t>
  </si>
  <si>
    <t>aurkhb@gmail.com</t>
  </si>
  <si>
    <t>Rahman, Dr. Atiqe Ur/ABG-8247-2020; Saeed, Muhammad/AAE-6743-2021; Zhang, Yudong/DGX-1890-2022</t>
  </si>
  <si>
    <t>Rahman, Dr. Atiqe Ur/0000-0001-6320-9221; Saeed, Muhammad/0000-0002-7284-6908; Zhang, Yudong/0000-0001-9076-4386</t>
  </si>
  <si>
    <t>National Natural Science Foundation of China [7210209272002089]; Jiangxi Social Science Planning Project [20GL38]; Humanities and Social Sciences Project of Jiangxi University [GL20234GL20208]; Jiangxi Teaching Reform Planning Project [JXJG-20-2-36]</t>
  </si>
  <si>
    <t>National Natural Science Foundation of China(National Natural Science Foundation of China (NSFC)); Jiangxi Social Science Planning Project; Humanities and Social Sciences Project of Jiangxi University; Jiangxi Teaching Reform Planning Project</t>
  </si>
  <si>
    <t>This work was sponsored in part by National Natural Science Foundation of China (7210209272002089), Jiangxi Social Science Planning Project (Grant No: 20GL38), Humanities and Social Sciences Project of Jiangxi University (Grant No: GL20234GL20208) and Jiangxi Teaching Reform Planning Project (Grant No: JXJG-20-2-36).</t>
  </si>
  <si>
    <t>0025-1747</t>
  </si>
  <si>
    <t>1758-6070</t>
  </si>
  <si>
    <t>MANAGE DECIS</t>
  </si>
  <si>
    <t>Manag. Decis.</t>
  </si>
  <si>
    <t>MAR 21</t>
  </si>
  <si>
    <t>10.1108/MD-05-2022-0605</t>
  </si>
  <si>
    <t>JUN 2022</t>
  </si>
  <si>
    <t>Business; Management</t>
  </si>
  <si>
    <t>A1TV1</t>
  </si>
  <si>
    <t>WOS:000817026400001</t>
  </si>
  <si>
    <t>Zamalloa, GRP</t>
  </si>
  <si>
    <t>Pena Zamalloa, Gonzalo Rodolfo</t>
  </si>
  <si>
    <t>SPATIAL CLASSIFICATION OF URBAN LAND BY SPECULATIVE LAND VALUE AND MSI SATELLITE IMAGERY USING K-MEANS, IN HUANCAYO, PERU</t>
  </si>
  <si>
    <t>URBANO</t>
  </si>
  <si>
    <t>urban planning; real estate market; urban periphery; artificial intelligence</t>
  </si>
  <si>
    <t>MEANS CLUSTERING-ALGORITHM; MARKET</t>
  </si>
  <si>
    <t>The city of Huancayo. like other intermediate cities in Latin America, faces problems of poorly planned land-use changes and a rapid dynamic of the urban land market. The scarce and outdated information on the urban territory impedes the adequate classification of urban areas, limiting the form of its intervention. The purpose of this research was the adoption of unassisted and mixed methods for the spatial classification of urban areas, considering the speculative land value, the proportion of urbanized land, and other geospatial variables. Among the data collection media. Multi-Spectral Imagery (MSI) from the Sentinel-2 satellite. the primary road system, and a sample of direct observation points, were used. The processed data were incorporated into georeferenced maps, to which urban limits and official slopes were added. During data processing, the K-Means algorithm was used. together with other machine learning and assisted judgment methods. As a result, an objective classification of urban areas was obtained, which differs from the existing planning.</t>
  </si>
  <si>
    <t>[Pena Zamalloa, Gonzalo Rodolfo] Univ Continental, Ciencias Sociales, Huancayo, Peru</t>
  </si>
  <si>
    <t>Universidad Continental</t>
  </si>
  <si>
    <t>Zamalloa, GRP (corresponding author), Univ Continental, Ciencias Sociales, Huancayo, Peru.</t>
  </si>
  <si>
    <t>gzamalloa@outlook.com</t>
  </si>
  <si>
    <t>UNIV BIO-BIO, DEPT PLANIFICACION &amp; DISENO</t>
  </si>
  <si>
    <t>CONCEPCION</t>
  </si>
  <si>
    <t>AVE COLLAO NO 1202 CASILLA 5-C, CONCEPCION, 00000, CHILE</t>
  </si>
  <si>
    <t>0717-3997</t>
  </si>
  <si>
    <t>0718-3607</t>
  </si>
  <si>
    <t>Urbano</t>
  </si>
  <si>
    <t>10.22320/07183607.2021.24.44.06</t>
  </si>
  <si>
    <t>Regional &amp; Urban Planning</t>
  </si>
  <si>
    <t>Public Administration</t>
  </si>
  <si>
    <t>XI3LJ</t>
  </si>
  <si>
    <t>WOS:000726017300007</t>
  </si>
  <si>
    <t>Wang, D; Liu, JK; Wang, XT; Chen, YJ</t>
  </si>
  <si>
    <t>Wang, Dong; Liu, Jingkuang; Wang, Xuetong; Chen, Yujing</t>
  </si>
  <si>
    <t>Cost-effectiveness analysis and evaluation of a 'three-old' reconstruction project based on smart system</t>
  </si>
  <si>
    <t>CLUSTER COMPUTING-THE JOURNAL OF NETWORKS SOFTWARE TOOLS AND APPLICATIONS</t>
  </si>
  <si>
    <t>'Three-old' reconstruction; Cost-effectiveness analysis; Return of investment; Smart system</t>
  </si>
  <si>
    <t>URBAN VILLAGE; REDEVELOPMENT; GUANGZHOU; CHINA</t>
  </si>
  <si>
    <t>The 'three-old' reconstruction refers to the urban transformation and renovation activities of 'old town', 'old factory building' and 'old village' in a land intensive development after a city builds up to a certain stage. To accomplish the reconstruction need a continuous monitoring, but this would cause high costs for the government and the contractor. The use of information and communication technologies (ICT) jointly with artificial intelligence and smart devices can reduce these costs, help the contractors. In this study, total reconstruction cost was estimated by analyzing surrounding real estate prices and business environment changes from the urban three-old reconstruction project, based on a cost-effectiveness analysis model and smart system. We have developed a system with intelligent sensors to monitor all the reconstruction procedures. Research results demonstrated that: (1) the return on investment of the reconstruction of Pazhou Village was 27%, indicating its considerable economic benefits. This conforms to the economic benefits that real estate developers pursue. (2) For the same reconstruction project, different reconstruction modes will involve different cost-effectiveness. (3) The implicit benefits attached to the urban three-old reconstruction, such as social benefits and environmental benefits, influence the reconstruction benefits to some extent. (4) Smart system could be use in the construction project and achieve a successful result. The research conclusions and suggestions will provide support to government, developers, and related departments in making decisions about urban renewal projects.</t>
  </si>
  <si>
    <t>[Wang, Dong; Liu, Jingkuang; Wang, Xuetong] Guangzhou Univ, Sch Business Adm, Higher Educ Mega Ctr, 230 Waihuanxi Rd, Guangzhou 510006, Guangdong, Peoples R China; [Chen, Yujing] Guangdong Univ Finance, Sch Insurance, 527 Yingfu Rd, Guangzhou 510521, Guangdong, Peoples R China; [Chen, Yujing] Guangdong Univ Technol, Sch Management, 161 Yinglong Rd, Guangzhou 510520, Guangdong, Peoples R China</t>
  </si>
  <si>
    <t>Guangzhou University; Guangdong University of Finance; Guangdong University of Technology</t>
  </si>
  <si>
    <t>Chen, YJ (corresponding author), Guangdong Univ Finance, Sch Insurance, 527 Yingfu Rd, Guangzhou 510521, Guangdong, Peoples R China.;Chen, YJ (corresponding author), Guangdong Univ Technol, Sch Management, 161 Yinglong Rd, Guangzhou 510520, Guangdong, Peoples R China.</t>
  </si>
  <si>
    <t>chenyujing@gduf.edu.cn</t>
  </si>
  <si>
    <t>Xuetong, WANG/0000-0002-3448-9276</t>
  </si>
  <si>
    <t>1386-7857</t>
  </si>
  <si>
    <t>1573-7543</t>
  </si>
  <si>
    <t>CLUSTER COMPUT</t>
  </si>
  <si>
    <t>Cluster Comput.</t>
  </si>
  <si>
    <t>S7895</t>
  </si>
  <si>
    <t>S7905</t>
  </si>
  <si>
    <t>10.1007/s10586-017-1490-3</t>
  </si>
  <si>
    <t>Computer Science, Information Systems; Computer Science, Theory &amp; Methods</t>
  </si>
  <si>
    <t>JU9SH</t>
  </si>
  <si>
    <t>WOS:000502007000021</t>
  </si>
  <si>
    <t>Serrano, W</t>
  </si>
  <si>
    <t>Serrano, Will</t>
  </si>
  <si>
    <t>Smart or Intelligent Assets or Infrastructure: Technology with a Purpose</t>
  </si>
  <si>
    <t>multipurpose assets; asset management; smart infrastructure; smart buildings</t>
  </si>
  <si>
    <t>MANAGEMENT; MODEL</t>
  </si>
  <si>
    <t>Smart or intelligent built assets including infrastructure, buildings, real estate, and cities provide enhanced functionality to their different users such as occupiers, passengers, consumers, patients, managers or operators. This enhanced functionality enabled by the Internet of Things (IoT), Artificial Intelligence (AI), Big Data, Mobile Apps, Virtual Reality (VR) and 5G does not only translate into a superior user experience; technology also supports sustainability and energy consumption to meet regulation (ESG, NZC) while optimising asset management and operations for enhanced business economic performance. The main peculiarity is that technology is standardised, ubiquitous and independent from the physical built assets whereas asset users including humans, machines and devices are also common to different assets. This article analyses the atomic differences between built assets and proposes an asset omni-management model based on micro-management of services that will support the macro-functionality of the asset. The proposed key concept is based on the standardisation of different assets based on common and specific functionality and services delivered by the technology stack that is supporting already the transition to Industry 5.0 based on Web 3.0 and Tokenisation.</t>
  </si>
  <si>
    <t>[Serrano, Will] Bartlett Univ Coll London, London WC1H 6BT, England</t>
  </si>
  <si>
    <t>Serrano, W (corresponding author), Bartlett Univ Coll London, London WC1H 6BT, England.</t>
  </si>
  <si>
    <t>w.serrano@ucl.ac.uk</t>
  </si>
  <si>
    <t>Serrrano, Will/0000-0002-4000-1572</t>
  </si>
  <si>
    <t>10.3390/buildings13010131</t>
  </si>
  <si>
    <t>7X9AC</t>
  </si>
  <si>
    <t>WOS:000914484800001</t>
  </si>
  <si>
    <t>Valier, A</t>
  </si>
  <si>
    <t>Valier, Agostino</t>
  </si>
  <si>
    <t>Who performs better? AVMs vs hedonic models</t>
  </si>
  <si>
    <t>Real estate; Mass appraisal; Valuation; AVM; Automated valuation models; Machine learning; Econometric model</t>
  </si>
  <si>
    <t>SUPPORT VECTOR MACHINE; ARTIFICIAL-INTELLIGENCE; MASS APPRAISAL; RANDOM FOREST; BIG DATA; VALUATION; PRICE; PREDICTION; ALGORITHMS; REGRESSION</t>
  </si>
  <si>
    <t>Purpose In the literature there are numerous tests that compare the accuracy of automated valuation models (AVMs). These models first train themselves with price data and property characteristics, then they are tested by measuring their ability to predict prices. Most of them compare the effectiveness of traditional econometric models against the use of machine learning algorithms. Although the latter seem to offer better performance, there is not yet a complete survey of the literature to confirm the hypothesis. Design/methodology/approach All tests comparing regression analysis and AVMs machine learning on the same data set have been identified. The scores obtained in terms of accuracy were then compared with each other. Findings Machine learning models are more accurate than traditional regression analysis in their ability to predict value. Nevertheless, many authors point out as their limit their black box nature and their poor inferential abilities. Originality/value According to the author, this is the first systematic review that collects all the articles produced on the subject done comparing the results obtained.</t>
  </si>
  <si>
    <t>[Valier, Agostino] Univ Univ Studi Padova, Dept Civil Bldg &amp; Environm Engn, Padua, Italy</t>
  </si>
  <si>
    <t>Valier, A (corresponding author), Univ Univ Studi Padova, Dept Civil Bldg &amp; Environm Engn, Padua, Italy.</t>
  </si>
  <si>
    <t>valier.agostino@gmail.com</t>
  </si>
  <si>
    <t>APR 6</t>
  </si>
  <si>
    <t>10.1108/JPIF-12-2019-0157</t>
  </si>
  <si>
    <t>MAR 2020</t>
  </si>
  <si>
    <t>LY6CK</t>
  </si>
  <si>
    <t>Green Submitted, hybrid</t>
  </si>
  <si>
    <t>WOS:000521758400001</t>
  </si>
  <si>
    <t>Verification and Validation for data marketplaces via a blockchain and smart contracts</t>
  </si>
  <si>
    <t>BLOCKCHAIN-RESEARCH AND APPLICATIONS</t>
  </si>
  <si>
    <t>Data marketplace; Project information model; Smart cities; Smart buildings; Real estate; Distributed ledger technology; Blockchain; Smart contracts; Artificial intelligence</t>
  </si>
  <si>
    <t>MODELS</t>
  </si>
  <si>
    <t>Actual challenges with data in physical infrastructure include: 1) the adversity of its velocity based on access and retrieval, thus integration; 2) its value as its intrinsic quality; 3) its extensive volume with a limited variety in terms of systems; and finally, 4) its veracity, as data can be modified to obtain an economical advantage. Physical infrastructure design based on Agile project management and minimum viable products provides benefits against the traditional waterfall method. Agile supports an early return on investment that promotes circular reinvesting while making the product more adaptable to variable social-economical environments. However, Agile also presents inherent issues due to its iterative approach. Furthermore, project information requires an efficient re-cord of the aims, requirements, and governance not only for the investors, owners, or users but also to keep evidence in future health &amp; safety and other statutory compliance. In order to address these issues, this article presents a Validation and Verification (V&amp;V) model for data marketplaces with a hierarchical process; each data V&amp;V stage provides a layer of data abstraction, value-added services, and authenticity based on Artificial Intel-ligence (AI). In addition, this proposed solution applies Distributed Ledger Technology (DLT) for a decentralised approach where each user keeps and maintains the data within a ledger. The presented model is validated in real data marketplace applications: 1) live data for the Newcastle Urban Observatory Smart City Project, where data are collected from sensors embedded within the smart city via APIs; 2) static data for University College London (UCL)-Real Estate-PEARL Project, where different project users and stakeholders introduce data into a Project Information Model (PIM).</t>
  </si>
  <si>
    <t>[Serrano, Will] Bartlett Univ Coll London, London WC1E 6BT, England</t>
  </si>
  <si>
    <t>Serrano, W (corresponding author), Bartlett Univ Coll London, London WC1E 6BT, England.</t>
  </si>
  <si>
    <t>2096-7209</t>
  </si>
  <si>
    <t>BLOCKCHAIN-RES APPL</t>
  </si>
  <si>
    <t>Blockchain-Res. Appl.</t>
  </si>
  <si>
    <t>10.1016/j.bcra.2022.100100</t>
  </si>
  <si>
    <t>Computer Science, Information Systems; Computer Science, Interdisciplinary Applications</t>
  </si>
  <si>
    <t>7N0HN</t>
  </si>
  <si>
    <t>WOS:000907028500001</t>
  </si>
  <si>
    <t>Wofford, L; Wyman, D; Starr, CW</t>
  </si>
  <si>
    <t>Wofford, Larry; Wyman, David; Starr, Christopher W.</t>
  </si>
  <si>
    <t>Do you have a naive forecasting model of the future?</t>
  </si>
  <si>
    <t>Complexity; Sustainability; Disruption; Resiliency; Business environment; Technological innovation</t>
  </si>
  <si>
    <t>Purpose This paper addresses the increasingly rapid and disruptive changes caused by technology innovations impacting commercial real estate (CRE) and how leaders in today's CRE business environment can better anticipate, and even experiment with, disruptive technologies while maintaining current business assets and practices. Design/methodology/approach This qualitative research is based in systems theory, through which the impact of disruptive technology innovation cycles on business models is described for tactical and strategic utility. Findings The advent of the fourth industrial revolution (Industry 4.0) is characterized by a convergence of multiple technological innovations including artificial intelligence, the Internet of things, smart buildings, autonomous agents, and automated decision-making. Industry 4.0 promises a future of discontinuities and disruptive innovation superseding the deployment of digital technologies enabled by Industry 3.0. Ambidextrous leaders need to maintain two concurrent foci: one on the current CRE business environment for incremental improvements and one on new opportunities made possible by the next technology innovation cycle. Originality/value This work examines CRE market disruptions caused by technology innovation cycles through the lens of systems theory. A connection is made between the nonlinear nature of technology disruption cycles within the CRE business environment and how CRE leadership can better anticipate and prepare for change through ambidextrous thinking.</t>
  </si>
  <si>
    <t>[Wofford, Larry] Univ Tulsa, Dept Management &amp; Mkt, Tulsa, OK 74104 USA; [Wyman, David] Coll Charleston, Dept Management &amp; Mkt, Charleston, SC 29401 USA; [Starr, Christopher W.] Coll Charleston, Dept Supply Chain &amp; Informat Management, Charleston, SC 29401 USA</t>
  </si>
  <si>
    <t>University of Tulsa; College of Charleston; College of Charleston</t>
  </si>
  <si>
    <t>Wofford, L (corresponding author), Univ Tulsa, Dept Management &amp; Mkt, Tulsa, OK 74104 USA.</t>
  </si>
  <si>
    <t>larrywoff@yahoo.com; wymandm@cofc.edu; starrc@cofc.edu</t>
  </si>
  <si>
    <t>Starr, Christopher W/AAW-6460-2020</t>
  </si>
  <si>
    <t>10.1108/JPIF-12-2019-0154</t>
  </si>
  <si>
    <t>WOS:000524885200001</t>
  </si>
  <si>
    <t>Tukur, M; Schneider, J; Househ, M; Dokoro, AH; Ismail, UI; Dawaki, M; Agus, M</t>
  </si>
  <si>
    <t>Tukur, Muhammad; Schneider, Jens; Househ, Mowafa; Dokoro, Ahmed Haruna; Ismail, Usman Idris; Dawaki, Muhammad; Agus, Marco</t>
  </si>
  <si>
    <t>The Metaverse digital environments: A scoping review of the techniques, technologies, and applications</t>
  </si>
  <si>
    <t>JOURNAL OF KING SAUD UNIVERSITY-COMPUTER AND INFORMATION SCIENCES</t>
  </si>
  <si>
    <t>Metaverse; Virtual environments (VE); Extended Reality (VR/AR/MR); AI; Techniques; Technologies; Applications</t>
  </si>
  <si>
    <t>TWIN; OPPORTUNITIES; CHALLENGES; ALGORITHMS; FRAMEWORK; EDUCATION; SYSTEMS</t>
  </si>
  <si>
    <t>The metaversehas gained immense attention as the next internet frontier, holding significant economic implications, especially for the IT sector. To establish the groundwork for immersive metaverse spaces, our comprehensive scoping review uncovers the current techniques and technologies in metaverse development. This study investigates post-COVID-19 metaverse techniques, technologies, and applications, spanning from January 2020 to December 2022. Findings reveal potential metaverse applications across 11 industries, with education, manufacturing, healthcare, and real estate being notable. We identified 12 major technologies and four key development techniques that have gained prominence in the metaverse landscape. Notably, Extended Reality (XR), Artificial Intelligence (AI), and Decentralized Technologieswere the three most frequently mentioned technologies, appearing in 73%, 40%, and 30% of the reviewed articles, respectively. Furthermore, VR space convergenceand fundamental technologyemerged as primary enablers in 73% and 43% of the selected articles, with object connectionand communication computing infrastructureplaying supportive roles. Integrating these technologies is vital for holistic metaverse development. Our report serves as a catalyst for discussions among stakeholders, promoting further research and the transformative potential of the metaverse. It highlights the need for advancing understanding and technological evolution in this emerging digital realm.</t>
  </si>
  <si>
    <t>[Tukur, Muhammad; Schneider, Jens; Househ, Mowafa; Agus, Marco] Hamad Bin Khalifa Univ, Coll Sci &amp; Engn, POB 34110, Doha, Qatar; [Dokoro, Ahmed Haruna] Gombe State Polytech, Comp Sci Dept, Gombe 762102, Nigeria; [Ismail, Usman Idris] Fed Univ Kashere, Comp Sci Dept, Gombe 771103, Nigeria; [Tukur, Muhammad; Dawaki, Muhammad] Gombe State Univ, Comp Sci Dept, PMB 127, Gombe, Nigeria</t>
  </si>
  <si>
    <t>Qatar Foundation (QF); Hamad Bin Khalifa University-Qatar</t>
  </si>
  <si>
    <t>Agus, M (corresponding author), Hamad Bin Khalifa Univ, Coll Sci &amp; Engn, POB 34110, Doha, Qatar.</t>
  </si>
  <si>
    <t>magus@hbku.edu.qa</t>
  </si>
  <si>
    <t>Tukur, Muhammad/0000-0003-1103-9659; Agus, Marco/0000-0003-2752-3525; Schneider, Jens/0000-0002-0546-2816</t>
  </si>
  <si>
    <t>Qatar National Research Fund (a member of Qatar Foundation) [0403-210132 AIN2]; Qatar National Library</t>
  </si>
  <si>
    <t>Qatar National Research Fund (a member of Qatar Foundation)(Qatar National Research Fund (QNRF)); Qatar National Library(Qatar National Research Fund (QNRF))</t>
  </si>
  <si>
    <t>This publication was made possible by NPRP-Standard (NPRP-S) 14th Cycle grant 0403-210132 AIN2 from the Qatar National Research Fund (a member of Qatar Foundation) . Open Access funding provided by the Qatar National Library.</t>
  </si>
  <si>
    <t>1319-1578</t>
  </si>
  <si>
    <t>2213-1248</t>
  </si>
  <si>
    <t>J KING SAUD UNIV-COM</t>
  </si>
  <si>
    <t>J. King Saud Univ.-Comput. Inf. Sci.</t>
  </si>
  <si>
    <t>10.1016/j.jksuci.2024.101967</t>
  </si>
  <si>
    <t>LG8Z0</t>
  </si>
  <si>
    <t>WOS:001185740600001</t>
  </si>
  <si>
    <t>Automated land valuation models: A comparative study of four machine learning and deep learning methods based on a comprehensive range of influential factors</t>
  </si>
  <si>
    <t>CITIES</t>
  </si>
  <si>
    <t>Automated valuation models; Land price; Machine learning; Deep learning; Spatial data analysis</t>
  </si>
  <si>
    <t>FEATURE-SELECTION; NEURAL-NETWORK; PRICE; PROPERTY</t>
  </si>
  <si>
    <t>Accurate land valuation is necessary for tax purposes, land resources allocation, real estate management and urban development and planning. Since various factors from different domains affect land prices through nonlinear relationships, automating the land valuation process on a large scale is a complex task. Advanced technologies in big data analysis and artificial intelligence have demonstrated superior capabilities in knowledge extraction in such cases. Accordingly, this paper develops and compares the performance of four Automated Valuation Models (AVMs) based on machine learning and deep learning techniques utilizing physical, geographical, socio-economic, environmental, legal and planning factors in Melbourne Metropolitan, Australia. According to the results, the eXtreme Gradient Boosting (XGBoost) method outperforms other algorithms of Support Vector Regression (SVR), random forest and Deep Neural Network (DNN). This method has achieved the coefficient of determination (R2) of 0.862, Mean Absolute Percentage Error (MAPE) of 0.139, and normalized Root Mean Square Error (nRMSE) of 0.281. The achieved high accuracy is due to incorporating a wide range of driving factors and applying innovative feature selection and hyperparameter tuning procedures evaluating various possible feature sets and hyperparameters. Accordingly, this paper can contribute to research, governmental and industry-based activities in terms of developing AVMs for mass land valuation.</t>
  </si>
  <si>
    <t>[Jafary, Peyman; Ngo, Tuan] Bldg 4 0 CRC, Caulfield, Vic, Australia; [Jafary, Peyman; Shojaei, Davood; Rajabifard, Abbas] Univ Melbourne, Ctr Spatial Data Infrastruct &amp; Land Adm, Dept Infrastruct Engn, Melbourne, Vic, Australia; [Ngo, Tuan] Univ Melbourne, Dept Infrastruct Engn, Melbourne, Vic, Australia</t>
  </si>
  <si>
    <t>Jafary, P (corresponding author), Univ Melbourne, Ctr Spatial Data Infrastruct &amp; Land Adm, Dept Infrastruct Engn, Melbourne, Vic, Australia.</t>
  </si>
  <si>
    <t>pjafary@student.unimelb.edu.au</t>
  </si>
  <si>
    <t>Building 4.0 CRC; Commonwealth of Australia through the Cooperative Research Centre Programme</t>
  </si>
  <si>
    <t>Building 4.0 CRC; Commonwealth of Australia through the Cooperative Research Centre Programme(Australian GovernmentDepartment of Industry, Innovation and ScienceCooperative Research Centres (CRC) Programme)</t>
  </si>
  <si>
    <t>This research is supported by Building 4.0 CRC. The support of the Commonwealth of Australia through the Cooperative Research Centre Programme is acknowledged. The authors also thank the Valuer-General Victoria, Australia, for providing a dataset on Site Value (SV) of the sample properties in the study area.</t>
  </si>
  <si>
    <t>ELSEVIER SCI LTD</t>
  </si>
  <si>
    <t>London</t>
  </si>
  <si>
    <t>125 London Wall, London, ENGLAND</t>
  </si>
  <si>
    <t>0264-2751</t>
  </si>
  <si>
    <t>1873-6084</t>
  </si>
  <si>
    <t>Cities</t>
  </si>
  <si>
    <t>AUG</t>
  </si>
  <si>
    <t>10.1016/j.cities.2024.105115</t>
  </si>
  <si>
    <t>TP4R2</t>
  </si>
  <si>
    <t>WOS:001242455400001</t>
  </si>
  <si>
    <t>Zheng, YH; Xu, ZS; Xiao, AR</t>
  </si>
  <si>
    <t>Zheng, Yuanhang; Xu, Zeshui; Xiao, Anran</t>
  </si>
  <si>
    <t>Deep learning in economics: a systematic and critical review</t>
  </si>
  <si>
    <t>ARTIFICIAL INTELLIGENCE REVIEW</t>
  </si>
  <si>
    <t>Deep learning; Economics; Critical review; Intelligent decision-making</t>
  </si>
  <si>
    <t>CONVOLUTIONAL NEURAL-NETWORKS; ARTIFICIAL-INTELLIGENCE; ELECTRIC VEHICLES; PREDICTION; POWER; ECONOMETRICS; ALGORITHM; MODELS; PRICE; RECOGNITION</t>
  </si>
  <si>
    <t>From the perspective of historical review, the methodology of economics develops from qualitative to quantitative, from a small sampling of data to a vast amount of data. Because of the superiority in learning inherent law and representative level, deep learning models assist in realizing intelligent decision-making in economics. After presenting some statistical results of relevant researches, this paper systematically investigates deep learning in economics, including a survey of frequently-used deep learning models in economics, several applications of deep learning models used in economics. Then, some critical reviews of deep learning in economics are provided, including models and applications, why and how to implement deep learning in economics, research gap and future challenges, respectively. It is obvious that several deep learning models and their variants have been widely applied in different subfields of economics, e.g., financial economics, macroeconomics and monetary economics, agricultural and natural resource economics, industrial organization, urban, rural, regional, real estate and transportation economics, health, education and welfare, business administration and microeconomics, etc. We are very confident that decision-making in economics will be more intelligent with the development of deep learning, because the research of deep learning in economics has become a hot and important topic recently.</t>
  </si>
  <si>
    <t>[Zheng, Yuanhang] Sichuan Univ, Coll Comp Sci, Chengdu 610064, Peoples R China; [Xu, Zeshui; Xiao, Anran] Sichuan Univ, Business Sch, Chengdu 610064, Peoples R China</t>
  </si>
  <si>
    <t>Sichuan University; Sichuan University</t>
  </si>
  <si>
    <t>Xu, ZS (corresponding author), Sichuan Univ, Business Sch, Chengdu 610064, Peoples R China.</t>
  </si>
  <si>
    <t>yuanhang_zheng@foxmail.com; xuzeshui@263.net; xiaoanran_ubby@163.com</t>
  </si>
  <si>
    <t>郑, 远航/GPW-5542-2022; Arjmandmanesh, Saba/AGA-7907-2022; Xu, Zeshui/N-8908-2013</t>
  </si>
  <si>
    <t>Xiao, Anran/0000-0002-0638-2287</t>
  </si>
  <si>
    <t>National Natural Science Foundation of China [72071135, 72271173]</t>
  </si>
  <si>
    <t>National Natural Science Foundation of China(National Natural Science Foundation of China (NSFC))</t>
  </si>
  <si>
    <t>AcknowledgementsThe work was supported by the National Natural Science Foundation of China (No. 72071135, 72271173).</t>
  </si>
  <si>
    <t>0269-2821</t>
  </si>
  <si>
    <t>1573-7462</t>
  </si>
  <si>
    <t>ARTIF INTELL REV</t>
  </si>
  <si>
    <t>Artif. Intell. Rev.</t>
  </si>
  <si>
    <t>10.1007/s10462-022-10272-8</t>
  </si>
  <si>
    <t>Computer Science, Artificial Intelligence</t>
  </si>
  <si>
    <t>M7RE0</t>
  </si>
  <si>
    <t>Bronze, Green Published</t>
  </si>
  <si>
    <t>WOS:001032144300013</t>
  </si>
  <si>
    <t>Schmidt, WC; González-Briones, A</t>
  </si>
  <si>
    <t>Cesar Schmidt, Walter; Gonzalez-Briones, Alfonso</t>
  </si>
  <si>
    <t>Fintech and Tokenization: A legislative study in Argentina and Spain about the application of Blockchain in the field of properties</t>
  </si>
  <si>
    <t>ADCAIJ-ADVANCES IN DISTRIBUTED COMPUTING AND ARTIFICIAL INTELLIGENCE JOURNAL</t>
  </si>
  <si>
    <t>Fintech; Tokenizacion; Blockchain</t>
  </si>
  <si>
    <t>The advent of the Blockchain together with the appearance of the Ethereum platform gave rise to the realization of Szabo's original idea, allowing the implementation of intelligent contracts. Blockchain by itself is a database with certain special characteristics but the potential that this technology acquires with the implementation of intelligent contracts leads us to the conceptualization of intelligent property, internet of things, artificial intelligence, intelligent cities, tokenization of physical assets and properties. This last concept also triggers the possibility of issuing tokens linked to undertakings with sustainable development objectives or green tokens. The tokenization of digital goods has developed naturally, but the pitfalls -more mental than legal and technological- are present in the tokenization of physical assets, and we will address them in this paper. Del Castillo Ionov says: tokenization involves taking an asset and, using blockchain technology, issuing tokens representative of that asset, facilitating its negotiation, the enjoyment of the rights of that asset and its governance. The tokenization of digital assets has developed naturally, but the pitfalls - more mental than legal and technological - are present in the tokenization of physical assets. Since tokenization of real estate is technologically possible, we are left wondering whether this technological advance is received by legal systems or, in light of the interpretation of existing rules, whether it can be applied. The aim of this paper is to show that real estate tokenization is not only technologically possible but also possible to be implemented in the light of the regulations in force in some legal systems. It believes that the tokenization of physical assets will allow a new field of action, marketing, transmission, circulation of rights and wealth, as well as a new range of opportunities not only for all legal operators but also for the great mass of capital investors interested in sustainable development, as well as for the home retail investor.</t>
  </si>
  <si>
    <t>[Cesar Schmidt, Walter] Univ Notarial Argentina, Inst Sistemas &amp; Informat Notarial, Calle 51 435, La Plata, Argentina; [Gonzalez-Briones, Alfonso] Univ Complutense Madrid, Res Grp Agent Based Social &amp; Interdisciplinary Ap, Madrid, Spain; [Gonzalez-Briones, Alfonso] Univ Salamanca, Res Grp, Edificio Multiusos I D i, Salamanca 37007, Spain; [Gonzalez-Briones, Alfonso] IoT Digital Innovat Hub, Air Inst, Salamanca 37188, Spain</t>
  </si>
  <si>
    <t>Complutense University of Madrid; University of Salamanca</t>
  </si>
  <si>
    <t>González-Briones, A (corresponding author), Univ Complutense Madrid, Res Grp Agent Based Social &amp; Interdisciplinary Ap, Madrid, Spain.;González-Briones, A (corresponding author), Univ Salamanca, Res Grp, Edificio Multiusos I D i, Salamanca 37007, Spain.;González-Briones, A (corresponding author), IoT Digital Innovat Hub, Air Inst, Salamanca 37188, Spain.</t>
  </si>
  <si>
    <t>alfonsogb@ucm.es</t>
  </si>
  <si>
    <t>EDICIONES UNIV SALAMANCA</t>
  </si>
  <si>
    <t>SALAMANCA</t>
  </si>
  <si>
    <t>APARTADO DE CORREOS 325, SALAMANCA, 00000, SPAIN</t>
  </si>
  <si>
    <t>2255-2863</t>
  </si>
  <si>
    <t>ADCAIJ-ADV DISTRIB C</t>
  </si>
  <si>
    <t>ADCAIJ-Adv. Distrib. Computing Artif. Intell. J.</t>
  </si>
  <si>
    <t>10.14201/ADCAIJ2020915159</t>
  </si>
  <si>
    <t>PA3RU</t>
  </si>
  <si>
    <t>WOS:000595556800004</t>
  </si>
  <si>
    <t>Elariane, SA</t>
  </si>
  <si>
    <t>Elariane, Sarah A.</t>
  </si>
  <si>
    <t>Location based services APIs for measuring the attractiveness of long-term rental apartment location using machine learning model</t>
  </si>
  <si>
    <t>Days on market for long-term rent home; Walkability transit availability and bikeability; Road traffic; Location-based-services APIs; Shapley value; Machine learning and artificial intelligence</t>
  </si>
  <si>
    <t>ESTIMATING NEIGHBORHOOD WALKABILITY; VALIDATION; MARKET; IMPACT</t>
  </si>
  <si>
    <t>Smart cities produce high volumes of data that could be shared through APIs. This open data could be used to overcome the challenges of urbanization. This research aims at using the Location-based-services APIs to measure the attractiveness of a residence location for people who are searching for long-term rental apartments. The research uses the days on market as an indicator for residence attractiveness. This will occur through the developing a machine learning model to predict days on market whereas the urban features are part of the predictors. The research utilizes transaction data and profile information for long term rental apartments crawled from a real estate website. The research assumption has been tested using the principal component regression. Several machine learning models have been evaluated. The Gradient Boosting Regression is selected based on its performance. Shapley value is used to determine the comportment of the predictors in machine learning model. Although the urban feature component is a relatively weak predictor, but it is statically significant, whereas walkability, transit availability, and bikeability negatively influence the days on market while traffic congestion has a positive impact. These shows that renters prefer well serviced areas even when it is congested.</t>
  </si>
  <si>
    <t>[Elariane, Sarah A.] Housing &amp; Bldg Res Ctr, Architecture &amp; Housing Inst, Cairo 11511, Egypt</t>
  </si>
  <si>
    <t>Egyptian Knowledge Bank (EKB); Housing &amp; Building National Research Center (HBRC)</t>
  </si>
  <si>
    <t>Elariane, SA (corresponding author), Housing &amp; Bldg Res Ctr, Architecture &amp; Housing Inst, Cairo 11511, Egypt.</t>
  </si>
  <si>
    <t>saraelariane@gmail.com</t>
  </si>
  <si>
    <t>THE BOULEVARD, LANGFORD LANE, KIDLINGTON, OXFORD OX5 1GB, OXON, ENGLAND</t>
  </si>
  <si>
    <t>10.1016/j.cities.2022.103588</t>
  </si>
  <si>
    <t>JAN 2022</t>
  </si>
  <si>
    <t>YW8GT</t>
  </si>
  <si>
    <t>WOS:000753652100008</t>
  </si>
  <si>
    <t>Khan, HU; Malik, MZ; Khan, S</t>
  </si>
  <si>
    <t>Khan, Habib Ullah; Malik, Muhammad Zain; Khan, Sulaiman</t>
  </si>
  <si>
    <t>Systematic Analysis of Risk Associated with Supply Chain Operations Using Blockchain Technology</t>
  </si>
  <si>
    <t>WIRELESS COMMUNICATIONS &amp; MOBILE COMPUTING</t>
  </si>
  <si>
    <t>CHALLENGES</t>
  </si>
  <si>
    <t>Advancements in information and communication technologies (ICT), big data analytics, and artificial intelligence-(AI-) based techniques brought a dramatic revolution in diverse research domains, including healthcare, IoT, and networking. Blockchain technologies are gaining traction from both private and government organizations at an incredible rate. Emerging technologies have different levels of technological complexities and commercial ramifications. This technology is playing an essential role in the financial revolution of banking and regulatory sectors. Blockchain has piqued the interest of many academics, organizations, and businesses, particularly in using bitcoin. To grasp the significance of this revolution, a comprehensive assessment is performed to bridge the gaps in the targeted blockchain-driven domain with different perspectives. For this systematic review process, a set of four distinct research questions were formulated to accumulate the most relevant research trends. In private and public organizations, it is a securing technology to deliver trustworthy and protected services to users because of its decentralized, controlled aspect. Financial services, real estate, supply chain management, healthcare, academics, and other industries benefit significantly from this evolutionary technology. These application cases are diverse and far-reaching, ranging from smart contracts to blockchain-encrypted educational certificates. This systematic analysis has investigated a total of 113 relevant articles and concluded with the features and functions in an economic setting and briefed how these variables can balance players' incentives, define core blockchain-related features, and present new research ideas to solve the proposed risk.</t>
  </si>
  <si>
    <t>[Khan, Habib Ullah; Malik, Muhammad Zain; Khan, Sulaiman] Qatar Univ, Dept Accounting &amp; Informat Syst, Coll Business &amp; Econ, Doha, Qatar</t>
  </si>
  <si>
    <t>Qatar University</t>
  </si>
  <si>
    <t>Khan, HU; Malik, MZ (corresponding author), Qatar Univ, Dept Accounting &amp; Informat Syst, Coll Business &amp; Econ, Doha, Qatar.</t>
  </si>
  <si>
    <t>habib.khan@qu.edu.qa; zainmalik59@hotmail.com</t>
  </si>
  <si>
    <t>Nasarian, Elham/ISB-6863-2023; Khan, Sulaiman/AAY-2284-2021; Khan, Habib/ISV-4411-2023; Khan, Habib Ullah/Q-7429-2016</t>
  </si>
  <si>
    <t>Khan, Sulaiman/0000-0003-2562-3477; Khan, Habib Ullah/0000-0001-8373-2781; Malik, Muhammad Zain/0000-0001-7871-0297</t>
  </si>
  <si>
    <t>Qatar University [QUHI-CBE-21/22-1]</t>
  </si>
  <si>
    <t>Qatar University(Qatar National Research Fund (QNRF))</t>
  </si>
  <si>
    <t>The Qatar University Internal Grant No. QUHI-CBE-21/22-1 funded this publication.</t>
  </si>
  <si>
    <t>1530-8669</t>
  </si>
  <si>
    <t>1530-8677</t>
  </si>
  <si>
    <t>WIREL COMMUN MOB COM</t>
  </si>
  <si>
    <t>Wirel. Commun. Mob. Comput.</t>
  </si>
  <si>
    <t>AUG 26</t>
  </si>
  <si>
    <t>10.1155/2022/6916048</t>
  </si>
  <si>
    <t>Computer Science, Information Systems; Engineering, Electrical &amp; Electronic; Telecommunications</t>
  </si>
  <si>
    <t>Computer Science; Engineering; Telecommunications</t>
  </si>
  <si>
    <t>6F8BK</t>
  </si>
  <si>
    <t>Green Published, gold</t>
  </si>
  <si>
    <t>WOS:000884282600004</t>
  </si>
  <si>
    <t>Lee, C</t>
  </si>
  <si>
    <t>Lee, Changro</t>
  </si>
  <si>
    <t>Data augmentation using a variational autoencoder for estimating property prices</t>
  </si>
  <si>
    <t>Deep learning; Data augmentation; Variational autoencoder; Property valuation</t>
  </si>
  <si>
    <t>Purpose Prior studies on the application of deep-learning techniques have focused on enhancing computation algorithms. However, the amount of data is also a key element when attempting to achieve a goal using a quantitative approach, which is often underestimated in practice. The problem of sparse sales data is well known in the valuation of commercial properties. This study aims to expand the limited data available to exploit the capability inherent in deep learning techniques. Design/methodology/approach The deep learning approach is used. Seoul, the capital of South Korea is selected as a case study area. Second, data augmentation is performed for properties with low trade volume in the market using a variational autoencoder (VAE), which is a generative deep learning technique. Third, the generated samples are added into the original dataset of commercial properties to alleviate data insufficiency. Finally, the accuracy of the price estimation is analyzed for the original and augmented datasets to assess the model performance. Findings The results using the sales datasets of commercial properties in Seoul, South Korea as a case study show that the augmented dataset by a VAE consistently shows higher accuracy of price estimation for all 30 trials, and the capabilities inherent in deep learning techniques can be fully exploited, promoting the rapid adoption of artificial intelligence skills in the real estate industry. Originality/value Although deep learning-based algorithms are gaining popularity, they are likely to show limited performance when data are insufficient. This study suggests an alternative approach to overcome the lack of data problem in property valuation.</t>
  </si>
  <si>
    <t>[Lee, Changro] Kangwon Natl Univ, Chunchon, South Korea</t>
  </si>
  <si>
    <t>Kangwon National University</t>
  </si>
  <si>
    <t>Lee, C (corresponding author), Kangwon Natl Univ, Chunchon, South Korea.</t>
  </si>
  <si>
    <t>spatialstat@naver.com</t>
  </si>
  <si>
    <t>10.1108/PM-09-2020-0057</t>
  </si>
  <si>
    <t>RV1TE</t>
  </si>
  <si>
    <t>WOS:000618914200001</t>
  </si>
  <si>
    <t>Ming, ZX; Chen, JS; Cui, LZ; Yang, S; Pan, Y; Xiao, W; Zhou, LX</t>
  </si>
  <si>
    <t>Ming, Zhongxing; Chen, Jinshen; Cui, Laizhong; Yang, Shu; Pan, Yi; Xiao, Wei; Zhou, Lixin</t>
  </si>
  <si>
    <t>Edge-Based Video Surveillance With Graph-Assisted Reinforcement Learning in Smart Construction</t>
  </si>
  <si>
    <t>IEEE INTERNET OF THINGS JOURNAL</t>
  </si>
  <si>
    <t>Adaptive configuration (AC); graph neural network; reinforcement learning; smart construction; task scheduling (TS)</t>
  </si>
  <si>
    <t>INTERNET; SYSTEM</t>
  </si>
  <si>
    <t>The smart construction site is developing rapidly with the intelligentization of industrial management. Intelligent devices are being widely deployed in construction industry to support artificial intelligence applications. Video surveillance is a core function of smart construction, which demands both high accuracy and low latency. The challenge is that the computation and networking resources in a construction site are often limited, and the inefficient scheduling policies create congestions in the network and bring additional delay that is unbearable to realtime surveillance. Adaptive video configuration and edge computing have been proposed to improve accuracy and reduce latency with limited resources. However, optimizing the video configuration and task scheduling in edge computing involves several factors that often interfere with each other, which significantly decreases the performance of video surveillance. In this article, we present an edge-based solution of video surveillance in the smart construction site assisted by a graph neural network. It leverages the distributed computing model to realize flexible allocation of resources. A graph-assisted hierarchical reinforcement learning algorithm is developed to illustrate the feature of the mobile-edge network and optimize the scheduling policy by the Deep- $Q$ Network. We implement and test the proposed solution in the commercial residential buildings of a fortune global 500 real estate company and observe that the proposed algorithm is efficient to maintain a reliable accuracy and keep lower delay. We further conduct a case study to demonstrate the superiority of the proposed solution by comparing it with traditional mechanisms.</t>
  </si>
  <si>
    <t>[Ming, Zhongxing; Chen, Jinshen; Cui, Laizhong; Yang, Shu] Shenzhen Univ, Coll Comp Sci &amp; Software Engn, Shenzhen 518000, Peoples R China; [Cui, Laizhong] Peng Cheng Lab, Shenzhen 518060, Guangdong, Peoples R China; [Pan, Yi] Chinese Acad Sci, Fac Comp Sci &amp; Control Engn, Shenzhen Inst Adv Technol, Shenzhen 518053, Peoples R China; [Xiao, Wei] Tsinghua Univ, Res Inst, Shenzhen 518057, Peoples R China; [Zhou, Lixin] China Resources Construct Corp, Shenzhen 518052, Peoples R China</t>
  </si>
  <si>
    <t>Shenzhen University; Peng Cheng Laboratory; Chinese Academy of Sciences; Shenzhen Institute of Advanced Technology, CAS; Tsinghua University</t>
  </si>
  <si>
    <t>Cui, LZ (corresponding author), Shenzhen Univ, Coll Comp Sci &amp; Software Engn, Shenzhen 518000, Peoples R China.</t>
  </si>
  <si>
    <t>zming@szu.edu.cn; 1900271033@email.szu.edu.cn; cuilz@szu.edu.cn; yang.shu@szu.edu.cn; yi.pan@siat.ac.cn; xiaow@tsinghua-sz.org; zhoulixin20@crland.com.cn</t>
  </si>
  <si>
    <t>Cui, Laizhong/AAX-9571-2020; Pan, Yi/AAJ-2341-2021; Ming, Zhongxing/AAC-4048-2020</t>
  </si>
  <si>
    <t>Pan, Yi/0000-0002-2766-3096</t>
  </si>
  <si>
    <t>National Key Research and Development Program of China [2018YFB1800302, 2018YFB1800805]; National Natural Science Foundation of China [62002237, 6190071046, 61772345]; Department of Science and Technology of Guangdong Province [2021A1515012295]; Shenzhen Science and Technology Program [RCYX20200714114645048, JCYJ20190808142207420, GJHZ20190822095416463]; Pearl River Young Scholars Funding of Shenzhen University</t>
  </si>
  <si>
    <t>National Key Research and Development Program of China; National Natural Science Foundation of China(National Natural Science Foundation of China (NSFC)); Department of Science and Technology of Guangdong Province; Shenzhen Science and Technology Program; Pearl River Young Scholars Funding of Shenzhen University</t>
  </si>
  <si>
    <t>This work was supported in part by the National Key Research and Development Program of China under Grant 2018YFB1800302 and Grant 2018YFB1800805; in part by the National Natural Science Foundation of China under Grant 62002237, Grant 6190071046, and Grant 61772345; in part by the Department of Science and Technology of Guangdong Province under Grant 2021A1515012295; in part by the Shenzhen Science and Technology Program under Grant RCYX20200714114645048, Grant JCYJ20190808142207420, and Grant GJHZ20190822095416463; and in part by the Pearl River Young Scholars Funding of Shenzhen University.</t>
  </si>
  <si>
    <t>IEEE-INST ELECTRICAL ELECTRONICS ENGINEERS INC</t>
  </si>
  <si>
    <t>PISCATAWAY</t>
  </si>
  <si>
    <t>445 HOES LANE, PISCATAWAY, NJ 08855-4141 USA</t>
  </si>
  <si>
    <t>2327-4662</t>
  </si>
  <si>
    <t>IEEE INTERNET THINGS</t>
  </si>
  <si>
    <t>IEEE Internet Things J.</t>
  </si>
  <si>
    <t>JUN 15</t>
  </si>
  <si>
    <t>10.1109/JIOT.2021.3090513</t>
  </si>
  <si>
    <t>1Y4FB</t>
  </si>
  <si>
    <t>WOS:000808096100019</t>
  </si>
  <si>
    <t>Automating property valuation at the macro scale of suburban level: A multi-step method based on spatial imputation techniques, machine learning and deep learning</t>
  </si>
  <si>
    <t>Property valuation; Median price estimation; Machine learning; Deep learning; Spatial imputation techniques; Transfer learning</t>
  </si>
  <si>
    <t>RESIDENTIAL PROPERTY; MASS APPRAISAL; ESTATE; CLASSIFICATION; ACCURACY; MODEL</t>
  </si>
  <si>
    <t>Property valuation research, evolving with Automated Valuation Models (AVMs) using Artificial Intelligence (AI) and Machine Learning (ML), encounters challenges in handling dynamic market conditions. While the market approach is a practical solution to complement the AVMs, it also suffers from different deficiencies, particularly in relying on subjective valuer judgment. In Australia 's diverse real estate market, complete and up-to-date market data derived from recent transactions of the different property types within various suburbs can be crucial for valuers. However, accessing such data often comes at a high cost, and the availability of transaction data is limited, mainly when market analysis necessitates the consideration of property valuation across various property types and bedroom counts. Accordingly, this paper presents a novel multi -step method to estimate the median prices of different property types considering their bedroom counts at the suburban level in the Melbourne Metropolitan area to benefit valuers when adopting the market approach. Nine distinct and ensembled spatially -based imputation techniques of K -Nearest Neighbors (KNN), Inverse Distance Weighted (IDW), Weighted KNN, Weighted IDW, Weighted KNN-IDW, Random Forest (RF), eXtreme Gradient Boosting (XGBoost), RF-IDW-KNN and XGBoost-IDW-KNN are first employed to impute missing data on six market -related parameters obtained from the Real Estate Institute of Victoria (REIV). These parameters include median price (with no consideration of bedroom counts), price change, median rent, rental yield, clearance rate and days on market for houses and units. Next, based on these parameters, three ML algorithms -RF, Support Vector Regression (SVR) and XGBoost -are developed to estimate the median prices. Subsequently, the Long Short -Term Memory (LSTM) technique is employed for Deep Learning (DL) -based spatiotemporal analysis, clustering suburbs based on property value fluctuations. Finally, these clusters are integrated into the ML models developed in the previous step as an auxiliary feature to assess their potential impact on enhancing price estimation accuracy. The results demonstrate promising accuracies for different property types based on different performance assessment metrics. The paper also underscores improved estimation accuracy by incorporating time series -based clustering as a supplementary parameter through transfer learning.</t>
  </si>
  <si>
    <t>Jafary, P (corresponding author), Bldg 4 0 CRC, Caulfield, Vic, Australia.</t>
  </si>
  <si>
    <t>Shojaei, Davood/0000-0003-2152-9272</t>
  </si>
  <si>
    <t>This research is supported by Building 4.0 CRC. The support of the Commonwealth of Australia through the Cooperative Research Centre Programme is acknowledged.</t>
  </si>
  <si>
    <t>JUN</t>
  </si>
  <si>
    <t>10.1016/j.habitatint.2024.103075</t>
  </si>
  <si>
    <t>RJ6Z9</t>
  </si>
  <si>
    <t>WOS:001227349400001</t>
  </si>
  <si>
    <t>Ding, HC; Sun, JH</t>
  </si>
  <si>
    <t>Ding, Haochen; Sun, Jinghong</t>
  </si>
  <si>
    <t>A Systematic Review of Technology Innovations in Housing Management in Scotland</t>
  </si>
  <si>
    <t>SAGE OPEN</t>
  </si>
  <si>
    <t>housing management; PropTech; digital property management; digital real estate platform; artificial intelligence; housing strategy</t>
  </si>
  <si>
    <t>The global housing management sector is being transformed by digital innovations, especially those introduced by property technology start-ups, or PropTech. These entities are reshaping the dynamics between property owners, tenants, and housing management processes. As scholarly literature expands on this subject, our study focuses on assessing the impact of such digital interventions on housing management in Scotland. This systematic review of 10 scholarly articles (2018-2022) on this subject revealed three dominant themes: automation, digitization management, and brokerage-based functions. These findings indicate a shift from conventional housing management practices, significantly influenced by PropTech advancements. This study provides valuable insights for policymakers and IT designers, guiding them to identify populations in need and create user-centric applications, hence contributing to the evolving landscape of Scotland's housing market. This study examines how digital innovations, particularly those introduced by property technology start-ups (PropTech), are changing the housing management sector globally, with a focus on Scotland. We analyzed ten scholarly articles published between 2018 and 2022 to understand the impact of these innovations. Purpose: The purpose was to assess the influence of digital advancements in housing management in Scotland, specifically looking at automation, digitization, and brokerage functions influenced by PropTech. Methods: We conducted a systematic review of existing literature on technology innovations in Scottish housing management, ensuring a comprehensive and replicable approach. Findings: The study revealed three main themes: automation, digitization management, and brokerage-based functions. These themes signify a shift from traditional housing management practices due to PropTech. Implications: Policymakers and IT designers can use these insights to create user-friendly applications and policies that cater to specific population needs and contribute to Scotland's evolving housing market. Digital innovations can reshape urban development and community management practices. Limitations: The study has limitations, including reliance on secondary data, potential biases in the original articles, a small dataset, and a qualitative design that restricts broad generalization. Time and financial constraints were also limitations. Conclusions: PropTech has the potential to transform housing management and inform equitable housing policies. Policymakers should consider incorporating digital innovations while ensuring robust cybersecurity measures. Coherent policies are needed to harness the transformative power of PropTech in housing management. In summary, this study highlights the significant impact of PropTech on housing management in Scotland, offering valuable insights for policymakers and IT designers, but with some limitations in terms of data and generalizability.</t>
  </si>
  <si>
    <t>[Ding, Haochen] Glasgow Univ, Glasgow, Scotland; [Sun, Jinghong] East China Univ Sci &amp; Technol, Shanghai, Peoples R China; [Ding, Haochen] Univ Glasgow, Sch Social &amp; Polit Sci, 12 Univ Gardens, Glasgow City G12 8QQ, Scotland</t>
  </si>
  <si>
    <t>University of Glasgow; East China University of Science &amp; Technology; University of Glasgow</t>
  </si>
  <si>
    <t>Ding, HC (corresponding author), Univ Glasgow, Sch Social &amp; Polit Sci, 12 Univ Gardens, Glasgow City G12 8QQ, Scotland.</t>
  </si>
  <si>
    <t>dhc_88@outlook.com</t>
  </si>
  <si>
    <t>SAGE PUBLICATIONS INC</t>
  </si>
  <si>
    <t>THOUSAND OAKS</t>
  </si>
  <si>
    <t>2455 TELLER RD, THOUSAND OAKS, CA 91320 USA</t>
  </si>
  <si>
    <t>2158-2440</t>
  </si>
  <si>
    <t>SAGE Open</t>
  </si>
  <si>
    <t>10.1177/21582440241239179</t>
  </si>
  <si>
    <t>Social Sciences, Interdisciplinary</t>
  </si>
  <si>
    <t>Social Sciences - Other Topics</t>
  </si>
  <si>
    <t>OG6Q5</t>
  </si>
  <si>
    <t>WOS:001206161400001</t>
  </si>
  <si>
    <t>Record Count</t>
  </si>
  <si>
    <t>%</t>
  </si>
  <si>
    <t>Cited</t>
  </si>
  <si>
    <t>Papers</t>
  </si>
  <si>
    <t>keyword</t>
  </si>
  <si>
    <t>occurrences</t>
  </si>
  <si>
    <t>accuracy</t>
  </si>
  <si>
    <t>artificial intelligence</t>
  </si>
  <si>
    <t>artificial neural network</t>
  </si>
  <si>
    <t>artificial neural networks</t>
  </si>
  <si>
    <t>augmented reality</t>
  </si>
  <si>
    <t>automated information extraction using ai</t>
  </si>
  <si>
    <t>automated valuation models</t>
  </si>
  <si>
    <t>automatic valuation</t>
  </si>
  <si>
    <t>automatic valuations</t>
  </si>
  <si>
    <t>bim</t>
  </si>
  <si>
    <t>blockchain</t>
  </si>
  <si>
    <t>bp neural network</t>
  </si>
  <si>
    <t>buildings</t>
  </si>
  <si>
    <t>complexity</t>
  </si>
  <si>
    <t>convolutional neural network</t>
  </si>
  <si>
    <t>cost-effectiveness analysis of reconstruction</t>
  </si>
  <si>
    <t>covid-19 pandemic</t>
  </si>
  <si>
    <t>data marketplace</t>
  </si>
  <si>
    <t>decision support</t>
  </si>
  <si>
    <t>decision tree</t>
  </si>
  <si>
    <t>decision-making</t>
  </si>
  <si>
    <t>deep learning</t>
  </si>
  <si>
    <t>digital property management</t>
  </si>
  <si>
    <t>digitalization</t>
  </si>
  <si>
    <t>econometric model</t>
  </si>
  <si>
    <t>efficiency of fuzzy recommender systems</t>
  </si>
  <si>
    <t>explainability framework</t>
  </si>
  <si>
    <t>explainable ai</t>
  </si>
  <si>
    <t>explainable artificial intelligence</t>
  </si>
  <si>
    <t>extended reality (vr/ar/mr)</t>
  </si>
  <si>
    <t>feature importance</t>
  </si>
  <si>
    <t>feature selection</t>
  </si>
  <si>
    <t>fintech</t>
  </si>
  <si>
    <t>forecasting model</t>
  </si>
  <si>
    <t>genetic algorithm</t>
  </si>
  <si>
    <t>gis</t>
  </si>
  <si>
    <t>grad-ram method</t>
  </si>
  <si>
    <t>hybrid model</t>
  </si>
  <si>
    <t>internet of things (iot)</t>
  </si>
  <si>
    <t>interpretability</t>
  </si>
  <si>
    <t>investment</t>
  </si>
  <si>
    <t>k-nearest neighbors</t>
  </si>
  <si>
    <t>large language models (llm)</t>
  </si>
  <si>
    <t>machine learning</t>
  </si>
  <si>
    <t>machine learning (ml)</t>
  </si>
  <si>
    <t>machine learning (ml) and ai</t>
  </si>
  <si>
    <t>management of real estate operating companies</t>
  </si>
  <si>
    <t>mass appraisal</t>
  </si>
  <si>
    <t>metaverse</t>
  </si>
  <si>
    <t>metaverse development techniques</t>
  </si>
  <si>
    <t>metaverse technologies</t>
  </si>
  <si>
    <t>neural networks</t>
  </si>
  <si>
    <t>nft</t>
  </si>
  <si>
    <t>optimization algorithm</t>
  </si>
  <si>
    <t>prediction</t>
  </si>
  <si>
    <t>price forecasting</t>
  </si>
  <si>
    <t>property management</t>
  </si>
  <si>
    <t>property valuation</t>
  </si>
  <si>
    <t>proptech</t>
  </si>
  <si>
    <t>random forest</t>
  </si>
  <si>
    <t>real estate</t>
  </si>
  <si>
    <t>real estate appraisal</t>
  </si>
  <si>
    <t>real estate bubble</t>
  </si>
  <si>
    <t>real estate market</t>
  </si>
  <si>
    <t>real estate mass appraisal</t>
  </si>
  <si>
    <t>real estate prices</t>
  </si>
  <si>
    <t>real estate technologies</t>
  </si>
  <si>
    <t>real estate valuation</t>
  </si>
  <si>
    <t>real-estate management</t>
  </si>
  <si>
    <t>rent market</t>
  </si>
  <si>
    <t>roi</t>
  </si>
  <si>
    <t>smart buildings</t>
  </si>
  <si>
    <t>smart cities</t>
  </si>
  <si>
    <t>spatial data analysis</t>
  </si>
  <si>
    <t>support vector machine (svm)</t>
  </si>
  <si>
    <t>technology</t>
  </si>
  <si>
    <t>technology disruption</t>
  </si>
  <si>
    <t>text mining</t>
  </si>
  <si>
    <t>virtual reality</t>
  </si>
  <si>
    <t>Cluster 1</t>
  </si>
  <si>
    <t>Cluster 2</t>
  </si>
  <si>
    <t>Cluster 3</t>
  </si>
  <si>
    <t>Cluster 4</t>
  </si>
  <si>
    <t>Cluster 5</t>
  </si>
  <si>
    <t>Cluster 6</t>
  </si>
  <si>
    <t>Cluster 7</t>
  </si>
  <si>
    <t>Cluster 8</t>
  </si>
  <si>
    <t>Cluster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</si>
</sst>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charset val="186"/>
      <scheme val="minor"/>
    </font>
    <font>
      <sz val="11"/>
      <color theme="1"/>
      <name val="Calibri"/>
      <family val="2"/>
      <scheme val="minor"/>
    </font>
    <font>
      <sz val="11"/>
      <color rgb="FFFF0000"/>
      <name val="Calibri"/>
      <family val="2"/>
      <scheme val="minor"/>
    </font>
    <font>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E6A7F7"/>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center"/>
    </xf>
    <xf numFmtId="0" fontId="0" fillId="2" borderId="0" xfId="0" applyFill="1" applyAlignment="1">
      <alignment horizontal="center"/>
    </xf>
    <xf numFmtId="0" fontId="0" fillId="3" borderId="0" xfId="0" applyFill="1"/>
    <xf numFmtId="0" fontId="3" fillId="0" borderId="0" xfId="0" applyFont="1"/>
    <xf numFmtId="0" fontId="3" fillId="0" borderId="0" xfId="0" applyFont="1" applyAlignment="1">
      <alignment horizontal="center"/>
    </xf>
    <xf numFmtId="0" fontId="0" fillId="3" borderId="0" xfId="0" applyFill="1" applyAlignment="1">
      <alignment horizontal="center"/>
    </xf>
    <xf numFmtId="0" fontId="0" fillId="0" borderId="0" xfId="0" applyFill="1"/>
    <xf numFmtId="0" fontId="0" fillId="0" borderId="0" xfId="0" applyFill="1" applyAlignment="1">
      <alignment horizontal="center"/>
    </xf>
    <xf numFmtId="0" fontId="1" fillId="0" borderId="0" xfId="0" applyFont="1" applyAlignment="1">
      <alignment horizontal="center"/>
    </xf>
    <xf numFmtId="0" fontId="0" fillId="0" borderId="0" xfId="0" applyAlignment="1">
      <alignment horizontal="center" wrapText="1"/>
    </xf>
    <xf numFmtId="10" fontId="0" fillId="0" borderId="0" xfId="1" applyNumberFormat="1" applyFont="1" applyAlignment="1">
      <alignment horizontal="center"/>
    </xf>
    <xf numFmtId="10" fontId="0" fillId="0" borderId="0" xfId="1" applyNumberFormat="1" applyFont="1"/>
    <xf numFmtId="0" fontId="0" fillId="2" borderId="0" xfId="0" applyFill="1"/>
    <xf numFmtId="0" fontId="0" fillId="4" borderId="0" xfId="0" applyFill="1"/>
    <xf numFmtId="0" fontId="4" fillId="4" borderId="0" xfId="0" applyFont="1" applyFill="1"/>
    <xf numFmtId="0" fontId="4" fillId="0" borderId="0" xfId="0" applyFont="1"/>
    <xf numFmtId="0" fontId="1" fillId="2" borderId="0" xfId="0" applyFont="1" applyFill="1"/>
    <xf numFmtId="0" fontId="0" fillId="2" borderId="0" xfId="0" applyFill="1" applyAlignment="1"/>
    <xf numFmtId="0" fontId="0" fillId="5" borderId="0" xfId="0" applyFill="1"/>
    <xf numFmtId="0" fontId="1" fillId="5" borderId="0" xfId="0" applyFont="1" applyFill="1"/>
    <xf numFmtId="0" fontId="0" fillId="6" borderId="0" xfId="0" applyFill="1"/>
    <xf numFmtId="0" fontId="1" fillId="3" borderId="0" xfId="0" applyFont="1" applyFill="1"/>
    <xf numFmtId="0" fontId="1" fillId="7" borderId="0" xfId="0" applyFont="1" applyFill="1"/>
    <xf numFmtId="0" fontId="0" fillId="7" borderId="0" xfId="0" applyFill="1"/>
    <xf numFmtId="0" fontId="0" fillId="8" borderId="0" xfId="0" applyFill="1"/>
    <xf numFmtId="0" fontId="0" fillId="9" borderId="0" xfId="0" applyFill="1"/>
    <xf numFmtId="0" fontId="1" fillId="9" borderId="0" xfId="0" applyFont="1" applyFill="1"/>
    <xf numFmtId="0" fontId="0" fillId="10" borderId="0" xfId="0" applyFill="1"/>
    <xf numFmtId="0" fontId="1" fillId="10" borderId="0" xfId="0" applyFont="1" applyFill="1"/>
    <xf numFmtId="0" fontId="0" fillId="11" borderId="0" xfId="0" applyFill="1"/>
    <xf numFmtId="0" fontId="1" fillId="11" borderId="0" xfId="0" applyFont="1" applyFill="1"/>
  </cellXfs>
  <cellStyles count="2">
    <cellStyle name="Normal" xfId="0" builtinId="0"/>
    <cellStyle name="Percent" xfId="1" builtinId="5"/>
  </cellStyles>
  <dxfs count="0"/>
  <tableStyles count="0" defaultTableStyle="TableStyleMedium2" defaultPivotStyle="PivotStyleLight16"/>
  <colors>
    <mruColors>
      <color rgb="FFE6A7F7"/>
      <color rgb="FFDD88F4"/>
      <color rgb="FFD469F1"/>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dLbl>
              <c:idx val="0"/>
              <c:tx>
                <c:rich>
                  <a:bodyPr/>
                  <a:lstStyle/>
                  <a:p>
                    <a:fld id="{D73534ED-E05A-4EEC-B89D-73BA015367DF}" type="CELLRANGE">
                      <a:rPr lang="en-US"/>
                      <a:pPr/>
                      <a:t>[CELLRANGE]</a:t>
                    </a:fld>
                    <a:r>
                      <a:rPr lang="en-US" baseline="0"/>
                      <a:t>; </a:t>
                    </a:r>
                    <a:fld id="{E4DD1F64-44E5-4AEA-860C-7F871DC195BB}"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BC2-4A3B-965C-28F379A3CB7C}"/>
                </c:ext>
              </c:extLst>
            </c:dLbl>
            <c:dLbl>
              <c:idx val="1"/>
              <c:tx>
                <c:rich>
                  <a:bodyPr/>
                  <a:lstStyle/>
                  <a:p>
                    <a:fld id="{0EF88BC2-15B6-427C-BC39-2B4793E63083}" type="CELLRANGE">
                      <a:rPr lang="en-US"/>
                      <a:pPr/>
                      <a:t>[CELLRANGE]</a:t>
                    </a:fld>
                    <a:r>
                      <a:rPr lang="en-US" baseline="0"/>
                      <a:t>; </a:t>
                    </a:r>
                    <a:fld id="{73751A96-104D-473B-A90C-3E22FF52EED0}"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BC2-4A3B-965C-28F379A3CB7C}"/>
                </c:ext>
              </c:extLst>
            </c:dLbl>
            <c:dLbl>
              <c:idx val="2"/>
              <c:tx>
                <c:rich>
                  <a:bodyPr/>
                  <a:lstStyle/>
                  <a:p>
                    <a:fld id="{4309CBE4-B32A-4F2E-A9EE-283EB4ECACEA}" type="CELLRANGE">
                      <a:rPr lang="en-US"/>
                      <a:pPr/>
                      <a:t>[CELLRANGE]</a:t>
                    </a:fld>
                    <a:r>
                      <a:rPr lang="en-US" baseline="0"/>
                      <a:t>; </a:t>
                    </a:r>
                    <a:fld id="{4163351B-CDE0-4164-A97A-F859B866E0A9}"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BC2-4A3B-965C-28F379A3CB7C}"/>
                </c:ext>
              </c:extLst>
            </c:dLbl>
            <c:dLbl>
              <c:idx val="3"/>
              <c:tx>
                <c:rich>
                  <a:bodyPr/>
                  <a:lstStyle/>
                  <a:p>
                    <a:fld id="{68BA24E4-A810-420E-A8C7-D0AF908BC289}" type="CELLRANGE">
                      <a:rPr lang="en-US"/>
                      <a:pPr/>
                      <a:t>[CELLRANGE]</a:t>
                    </a:fld>
                    <a:r>
                      <a:rPr lang="en-US" baseline="0"/>
                      <a:t>; </a:t>
                    </a:r>
                    <a:fld id="{0359CD60-3FD8-4ABA-8E40-30ABEA70C307}"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BC2-4A3B-965C-28F379A3CB7C}"/>
                </c:ext>
              </c:extLst>
            </c:dLbl>
            <c:dLbl>
              <c:idx val="4"/>
              <c:tx>
                <c:rich>
                  <a:bodyPr/>
                  <a:lstStyle/>
                  <a:p>
                    <a:fld id="{3EFB2D7C-EB17-497B-93F0-656E4D6D9E3E}" type="CELLRANGE">
                      <a:rPr lang="en-US"/>
                      <a:pPr/>
                      <a:t>[CELLRANGE]</a:t>
                    </a:fld>
                    <a:r>
                      <a:rPr lang="en-US" baseline="0"/>
                      <a:t>; </a:t>
                    </a:r>
                    <a:fld id="{14663434-C8E2-4861-88C5-BD6CFE0C0326}"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BC2-4A3B-965C-28F379A3CB7C}"/>
                </c:ext>
              </c:extLst>
            </c:dLbl>
            <c:dLbl>
              <c:idx val="5"/>
              <c:tx>
                <c:rich>
                  <a:bodyPr/>
                  <a:lstStyle/>
                  <a:p>
                    <a:fld id="{050DA528-DE88-4F39-A934-EF16153337D8}" type="CELLRANGE">
                      <a:rPr lang="en-US"/>
                      <a:pPr/>
                      <a:t>[CELLRANGE]</a:t>
                    </a:fld>
                    <a:r>
                      <a:rPr lang="en-US" baseline="0"/>
                      <a:t>; </a:t>
                    </a:r>
                    <a:fld id="{EA5505A4-53E4-42BB-B2EE-0F848082E6EB}"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BC2-4A3B-965C-28F379A3CB7C}"/>
                </c:ext>
              </c:extLst>
            </c:dLbl>
            <c:dLbl>
              <c:idx val="6"/>
              <c:tx>
                <c:rich>
                  <a:bodyPr/>
                  <a:lstStyle/>
                  <a:p>
                    <a:fld id="{A5C2ACC9-B53D-43B5-9838-720046F8F340}" type="CELLRANGE">
                      <a:rPr lang="en-US"/>
                      <a:pPr/>
                      <a:t>[CELLRANGE]</a:t>
                    </a:fld>
                    <a:r>
                      <a:rPr lang="en-US" baseline="0"/>
                      <a:t>; </a:t>
                    </a:r>
                    <a:fld id="{4BDFB3FD-BC4A-4031-BF36-3CEAD4B20B8F}"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BC2-4A3B-965C-28F379A3CB7C}"/>
                </c:ext>
              </c:extLst>
            </c:dLbl>
            <c:dLbl>
              <c:idx val="7"/>
              <c:tx>
                <c:rich>
                  <a:bodyPr/>
                  <a:lstStyle/>
                  <a:p>
                    <a:fld id="{667209A9-AA26-44BD-8C22-7AE61DACB90A}" type="CELLRANGE">
                      <a:rPr lang="en-US"/>
                      <a:pPr/>
                      <a:t>[CELLRANGE]</a:t>
                    </a:fld>
                    <a:r>
                      <a:rPr lang="en-US" baseline="0"/>
                      <a:t>; </a:t>
                    </a:r>
                    <a:fld id="{5B64A43A-11DB-4B34-BE3F-AA830D1D41B3}"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BC2-4A3B-965C-28F379A3CB7C}"/>
                </c:ext>
              </c:extLst>
            </c:dLbl>
            <c:dLbl>
              <c:idx val="8"/>
              <c:tx>
                <c:rich>
                  <a:bodyPr/>
                  <a:lstStyle/>
                  <a:p>
                    <a:fld id="{9D58B604-2208-40DE-BD85-7BE5A4056CAE}" type="CELLRANGE">
                      <a:rPr lang="en-US"/>
                      <a:pPr/>
                      <a:t>[CELLRANGE]</a:t>
                    </a:fld>
                    <a:r>
                      <a:rPr lang="en-US" baseline="0"/>
                      <a:t>; </a:t>
                    </a:r>
                    <a:fld id="{2954A31B-78BE-4B88-86E5-5E15A5165690}"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BC2-4A3B-965C-28F379A3CB7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dLblPos val="outEnd"/>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23083340058334581"/>
                  <c:y val="0.1692086067513387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trendlineLbl>
          </c:trendline>
          <c:trendline>
            <c:spPr>
              <a:ln w="19050" cap="rnd">
                <a:solidFill>
                  <a:schemeClr val="accent1"/>
                </a:solidFill>
                <a:prstDash val="sysDot"/>
              </a:ln>
              <a:effectLst/>
            </c:spPr>
            <c:trendlineType val="linear"/>
            <c:dispRSqr val="1"/>
            <c:dispEq val="0"/>
            <c:trendlineLbl>
              <c:layout>
                <c:manualLayout>
                  <c:x val="-0.20537708042717201"/>
                  <c:y val="0.2890587657415398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trendlineLbl>
          </c:trendline>
          <c:trendline>
            <c:spPr>
              <a:ln w="19050" cap="rnd">
                <a:solidFill>
                  <a:schemeClr val="accent1"/>
                </a:solidFill>
                <a:prstDash val="sysDot"/>
              </a:ln>
              <a:effectLst/>
            </c:spPr>
            <c:trendlineType val="linear"/>
            <c:dispRSqr val="0"/>
            <c:dispEq val="0"/>
          </c:trendline>
          <c:cat>
            <c:numRef>
              <c:f>Years!$C$2:$C$10</c:f>
              <c:numCache>
                <c:formatCode>General</c:formatCode>
                <c:ptCount val="9"/>
                <c:pt idx="0">
                  <c:v>1997</c:v>
                </c:pt>
                <c:pt idx="1">
                  <c:v>2012</c:v>
                </c:pt>
                <c:pt idx="2">
                  <c:v>2018</c:v>
                </c:pt>
                <c:pt idx="3">
                  <c:v>2019</c:v>
                </c:pt>
                <c:pt idx="4">
                  <c:v>2020</c:v>
                </c:pt>
                <c:pt idx="5">
                  <c:v>2021</c:v>
                </c:pt>
                <c:pt idx="6">
                  <c:v>2022</c:v>
                </c:pt>
                <c:pt idx="7">
                  <c:v>2023</c:v>
                </c:pt>
                <c:pt idx="8">
                  <c:v>2024</c:v>
                </c:pt>
              </c:numCache>
            </c:numRef>
          </c:cat>
          <c:val>
            <c:numRef>
              <c:f>Years!$D$2:$D$10</c:f>
              <c:numCache>
                <c:formatCode>General</c:formatCode>
                <c:ptCount val="9"/>
                <c:pt idx="0">
                  <c:v>1</c:v>
                </c:pt>
                <c:pt idx="1">
                  <c:v>1</c:v>
                </c:pt>
                <c:pt idx="2">
                  <c:v>1</c:v>
                </c:pt>
                <c:pt idx="3">
                  <c:v>7</c:v>
                </c:pt>
                <c:pt idx="4">
                  <c:v>7</c:v>
                </c:pt>
                <c:pt idx="5">
                  <c:v>6</c:v>
                </c:pt>
                <c:pt idx="6">
                  <c:v>18</c:v>
                </c:pt>
                <c:pt idx="7">
                  <c:v>18</c:v>
                </c:pt>
                <c:pt idx="8">
                  <c:v>15</c:v>
                </c:pt>
              </c:numCache>
            </c:numRef>
          </c:val>
          <c:extLst>
            <c:ext xmlns:c15="http://schemas.microsoft.com/office/drawing/2012/chart" uri="{02D57815-91ED-43cb-92C2-25804820EDAC}">
              <c15:datalabelsRange>
                <c15:f>Years!$E$2:$E$10</c15:f>
                <c15:dlblRangeCache>
                  <c:ptCount val="9"/>
                  <c:pt idx="0">
                    <c:v>1.35%</c:v>
                  </c:pt>
                  <c:pt idx="1">
                    <c:v>1.35%</c:v>
                  </c:pt>
                  <c:pt idx="2">
                    <c:v>1.35%</c:v>
                  </c:pt>
                  <c:pt idx="3">
                    <c:v>9.46%</c:v>
                  </c:pt>
                  <c:pt idx="4">
                    <c:v>9.46%</c:v>
                  </c:pt>
                  <c:pt idx="5">
                    <c:v>8.11%</c:v>
                  </c:pt>
                  <c:pt idx="6">
                    <c:v>24.32%</c:v>
                  </c:pt>
                  <c:pt idx="7">
                    <c:v>24.32%</c:v>
                  </c:pt>
                  <c:pt idx="8">
                    <c:v>20.27%</c:v>
                  </c:pt>
                </c15:dlblRangeCache>
              </c15:datalabelsRange>
            </c:ext>
            <c:ext xmlns:c16="http://schemas.microsoft.com/office/drawing/2014/chart" uri="{C3380CC4-5D6E-409C-BE32-E72D297353CC}">
              <c16:uniqueId val="{00000000-2BC2-4A3B-965C-28F379A3CB7C}"/>
            </c:ext>
          </c:extLst>
        </c:ser>
        <c:dLbls>
          <c:dLblPos val="outEnd"/>
          <c:showLegendKey val="0"/>
          <c:showVal val="1"/>
          <c:showCatName val="0"/>
          <c:showSerName val="0"/>
          <c:showPercent val="0"/>
          <c:showBubbleSize val="0"/>
        </c:dLbls>
        <c:gapWidth val="219"/>
        <c:overlap val="-27"/>
        <c:axId val="1926715279"/>
        <c:axId val="1926704463"/>
      </c:barChart>
      <c:catAx>
        <c:axId val="192671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1926704463"/>
        <c:crosses val="autoZero"/>
        <c:auto val="1"/>
        <c:lblAlgn val="ctr"/>
        <c:lblOffset val="100"/>
        <c:noMultiLvlLbl val="0"/>
      </c:catAx>
      <c:valAx>
        <c:axId val="1926704463"/>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1926715279"/>
        <c:crosses val="autoZero"/>
        <c:crossBetween val="between"/>
        <c:majorUnit val="4"/>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lt-L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lt-LT"/>
              <a:t>Cluster 1</a:t>
            </a:r>
          </a:p>
        </c:rich>
      </c:tx>
      <c:layout>
        <c:manualLayout>
          <c:xMode val="edge"/>
          <c:yMode val="edge"/>
          <c:x val="4.1960660799752934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t-LT"/>
        </a:p>
      </c:txPr>
    </c:title>
    <c:autoTitleDeleted val="0"/>
    <c:plotArea>
      <c:layout>
        <c:manualLayout>
          <c:layoutTarget val="inner"/>
          <c:xMode val="edge"/>
          <c:yMode val="edge"/>
          <c:x val="0.29135143539485797"/>
          <c:y val="0.22982330294819053"/>
          <c:w val="0.33550223869075191"/>
          <c:h val="0.50421952464275299"/>
        </c:manualLayout>
      </c:layout>
      <c:radarChart>
        <c:radarStyle val="marker"/>
        <c:varyColors val="0"/>
        <c:ser>
          <c:idx val="0"/>
          <c:order val="0"/>
          <c:tx>
            <c:strRef>
              <c:f>Keywords!$R$24</c:f>
              <c:strCache>
                <c:ptCount val="1"/>
                <c:pt idx="0">
                  <c:v>occurrences</c:v>
                </c:pt>
              </c:strCache>
            </c:strRef>
          </c:tx>
          <c:spPr>
            <a:ln w="28575" cap="rnd">
              <a:solidFill>
                <a:schemeClr val="accent1"/>
              </a:solidFill>
              <a:round/>
            </a:ln>
            <a:effectLst/>
          </c:spPr>
          <c:marker>
            <c:symbol val="none"/>
          </c:marker>
          <c:cat>
            <c:strRef>
              <c:f>Keywords!$Q$25:$Q$36</c:f>
              <c:strCache>
                <c:ptCount val="12"/>
                <c:pt idx="0">
                  <c:v>deep learning</c:v>
                </c:pt>
                <c:pt idx="1">
                  <c:v>real estate valuation</c:v>
                </c:pt>
                <c:pt idx="2">
                  <c:v>gis</c:v>
                </c:pt>
                <c:pt idx="3">
                  <c:v>machine learning (ml)</c:v>
                </c:pt>
                <c:pt idx="4">
                  <c:v>random forest</c:v>
                </c:pt>
                <c:pt idx="5">
                  <c:v>support vector machine (svm)</c:v>
                </c:pt>
                <c:pt idx="6">
                  <c:v>decision tree</c:v>
                </c:pt>
                <c:pt idx="7">
                  <c:v>k-nearest neighbors</c:v>
                </c:pt>
                <c:pt idx="8">
                  <c:v>decision-making</c:v>
                </c:pt>
                <c:pt idx="9">
                  <c:v>bim</c:v>
                </c:pt>
                <c:pt idx="10">
                  <c:v>neural networks</c:v>
                </c:pt>
                <c:pt idx="11">
                  <c:v>real estate bubble</c:v>
                </c:pt>
              </c:strCache>
            </c:strRef>
          </c:cat>
          <c:val>
            <c:numRef>
              <c:f>Keywords!$R$25:$R$36</c:f>
              <c:numCache>
                <c:formatCode>General</c:formatCode>
                <c:ptCount val="12"/>
                <c:pt idx="0">
                  <c:v>8</c:v>
                </c:pt>
                <c:pt idx="1">
                  <c:v>4</c:v>
                </c:pt>
                <c:pt idx="2">
                  <c:v>3</c:v>
                </c:pt>
                <c:pt idx="3">
                  <c:v>4</c:v>
                </c:pt>
                <c:pt idx="4">
                  <c:v>3</c:v>
                </c:pt>
                <c:pt idx="5">
                  <c:v>3</c:v>
                </c:pt>
                <c:pt idx="6">
                  <c:v>3</c:v>
                </c:pt>
                <c:pt idx="7">
                  <c:v>2</c:v>
                </c:pt>
                <c:pt idx="8">
                  <c:v>2</c:v>
                </c:pt>
                <c:pt idx="9">
                  <c:v>1</c:v>
                </c:pt>
                <c:pt idx="10">
                  <c:v>2</c:v>
                </c:pt>
                <c:pt idx="11">
                  <c:v>2</c:v>
                </c:pt>
              </c:numCache>
            </c:numRef>
          </c:val>
          <c:extLst>
            <c:ext xmlns:c16="http://schemas.microsoft.com/office/drawing/2014/chart" uri="{C3380CC4-5D6E-409C-BE32-E72D297353CC}">
              <c16:uniqueId val="{00000000-C041-48C1-B015-FEAB80682185}"/>
            </c:ext>
          </c:extLst>
        </c:ser>
        <c:ser>
          <c:idx val="1"/>
          <c:order val="1"/>
          <c:tx>
            <c:strRef>
              <c:f>Keywords!$S$24</c:f>
              <c:strCache>
                <c:ptCount val="1"/>
                <c:pt idx="0">
                  <c:v>total link strength</c:v>
                </c:pt>
              </c:strCache>
            </c:strRef>
          </c:tx>
          <c:spPr>
            <a:ln w="28575" cap="rnd">
              <a:solidFill>
                <a:schemeClr val="accent2"/>
              </a:solidFill>
              <a:round/>
            </a:ln>
            <a:effectLst/>
          </c:spPr>
          <c:marker>
            <c:symbol val="none"/>
          </c:marker>
          <c:cat>
            <c:strRef>
              <c:f>Keywords!$Q$25:$Q$36</c:f>
              <c:strCache>
                <c:ptCount val="12"/>
                <c:pt idx="0">
                  <c:v>deep learning</c:v>
                </c:pt>
                <c:pt idx="1">
                  <c:v>real estate valuation</c:v>
                </c:pt>
                <c:pt idx="2">
                  <c:v>gis</c:v>
                </c:pt>
                <c:pt idx="3">
                  <c:v>machine learning (ml)</c:v>
                </c:pt>
                <c:pt idx="4">
                  <c:v>random forest</c:v>
                </c:pt>
                <c:pt idx="5">
                  <c:v>support vector machine (svm)</c:v>
                </c:pt>
                <c:pt idx="6">
                  <c:v>decision tree</c:v>
                </c:pt>
                <c:pt idx="7">
                  <c:v>k-nearest neighbors</c:v>
                </c:pt>
                <c:pt idx="8">
                  <c:v>decision-making</c:v>
                </c:pt>
                <c:pt idx="9">
                  <c:v>bim</c:v>
                </c:pt>
                <c:pt idx="10">
                  <c:v>neural networks</c:v>
                </c:pt>
                <c:pt idx="11">
                  <c:v>real estate bubble</c:v>
                </c:pt>
              </c:strCache>
            </c:strRef>
          </c:cat>
          <c:val>
            <c:numRef>
              <c:f>Keywords!$S$25:$S$36</c:f>
              <c:numCache>
                <c:formatCode>General</c:formatCode>
                <c:ptCount val="12"/>
                <c:pt idx="0">
                  <c:v>18</c:v>
                </c:pt>
                <c:pt idx="1">
                  <c:v>15</c:v>
                </c:pt>
                <c:pt idx="2">
                  <c:v>10</c:v>
                </c:pt>
                <c:pt idx="3">
                  <c:v>10</c:v>
                </c:pt>
                <c:pt idx="4">
                  <c:v>10</c:v>
                </c:pt>
                <c:pt idx="5">
                  <c:v>10</c:v>
                </c:pt>
                <c:pt idx="6">
                  <c:v>8</c:v>
                </c:pt>
                <c:pt idx="7">
                  <c:v>8</c:v>
                </c:pt>
                <c:pt idx="8">
                  <c:v>4</c:v>
                </c:pt>
                <c:pt idx="9">
                  <c:v>3</c:v>
                </c:pt>
                <c:pt idx="10">
                  <c:v>3</c:v>
                </c:pt>
                <c:pt idx="11">
                  <c:v>3</c:v>
                </c:pt>
              </c:numCache>
            </c:numRef>
          </c:val>
          <c:extLst>
            <c:ext xmlns:c16="http://schemas.microsoft.com/office/drawing/2014/chart" uri="{C3380CC4-5D6E-409C-BE32-E72D297353CC}">
              <c16:uniqueId val="{00000001-C041-48C1-B015-FEAB80682185}"/>
            </c:ext>
          </c:extLst>
        </c:ser>
        <c:dLbls>
          <c:showLegendKey val="0"/>
          <c:showVal val="0"/>
          <c:showCatName val="0"/>
          <c:showSerName val="0"/>
          <c:showPercent val="0"/>
          <c:showBubbleSize val="0"/>
        </c:dLbls>
        <c:axId val="1786510368"/>
        <c:axId val="1786511200"/>
      </c:radarChart>
      <c:catAx>
        <c:axId val="178651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1786511200"/>
        <c:crosses val="autoZero"/>
        <c:auto val="1"/>
        <c:lblAlgn val="ctr"/>
        <c:lblOffset val="100"/>
        <c:noMultiLvlLbl val="0"/>
      </c:catAx>
      <c:valAx>
        <c:axId val="1786511200"/>
        <c:scaling>
          <c:orientation val="maxMin"/>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1786510368"/>
        <c:crosses val="autoZero"/>
        <c:crossBetween val="between"/>
      </c:valAx>
      <c:spPr>
        <a:noFill/>
        <a:ln>
          <a:noFill/>
        </a:ln>
        <a:effectLst/>
      </c:spPr>
    </c:plotArea>
    <c:legend>
      <c:legendPos val="t"/>
      <c:layout>
        <c:manualLayout>
          <c:xMode val="edge"/>
          <c:yMode val="edge"/>
          <c:x val="0.64290406052184657"/>
          <c:y val="4.2083333333333334E-2"/>
          <c:w val="0.34164285934846378"/>
          <c:h val="0.133681102362204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t-L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lt-LT"/>
              <a:t>Cluster 2</a:t>
            </a:r>
          </a:p>
        </c:rich>
      </c:tx>
      <c:layout>
        <c:manualLayout>
          <c:xMode val="edge"/>
          <c:yMode val="edge"/>
          <c:x val="4.2826334208224001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t-LT"/>
        </a:p>
      </c:txPr>
    </c:title>
    <c:autoTitleDeleted val="0"/>
    <c:plotArea>
      <c:layout>
        <c:manualLayout>
          <c:layoutTarget val="inner"/>
          <c:xMode val="edge"/>
          <c:yMode val="edge"/>
          <c:x val="0.34300546806649168"/>
          <c:y val="0.31359106153397492"/>
          <c:w val="0.31398906386701664"/>
          <c:h val="0.61268117526975796"/>
        </c:manualLayout>
      </c:layout>
      <c:radarChart>
        <c:radarStyle val="marker"/>
        <c:varyColors val="0"/>
        <c:ser>
          <c:idx val="0"/>
          <c:order val="0"/>
          <c:tx>
            <c:strRef>
              <c:f>Keywords!$R$38</c:f>
              <c:strCache>
                <c:ptCount val="1"/>
                <c:pt idx="0">
                  <c:v>occurrences</c:v>
                </c:pt>
              </c:strCache>
            </c:strRef>
          </c:tx>
          <c:spPr>
            <a:ln w="28575" cap="rnd">
              <a:solidFill>
                <a:schemeClr val="accent1"/>
              </a:solidFill>
              <a:round/>
            </a:ln>
            <a:effectLst/>
          </c:spPr>
          <c:marker>
            <c:symbol val="none"/>
          </c:marker>
          <c:cat>
            <c:strRef>
              <c:f>Keywords!$Q$39:$Q$49</c:f>
              <c:strCache>
                <c:ptCount val="11"/>
                <c:pt idx="0">
                  <c:v>econometric model</c:v>
                </c:pt>
                <c:pt idx="1">
                  <c:v>interpretability</c:v>
                </c:pt>
                <c:pt idx="2">
                  <c:v>real estate appraisal</c:v>
                </c:pt>
                <c:pt idx="3">
                  <c:v>explainable artificial intelligence</c:v>
                </c:pt>
                <c:pt idx="4">
                  <c:v>accuracy</c:v>
                </c:pt>
                <c:pt idx="5">
                  <c:v>real estate mass appraisal</c:v>
                </c:pt>
                <c:pt idx="6">
                  <c:v>convolutional neural network</c:v>
                </c:pt>
                <c:pt idx="7">
                  <c:v>automatic valuations</c:v>
                </c:pt>
                <c:pt idx="8">
                  <c:v>grad-ram method</c:v>
                </c:pt>
                <c:pt idx="9">
                  <c:v>prediction</c:v>
                </c:pt>
                <c:pt idx="10">
                  <c:v>feature importance</c:v>
                </c:pt>
              </c:strCache>
            </c:strRef>
          </c:cat>
          <c:val>
            <c:numRef>
              <c:f>Keywords!$R$39:$R$49</c:f>
              <c:numCache>
                <c:formatCode>General</c:formatCode>
                <c:ptCount val="11"/>
                <c:pt idx="0">
                  <c:v>6</c:v>
                </c:pt>
                <c:pt idx="1">
                  <c:v>4</c:v>
                </c:pt>
                <c:pt idx="2">
                  <c:v>4</c:v>
                </c:pt>
                <c:pt idx="3">
                  <c:v>4</c:v>
                </c:pt>
                <c:pt idx="4">
                  <c:v>2</c:v>
                </c:pt>
                <c:pt idx="5">
                  <c:v>2</c:v>
                </c:pt>
                <c:pt idx="6">
                  <c:v>2</c:v>
                </c:pt>
                <c:pt idx="7">
                  <c:v>1</c:v>
                </c:pt>
                <c:pt idx="8">
                  <c:v>1</c:v>
                </c:pt>
                <c:pt idx="9">
                  <c:v>2</c:v>
                </c:pt>
                <c:pt idx="10">
                  <c:v>1</c:v>
                </c:pt>
              </c:numCache>
            </c:numRef>
          </c:val>
          <c:extLst>
            <c:ext xmlns:c16="http://schemas.microsoft.com/office/drawing/2014/chart" uri="{C3380CC4-5D6E-409C-BE32-E72D297353CC}">
              <c16:uniqueId val="{00000000-8747-479B-B92F-FC3FA9B1D49C}"/>
            </c:ext>
          </c:extLst>
        </c:ser>
        <c:ser>
          <c:idx val="1"/>
          <c:order val="1"/>
          <c:tx>
            <c:strRef>
              <c:f>Keywords!$S$38</c:f>
              <c:strCache>
                <c:ptCount val="1"/>
                <c:pt idx="0">
                  <c:v>total link strength</c:v>
                </c:pt>
              </c:strCache>
            </c:strRef>
          </c:tx>
          <c:spPr>
            <a:ln w="28575" cap="rnd">
              <a:solidFill>
                <a:schemeClr val="accent2"/>
              </a:solidFill>
              <a:round/>
            </a:ln>
            <a:effectLst/>
          </c:spPr>
          <c:marker>
            <c:symbol val="none"/>
          </c:marker>
          <c:cat>
            <c:strRef>
              <c:f>Keywords!$Q$39:$Q$49</c:f>
              <c:strCache>
                <c:ptCount val="11"/>
                <c:pt idx="0">
                  <c:v>econometric model</c:v>
                </c:pt>
                <c:pt idx="1">
                  <c:v>interpretability</c:v>
                </c:pt>
                <c:pt idx="2">
                  <c:v>real estate appraisal</c:v>
                </c:pt>
                <c:pt idx="3">
                  <c:v>explainable artificial intelligence</c:v>
                </c:pt>
                <c:pt idx="4">
                  <c:v>accuracy</c:v>
                </c:pt>
                <c:pt idx="5">
                  <c:v>real estate mass appraisal</c:v>
                </c:pt>
                <c:pt idx="6">
                  <c:v>convolutional neural network</c:v>
                </c:pt>
                <c:pt idx="7">
                  <c:v>automatic valuations</c:v>
                </c:pt>
                <c:pt idx="8">
                  <c:v>grad-ram method</c:v>
                </c:pt>
                <c:pt idx="9">
                  <c:v>prediction</c:v>
                </c:pt>
                <c:pt idx="10">
                  <c:v>feature importance</c:v>
                </c:pt>
              </c:strCache>
            </c:strRef>
          </c:cat>
          <c:val>
            <c:numRef>
              <c:f>Keywords!$S$39:$S$49</c:f>
              <c:numCache>
                <c:formatCode>General</c:formatCode>
                <c:ptCount val="11"/>
                <c:pt idx="0">
                  <c:v>21</c:v>
                </c:pt>
                <c:pt idx="1">
                  <c:v>19</c:v>
                </c:pt>
                <c:pt idx="2">
                  <c:v>18</c:v>
                </c:pt>
                <c:pt idx="3">
                  <c:v>12</c:v>
                </c:pt>
                <c:pt idx="4">
                  <c:v>11</c:v>
                </c:pt>
                <c:pt idx="5">
                  <c:v>10</c:v>
                </c:pt>
                <c:pt idx="6">
                  <c:v>7</c:v>
                </c:pt>
                <c:pt idx="7">
                  <c:v>6</c:v>
                </c:pt>
                <c:pt idx="8">
                  <c:v>5</c:v>
                </c:pt>
                <c:pt idx="9">
                  <c:v>5</c:v>
                </c:pt>
                <c:pt idx="10">
                  <c:v>4</c:v>
                </c:pt>
              </c:numCache>
            </c:numRef>
          </c:val>
          <c:extLst>
            <c:ext xmlns:c16="http://schemas.microsoft.com/office/drawing/2014/chart" uri="{C3380CC4-5D6E-409C-BE32-E72D297353CC}">
              <c16:uniqueId val="{00000001-8747-479B-B92F-FC3FA9B1D49C}"/>
            </c:ext>
          </c:extLst>
        </c:ser>
        <c:dLbls>
          <c:showLegendKey val="0"/>
          <c:showVal val="0"/>
          <c:showCatName val="0"/>
          <c:showSerName val="0"/>
          <c:showPercent val="0"/>
          <c:showBubbleSize val="0"/>
        </c:dLbls>
        <c:axId val="2001897392"/>
        <c:axId val="2001897808"/>
      </c:radarChart>
      <c:catAx>
        <c:axId val="200189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2001897808"/>
        <c:crosses val="autoZero"/>
        <c:auto val="1"/>
        <c:lblAlgn val="ctr"/>
        <c:lblOffset val="100"/>
        <c:noMultiLvlLbl val="0"/>
      </c:catAx>
      <c:valAx>
        <c:axId val="2001897808"/>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2001897392"/>
        <c:crosses val="autoZero"/>
        <c:crossBetween val="between"/>
      </c:valAx>
      <c:spPr>
        <a:noFill/>
        <a:ln>
          <a:noFill/>
        </a:ln>
        <a:effectLst/>
      </c:spPr>
    </c:plotArea>
    <c:legend>
      <c:legendPos val="t"/>
      <c:layout>
        <c:manualLayout>
          <c:xMode val="edge"/>
          <c:yMode val="edge"/>
          <c:x val="0.65708508311461067"/>
          <c:y val="2.3564814814814816E-2"/>
          <c:w val="0.30805183727034119"/>
          <c:h val="0.14756999125109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t-L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lt-LT"/>
              <a:t>Cluster 3</a:t>
            </a:r>
          </a:p>
        </c:rich>
      </c:tx>
      <c:layout>
        <c:manualLayout>
          <c:xMode val="edge"/>
          <c:yMode val="edge"/>
          <c:x val="2.3551974036032371E-2"/>
          <c:y val="5.01043731517710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t-LT"/>
        </a:p>
      </c:txPr>
    </c:title>
    <c:autoTitleDeleted val="0"/>
    <c:plotArea>
      <c:layout>
        <c:manualLayout>
          <c:layoutTarget val="inner"/>
          <c:xMode val="edge"/>
          <c:yMode val="edge"/>
          <c:x val="0.27118279249184762"/>
          <c:y val="0.11570344572313077"/>
          <c:w val="0.42597431002942815"/>
          <c:h val="0.72087960158826303"/>
        </c:manualLayout>
      </c:layout>
      <c:radarChart>
        <c:radarStyle val="marker"/>
        <c:varyColors val="0"/>
        <c:ser>
          <c:idx val="0"/>
          <c:order val="0"/>
          <c:tx>
            <c:strRef>
              <c:f>Keywords!$R$51</c:f>
              <c:strCache>
                <c:ptCount val="1"/>
                <c:pt idx="0">
                  <c:v>occurrences</c:v>
                </c:pt>
              </c:strCache>
            </c:strRef>
          </c:tx>
          <c:spPr>
            <a:ln w="28575" cap="rnd">
              <a:solidFill>
                <a:schemeClr val="accent1"/>
              </a:solidFill>
              <a:round/>
            </a:ln>
            <a:effectLst/>
          </c:spPr>
          <c:marker>
            <c:symbol val="none"/>
          </c:marker>
          <c:cat>
            <c:strRef>
              <c:f>Keywords!$Q$52:$Q$62</c:f>
              <c:strCache>
                <c:ptCount val="11"/>
                <c:pt idx="0">
                  <c:v>proptech</c:v>
                </c:pt>
                <c:pt idx="1">
                  <c:v>investment</c:v>
                </c:pt>
                <c:pt idx="2">
                  <c:v>covid-19 pandemic</c:v>
                </c:pt>
                <c:pt idx="3">
                  <c:v>fintech</c:v>
                </c:pt>
                <c:pt idx="4">
                  <c:v>real estate technologies</c:v>
                </c:pt>
                <c:pt idx="5">
                  <c:v>technology disruption</c:v>
                </c:pt>
                <c:pt idx="6">
                  <c:v>internet of things (iot)</c:v>
                </c:pt>
                <c:pt idx="7">
                  <c:v>management of real estate operating companies</c:v>
                </c:pt>
                <c:pt idx="8">
                  <c:v>technology</c:v>
                </c:pt>
                <c:pt idx="9">
                  <c:v>digital property management</c:v>
                </c:pt>
                <c:pt idx="10">
                  <c:v>complexity</c:v>
                </c:pt>
              </c:strCache>
            </c:strRef>
          </c:cat>
          <c:val>
            <c:numRef>
              <c:f>Keywords!$R$52:$R$62</c:f>
              <c:numCache>
                <c:formatCode>General</c:formatCode>
                <c:ptCount val="11"/>
                <c:pt idx="0">
                  <c:v>3</c:v>
                </c:pt>
                <c:pt idx="1">
                  <c:v>2</c:v>
                </c:pt>
                <c:pt idx="2">
                  <c:v>2</c:v>
                </c:pt>
                <c:pt idx="3">
                  <c:v>2</c:v>
                </c:pt>
                <c:pt idx="4">
                  <c:v>2</c:v>
                </c:pt>
                <c:pt idx="5">
                  <c:v>2</c:v>
                </c:pt>
                <c:pt idx="6">
                  <c:v>1</c:v>
                </c:pt>
                <c:pt idx="7">
                  <c:v>1</c:v>
                </c:pt>
                <c:pt idx="8">
                  <c:v>1</c:v>
                </c:pt>
                <c:pt idx="9">
                  <c:v>2</c:v>
                </c:pt>
                <c:pt idx="10">
                  <c:v>1</c:v>
                </c:pt>
              </c:numCache>
            </c:numRef>
          </c:val>
          <c:extLst>
            <c:ext xmlns:c16="http://schemas.microsoft.com/office/drawing/2014/chart" uri="{C3380CC4-5D6E-409C-BE32-E72D297353CC}">
              <c16:uniqueId val="{00000000-D5EC-434C-A65F-2B4ECBE12D4A}"/>
            </c:ext>
          </c:extLst>
        </c:ser>
        <c:ser>
          <c:idx val="1"/>
          <c:order val="1"/>
          <c:tx>
            <c:strRef>
              <c:f>Keywords!$S$51</c:f>
              <c:strCache>
                <c:ptCount val="1"/>
                <c:pt idx="0">
                  <c:v>total link strength</c:v>
                </c:pt>
              </c:strCache>
            </c:strRef>
          </c:tx>
          <c:spPr>
            <a:ln w="28575" cap="rnd">
              <a:solidFill>
                <a:schemeClr val="accent2"/>
              </a:solidFill>
              <a:round/>
            </a:ln>
            <a:effectLst/>
          </c:spPr>
          <c:marker>
            <c:symbol val="none"/>
          </c:marker>
          <c:cat>
            <c:strRef>
              <c:f>Keywords!$Q$52:$Q$62</c:f>
              <c:strCache>
                <c:ptCount val="11"/>
                <c:pt idx="0">
                  <c:v>proptech</c:v>
                </c:pt>
                <c:pt idx="1">
                  <c:v>investment</c:v>
                </c:pt>
                <c:pt idx="2">
                  <c:v>covid-19 pandemic</c:v>
                </c:pt>
                <c:pt idx="3">
                  <c:v>fintech</c:v>
                </c:pt>
                <c:pt idx="4">
                  <c:v>real estate technologies</c:v>
                </c:pt>
                <c:pt idx="5">
                  <c:v>technology disruption</c:v>
                </c:pt>
                <c:pt idx="6">
                  <c:v>internet of things (iot)</c:v>
                </c:pt>
                <c:pt idx="7">
                  <c:v>management of real estate operating companies</c:v>
                </c:pt>
                <c:pt idx="8">
                  <c:v>technology</c:v>
                </c:pt>
                <c:pt idx="9">
                  <c:v>digital property management</c:v>
                </c:pt>
                <c:pt idx="10">
                  <c:v>complexity</c:v>
                </c:pt>
              </c:strCache>
            </c:strRef>
          </c:cat>
          <c:val>
            <c:numRef>
              <c:f>Keywords!$S$52:$S$62</c:f>
              <c:numCache>
                <c:formatCode>General</c:formatCode>
                <c:ptCount val="11"/>
                <c:pt idx="0">
                  <c:v>14</c:v>
                </c:pt>
                <c:pt idx="1">
                  <c:v>9</c:v>
                </c:pt>
                <c:pt idx="2">
                  <c:v>8</c:v>
                </c:pt>
                <c:pt idx="3">
                  <c:v>7</c:v>
                </c:pt>
                <c:pt idx="4">
                  <c:v>7</c:v>
                </c:pt>
                <c:pt idx="5">
                  <c:v>7</c:v>
                </c:pt>
                <c:pt idx="6">
                  <c:v>6</c:v>
                </c:pt>
                <c:pt idx="7">
                  <c:v>5</c:v>
                </c:pt>
                <c:pt idx="8">
                  <c:v>5</c:v>
                </c:pt>
                <c:pt idx="9">
                  <c:v>4</c:v>
                </c:pt>
                <c:pt idx="10">
                  <c:v>1</c:v>
                </c:pt>
              </c:numCache>
            </c:numRef>
          </c:val>
          <c:extLst>
            <c:ext xmlns:c16="http://schemas.microsoft.com/office/drawing/2014/chart" uri="{C3380CC4-5D6E-409C-BE32-E72D297353CC}">
              <c16:uniqueId val="{00000001-D5EC-434C-A65F-2B4ECBE12D4A}"/>
            </c:ext>
          </c:extLst>
        </c:ser>
        <c:dLbls>
          <c:showLegendKey val="0"/>
          <c:showVal val="0"/>
          <c:showCatName val="0"/>
          <c:showSerName val="0"/>
          <c:showPercent val="0"/>
          <c:showBubbleSize val="0"/>
        </c:dLbls>
        <c:axId val="1868532432"/>
        <c:axId val="1868531600"/>
      </c:radarChart>
      <c:catAx>
        <c:axId val="186853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1868531600"/>
        <c:crosses val="autoZero"/>
        <c:auto val="1"/>
        <c:lblAlgn val="ctr"/>
        <c:lblOffset val="100"/>
        <c:noMultiLvlLbl val="0"/>
      </c:catAx>
      <c:valAx>
        <c:axId val="1868531600"/>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1868532432"/>
        <c:crosses val="autoZero"/>
        <c:crossBetween val="between"/>
      </c:valAx>
      <c:spPr>
        <a:noFill/>
        <a:ln>
          <a:noFill/>
        </a:ln>
        <a:effectLst/>
      </c:spPr>
    </c:plotArea>
    <c:legend>
      <c:legendPos val="t"/>
      <c:layout>
        <c:manualLayout>
          <c:xMode val="edge"/>
          <c:yMode val="edge"/>
          <c:x val="0.62988049789230893"/>
          <c:y val="2.0778652668416394E-3"/>
          <c:w val="0.36502314259897839"/>
          <c:h val="0.134924729264359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t-L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lt-LT"/>
              <a:t>Cluster 4</a:t>
            </a:r>
          </a:p>
        </c:rich>
      </c:tx>
      <c:layout>
        <c:manualLayout>
          <c:xMode val="edge"/>
          <c:yMode val="edge"/>
          <c:x val="2.5000000000000001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t-LT"/>
        </a:p>
      </c:txPr>
    </c:title>
    <c:autoTitleDeleted val="0"/>
    <c:plotArea>
      <c:layout>
        <c:manualLayout>
          <c:layoutTarget val="inner"/>
          <c:xMode val="edge"/>
          <c:yMode val="edge"/>
          <c:x val="0.34364300866964559"/>
          <c:y val="0.21149167918838324"/>
          <c:w val="0.31271422950444144"/>
          <c:h val="0.57701664162323352"/>
        </c:manualLayout>
      </c:layout>
      <c:radarChart>
        <c:radarStyle val="marker"/>
        <c:varyColors val="0"/>
        <c:ser>
          <c:idx val="0"/>
          <c:order val="0"/>
          <c:tx>
            <c:strRef>
              <c:f>Keywords!$R$64</c:f>
              <c:strCache>
                <c:ptCount val="1"/>
                <c:pt idx="0">
                  <c:v>occurrences</c:v>
                </c:pt>
              </c:strCache>
            </c:strRef>
          </c:tx>
          <c:spPr>
            <a:ln w="28575" cap="rnd">
              <a:solidFill>
                <a:schemeClr val="accent1"/>
              </a:solidFill>
              <a:round/>
            </a:ln>
            <a:effectLst/>
          </c:spPr>
          <c:marker>
            <c:symbol val="none"/>
          </c:marker>
          <c:cat>
            <c:strRef>
              <c:f>Keywords!$Q$65:$Q$73</c:f>
              <c:strCache>
                <c:ptCount val="9"/>
                <c:pt idx="0">
                  <c:v>artificial intelligence</c:v>
                </c:pt>
                <c:pt idx="1">
                  <c:v>blockchain</c:v>
                </c:pt>
                <c:pt idx="2">
                  <c:v>metaverse</c:v>
                </c:pt>
                <c:pt idx="3">
                  <c:v>smart buildings</c:v>
                </c:pt>
                <c:pt idx="4">
                  <c:v>data marketplace</c:v>
                </c:pt>
                <c:pt idx="5">
                  <c:v>smart cities</c:v>
                </c:pt>
                <c:pt idx="6">
                  <c:v>metaverse development techniques</c:v>
                </c:pt>
                <c:pt idx="7">
                  <c:v>metaverse technologies</c:v>
                </c:pt>
                <c:pt idx="8">
                  <c:v>nft</c:v>
                </c:pt>
              </c:strCache>
            </c:strRef>
          </c:cat>
          <c:val>
            <c:numRef>
              <c:f>Keywords!$R$65:$R$73</c:f>
              <c:numCache>
                <c:formatCode>General</c:formatCode>
                <c:ptCount val="9"/>
                <c:pt idx="0">
                  <c:v>27</c:v>
                </c:pt>
                <c:pt idx="1">
                  <c:v>3</c:v>
                </c:pt>
                <c:pt idx="2">
                  <c:v>2</c:v>
                </c:pt>
                <c:pt idx="3">
                  <c:v>2</c:v>
                </c:pt>
                <c:pt idx="4">
                  <c:v>1</c:v>
                </c:pt>
                <c:pt idx="5">
                  <c:v>1</c:v>
                </c:pt>
                <c:pt idx="6">
                  <c:v>1</c:v>
                </c:pt>
                <c:pt idx="7">
                  <c:v>1</c:v>
                </c:pt>
                <c:pt idx="8">
                  <c:v>1</c:v>
                </c:pt>
              </c:numCache>
            </c:numRef>
          </c:val>
          <c:extLst>
            <c:ext xmlns:c16="http://schemas.microsoft.com/office/drawing/2014/chart" uri="{C3380CC4-5D6E-409C-BE32-E72D297353CC}">
              <c16:uniqueId val="{00000000-B777-4C32-9AF3-76F9A51B754F}"/>
            </c:ext>
          </c:extLst>
        </c:ser>
        <c:ser>
          <c:idx val="1"/>
          <c:order val="1"/>
          <c:tx>
            <c:strRef>
              <c:f>Keywords!$S$64</c:f>
              <c:strCache>
                <c:ptCount val="1"/>
                <c:pt idx="0">
                  <c:v>total link strength</c:v>
                </c:pt>
              </c:strCache>
            </c:strRef>
          </c:tx>
          <c:spPr>
            <a:ln w="28575" cap="rnd">
              <a:solidFill>
                <a:schemeClr val="accent2"/>
              </a:solidFill>
              <a:round/>
            </a:ln>
            <a:effectLst/>
          </c:spPr>
          <c:marker>
            <c:symbol val="none"/>
          </c:marker>
          <c:cat>
            <c:strRef>
              <c:f>Keywords!$Q$65:$Q$73</c:f>
              <c:strCache>
                <c:ptCount val="9"/>
                <c:pt idx="0">
                  <c:v>artificial intelligence</c:v>
                </c:pt>
                <c:pt idx="1">
                  <c:v>blockchain</c:v>
                </c:pt>
                <c:pt idx="2">
                  <c:v>metaverse</c:v>
                </c:pt>
                <c:pt idx="3">
                  <c:v>smart buildings</c:v>
                </c:pt>
                <c:pt idx="4">
                  <c:v>data marketplace</c:v>
                </c:pt>
                <c:pt idx="5">
                  <c:v>smart cities</c:v>
                </c:pt>
                <c:pt idx="6">
                  <c:v>metaverse development techniques</c:v>
                </c:pt>
                <c:pt idx="7">
                  <c:v>metaverse technologies</c:v>
                </c:pt>
                <c:pt idx="8">
                  <c:v>nft</c:v>
                </c:pt>
              </c:strCache>
            </c:strRef>
          </c:cat>
          <c:val>
            <c:numRef>
              <c:f>Keywords!$S$65:$S$73</c:f>
              <c:numCache>
                <c:formatCode>General</c:formatCode>
                <c:ptCount val="9"/>
                <c:pt idx="0">
                  <c:v>67</c:v>
                </c:pt>
                <c:pt idx="1">
                  <c:v>10</c:v>
                </c:pt>
                <c:pt idx="2">
                  <c:v>8</c:v>
                </c:pt>
                <c:pt idx="3">
                  <c:v>7</c:v>
                </c:pt>
                <c:pt idx="4">
                  <c:v>5</c:v>
                </c:pt>
                <c:pt idx="5">
                  <c:v>5</c:v>
                </c:pt>
                <c:pt idx="6">
                  <c:v>4</c:v>
                </c:pt>
                <c:pt idx="7">
                  <c:v>4</c:v>
                </c:pt>
                <c:pt idx="8">
                  <c:v>4</c:v>
                </c:pt>
              </c:numCache>
            </c:numRef>
          </c:val>
          <c:extLst>
            <c:ext xmlns:c16="http://schemas.microsoft.com/office/drawing/2014/chart" uri="{C3380CC4-5D6E-409C-BE32-E72D297353CC}">
              <c16:uniqueId val="{00000001-B777-4C32-9AF3-76F9A51B754F}"/>
            </c:ext>
          </c:extLst>
        </c:ser>
        <c:dLbls>
          <c:showLegendKey val="0"/>
          <c:showVal val="0"/>
          <c:showCatName val="0"/>
          <c:showSerName val="0"/>
          <c:showPercent val="0"/>
          <c:showBubbleSize val="0"/>
        </c:dLbls>
        <c:axId val="1763396992"/>
        <c:axId val="2007522320"/>
      </c:radarChart>
      <c:catAx>
        <c:axId val="176339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2007522320"/>
        <c:crosses val="autoZero"/>
        <c:auto val="1"/>
        <c:lblAlgn val="ctr"/>
        <c:lblOffset val="100"/>
        <c:noMultiLvlLbl val="0"/>
      </c:catAx>
      <c:valAx>
        <c:axId val="2007522320"/>
        <c:scaling>
          <c:orientation val="maxMin"/>
          <c:max val="8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1763396992"/>
        <c:crosses val="autoZero"/>
        <c:crossBetween val="between"/>
        <c:majorUnit val="20"/>
      </c:valAx>
      <c:spPr>
        <a:noFill/>
        <a:ln>
          <a:noFill/>
        </a:ln>
        <a:effectLst/>
      </c:spPr>
    </c:plotArea>
    <c:legend>
      <c:legendPos val="t"/>
      <c:layout>
        <c:manualLayout>
          <c:xMode val="edge"/>
          <c:yMode val="edge"/>
          <c:x val="0.64207358520911073"/>
          <c:y val="4.0963155095169422E-3"/>
          <c:w val="0.3524962817147857"/>
          <c:h val="0.124421843102945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t-L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lt-LT"/>
              <a:t>Cluster 5</a:t>
            </a:r>
          </a:p>
        </c:rich>
      </c:tx>
      <c:layout>
        <c:manualLayout>
          <c:xMode val="edge"/>
          <c:yMode val="edge"/>
          <c:x val="1.6200866457957805E-2"/>
          <c:y val="2.40782486202405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t-LT"/>
        </a:p>
      </c:txPr>
    </c:title>
    <c:autoTitleDeleted val="0"/>
    <c:plotArea>
      <c:layout>
        <c:manualLayout>
          <c:layoutTarget val="inner"/>
          <c:xMode val="edge"/>
          <c:yMode val="edge"/>
          <c:x val="0.28598146918382189"/>
          <c:y val="0.15396049271301193"/>
          <c:w val="0.41944281061252886"/>
          <c:h val="0.78112729809819759"/>
        </c:manualLayout>
      </c:layout>
      <c:radarChart>
        <c:radarStyle val="marker"/>
        <c:varyColors val="0"/>
        <c:ser>
          <c:idx val="0"/>
          <c:order val="0"/>
          <c:tx>
            <c:strRef>
              <c:f>Keywords!$R$75</c:f>
              <c:strCache>
                <c:ptCount val="1"/>
                <c:pt idx="0">
                  <c:v>occurrences</c:v>
                </c:pt>
              </c:strCache>
            </c:strRef>
          </c:tx>
          <c:spPr>
            <a:ln w="28575" cap="rnd">
              <a:solidFill>
                <a:schemeClr val="accent1"/>
              </a:solidFill>
              <a:round/>
            </a:ln>
            <a:effectLst/>
          </c:spPr>
          <c:marker>
            <c:symbol val="none"/>
          </c:marker>
          <c:cat>
            <c:strRef>
              <c:f>Keywords!$Q$76:$Q$83</c:f>
              <c:strCache>
                <c:ptCount val="8"/>
                <c:pt idx="0">
                  <c:v>artificial neural networks</c:v>
                </c:pt>
                <c:pt idx="1">
                  <c:v>explainable ai</c:v>
                </c:pt>
                <c:pt idx="2">
                  <c:v>forecasting model</c:v>
                </c:pt>
                <c:pt idx="3">
                  <c:v>real estate market</c:v>
                </c:pt>
                <c:pt idx="4">
                  <c:v>genetic algorithm</c:v>
                </c:pt>
                <c:pt idx="5">
                  <c:v>explainability framework</c:v>
                </c:pt>
                <c:pt idx="6">
                  <c:v>rent market</c:v>
                </c:pt>
                <c:pt idx="7">
                  <c:v>large language models (llm)</c:v>
                </c:pt>
              </c:strCache>
            </c:strRef>
          </c:cat>
          <c:val>
            <c:numRef>
              <c:f>Keywords!$R$76:$R$83</c:f>
              <c:numCache>
                <c:formatCode>General</c:formatCode>
                <c:ptCount val="8"/>
                <c:pt idx="0">
                  <c:v>4</c:v>
                </c:pt>
                <c:pt idx="1">
                  <c:v>3</c:v>
                </c:pt>
                <c:pt idx="2">
                  <c:v>3</c:v>
                </c:pt>
                <c:pt idx="3">
                  <c:v>4</c:v>
                </c:pt>
                <c:pt idx="4">
                  <c:v>2</c:v>
                </c:pt>
                <c:pt idx="5">
                  <c:v>1</c:v>
                </c:pt>
                <c:pt idx="6">
                  <c:v>1</c:v>
                </c:pt>
                <c:pt idx="7">
                  <c:v>1</c:v>
                </c:pt>
              </c:numCache>
            </c:numRef>
          </c:val>
          <c:extLst>
            <c:ext xmlns:c16="http://schemas.microsoft.com/office/drawing/2014/chart" uri="{C3380CC4-5D6E-409C-BE32-E72D297353CC}">
              <c16:uniqueId val="{00000000-8906-46F2-98CA-6DCD05BCF9D4}"/>
            </c:ext>
          </c:extLst>
        </c:ser>
        <c:ser>
          <c:idx val="1"/>
          <c:order val="1"/>
          <c:tx>
            <c:strRef>
              <c:f>Keywords!$S$75</c:f>
              <c:strCache>
                <c:ptCount val="1"/>
                <c:pt idx="0">
                  <c:v>total link strength</c:v>
                </c:pt>
              </c:strCache>
            </c:strRef>
          </c:tx>
          <c:spPr>
            <a:ln w="28575" cap="rnd">
              <a:solidFill>
                <a:schemeClr val="accent2"/>
              </a:solidFill>
              <a:round/>
            </a:ln>
            <a:effectLst/>
          </c:spPr>
          <c:marker>
            <c:symbol val="none"/>
          </c:marker>
          <c:cat>
            <c:strRef>
              <c:f>Keywords!$Q$76:$Q$83</c:f>
              <c:strCache>
                <c:ptCount val="8"/>
                <c:pt idx="0">
                  <c:v>artificial neural networks</c:v>
                </c:pt>
                <c:pt idx="1">
                  <c:v>explainable ai</c:v>
                </c:pt>
                <c:pt idx="2">
                  <c:v>forecasting model</c:v>
                </c:pt>
                <c:pt idx="3">
                  <c:v>real estate market</c:v>
                </c:pt>
                <c:pt idx="4">
                  <c:v>genetic algorithm</c:v>
                </c:pt>
                <c:pt idx="5">
                  <c:v>explainability framework</c:v>
                </c:pt>
                <c:pt idx="6">
                  <c:v>rent market</c:v>
                </c:pt>
                <c:pt idx="7">
                  <c:v>large language models (llm)</c:v>
                </c:pt>
              </c:strCache>
            </c:strRef>
          </c:cat>
          <c:val>
            <c:numRef>
              <c:f>Keywords!$S$76:$S$83</c:f>
              <c:numCache>
                <c:formatCode>General</c:formatCode>
                <c:ptCount val="8"/>
                <c:pt idx="0">
                  <c:v>11</c:v>
                </c:pt>
                <c:pt idx="1">
                  <c:v>9</c:v>
                </c:pt>
                <c:pt idx="2">
                  <c:v>9</c:v>
                </c:pt>
                <c:pt idx="3">
                  <c:v>8</c:v>
                </c:pt>
                <c:pt idx="4">
                  <c:v>5</c:v>
                </c:pt>
                <c:pt idx="5">
                  <c:v>4</c:v>
                </c:pt>
                <c:pt idx="6">
                  <c:v>3</c:v>
                </c:pt>
                <c:pt idx="7">
                  <c:v>2</c:v>
                </c:pt>
              </c:numCache>
            </c:numRef>
          </c:val>
          <c:extLst>
            <c:ext xmlns:c16="http://schemas.microsoft.com/office/drawing/2014/chart" uri="{C3380CC4-5D6E-409C-BE32-E72D297353CC}">
              <c16:uniqueId val="{00000001-8906-46F2-98CA-6DCD05BCF9D4}"/>
            </c:ext>
          </c:extLst>
        </c:ser>
        <c:dLbls>
          <c:showLegendKey val="0"/>
          <c:showVal val="0"/>
          <c:showCatName val="0"/>
          <c:showSerName val="0"/>
          <c:showPercent val="0"/>
          <c:showBubbleSize val="0"/>
        </c:dLbls>
        <c:axId val="2007522736"/>
        <c:axId val="2007521904"/>
      </c:radarChart>
      <c:catAx>
        <c:axId val="200752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2007521904"/>
        <c:crosses val="autoZero"/>
        <c:auto val="1"/>
        <c:lblAlgn val="ctr"/>
        <c:lblOffset val="100"/>
        <c:noMultiLvlLbl val="0"/>
      </c:catAx>
      <c:valAx>
        <c:axId val="2007521904"/>
        <c:scaling>
          <c:orientation val="maxMin"/>
          <c:max val="1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2007522736"/>
        <c:crosses val="autoZero"/>
        <c:crossBetween val="between"/>
      </c:valAx>
      <c:spPr>
        <a:noFill/>
        <a:ln>
          <a:noFill/>
        </a:ln>
        <a:effectLst/>
      </c:spPr>
    </c:plotArea>
    <c:legend>
      <c:legendPos val="t"/>
      <c:layout>
        <c:manualLayout>
          <c:xMode val="edge"/>
          <c:yMode val="edge"/>
          <c:x val="0.64634753185972238"/>
          <c:y val="5.4176059395541075E-4"/>
          <c:w val="0.34987521740505334"/>
          <c:h val="0.185854692509389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t-L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lt-LT"/>
              <a:t>Cluster 7</a:t>
            </a:r>
          </a:p>
        </c:rich>
      </c:tx>
      <c:layout>
        <c:manualLayout>
          <c:xMode val="edge"/>
          <c:yMode val="edge"/>
          <c:x val="2.8937445319335117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t-LT"/>
        </a:p>
      </c:txPr>
    </c:title>
    <c:autoTitleDeleted val="0"/>
    <c:plotArea>
      <c:layout>
        <c:manualLayout>
          <c:layoutTarget val="inner"/>
          <c:xMode val="edge"/>
          <c:yMode val="edge"/>
          <c:x val="0.30287685914260715"/>
          <c:y val="0.16926727909011374"/>
          <c:w val="0.47465704286964128"/>
          <c:h val="0.76317876932050155"/>
        </c:manualLayout>
      </c:layout>
      <c:radarChart>
        <c:radarStyle val="marker"/>
        <c:varyColors val="0"/>
        <c:ser>
          <c:idx val="0"/>
          <c:order val="0"/>
          <c:tx>
            <c:strRef>
              <c:f>Keywords!$R$95</c:f>
              <c:strCache>
                <c:ptCount val="1"/>
                <c:pt idx="0">
                  <c:v>occurrences</c:v>
                </c:pt>
              </c:strCache>
            </c:strRef>
          </c:tx>
          <c:spPr>
            <a:ln w="28575" cap="rnd">
              <a:solidFill>
                <a:schemeClr val="accent1"/>
              </a:solidFill>
              <a:round/>
            </a:ln>
            <a:effectLst/>
          </c:spPr>
          <c:marker>
            <c:symbol val="none"/>
          </c:marker>
          <c:cat>
            <c:strRef>
              <c:f>Keywords!$Q$96:$Q$102</c:f>
              <c:strCache>
                <c:ptCount val="7"/>
                <c:pt idx="0">
                  <c:v>machine learning</c:v>
                </c:pt>
                <c:pt idx="1">
                  <c:v>optimization algorithm</c:v>
                </c:pt>
                <c:pt idx="2">
                  <c:v>artificial neural network</c:v>
                </c:pt>
                <c:pt idx="3">
                  <c:v>buildings</c:v>
                </c:pt>
                <c:pt idx="4">
                  <c:v>feature selection</c:v>
                </c:pt>
                <c:pt idx="5">
                  <c:v>price forecasting</c:v>
                </c:pt>
                <c:pt idx="6">
                  <c:v>hybrid model</c:v>
                </c:pt>
              </c:strCache>
            </c:strRef>
          </c:cat>
          <c:val>
            <c:numRef>
              <c:f>Keywords!$R$96:$R$102</c:f>
              <c:numCache>
                <c:formatCode>General</c:formatCode>
                <c:ptCount val="7"/>
                <c:pt idx="0">
                  <c:v>16</c:v>
                </c:pt>
                <c:pt idx="1">
                  <c:v>7</c:v>
                </c:pt>
                <c:pt idx="2">
                  <c:v>2</c:v>
                </c:pt>
                <c:pt idx="3">
                  <c:v>1</c:v>
                </c:pt>
                <c:pt idx="4">
                  <c:v>1</c:v>
                </c:pt>
                <c:pt idx="5">
                  <c:v>2</c:v>
                </c:pt>
                <c:pt idx="6">
                  <c:v>1</c:v>
                </c:pt>
              </c:numCache>
            </c:numRef>
          </c:val>
          <c:extLst>
            <c:ext xmlns:c16="http://schemas.microsoft.com/office/drawing/2014/chart" uri="{C3380CC4-5D6E-409C-BE32-E72D297353CC}">
              <c16:uniqueId val="{00000000-812C-4A44-998D-BC42F7E65615}"/>
            </c:ext>
          </c:extLst>
        </c:ser>
        <c:ser>
          <c:idx val="1"/>
          <c:order val="1"/>
          <c:tx>
            <c:strRef>
              <c:f>Keywords!$S$95</c:f>
              <c:strCache>
                <c:ptCount val="1"/>
                <c:pt idx="0">
                  <c:v>total link strength</c:v>
                </c:pt>
              </c:strCache>
            </c:strRef>
          </c:tx>
          <c:spPr>
            <a:ln w="28575" cap="rnd">
              <a:solidFill>
                <a:schemeClr val="accent2"/>
              </a:solidFill>
              <a:round/>
            </a:ln>
            <a:effectLst/>
          </c:spPr>
          <c:marker>
            <c:symbol val="none"/>
          </c:marker>
          <c:cat>
            <c:strRef>
              <c:f>Keywords!$Q$96:$Q$102</c:f>
              <c:strCache>
                <c:ptCount val="7"/>
                <c:pt idx="0">
                  <c:v>machine learning</c:v>
                </c:pt>
                <c:pt idx="1">
                  <c:v>optimization algorithm</c:v>
                </c:pt>
                <c:pt idx="2">
                  <c:v>artificial neural network</c:v>
                </c:pt>
                <c:pt idx="3">
                  <c:v>buildings</c:v>
                </c:pt>
                <c:pt idx="4">
                  <c:v>feature selection</c:v>
                </c:pt>
                <c:pt idx="5">
                  <c:v>price forecasting</c:v>
                </c:pt>
                <c:pt idx="6">
                  <c:v>hybrid model</c:v>
                </c:pt>
              </c:strCache>
            </c:strRef>
          </c:cat>
          <c:val>
            <c:numRef>
              <c:f>Keywords!$S$96:$S$102</c:f>
              <c:numCache>
                <c:formatCode>General</c:formatCode>
                <c:ptCount val="7"/>
                <c:pt idx="0">
                  <c:v>60</c:v>
                </c:pt>
                <c:pt idx="1">
                  <c:v>17</c:v>
                </c:pt>
                <c:pt idx="2">
                  <c:v>6</c:v>
                </c:pt>
                <c:pt idx="3">
                  <c:v>6</c:v>
                </c:pt>
                <c:pt idx="4">
                  <c:v>6</c:v>
                </c:pt>
                <c:pt idx="5">
                  <c:v>5</c:v>
                </c:pt>
                <c:pt idx="6">
                  <c:v>3</c:v>
                </c:pt>
              </c:numCache>
            </c:numRef>
          </c:val>
          <c:extLst>
            <c:ext xmlns:c16="http://schemas.microsoft.com/office/drawing/2014/chart" uri="{C3380CC4-5D6E-409C-BE32-E72D297353CC}">
              <c16:uniqueId val="{00000001-812C-4A44-998D-BC42F7E65615}"/>
            </c:ext>
          </c:extLst>
        </c:ser>
        <c:dLbls>
          <c:showLegendKey val="0"/>
          <c:showVal val="0"/>
          <c:showCatName val="0"/>
          <c:showSerName val="0"/>
          <c:showPercent val="0"/>
          <c:showBubbleSize val="0"/>
        </c:dLbls>
        <c:axId val="1854344560"/>
        <c:axId val="1854343728"/>
      </c:radarChart>
      <c:catAx>
        <c:axId val="185434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1854343728"/>
        <c:crosses val="autoZero"/>
        <c:auto val="1"/>
        <c:lblAlgn val="ctr"/>
        <c:lblOffset val="100"/>
        <c:noMultiLvlLbl val="0"/>
      </c:catAx>
      <c:valAx>
        <c:axId val="1854343728"/>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1854344560"/>
        <c:crosses val="autoZero"/>
        <c:crossBetween val="between"/>
      </c:valAx>
      <c:spPr>
        <a:noFill/>
        <a:ln>
          <a:noFill/>
        </a:ln>
        <a:effectLst/>
      </c:spPr>
    </c:plotArea>
    <c:legend>
      <c:legendPos val="t"/>
      <c:layout>
        <c:manualLayout>
          <c:xMode val="edge"/>
          <c:yMode val="edge"/>
          <c:x val="0.67829525185320827"/>
          <c:y val="1.8935185185185201E-2"/>
          <c:w val="0.32017497812773404"/>
          <c:h val="0.135888900671451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t-L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lt-LT"/>
              <a:t>Cluster 8</a:t>
            </a:r>
          </a:p>
        </c:rich>
      </c:tx>
      <c:layout>
        <c:manualLayout>
          <c:xMode val="edge"/>
          <c:yMode val="edge"/>
          <c:x val="1.1596675415573385E-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t-LT"/>
        </a:p>
      </c:txPr>
    </c:title>
    <c:autoTitleDeleted val="0"/>
    <c:plotArea>
      <c:layout>
        <c:manualLayout>
          <c:layoutTarget val="inner"/>
          <c:xMode val="edge"/>
          <c:yMode val="edge"/>
          <c:x val="0.30862970253718286"/>
          <c:y val="0.12287875473899096"/>
          <c:w val="0.44133748906386699"/>
          <c:h val="0.7816389617964421"/>
        </c:manualLayout>
      </c:layout>
      <c:radarChart>
        <c:radarStyle val="marker"/>
        <c:varyColors val="0"/>
        <c:ser>
          <c:idx val="0"/>
          <c:order val="0"/>
          <c:tx>
            <c:strRef>
              <c:f>Keywords!$R$104</c:f>
              <c:strCache>
                <c:ptCount val="1"/>
                <c:pt idx="0">
                  <c:v>occurrences</c:v>
                </c:pt>
              </c:strCache>
            </c:strRef>
          </c:tx>
          <c:spPr>
            <a:ln w="28575" cap="rnd">
              <a:solidFill>
                <a:schemeClr val="accent1"/>
              </a:solidFill>
              <a:round/>
            </a:ln>
            <a:effectLst/>
          </c:spPr>
          <c:marker>
            <c:symbol val="none"/>
          </c:marker>
          <c:cat>
            <c:strRef>
              <c:f>Keywords!$Q$105:$Q$110</c:f>
              <c:strCache>
                <c:ptCount val="6"/>
                <c:pt idx="0">
                  <c:v>real estate</c:v>
                </c:pt>
                <c:pt idx="1">
                  <c:v>property valuation</c:v>
                </c:pt>
                <c:pt idx="2">
                  <c:v>automated valuation models</c:v>
                </c:pt>
                <c:pt idx="3">
                  <c:v>mass appraisal</c:v>
                </c:pt>
                <c:pt idx="4">
                  <c:v>automatic valuation</c:v>
                </c:pt>
                <c:pt idx="5">
                  <c:v>bp neural network</c:v>
                </c:pt>
              </c:strCache>
            </c:strRef>
          </c:cat>
          <c:val>
            <c:numRef>
              <c:f>Keywords!$R$105:$R$110</c:f>
              <c:numCache>
                <c:formatCode>General</c:formatCode>
                <c:ptCount val="6"/>
                <c:pt idx="0">
                  <c:v>15</c:v>
                </c:pt>
                <c:pt idx="1">
                  <c:v>8</c:v>
                </c:pt>
                <c:pt idx="2">
                  <c:v>3</c:v>
                </c:pt>
                <c:pt idx="3">
                  <c:v>2</c:v>
                </c:pt>
                <c:pt idx="4">
                  <c:v>1</c:v>
                </c:pt>
                <c:pt idx="5">
                  <c:v>1</c:v>
                </c:pt>
              </c:numCache>
            </c:numRef>
          </c:val>
          <c:extLst>
            <c:ext xmlns:c16="http://schemas.microsoft.com/office/drawing/2014/chart" uri="{C3380CC4-5D6E-409C-BE32-E72D297353CC}">
              <c16:uniqueId val="{00000000-F123-48F4-AB18-2456006A13C5}"/>
            </c:ext>
          </c:extLst>
        </c:ser>
        <c:ser>
          <c:idx val="1"/>
          <c:order val="1"/>
          <c:tx>
            <c:strRef>
              <c:f>Keywords!$S$104</c:f>
              <c:strCache>
                <c:ptCount val="1"/>
                <c:pt idx="0">
                  <c:v>total link strength</c:v>
                </c:pt>
              </c:strCache>
            </c:strRef>
          </c:tx>
          <c:spPr>
            <a:ln w="28575" cap="rnd">
              <a:solidFill>
                <a:schemeClr val="accent2"/>
              </a:solidFill>
              <a:round/>
            </a:ln>
            <a:effectLst/>
          </c:spPr>
          <c:marker>
            <c:symbol val="none"/>
          </c:marker>
          <c:cat>
            <c:strRef>
              <c:f>Keywords!$Q$105:$Q$110</c:f>
              <c:strCache>
                <c:ptCount val="6"/>
                <c:pt idx="0">
                  <c:v>real estate</c:v>
                </c:pt>
                <c:pt idx="1">
                  <c:v>property valuation</c:v>
                </c:pt>
                <c:pt idx="2">
                  <c:v>automated valuation models</c:v>
                </c:pt>
                <c:pt idx="3">
                  <c:v>mass appraisal</c:v>
                </c:pt>
                <c:pt idx="4">
                  <c:v>automatic valuation</c:v>
                </c:pt>
                <c:pt idx="5">
                  <c:v>bp neural network</c:v>
                </c:pt>
              </c:strCache>
            </c:strRef>
          </c:cat>
          <c:val>
            <c:numRef>
              <c:f>Keywords!$S$105:$S$110</c:f>
              <c:numCache>
                <c:formatCode>General</c:formatCode>
                <c:ptCount val="6"/>
                <c:pt idx="0">
                  <c:v>51</c:v>
                </c:pt>
                <c:pt idx="1">
                  <c:v>28</c:v>
                </c:pt>
                <c:pt idx="2">
                  <c:v>14</c:v>
                </c:pt>
                <c:pt idx="3">
                  <c:v>8</c:v>
                </c:pt>
                <c:pt idx="4">
                  <c:v>6</c:v>
                </c:pt>
                <c:pt idx="5">
                  <c:v>3</c:v>
                </c:pt>
              </c:numCache>
            </c:numRef>
          </c:val>
          <c:extLst>
            <c:ext xmlns:c16="http://schemas.microsoft.com/office/drawing/2014/chart" uri="{C3380CC4-5D6E-409C-BE32-E72D297353CC}">
              <c16:uniqueId val="{00000001-F123-48F4-AB18-2456006A13C5}"/>
            </c:ext>
          </c:extLst>
        </c:ser>
        <c:dLbls>
          <c:showLegendKey val="0"/>
          <c:showVal val="0"/>
          <c:showCatName val="0"/>
          <c:showSerName val="0"/>
          <c:showPercent val="0"/>
          <c:showBubbleSize val="0"/>
        </c:dLbls>
        <c:axId val="2107222944"/>
        <c:axId val="2107223776"/>
      </c:radarChart>
      <c:catAx>
        <c:axId val="210722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2107223776"/>
        <c:crosses val="autoZero"/>
        <c:auto val="1"/>
        <c:lblAlgn val="ctr"/>
        <c:lblOffset val="100"/>
        <c:noMultiLvlLbl val="0"/>
      </c:catAx>
      <c:valAx>
        <c:axId val="2107223776"/>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2107222944"/>
        <c:crosses val="autoZero"/>
        <c:crossBetween val="between"/>
      </c:valAx>
      <c:spPr>
        <a:noFill/>
        <a:ln>
          <a:noFill/>
        </a:ln>
        <a:effectLst/>
      </c:spPr>
    </c:plotArea>
    <c:legend>
      <c:legendPos val="t"/>
      <c:layout>
        <c:manualLayout>
          <c:xMode val="edge"/>
          <c:yMode val="edge"/>
          <c:x val="0.66426754200481974"/>
          <c:y val="4.1666666666666599E-4"/>
          <c:w val="0.33142504245792803"/>
          <c:h val="0.127886981336648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t-L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lt-LT"/>
              <a:t>Cluster 6</a:t>
            </a:r>
          </a:p>
        </c:rich>
      </c:tx>
      <c:layout>
        <c:manualLayout>
          <c:xMode val="edge"/>
          <c:yMode val="edge"/>
          <c:x val="2.777777777777777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t-LT"/>
        </a:p>
      </c:txPr>
    </c:title>
    <c:autoTitleDeleted val="0"/>
    <c:plotArea>
      <c:layout>
        <c:manualLayout>
          <c:layoutTarget val="inner"/>
          <c:xMode val="edge"/>
          <c:yMode val="edge"/>
          <c:x val="0.27946325459317584"/>
          <c:y val="0.1184106153397492"/>
          <c:w val="0.45496259842519687"/>
          <c:h val="0.77595654709827921"/>
        </c:manualLayout>
      </c:layout>
      <c:radarChart>
        <c:radarStyle val="marker"/>
        <c:varyColors val="0"/>
        <c:ser>
          <c:idx val="0"/>
          <c:order val="0"/>
          <c:tx>
            <c:strRef>
              <c:f>Keywords!$R$86</c:f>
              <c:strCache>
                <c:ptCount val="1"/>
                <c:pt idx="0">
                  <c:v>occurrences</c:v>
                </c:pt>
              </c:strCache>
            </c:strRef>
          </c:tx>
          <c:spPr>
            <a:ln w="28575" cap="rnd">
              <a:solidFill>
                <a:schemeClr val="accent1"/>
              </a:solidFill>
              <a:round/>
            </a:ln>
            <a:effectLst/>
          </c:spPr>
          <c:marker>
            <c:symbol val="none"/>
          </c:marker>
          <c:cat>
            <c:strRef>
              <c:f>Keywords!$Q$87:$Q$93</c:f>
              <c:strCache>
                <c:ptCount val="7"/>
                <c:pt idx="0">
                  <c:v>decision support</c:v>
                </c:pt>
                <c:pt idx="1">
                  <c:v>spatial data analysis</c:v>
                </c:pt>
                <c:pt idx="2">
                  <c:v>text mining</c:v>
                </c:pt>
                <c:pt idx="3">
                  <c:v>digitalization</c:v>
                </c:pt>
                <c:pt idx="4">
                  <c:v>automated information extraction using ai</c:v>
                </c:pt>
                <c:pt idx="5">
                  <c:v>property management</c:v>
                </c:pt>
                <c:pt idx="6">
                  <c:v>efficiency of fuzzy recommender systems</c:v>
                </c:pt>
              </c:strCache>
            </c:strRef>
          </c:cat>
          <c:val>
            <c:numRef>
              <c:f>Keywords!$R$87:$R$93</c:f>
              <c:numCache>
                <c:formatCode>General</c:formatCode>
                <c:ptCount val="7"/>
                <c:pt idx="0">
                  <c:v>2</c:v>
                </c:pt>
                <c:pt idx="1">
                  <c:v>2</c:v>
                </c:pt>
                <c:pt idx="2">
                  <c:v>2</c:v>
                </c:pt>
                <c:pt idx="3">
                  <c:v>2</c:v>
                </c:pt>
                <c:pt idx="4">
                  <c:v>1</c:v>
                </c:pt>
                <c:pt idx="5">
                  <c:v>2</c:v>
                </c:pt>
                <c:pt idx="6">
                  <c:v>1</c:v>
                </c:pt>
              </c:numCache>
            </c:numRef>
          </c:val>
          <c:extLst>
            <c:ext xmlns:c16="http://schemas.microsoft.com/office/drawing/2014/chart" uri="{C3380CC4-5D6E-409C-BE32-E72D297353CC}">
              <c16:uniqueId val="{00000000-EAF2-4D08-8317-F618170B4365}"/>
            </c:ext>
          </c:extLst>
        </c:ser>
        <c:ser>
          <c:idx val="1"/>
          <c:order val="1"/>
          <c:tx>
            <c:strRef>
              <c:f>Keywords!$S$86</c:f>
              <c:strCache>
                <c:ptCount val="1"/>
                <c:pt idx="0">
                  <c:v>total link strength</c:v>
                </c:pt>
              </c:strCache>
            </c:strRef>
          </c:tx>
          <c:spPr>
            <a:ln w="28575" cap="rnd">
              <a:solidFill>
                <a:schemeClr val="accent2"/>
              </a:solidFill>
              <a:round/>
            </a:ln>
            <a:effectLst/>
          </c:spPr>
          <c:marker>
            <c:symbol val="none"/>
          </c:marker>
          <c:cat>
            <c:strRef>
              <c:f>Keywords!$Q$87:$Q$93</c:f>
              <c:strCache>
                <c:ptCount val="7"/>
                <c:pt idx="0">
                  <c:v>decision support</c:v>
                </c:pt>
                <c:pt idx="1">
                  <c:v>spatial data analysis</c:v>
                </c:pt>
                <c:pt idx="2">
                  <c:v>text mining</c:v>
                </c:pt>
                <c:pt idx="3">
                  <c:v>digitalization</c:v>
                </c:pt>
                <c:pt idx="4">
                  <c:v>automated information extraction using ai</c:v>
                </c:pt>
                <c:pt idx="5">
                  <c:v>property management</c:v>
                </c:pt>
                <c:pt idx="6">
                  <c:v>efficiency of fuzzy recommender systems</c:v>
                </c:pt>
              </c:strCache>
            </c:strRef>
          </c:cat>
          <c:val>
            <c:numRef>
              <c:f>Keywords!$S$87:$S$93</c:f>
              <c:numCache>
                <c:formatCode>General</c:formatCode>
                <c:ptCount val="7"/>
                <c:pt idx="0">
                  <c:v>7</c:v>
                </c:pt>
                <c:pt idx="1">
                  <c:v>7</c:v>
                </c:pt>
                <c:pt idx="2">
                  <c:v>7</c:v>
                </c:pt>
                <c:pt idx="3">
                  <c:v>5</c:v>
                </c:pt>
                <c:pt idx="4">
                  <c:v>4</c:v>
                </c:pt>
                <c:pt idx="5">
                  <c:v>3</c:v>
                </c:pt>
                <c:pt idx="6">
                  <c:v>3</c:v>
                </c:pt>
              </c:numCache>
            </c:numRef>
          </c:val>
          <c:extLst>
            <c:ext xmlns:c16="http://schemas.microsoft.com/office/drawing/2014/chart" uri="{C3380CC4-5D6E-409C-BE32-E72D297353CC}">
              <c16:uniqueId val="{00000001-EAF2-4D08-8317-F618170B4365}"/>
            </c:ext>
          </c:extLst>
        </c:ser>
        <c:dLbls>
          <c:showLegendKey val="0"/>
          <c:showVal val="0"/>
          <c:showCatName val="0"/>
          <c:showSerName val="0"/>
          <c:showPercent val="0"/>
          <c:showBubbleSize val="0"/>
        </c:dLbls>
        <c:axId val="2001037872"/>
        <c:axId val="2001038704"/>
      </c:radarChart>
      <c:catAx>
        <c:axId val="200103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2001038704"/>
        <c:crosses val="autoZero"/>
        <c:auto val="1"/>
        <c:lblAlgn val="ctr"/>
        <c:lblOffset val="100"/>
        <c:noMultiLvlLbl val="0"/>
      </c:catAx>
      <c:valAx>
        <c:axId val="2001038704"/>
        <c:scaling>
          <c:orientation val="maxMin"/>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200103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t-L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chart" Target="../charts/chart9.xml"/><Relationship Id="rId2"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8.xml"/><Relationship Id="rId5" Type="http://schemas.openxmlformats.org/officeDocument/2006/relationships/chart" Target="../charts/chart4.xml"/><Relationship Id="rId10" Type="http://schemas.openxmlformats.org/officeDocument/2006/relationships/image" Target="../media/image4.png"/><Relationship Id="rId4" Type="http://schemas.openxmlformats.org/officeDocument/2006/relationships/image" Target="../media/image2.png"/><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95249</xdr:colOff>
      <xdr:row>1</xdr:row>
      <xdr:rowOff>4762</xdr:rowOff>
    </xdr:from>
    <xdr:to>
      <xdr:col>16</xdr:col>
      <xdr:colOff>504824</xdr:colOff>
      <xdr:row>12</xdr:row>
      <xdr:rowOff>28575</xdr:rowOff>
    </xdr:to>
    <xdr:graphicFrame macro="">
      <xdr:nvGraphicFramePr>
        <xdr:cNvPr id="2" name="Chart 1">
          <a:extLst>
            <a:ext uri="{FF2B5EF4-FFF2-40B4-BE49-F238E27FC236}">
              <a16:creationId xmlns:a16="http://schemas.microsoft.com/office/drawing/2014/main" id="{8B035913-095A-45A5-BEFD-A955CFD88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276225</xdr:colOff>
      <xdr:row>1</xdr:row>
      <xdr:rowOff>85725</xdr:rowOff>
    </xdr:from>
    <xdr:to>
      <xdr:col>16</xdr:col>
      <xdr:colOff>960120</xdr:colOff>
      <xdr:row>21</xdr:row>
      <xdr:rowOff>133350</xdr:rowOff>
    </xdr:to>
    <xdr:pic>
      <xdr:nvPicPr>
        <xdr:cNvPr id="2" name="Picture 1">
          <a:extLst>
            <a:ext uri="{FF2B5EF4-FFF2-40B4-BE49-F238E27FC236}">
              <a16:creationId xmlns:a16="http://schemas.microsoft.com/office/drawing/2014/main" id="{22E86AB9-949A-4DD6-9D49-692A178DA59F}"/>
            </a:ext>
          </a:extLst>
        </xdr:cNvPr>
        <xdr:cNvPicPr/>
      </xdr:nvPicPr>
      <xdr:blipFill>
        <a:blip xmlns:r="http://schemas.openxmlformats.org/officeDocument/2006/relationships" r:embed="rId1"/>
        <a:stretch>
          <a:fillRect/>
        </a:stretch>
      </xdr:blipFill>
      <xdr:spPr>
        <a:xfrm>
          <a:off x="13392150" y="276225"/>
          <a:ext cx="1293495" cy="3857625"/>
        </a:xfrm>
        <a:prstGeom prst="rect">
          <a:avLst/>
        </a:prstGeom>
      </xdr:spPr>
    </xdr:pic>
    <xdr:clientData/>
  </xdr:twoCellAnchor>
  <xdr:twoCellAnchor>
    <xdr:from>
      <xdr:col>19</xdr:col>
      <xdr:colOff>581023</xdr:colOff>
      <xdr:row>21</xdr:row>
      <xdr:rowOff>176212</xdr:rowOff>
    </xdr:from>
    <xdr:to>
      <xdr:col>26</xdr:col>
      <xdr:colOff>314325</xdr:colOff>
      <xdr:row>36</xdr:row>
      <xdr:rowOff>76200</xdr:rowOff>
    </xdr:to>
    <xdr:graphicFrame macro="">
      <xdr:nvGraphicFramePr>
        <xdr:cNvPr id="3" name="Chart 2">
          <a:extLst>
            <a:ext uri="{FF2B5EF4-FFF2-40B4-BE49-F238E27FC236}">
              <a16:creationId xmlns:a16="http://schemas.microsoft.com/office/drawing/2014/main" id="{A8443227-C4B7-4959-BEAB-51A039DC4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590550</xdr:colOff>
      <xdr:row>36</xdr:row>
      <xdr:rowOff>138112</xdr:rowOff>
    </xdr:from>
    <xdr:to>
      <xdr:col>26</xdr:col>
      <xdr:colOff>161925</xdr:colOff>
      <xdr:row>49</xdr:row>
      <xdr:rowOff>0</xdr:rowOff>
    </xdr:to>
    <xdr:graphicFrame macro="">
      <xdr:nvGraphicFramePr>
        <xdr:cNvPr id="4" name="Chart 3">
          <a:extLst>
            <a:ext uri="{FF2B5EF4-FFF2-40B4-BE49-F238E27FC236}">
              <a16:creationId xmlns:a16="http://schemas.microsoft.com/office/drawing/2014/main" id="{3293D296-6E40-4C10-A4A0-17F4B7D01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981075</xdr:colOff>
      <xdr:row>1</xdr:row>
      <xdr:rowOff>85725</xdr:rowOff>
    </xdr:from>
    <xdr:to>
      <xdr:col>17</xdr:col>
      <xdr:colOff>509270</xdr:colOff>
      <xdr:row>20</xdr:row>
      <xdr:rowOff>161925</xdr:rowOff>
    </xdr:to>
    <xdr:pic>
      <xdr:nvPicPr>
        <xdr:cNvPr id="5" name="Picture 4">
          <a:extLst>
            <a:ext uri="{FF2B5EF4-FFF2-40B4-BE49-F238E27FC236}">
              <a16:creationId xmlns:a16="http://schemas.microsoft.com/office/drawing/2014/main" id="{8B052076-56C5-43C4-B266-6B7E925B35FD}"/>
            </a:ext>
          </a:extLst>
        </xdr:cNvPr>
        <xdr:cNvPicPr/>
      </xdr:nvPicPr>
      <xdr:blipFill>
        <a:blip xmlns:r="http://schemas.openxmlformats.org/officeDocument/2006/relationships" r:embed="rId4"/>
        <a:stretch>
          <a:fillRect/>
        </a:stretch>
      </xdr:blipFill>
      <xdr:spPr>
        <a:xfrm>
          <a:off x="14706600" y="276225"/>
          <a:ext cx="1347470" cy="3695700"/>
        </a:xfrm>
        <a:prstGeom prst="rect">
          <a:avLst/>
        </a:prstGeom>
      </xdr:spPr>
    </xdr:pic>
    <xdr:clientData/>
  </xdr:twoCellAnchor>
  <xdr:twoCellAnchor>
    <xdr:from>
      <xdr:col>19</xdr:col>
      <xdr:colOff>561974</xdr:colOff>
      <xdr:row>50</xdr:row>
      <xdr:rowOff>4764</xdr:rowOff>
    </xdr:from>
    <xdr:to>
      <xdr:col>26</xdr:col>
      <xdr:colOff>104775</xdr:colOff>
      <xdr:row>61</xdr:row>
      <xdr:rowOff>133350</xdr:rowOff>
    </xdr:to>
    <xdr:graphicFrame macro="">
      <xdr:nvGraphicFramePr>
        <xdr:cNvPr id="6" name="Chart 5">
          <a:extLst>
            <a:ext uri="{FF2B5EF4-FFF2-40B4-BE49-F238E27FC236}">
              <a16:creationId xmlns:a16="http://schemas.microsoft.com/office/drawing/2014/main" id="{8219598F-DE5B-469C-B919-A7F6F1773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538512</xdr:colOff>
      <xdr:row>62</xdr:row>
      <xdr:rowOff>108136</xdr:rowOff>
    </xdr:from>
    <xdr:to>
      <xdr:col>25</xdr:col>
      <xdr:colOff>512726</xdr:colOff>
      <xdr:row>73</xdr:row>
      <xdr:rowOff>18585</xdr:rowOff>
    </xdr:to>
    <xdr:graphicFrame macro="">
      <xdr:nvGraphicFramePr>
        <xdr:cNvPr id="7" name="Chart 6">
          <a:extLst>
            <a:ext uri="{FF2B5EF4-FFF2-40B4-BE49-F238E27FC236}">
              <a16:creationId xmlns:a16="http://schemas.microsoft.com/office/drawing/2014/main" id="{6DFBF979-A5F3-4FD7-9040-EF76B8E06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495300</xdr:colOff>
      <xdr:row>1</xdr:row>
      <xdr:rowOff>152400</xdr:rowOff>
    </xdr:from>
    <xdr:to>
      <xdr:col>19</xdr:col>
      <xdr:colOff>509905</xdr:colOff>
      <xdr:row>20</xdr:row>
      <xdr:rowOff>171450</xdr:rowOff>
    </xdr:to>
    <xdr:pic>
      <xdr:nvPicPr>
        <xdr:cNvPr id="8" name="Picture 7">
          <a:extLst>
            <a:ext uri="{FF2B5EF4-FFF2-40B4-BE49-F238E27FC236}">
              <a16:creationId xmlns:a16="http://schemas.microsoft.com/office/drawing/2014/main" id="{705F852C-5DCC-4DD4-933D-A0A520C8DD37}"/>
            </a:ext>
          </a:extLst>
        </xdr:cNvPr>
        <xdr:cNvPicPr/>
      </xdr:nvPicPr>
      <xdr:blipFill>
        <a:blip xmlns:r="http://schemas.openxmlformats.org/officeDocument/2006/relationships" r:embed="rId7"/>
        <a:stretch>
          <a:fillRect/>
        </a:stretch>
      </xdr:blipFill>
      <xdr:spPr>
        <a:xfrm>
          <a:off x="16040100" y="342900"/>
          <a:ext cx="1233805" cy="3638550"/>
        </a:xfrm>
        <a:prstGeom prst="rect">
          <a:avLst/>
        </a:prstGeom>
      </xdr:spPr>
    </xdr:pic>
    <xdr:clientData/>
  </xdr:twoCellAnchor>
  <xdr:twoCellAnchor>
    <xdr:from>
      <xdr:col>19</xdr:col>
      <xdr:colOff>542926</xdr:colOff>
      <xdr:row>73</xdr:row>
      <xdr:rowOff>4760</xdr:rowOff>
    </xdr:from>
    <xdr:to>
      <xdr:col>25</xdr:col>
      <xdr:colOff>589329</xdr:colOff>
      <xdr:row>85</xdr:row>
      <xdr:rowOff>22227</xdr:rowOff>
    </xdr:to>
    <xdr:graphicFrame macro="">
      <xdr:nvGraphicFramePr>
        <xdr:cNvPr id="9" name="Chart 8">
          <a:extLst>
            <a:ext uri="{FF2B5EF4-FFF2-40B4-BE49-F238E27FC236}">
              <a16:creationId xmlns:a16="http://schemas.microsoft.com/office/drawing/2014/main" id="{78BB8B68-CB12-4E15-8CC3-CD158A3BF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568138</xdr:colOff>
      <xdr:row>94</xdr:row>
      <xdr:rowOff>33898</xdr:rowOff>
    </xdr:from>
    <xdr:to>
      <xdr:col>25</xdr:col>
      <xdr:colOff>592231</xdr:colOff>
      <xdr:row>106</xdr:row>
      <xdr:rowOff>114861</xdr:rowOff>
    </xdr:to>
    <xdr:graphicFrame macro="">
      <xdr:nvGraphicFramePr>
        <xdr:cNvPr id="10" name="Chart 9">
          <a:extLst>
            <a:ext uri="{FF2B5EF4-FFF2-40B4-BE49-F238E27FC236}">
              <a16:creationId xmlns:a16="http://schemas.microsoft.com/office/drawing/2014/main" id="{CF1B1BB3-C26A-4B4F-8142-16CB62AC3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19</xdr:col>
      <xdr:colOff>581025</xdr:colOff>
      <xdr:row>12</xdr:row>
      <xdr:rowOff>85725</xdr:rowOff>
    </xdr:from>
    <xdr:to>
      <xdr:col>22</xdr:col>
      <xdr:colOff>17780</xdr:colOff>
      <xdr:row>20</xdr:row>
      <xdr:rowOff>152400</xdr:rowOff>
    </xdr:to>
    <xdr:pic>
      <xdr:nvPicPr>
        <xdr:cNvPr id="11" name="Picture 10">
          <a:extLst>
            <a:ext uri="{FF2B5EF4-FFF2-40B4-BE49-F238E27FC236}">
              <a16:creationId xmlns:a16="http://schemas.microsoft.com/office/drawing/2014/main" id="{FA5CA5D7-B696-453E-87AB-400E747A61D6}"/>
            </a:ext>
          </a:extLst>
        </xdr:cNvPr>
        <xdr:cNvPicPr/>
      </xdr:nvPicPr>
      <xdr:blipFill>
        <a:blip xmlns:r="http://schemas.openxmlformats.org/officeDocument/2006/relationships" r:embed="rId10"/>
        <a:stretch>
          <a:fillRect/>
        </a:stretch>
      </xdr:blipFill>
      <xdr:spPr>
        <a:xfrm>
          <a:off x="17345025" y="2371725"/>
          <a:ext cx="1265555" cy="1590675"/>
        </a:xfrm>
        <a:prstGeom prst="rect">
          <a:avLst/>
        </a:prstGeom>
      </xdr:spPr>
    </xdr:pic>
    <xdr:clientData/>
  </xdr:twoCellAnchor>
  <xdr:twoCellAnchor>
    <xdr:from>
      <xdr:col>20</xdr:col>
      <xdr:colOff>76761</xdr:colOff>
      <xdr:row>107</xdr:row>
      <xdr:rowOff>4202</xdr:rowOff>
    </xdr:from>
    <xdr:to>
      <xdr:col>26</xdr:col>
      <xdr:colOff>138953</xdr:colOff>
      <xdr:row>119</xdr:row>
      <xdr:rowOff>104215</xdr:rowOff>
    </xdr:to>
    <xdr:graphicFrame macro="">
      <xdr:nvGraphicFramePr>
        <xdr:cNvPr id="12" name="Chart 11">
          <a:extLst>
            <a:ext uri="{FF2B5EF4-FFF2-40B4-BE49-F238E27FC236}">
              <a16:creationId xmlns:a16="http://schemas.microsoft.com/office/drawing/2014/main" id="{8B734A02-55A5-4143-9986-B6C07AEB6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409014</xdr:colOff>
      <xdr:row>82</xdr:row>
      <xdr:rowOff>124384</xdr:rowOff>
    </xdr:from>
    <xdr:to>
      <xdr:col>27</xdr:col>
      <xdr:colOff>140073</xdr:colOff>
      <xdr:row>97</xdr:row>
      <xdr:rowOff>10084</xdr:rowOff>
    </xdr:to>
    <xdr:graphicFrame macro="">
      <xdr:nvGraphicFramePr>
        <xdr:cNvPr id="14" name="Chart 13">
          <a:extLst>
            <a:ext uri="{FF2B5EF4-FFF2-40B4-BE49-F238E27FC236}">
              <a16:creationId xmlns:a16="http://schemas.microsoft.com/office/drawing/2014/main" id="{963924E6-FB8D-4836-A6FB-0B1DC75E3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2"/>
  <sheetViews>
    <sheetView workbookViewId="0">
      <selection activeCell="E1" sqref="E1"/>
    </sheetView>
  </sheetViews>
  <sheetFormatPr defaultRowHeight="15" x14ac:dyDescent="0.25"/>
  <cols>
    <col min="1" max="1" width="5" customWidth="1"/>
    <col min="2" max="2" width="13.7109375" customWidth="1"/>
    <col min="3" max="3" width="13.85546875" customWidth="1"/>
    <col min="4" max="4" width="14.5703125" customWidth="1"/>
    <col min="5" max="5" width="20.140625" customWidth="1"/>
  </cols>
  <sheetData>
    <row r="1" spans="1:13" x14ac:dyDescent="0.25">
      <c r="A1" t="s">
        <v>0</v>
      </c>
      <c r="B1" t="s">
        <v>1</v>
      </c>
      <c r="C1" t="s">
        <v>2</v>
      </c>
      <c r="D1" t="s">
        <v>3</v>
      </c>
      <c r="E1" t="s">
        <v>4</v>
      </c>
      <c r="J1" s="1" t="s">
        <v>206</v>
      </c>
    </row>
    <row r="2" spans="1:13" x14ac:dyDescent="0.25">
      <c r="A2">
        <v>197</v>
      </c>
      <c r="B2" t="s">
        <v>201</v>
      </c>
      <c r="C2">
        <v>3</v>
      </c>
      <c r="D2">
        <v>11</v>
      </c>
      <c r="E2">
        <v>9</v>
      </c>
      <c r="J2" t="s">
        <v>1</v>
      </c>
      <c r="K2" t="s">
        <v>2</v>
      </c>
      <c r="L2" t="s">
        <v>3</v>
      </c>
      <c r="M2" t="s">
        <v>4</v>
      </c>
    </row>
    <row r="3" spans="1:13" x14ac:dyDescent="0.25">
      <c r="A3">
        <v>64</v>
      </c>
      <c r="B3" t="s">
        <v>68</v>
      </c>
      <c r="C3">
        <v>3</v>
      </c>
      <c r="D3">
        <v>4</v>
      </c>
      <c r="E3">
        <v>9</v>
      </c>
      <c r="J3" t="s">
        <v>123</v>
      </c>
      <c r="K3">
        <v>2</v>
      </c>
      <c r="L3">
        <v>87</v>
      </c>
      <c r="M3">
        <v>7</v>
      </c>
    </row>
    <row r="4" spans="1:13" x14ac:dyDescent="0.25">
      <c r="A4">
        <v>116</v>
      </c>
      <c r="B4" t="s">
        <v>120</v>
      </c>
      <c r="C4">
        <v>3</v>
      </c>
      <c r="D4">
        <v>4</v>
      </c>
      <c r="E4">
        <v>9</v>
      </c>
      <c r="J4" t="s">
        <v>150</v>
      </c>
      <c r="K4">
        <v>1</v>
      </c>
      <c r="L4">
        <v>83</v>
      </c>
      <c r="M4">
        <v>2</v>
      </c>
    </row>
    <row r="5" spans="1:13" x14ac:dyDescent="0.25">
      <c r="A5">
        <v>129</v>
      </c>
      <c r="B5" t="s">
        <v>133</v>
      </c>
      <c r="C5">
        <v>3</v>
      </c>
      <c r="D5">
        <v>4</v>
      </c>
      <c r="E5">
        <v>9</v>
      </c>
      <c r="J5" t="s">
        <v>172</v>
      </c>
      <c r="K5">
        <v>1</v>
      </c>
      <c r="L5">
        <v>83</v>
      </c>
      <c r="M5">
        <v>2</v>
      </c>
    </row>
    <row r="6" spans="1:13" x14ac:dyDescent="0.25">
      <c r="A6">
        <v>149</v>
      </c>
      <c r="B6" t="s">
        <v>153</v>
      </c>
      <c r="C6">
        <v>3</v>
      </c>
      <c r="D6">
        <v>4</v>
      </c>
      <c r="E6">
        <v>9</v>
      </c>
      <c r="J6" t="s">
        <v>180</v>
      </c>
      <c r="K6">
        <v>1</v>
      </c>
      <c r="L6">
        <v>83</v>
      </c>
      <c r="M6">
        <v>2</v>
      </c>
    </row>
    <row r="7" spans="1:13" x14ac:dyDescent="0.25">
      <c r="A7">
        <v>119</v>
      </c>
      <c r="B7" t="s">
        <v>123</v>
      </c>
      <c r="C7">
        <v>2</v>
      </c>
      <c r="D7">
        <v>87</v>
      </c>
      <c r="E7">
        <v>7</v>
      </c>
      <c r="J7" t="s">
        <v>10</v>
      </c>
      <c r="K7">
        <v>1</v>
      </c>
      <c r="L7">
        <v>66</v>
      </c>
      <c r="M7">
        <v>3</v>
      </c>
    </row>
    <row r="8" spans="1:13" x14ac:dyDescent="0.25">
      <c r="A8">
        <v>177</v>
      </c>
      <c r="B8" t="s">
        <v>181</v>
      </c>
      <c r="C8">
        <v>2</v>
      </c>
      <c r="D8">
        <v>55</v>
      </c>
      <c r="E8">
        <v>4</v>
      </c>
      <c r="J8" t="s">
        <v>23</v>
      </c>
      <c r="K8">
        <v>1</v>
      </c>
      <c r="L8">
        <v>66</v>
      </c>
      <c r="M8">
        <v>3</v>
      </c>
    </row>
    <row r="9" spans="1:13" x14ac:dyDescent="0.25">
      <c r="A9">
        <v>183</v>
      </c>
      <c r="B9" t="s">
        <v>187</v>
      </c>
      <c r="C9">
        <v>2</v>
      </c>
      <c r="D9">
        <v>25</v>
      </c>
      <c r="E9">
        <v>7</v>
      </c>
      <c r="J9" t="s">
        <v>83</v>
      </c>
      <c r="K9">
        <v>1</v>
      </c>
      <c r="L9">
        <v>66</v>
      </c>
      <c r="M9">
        <v>3</v>
      </c>
    </row>
    <row r="10" spans="1:13" x14ac:dyDescent="0.25">
      <c r="A10">
        <v>155</v>
      </c>
      <c r="B10" t="s">
        <v>159</v>
      </c>
      <c r="C10">
        <v>2</v>
      </c>
      <c r="D10">
        <v>22</v>
      </c>
      <c r="E10">
        <v>4</v>
      </c>
      <c r="J10" t="s">
        <v>181</v>
      </c>
      <c r="K10">
        <v>2</v>
      </c>
      <c r="L10">
        <v>55</v>
      </c>
      <c r="M10">
        <v>4</v>
      </c>
    </row>
    <row r="11" spans="1:13" x14ac:dyDescent="0.25">
      <c r="A11">
        <v>27</v>
      </c>
      <c r="B11" t="s">
        <v>31</v>
      </c>
      <c r="C11">
        <v>2</v>
      </c>
      <c r="D11">
        <v>12</v>
      </c>
      <c r="E11">
        <v>4</v>
      </c>
      <c r="J11" t="s">
        <v>94</v>
      </c>
      <c r="K11">
        <v>1</v>
      </c>
      <c r="L11">
        <v>49</v>
      </c>
      <c r="M11">
        <v>1</v>
      </c>
    </row>
    <row r="12" spans="1:13" x14ac:dyDescent="0.25">
      <c r="A12">
        <v>175</v>
      </c>
      <c r="B12" t="s">
        <v>179</v>
      </c>
      <c r="C12">
        <v>2</v>
      </c>
      <c r="D12">
        <v>12</v>
      </c>
      <c r="E12">
        <v>4</v>
      </c>
      <c r="J12" t="s">
        <v>65</v>
      </c>
      <c r="K12">
        <v>1</v>
      </c>
      <c r="L12">
        <v>30</v>
      </c>
      <c r="M12">
        <v>0</v>
      </c>
    </row>
    <row r="13" spans="1:13" x14ac:dyDescent="0.25">
      <c r="A13">
        <v>66</v>
      </c>
      <c r="B13" t="s">
        <v>70</v>
      </c>
      <c r="C13">
        <v>2</v>
      </c>
      <c r="D13">
        <v>9</v>
      </c>
      <c r="E13">
        <v>4</v>
      </c>
    </row>
    <row r="14" spans="1:13" x14ac:dyDescent="0.25">
      <c r="A14">
        <v>132</v>
      </c>
      <c r="B14" t="s">
        <v>136</v>
      </c>
      <c r="C14">
        <v>2</v>
      </c>
      <c r="D14">
        <v>9</v>
      </c>
      <c r="E14">
        <v>4</v>
      </c>
      <c r="J14" s="1" t="s">
        <v>207</v>
      </c>
    </row>
    <row r="15" spans="1:13" x14ac:dyDescent="0.25">
      <c r="A15">
        <v>147</v>
      </c>
      <c r="B15" t="s">
        <v>151</v>
      </c>
      <c r="C15">
        <v>2</v>
      </c>
      <c r="D15">
        <v>9</v>
      </c>
      <c r="E15">
        <v>0</v>
      </c>
      <c r="J15" t="s">
        <v>1</v>
      </c>
      <c r="K15" t="s">
        <v>2</v>
      </c>
      <c r="L15" t="s">
        <v>3</v>
      </c>
      <c r="M15" t="s">
        <v>4</v>
      </c>
    </row>
    <row r="16" spans="1:13" x14ac:dyDescent="0.25">
      <c r="A16">
        <v>86</v>
      </c>
      <c r="B16" t="s">
        <v>90</v>
      </c>
      <c r="C16">
        <v>2</v>
      </c>
      <c r="D16">
        <v>8</v>
      </c>
      <c r="E16">
        <v>1</v>
      </c>
      <c r="J16" t="s">
        <v>201</v>
      </c>
      <c r="K16">
        <v>3</v>
      </c>
      <c r="L16">
        <v>11</v>
      </c>
      <c r="M16">
        <v>9</v>
      </c>
    </row>
    <row r="17" spans="1:13" x14ac:dyDescent="0.25">
      <c r="A17">
        <v>81</v>
      </c>
      <c r="B17" t="s">
        <v>85</v>
      </c>
      <c r="C17">
        <v>2</v>
      </c>
      <c r="D17">
        <v>6</v>
      </c>
      <c r="E17">
        <v>1</v>
      </c>
      <c r="J17" t="s">
        <v>68</v>
      </c>
      <c r="K17">
        <v>3</v>
      </c>
      <c r="L17">
        <v>4</v>
      </c>
      <c r="M17">
        <v>9</v>
      </c>
    </row>
    <row r="18" spans="1:13" x14ac:dyDescent="0.25">
      <c r="A18">
        <v>20</v>
      </c>
      <c r="B18" t="s">
        <v>24</v>
      </c>
      <c r="C18">
        <v>2</v>
      </c>
      <c r="D18">
        <v>1</v>
      </c>
      <c r="E18">
        <v>2</v>
      </c>
      <c r="J18" t="s">
        <v>120</v>
      </c>
      <c r="K18">
        <v>3</v>
      </c>
      <c r="L18">
        <v>4</v>
      </c>
      <c r="M18">
        <v>9</v>
      </c>
    </row>
    <row r="19" spans="1:13" x14ac:dyDescent="0.25">
      <c r="A19">
        <v>146</v>
      </c>
      <c r="B19" t="s">
        <v>150</v>
      </c>
      <c r="C19">
        <v>1</v>
      </c>
      <c r="D19">
        <v>83</v>
      </c>
      <c r="E19">
        <v>2</v>
      </c>
      <c r="J19" t="s">
        <v>133</v>
      </c>
      <c r="K19">
        <v>3</v>
      </c>
      <c r="L19">
        <v>4</v>
      </c>
      <c r="M19">
        <v>9</v>
      </c>
    </row>
    <row r="20" spans="1:13" x14ac:dyDescent="0.25">
      <c r="A20">
        <v>168</v>
      </c>
      <c r="B20" t="s">
        <v>172</v>
      </c>
      <c r="C20">
        <v>1</v>
      </c>
      <c r="D20">
        <v>83</v>
      </c>
      <c r="E20">
        <v>2</v>
      </c>
      <c r="J20" t="s">
        <v>153</v>
      </c>
      <c r="K20">
        <v>3</v>
      </c>
      <c r="L20">
        <v>4</v>
      </c>
      <c r="M20">
        <v>9</v>
      </c>
    </row>
    <row r="21" spans="1:13" x14ac:dyDescent="0.25">
      <c r="A21">
        <v>176</v>
      </c>
      <c r="B21" t="s">
        <v>180</v>
      </c>
      <c r="C21">
        <v>1</v>
      </c>
      <c r="D21">
        <v>83</v>
      </c>
      <c r="E21">
        <v>2</v>
      </c>
      <c r="J21" t="s">
        <v>123</v>
      </c>
      <c r="K21">
        <v>2</v>
      </c>
      <c r="L21">
        <v>87</v>
      </c>
      <c r="M21">
        <v>7</v>
      </c>
    </row>
    <row r="22" spans="1:13" x14ac:dyDescent="0.25">
      <c r="A22">
        <v>6</v>
      </c>
      <c r="B22" t="s">
        <v>10</v>
      </c>
      <c r="C22">
        <v>1</v>
      </c>
      <c r="D22">
        <v>66</v>
      </c>
      <c r="E22">
        <v>3</v>
      </c>
      <c r="J22" t="s">
        <v>181</v>
      </c>
      <c r="K22">
        <v>2</v>
      </c>
      <c r="L22">
        <v>55</v>
      </c>
      <c r="M22">
        <v>4</v>
      </c>
    </row>
    <row r="23" spans="1:13" x14ac:dyDescent="0.25">
      <c r="A23">
        <v>19</v>
      </c>
      <c r="B23" t="s">
        <v>23</v>
      </c>
      <c r="C23">
        <v>1</v>
      </c>
      <c r="D23">
        <v>66</v>
      </c>
      <c r="E23">
        <v>3</v>
      </c>
      <c r="J23" t="s">
        <v>187</v>
      </c>
      <c r="K23">
        <v>2</v>
      </c>
      <c r="L23">
        <v>25</v>
      </c>
      <c r="M23">
        <v>7</v>
      </c>
    </row>
    <row r="24" spans="1:13" x14ac:dyDescent="0.25">
      <c r="A24">
        <v>79</v>
      </c>
      <c r="B24" t="s">
        <v>83</v>
      </c>
      <c r="C24">
        <v>1</v>
      </c>
      <c r="D24">
        <v>66</v>
      </c>
      <c r="E24">
        <v>3</v>
      </c>
      <c r="J24" t="s">
        <v>159</v>
      </c>
      <c r="K24">
        <v>2</v>
      </c>
      <c r="L24">
        <v>22</v>
      </c>
      <c r="M24">
        <v>4</v>
      </c>
    </row>
    <row r="25" spans="1:13" x14ac:dyDescent="0.25">
      <c r="A25">
        <v>90</v>
      </c>
      <c r="B25" t="s">
        <v>94</v>
      </c>
      <c r="C25">
        <v>1</v>
      </c>
      <c r="D25">
        <v>49</v>
      </c>
      <c r="E25">
        <v>1</v>
      </c>
      <c r="J25" t="s">
        <v>31</v>
      </c>
      <c r="K25">
        <v>2</v>
      </c>
      <c r="L25">
        <v>12</v>
      </c>
      <c r="M25">
        <v>4</v>
      </c>
    </row>
    <row r="26" spans="1:13" x14ac:dyDescent="0.25">
      <c r="A26">
        <v>61</v>
      </c>
      <c r="B26" t="s">
        <v>65</v>
      </c>
      <c r="C26">
        <v>1</v>
      </c>
      <c r="D26">
        <v>30</v>
      </c>
      <c r="E26">
        <v>0</v>
      </c>
    </row>
    <row r="27" spans="1:13" x14ac:dyDescent="0.25">
      <c r="A27">
        <v>170</v>
      </c>
      <c r="B27" t="s">
        <v>174</v>
      </c>
      <c r="C27">
        <v>1</v>
      </c>
      <c r="D27">
        <v>30</v>
      </c>
      <c r="E27">
        <v>0</v>
      </c>
    </row>
    <row r="28" spans="1:13" x14ac:dyDescent="0.25">
      <c r="A28">
        <v>13</v>
      </c>
      <c r="B28" t="s">
        <v>17</v>
      </c>
      <c r="C28">
        <v>1</v>
      </c>
      <c r="D28">
        <v>23</v>
      </c>
      <c r="E28">
        <v>9</v>
      </c>
    </row>
    <row r="29" spans="1:13" x14ac:dyDescent="0.25">
      <c r="A29">
        <v>98</v>
      </c>
      <c r="B29" t="s">
        <v>102</v>
      </c>
      <c r="C29">
        <v>1</v>
      </c>
      <c r="D29">
        <v>23</v>
      </c>
      <c r="E29">
        <v>9</v>
      </c>
    </row>
    <row r="30" spans="1:13" x14ac:dyDescent="0.25">
      <c r="A30">
        <v>127</v>
      </c>
      <c r="B30" t="s">
        <v>131</v>
      </c>
      <c r="C30">
        <v>1</v>
      </c>
      <c r="D30">
        <v>23</v>
      </c>
      <c r="E30">
        <v>9</v>
      </c>
    </row>
    <row r="31" spans="1:13" x14ac:dyDescent="0.25">
      <c r="A31">
        <v>138</v>
      </c>
      <c r="B31" t="s">
        <v>142</v>
      </c>
      <c r="C31">
        <v>1</v>
      </c>
      <c r="D31">
        <v>23</v>
      </c>
      <c r="E31">
        <v>9</v>
      </c>
    </row>
    <row r="32" spans="1:13" x14ac:dyDescent="0.25">
      <c r="A32">
        <v>139</v>
      </c>
      <c r="B32" t="s">
        <v>143</v>
      </c>
      <c r="C32">
        <v>1</v>
      </c>
      <c r="D32">
        <v>23</v>
      </c>
      <c r="E32">
        <v>9</v>
      </c>
    </row>
    <row r="33" spans="1:5" x14ac:dyDescent="0.25">
      <c r="A33">
        <v>140</v>
      </c>
      <c r="B33" t="s">
        <v>144</v>
      </c>
      <c r="C33">
        <v>1</v>
      </c>
      <c r="D33">
        <v>23</v>
      </c>
      <c r="E33">
        <v>9</v>
      </c>
    </row>
    <row r="34" spans="1:5" x14ac:dyDescent="0.25">
      <c r="A34">
        <v>141</v>
      </c>
      <c r="B34" t="s">
        <v>145</v>
      </c>
      <c r="C34">
        <v>1</v>
      </c>
      <c r="D34">
        <v>23</v>
      </c>
      <c r="E34">
        <v>9</v>
      </c>
    </row>
    <row r="35" spans="1:5" x14ac:dyDescent="0.25">
      <c r="A35">
        <v>148</v>
      </c>
      <c r="B35" t="s">
        <v>152</v>
      </c>
      <c r="C35">
        <v>1</v>
      </c>
      <c r="D35">
        <v>23</v>
      </c>
      <c r="E35">
        <v>9</v>
      </c>
    </row>
    <row r="36" spans="1:5" x14ac:dyDescent="0.25">
      <c r="A36">
        <v>160</v>
      </c>
      <c r="B36" t="s">
        <v>164</v>
      </c>
      <c r="C36">
        <v>1</v>
      </c>
      <c r="D36">
        <v>23</v>
      </c>
      <c r="E36">
        <v>9</v>
      </c>
    </row>
    <row r="37" spans="1:5" x14ac:dyDescent="0.25">
      <c r="A37">
        <v>173</v>
      </c>
      <c r="B37" t="s">
        <v>177</v>
      </c>
      <c r="C37">
        <v>1</v>
      </c>
      <c r="D37">
        <v>23</v>
      </c>
      <c r="E37">
        <v>9</v>
      </c>
    </row>
    <row r="38" spans="1:5" x14ac:dyDescent="0.25">
      <c r="A38">
        <v>2</v>
      </c>
      <c r="B38" t="s">
        <v>6</v>
      </c>
      <c r="C38">
        <v>1</v>
      </c>
      <c r="D38">
        <v>22</v>
      </c>
      <c r="E38">
        <v>3</v>
      </c>
    </row>
    <row r="39" spans="1:5" x14ac:dyDescent="0.25">
      <c r="A39">
        <v>3</v>
      </c>
      <c r="B39" t="s">
        <v>7</v>
      </c>
      <c r="C39">
        <v>1</v>
      </c>
      <c r="D39">
        <v>22</v>
      </c>
      <c r="E39">
        <v>3</v>
      </c>
    </row>
    <row r="40" spans="1:5" x14ac:dyDescent="0.25">
      <c r="A40">
        <v>22</v>
      </c>
      <c r="B40" t="s">
        <v>26</v>
      </c>
      <c r="C40">
        <v>1</v>
      </c>
      <c r="D40">
        <v>22</v>
      </c>
      <c r="E40">
        <v>3</v>
      </c>
    </row>
    <row r="41" spans="1:5" x14ac:dyDescent="0.25">
      <c r="A41">
        <v>121</v>
      </c>
      <c r="B41" t="s">
        <v>125</v>
      </c>
      <c r="C41">
        <v>1</v>
      </c>
      <c r="D41">
        <v>22</v>
      </c>
      <c r="E41">
        <v>3</v>
      </c>
    </row>
    <row r="42" spans="1:5" x14ac:dyDescent="0.25">
      <c r="A42">
        <v>137</v>
      </c>
      <c r="B42" t="s">
        <v>141</v>
      </c>
      <c r="C42">
        <v>1</v>
      </c>
      <c r="D42">
        <v>22</v>
      </c>
      <c r="E42">
        <v>2</v>
      </c>
    </row>
    <row r="43" spans="1:5" x14ac:dyDescent="0.25">
      <c r="A43">
        <v>67</v>
      </c>
      <c r="B43" t="s">
        <v>71</v>
      </c>
      <c r="C43">
        <v>1</v>
      </c>
      <c r="D43">
        <v>21</v>
      </c>
      <c r="E43">
        <v>4</v>
      </c>
    </row>
    <row r="44" spans="1:5" x14ac:dyDescent="0.25">
      <c r="A44">
        <v>73</v>
      </c>
      <c r="B44" t="s">
        <v>77</v>
      </c>
      <c r="C44">
        <v>1</v>
      </c>
      <c r="D44">
        <v>21</v>
      </c>
      <c r="E44">
        <v>4</v>
      </c>
    </row>
    <row r="45" spans="1:5" x14ac:dyDescent="0.25">
      <c r="A45">
        <v>87</v>
      </c>
      <c r="B45" t="s">
        <v>91</v>
      </c>
      <c r="C45">
        <v>1</v>
      </c>
      <c r="D45">
        <v>21</v>
      </c>
      <c r="E45">
        <v>4</v>
      </c>
    </row>
    <row r="46" spans="1:5" x14ac:dyDescent="0.25">
      <c r="A46">
        <v>88</v>
      </c>
      <c r="B46" t="s">
        <v>92</v>
      </c>
      <c r="C46">
        <v>1</v>
      </c>
      <c r="D46">
        <v>21</v>
      </c>
      <c r="E46">
        <v>4</v>
      </c>
    </row>
    <row r="47" spans="1:5" x14ac:dyDescent="0.25">
      <c r="A47">
        <v>118</v>
      </c>
      <c r="B47" t="s">
        <v>122</v>
      </c>
      <c r="C47">
        <v>1</v>
      </c>
      <c r="D47">
        <v>21</v>
      </c>
      <c r="E47">
        <v>1</v>
      </c>
    </row>
    <row r="48" spans="1:5" x14ac:dyDescent="0.25">
      <c r="A48">
        <v>162</v>
      </c>
      <c r="B48" t="s">
        <v>166</v>
      </c>
      <c r="C48">
        <v>1</v>
      </c>
      <c r="D48">
        <v>21</v>
      </c>
      <c r="E48">
        <v>1</v>
      </c>
    </row>
    <row r="49" spans="1:5" x14ac:dyDescent="0.25">
      <c r="A49">
        <v>18</v>
      </c>
      <c r="B49" t="s">
        <v>22</v>
      </c>
      <c r="C49">
        <v>1</v>
      </c>
      <c r="D49">
        <v>18</v>
      </c>
      <c r="E49">
        <v>1</v>
      </c>
    </row>
    <row r="50" spans="1:5" x14ac:dyDescent="0.25">
      <c r="A50">
        <v>190</v>
      </c>
      <c r="B50" t="s">
        <v>194</v>
      </c>
      <c r="C50">
        <v>1</v>
      </c>
      <c r="D50">
        <v>18</v>
      </c>
      <c r="E50">
        <v>1</v>
      </c>
    </row>
    <row r="51" spans="1:5" x14ac:dyDescent="0.25">
      <c r="A51">
        <v>174</v>
      </c>
      <c r="B51" t="s">
        <v>178</v>
      </c>
      <c r="C51">
        <v>1</v>
      </c>
      <c r="D51">
        <v>16</v>
      </c>
      <c r="E51">
        <v>0</v>
      </c>
    </row>
    <row r="52" spans="1:5" x14ac:dyDescent="0.25">
      <c r="A52">
        <v>29</v>
      </c>
      <c r="B52" t="s">
        <v>33</v>
      </c>
      <c r="C52">
        <v>1</v>
      </c>
      <c r="D52">
        <v>14</v>
      </c>
      <c r="E52">
        <v>2</v>
      </c>
    </row>
    <row r="53" spans="1:5" x14ac:dyDescent="0.25">
      <c r="A53">
        <v>41</v>
      </c>
      <c r="B53" t="s">
        <v>45</v>
      </c>
      <c r="C53">
        <v>1</v>
      </c>
      <c r="D53">
        <v>14</v>
      </c>
      <c r="E53">
        <v>2</v>
      </c>
    </row>
    <row r="54" spans="1:5" x14ac:dyDescent="0.25">
      <c r="A54">
        <v>49</v>
      </c>
      <c r="B54" t="s">
        <v>53</v>
      </c>
      <c r="C54">
        <v>1</v>
      </c>
      <c r="D54">
        <v>14</v>
      </c>
      <c r="E54">
        <v>2</v>
      </c>
    </row>
    <row r="55" spans="1:5" x14ac:dyDescent="0.25">
      <c r="A55">
        <v>4</v>
      </c>
      <c r="B55" t="s">
        <v>8</v>
      </c>
      <c r="C55">
        <v>1</v>
      </c>
      <c r="D55">
        <v>13</v>
      </c>
      <c r="E55">
        <v>3</v>
      </c>
    </row>
    <row r="56" spans="1:5" x14ac:dyDescent="0.25">
      <c r="A56">
        <v>34</v>
      </c>
      <c r="B56" t="s">
        <v>38</v>
      </c>
      <c r="C56">
        <v>1</v>
      </c>
      <c r="D56">
        <v>13</v>
      </c>
      <c r="E56">
        <v>2</v>
      </c>
    </row>
    <row r="57" spans="1:5" x14ac:dyDescent="0.25">
      <c r="A57">
        <v>71</v>
      </c>
      <c r="B57" t="s">
        <v>75</v>
      </c>
      <c r="C57">
        <v>1</v>
      </c>
      <c r="D57">
        <v>13</v>
      </c>
      <c r="E57">
        <v>2</v>
      </c>
    </row>
    <row r="58" spans="1:5" x14ac:dyDescent="0.25">
      <c r="A58">
        <v>74</v>
      </c>
      <c r="B58" t="s">
        <v>78</v>
      </c>
      <c r="C58">
        <v>1</v>
      </c>
      <c r="D58">
        <v>13</v>
      </c>
      <c r="E58">
        <v>2</v>
      </c>
    </row>
    <row r="59" spans="1:5" x14ac:dyDescent="0.25">
      <c r="A59">
        <v>105</v>
      </c>
      <c r="B59" t="s">
        <v>109</v>
      </c>
      <c r="C59">
        <v>1</v>
      </c>
      <c r="D59">
        <v>13</v>
      </c>
      <c r="E59">
        <v>3</v>
      </c>
    </row>
    <row r="60" spans="1:5" x14ac:dyDescent="0.25">
      <c r="A60">
        <v>120</v>
      </c>
      <c r="B60" t="s">
        <v>124</v>
      </c>
      <c r="C60">
        <v>1</v>
      </c>
      <c r="D60">
        <v>13</v>
      </c>
      <c r="E60">
        <v>3</v>
      </c>
    </row>
    <row r="61" spans="1:5" x14ac:dyDescent="0.25">
      <c r="A61">
        <v>125</v>
      </c>
      <c r="B61" t="s">
        <v>129</v>
      </c>
      <c r="C61">
        <v>1</v>
      </c>
      <c r="D61">
        <v>13</v>
      </c>
      <c r="E61">
        <v>3</v>
      </c>
    </row>
    <row r="62" spans="1:5" x14ac:dyDescent="0.25">
      <c r="A62">
        <v>70</v>
      </c>
      <c r="B62" t="s">
        <v>74</v>
      </c>
      <c r="C62">
        <v>1</v>
      </c>
      <c r="D62">
        <v>12</v>
      </c>
      <c r="E62">
        <v>2</v>
      </c>
    </row>
    <row r="63" spans="1:5" x14ac:dyDescent="0.25">
      <c r="A63">
        <v>75</v>
      </c>
      <c r="B63" t="s">
        <v>79</v>
      </c>
      <c r="C63">
        <v>1</v>
      </c>
      <c r="D63">
        <v>12</v>
      </c>
      <c r="E63">
        <v>2</v>
      </c>
    </row>
    <row r="64" spans="1:5" x14ac:dyDescent="0.25">
      <c r="A64">
        <v>161</v>
      </c>
      <c r="B64" t="s">
        <v>165</v>
      </c>
      <c r="C64">
        <v>1</v>
      </c>
      <c r="D64">
        <v>12</v>
      </c>
      <c r="E64">
        <v>2</v>
      </c>
    </row>
    <row r="65" spans="1:5" x14ac:dyDescent="0.25">
      <c r="A65">
        <v>24</v>
      </c>
      <c r="B65" t="s">
        <v>28</v>
      </c>
      <c r="C65">
        <v>1</v>
      </c>
      <c r="D65">
        <v>11</v>
      </c>
      <c r="E65">
        <v>6</v>
      </c>
    </row>
    <row r="66" spans="1:5" x14ac:dyDescent="0.25">
      <c r="A66">
        <v>33</v>
      </c>
      <c r="B66" t="s">
        <v>37</v>
      </c>
      <c r="C66">
        <v>1</v>
      </c>
      <c r="D66">
        <v>11</v>
      </c>
      <c r="E66">
        <v>6</v>
      </c>
    </row>
    <row r="67" spans="1:5" x14ac:dyDescent="0.25">
      <c r="A67">
        <v>108</v>
      </c>
      <c r="B67" t="s">
        <v>112</v>
      </c>
      <c r="C67">
        <v>1</v>
      </c>
      <c r="D67">
        <v>11</v>
      </c>
      <c r="E67">
        <v>6</v>
      </c>
    </row>
    <row r="68" spans="1:5" x14ac:dyDescent="0.25">
      <c r="A68">
        <v>122</v>
      </c>
      <c r="B68" t="s">
        <v>126</v>
      </c>
      <c r="C68">
        <v>1</v>
      </c>
      <c r="D68">
        <v>11</v>
      </c>
      <c r="E68">
        <v>6</v>
      </c>
    </row>
    <row r="69" spans="1:5" x14ac:dyDescent="0.25">
      <c r="A69">
        <v>188</v>
      </c>
      <c r="B69" t="s">
        <v>192</v>
      </c>
      <c r="C69">
        <v>1</v>
      </c>
      <c r="D69">
        <v>11</v>
      </c>
      <c r="E69">
        <v>6</v>
      </c>
    </row>
    <row r="70" spans="1:5" x14ac:dyDescent="0.25">
      <c r="A70">
        <v>191</v>
      </c>
      <c r="B70" t="s">
        <v>195</v>
      </c>
      <c r="C70">
        <v>1</v>
      </c>
      <c r="D70">
        <v>11</v>
      </c>
      <c r="E70">
        <v>6</v>
      </c>
    </row>
    <row r="71" spans="1:5" x14ac:dyDescent="0.25">
      <c r="A71">
        <v>199</v>
      </c>
      <c r="B71" t="s">
        <v>203</v>
      </c>
      <c r="C71">
        <v>1</v>
      </c>
      <c r="D71">
        <v>11</v>
      </c>
      <c r="E71">
        <v>6</v>
      </c>
    </row>
    <row r="72" spans="1:5" x14ac:dyDescent="0.25">
      <c r="A72">
        <v>14</v>
      </c>
      <c r="B72" t="s">
        <v>18</v>
      </c>
      <c r="C72">
        <v>1</v>
      </c>
      <c r="D72">
        <v>8</v>
      </c>
      <c r="E72">
        <v>2</v>
      </c>
    </row>
    <row r="73" spans="1:5" x14ac:dyDescent="0.25">
      <c r="A73">
        <v>46</v>
      </c>
      <c r="B73" t="s">
        <v>50</v>
      </c>
      <c r="C73">
        <v>1</v>
      </c>
      <c r="D73">
        <v>8</v>
      </c>
      <c r="E73">
        <v>0</v>
      </c>
    </row>
    <row r="74" spans="1:5" x14ac:dyDescent="0.25">
      <c r="A74">
        <v>85</v>
      </c>
      <c r="B74" t="s">
        <v>89</v>
      </c>
      <c r="C74">
        <v>1</v>
      </c>
      <c r="D74">
        <v>8</v>
      </c>
      <c r="E74">
        <v>2</v>
      </c>
    </row>
    <row r="75" spans="1:5" x14ac:dyDescent="0.25">
      <c r="A75">
        <v>112</v>
      </c>
      <c r="B75" t="s">
        <v>116</v>
      </c>
      <c r="C75">
        <v>1</v>
      </c>
      <c r="D75">
        <v>8</v>
      </c>
      <c r="E75">
        <v>2</v>
      </c>
    </row>
    <row r="76" spans="1:5" x14ac:dyDescent="0.25">
      <c r="A76">
        <v>201</v>
      </c>
      <c r="B76" t="s">
        <v>205</v>
      </c>
      <c r="C76">
        <v>1</v>
      </c>
      <c r="D76">
        <v>8</v>
      </c>
      <c r="E76">
        <v>0</v>
      </c>
    </row>
    <row r="77" spans="1:5" x14ac:dyDescent="0.25">
      <c r="A77">
        <v>25</v>
      </c>
      <c r="B77" t="s">
        <v>29</v>
      </c>
      <c r="C77">
        <v>1</v>
      </c>
      <c r="D77">
        <v>6</v>
      </c>
      <c r="E77">
        <v>3</v>
      </c>
    </row>
    <row r="78" spans="1:5" x14ac:dyDescent="0.25">
      <c r="A78">
        <v>92</v>
      </c>
      <c r="B78" t="s">
        <v>96</v>
      </c>
      <c r="C78">
        <v>1</v>
      </c>
      <c r="D78">
        <v>6</v>
      </c>
      <c r="E78">
        <v>3</v>
      </c>
    </row>
    <row r="79" spans="1:5" x14ac:dyDescent="0.25">
      <c r="A79">
        <v>128</v>
      </c>
      <c r="B79" t="s">
        <v>132</v>
      </c>
      <c r="C79">
        <v>1</v>
      </c>
      <c r="D79">
        <v>6</v>
      </c>
      <c r="E79">
        <v>3</v>
      </c>
    </row>
    <row r="80" spans="1:5" x14ac:dyDescent="0.25">
      <c r="A80">
        <v>130</v>
      </c>
      <c r="B80" t="s">
        <v>134</v>
      </c>
      <c r="C80">
        <v>1</v>
      </c>
      <c r="D80">
        <v>6</v>
      </c>
      <c r="E80">
        <v>1</v>
      </c>
    </row>
    <row r="81" spans="1:5" x14ac:dyDescent="0.25">
      <c r="A81">
        <v>131</v>
      </c>
      <c r="B81" t="s">
        <v>135</v>
      </c>
      <c r="C81">
        <v>1</v>
      </c>
      <c r="D81">
        <v>6</v>
      </c>
      <c r="E81">
        <v>1</v>
      </c>
    </row>
    <row r="82" spans="1:5" x14ac:dyDescent="0.25">
      <c r="A82">
        <v>136</v>
      </c>
      <c r="B82" t="s">
        <v>140</v>
      </c>
      <c r="C82">
        <v>1</v>
      </c>
      <c r="D82">
        <v>6</v>
      </c>
      <c r="E82">
        <v>3</v>
      </c>
    </row>
    <row r="83" spans="1:5" x14ac:dyDescent="0.25">
      <c r="A83">
        <v>178</v>
      </c>
      <c r="B83" t="s">
        <v>182</v>
      </c>
      <c r="C83">
        <v>1</v>
      </c>
      <c r="D83">
        <v>6</v>
      </c>
      <c r="E83">
        <v>3</v>
      </c>
    </row>
    <row r="84" spans="1:5" x14ac:dyDescent="0.25">
      <c r="A84">
        <v>195</v>
      </c>
      <c r="B84" t="s">
        <v>199</v>
      </c>
      <c r="C84">
        <v>1</v>
      </c>
      <c r="D84">
        <v>6</v>
      </c>
      <c r="E84">
        <v>3</v>
      </c>
    </row>
    <row r="85" spans="1:5" x14ac:dyDescent="0.25">
      <c r="A85">
        <v>17</v>
      </c>
      <c r="B85" t="s">
        <v>21</v>
      </c>
      <c r="C85">
        <v>1</v>
      </c>
      <c r="D85">
        <v>5</v>
      </c>
      <c r="E85">
        <v>2</v>
      </c>
    </row>
    <row r="86" spans="1:5" x14ac:dyDescent="0.25">
      <c r="A86">
        <v>21</v>
      </c>
      <c r="B86" t="s">
        <v>25</v>
      </c>
      <c r="C86">
        <v>1</v>
      </c>
      <c r="D86">
        <v>5</v>
      </c>
      <c r="E86">
        <v>1</v>
      </c>
    </row>
    <row r="87" spans="1:5" x14ac:dyDescent="0.25">
      <c r="A87">
        <v>38</v>
      </c>
      <c r="B87" t="s">
        <v>42</v>
      </c>
      <c r="C87">
        <v>1</v>
      </c>
      <c r="D87">
        <v>5</v>
      </c>
      <c r="E87">
        <v>2</v>
      </c>
    </row>
    <row r="88" spans="1:5" x14ac:dyDescent="0.25">
      <c r="A88">
        <v>54</v>
      </c>
      <c r="B88" t="s">
        <v>58</v>
      </c>
      <c r="C88">
        <v>1</v>
      </c>
      <c r="D88">
        <v>5</v>
      </c>
      <c r="E88">
        <v>1</v>
      </c>
    </row>
    <row r="89" spans="1:5" x14ac:dyDescent="0.25">
      <c r="A89">
        <v>111</v>
      </c>
      <c r="B89" t="s">
        <v>115</v>
      </c>
      <c r="C89">
        <v>1</v>
      </c>
      <c r="D89">
        <v>5</v>
      </c>
      <c r="E89">
        <v>1</v>
      </c>
    </row>
    <row r="90" spans="1:5" x14ac:dyDescent="0.25">
      <c r="A90">
        <v>165</v>
      </c>
      <c r="B90" t="s">
        <v>169</v>
      </c>
      <c r="C90">
        <v>1</v>
      </c>
      <c r="D90">
        <v>5</v>
      </c>
      <c r="E90">
        <v>2</v>
      </c>
    </row>
    <row r="91" spans="1:5" x14ac:dyDescent="0.25">
      <c r="A91">
        <v>187</v>
      </c>
      <c r="B91" t="s">
        <v>191</v>
      </c>
      <c r="C91">
        <v>1</v>
      </c>
      <c r="D91">
        <v>5</v>
      </c>
      <c r="E91">
        <v>2</v>
      </c>
    </row>
    <row r="92" spans="1:5" x14ac:dyDescent="0.25">
      <c r="A92">
        <v>189</v>
      </c>
      <c r="B92" t="s">
        <v>193</v>
      </c>
      <c r="C92">
        <v>1</v>
      </c>
      <c r="D92">
        <v>5</v>
      </c>
      <c r="E92">
        <v>2</v>
      </c>
    </row>
    <row r="93" spans="1:5" x14ac:dyDescent="0.25">
      <c r="A93">
        <v>198</v>
      </c>
      <c r="B93" t="s">
        <v>202</v>
      </c>
      <c r="C93">
        <v>1</v>
      </c>
      <c r="D93">
        <v>5</v>
      </c>
      <c r="E93">
        <v>2</v>
      </c>
    </row>
    <row r="94" spans="1:5" x14ac:dyDescent="0.25">
      <c r="A94">
        <v>11</v>
      </c>
      <c r="B94" t="s">
        <v>15</v>
      </c>
      <c r="C94">
        <v>1</v>
      </c>
      <c r="D94">
        <v>4</v>
      </c>
      <c r="E94">
        <v>2</v>
      </c>
    </row>
    <row r="95" spans="1:5" x14ac:dyDescent="0.25">
      <c r="A95">
        <v>23</v>
      </c>
      <c r="B95" t="s">
        <v>27</v>
      </c>
      <c r="C95">
        <v>1</v>
      </c>
      <c r="D95">
        <v>4</v>
      </c>
      <c r="E95">
        <v>3</v>
      </c>
    </row>
    <row r="96" spans="1:5" x14ac:dyDescent="0.25">
      <c r="A96">
        <v>28</v>
      </c>
      <c r="B96" t="s">
        <v>32</v>
      </c>
      <c r="C96">
        <v>1</v>
      </c>
      <c r="D96">
        <v>4</v>
      </c>
      <c r="E96">
        <v>5</v>
      </c>
    </row>
    <row r="97" spans="1:5" x14ac:dyDescent="0.25">
      <c r="A97">
        <v>30</v>
      </c>
      <c r="B97" t="s">
        <v>34</v>
      </c>
      <c r="C97">
        <v>1</v>
      </c>
      <c r="D97">
        <v>4</v>
      </c>
      <c r="E97">
        <v>1</v>
      </c>
    </row>
    <row r="98" spans="1:5" x14ac:dyDescent="0.25">
      <c r="A98">
        <v>59</v>
      </c>
      <c r="B98" t="s">
        <v>63</v>
      </c>
      <c r="C98">
        <v>1</v>
      </c>
      <c r="D98">
        <v>4</v>
      </c>
      <c r="E98">
        <v>1</v>
      </c>
    </row>
    <row r="99" spans="1:5" x14ac:dyDescent="0.25">
      <c r="A99">
        <v>63</v>
      </c>
      <c r="B99" t="s">
        <v>67</v>
      </c>
      <c r="C99">
        <v>1</v>
      </c>
      <c r="D99">
        <v>4</v>
      </c>
      <c r="E99">
        <v>4</v>
      </c>
    </row>
    <row r="100" spans="1:5" x14ac:dyDescent="0.25">
      <c r="A100">
        <v>82</v>
      </c>
      <c r="B100" t="s">
        <v>86</v>
      </c>
      <c r="C100">
        <v>1</v>
      </c>
      <c r="D100">
        <v>4</v>
      </c>
      <c r="E100">
        <v>5</v>
      </c>
    </row>
    <row r="101" spans="1:5" x14ac:dyDescent="0.25">
      <c r="A101">
        <v>83</v>
      </c>
      <c r="B101" t="s">
        <v>87</v>
      </c>
      <c r="C101">
        <v>1</v>
      </c>
      <c r="D101">
        <v>4</v>
      </c>
      <c r="E101">
        <v>4</v>
      </c>
    </row>
    <row r="102" spans="1:5" x14ac:dyDescent="0.25">
      <c r="A102">
        <v>84</v>
      </c>
      <c r="B102" t="s">
        <v>88</v>
      </c>
      <c r="C102">
        <v>1</v>
      </c>
      <c r="D102">
        <v>4</v>
      </c>
      <c r="E102">
        <v>4</v>
      </c>
    </row>
    <row r="103" spans="1:5" x14ac:dyDescent="0.25">
      <c r="A103">
        <v>94</v>
      </c>
      <c r="B103" t="s">
        <v>98</v>
      </c>
      <c r="C103">
        <v>1</v>
      </c>
      <c r="D103">
        <v>4</v>
      </c>
      <c r="E103">
        <v>2</v>
      </c>
    </row>
    <row r="104" spans="1:5" x14ac:dyDescent="0.25">
      <c r="A104">
        <v>96</v>
      </c>
      <c r="B104" t="s">
        <v>100</v>
      </c>
      <c r="C104">
        <v>1</v>
      </c>
      <c r="D104">
        <v>4</v>
      </c>
      <c r="E104">
        <v>5</v>
      </c>
    </row>
    <row r="105" spans="1:5" x14ac:dyDescent="0.25">
      <c r="A105">
        <v>114</v>
      </c>
      <c r="B105" t="s">
        <v>118</v>
      </c>
      <c r="C105">
        <v>1</v>
      </c>
      <c r="D105">
        <v>4</v>
      </c>
      <c r="E105">
        <v>5</v>
      </c>
    </row>
    <row r="106" spans="1:5" x14ac:dyDescent="0.25">
      <c r="A106">
        <v>123</v>
      </c>
      <c r="B106" t="s">
        <v>127</v>
      </c>
      <c r="C106">
        <v>1</v>
      </c>
      <c r="D106">
        <v>4</v>
      </c>
      <c r="E106">
        <v>1</v>
      </c>
    </row>
    <row r="107" spans="1:5" x14ac:dyDescent="0.25">
      <c r="A107">
        <v>133</v>
      </c>
      <c r="B107" t="s">
        <v>137</v>
      </c>
      <c r="C107">
        <v>1</v>
      </c>
      <c r="D107">
        <v>4</v>
      </c>
      <c r="E107">
        <v>4</v>
      </c>
    </row>
    <row r="108" spans="1:5" x14ac:dyDescent="0.25">
      <c r="A108">
        <v>134</v>
      </c>
      <c r="B108" t="s">
        <v>138</v>
      </c>
      <c r="C108">
        <v>1</v>
      </c>
      <c r="D108">
        <v>4</v>
      </c>
      <c r="E108">
        <v>2</v>
      </c>
    </row>
    <row r="109" spans="1:5" x14ac:dyDescent="0.25">
      <c r="A109">
        <v>159</v>
      </c>
      <c r="B109" t="s">
        <v>163</v>
      </c>
      <c r="C109">
        <v>1</v>
      </c>
      <c r="D109">
        <v>4</v>
      </c>
      <c r="E109">
        <v>4</v>
      </c>
    </row>
    <row r="110" spans="1:5" x14ac:dyDescent="0.25">
      <c r="A110">
        <v>166</v>
      </c>
      <c r="B110" t="s">
        <v>170</v>
      </c>
      <c r="C110">
        <v>1</v>
      </c>
      <c r="D110">
        <v>4</v>
      </c>
      <c r="E110">
        <v>5</v>
      </c>
    </row>
    <row r="111" spans="1:5" x14ac:dyDescent="0.25">
      <c r="A111">
        <v>169</v>
      </c>
      <c r="B111" t="s">
        <v>173</v>
      </c>
      <c r="C111">
        <v>1</v>
      </c>
      <c r="D111">
        <v>4</v>
      </c>
      <c r="E111">
        <v>5</v>
      </c>
    </row>
    <row r="112" spans="1:5" x14ac:dyDescent="0.25">
      <c r="A112">
        <v>179</v>
      </c>
      <c r="B112" t="s">
        <v>183</v>
      </c>
      <c r="C112">
        <v>1</v>
      </c>
      <c r="D112">
        <v>4</v>
      </c>
      <c r="E112">
        <v>3</v>
      </c>
    </row>
    <row r="113" spans="1:5" x14ac:dyDescent="0.25">
      <c r="A113">
        <v>184</v>
      </c>
      <c r="B113" t="s">
        <v>188</v>
      </c>
      <c r="C113">
        <v>1</v>
      </c>
      <c r="D113">
        <v>4</v>
      </c>
      <c r="E113">
        <v>3</v>
      </c>
    </row>
    <row r="114" spans="1:5" x14ac:dyDescent="0.25">
      <c r="A114">
        <v>8</v>
      </c>
      <c r="B114" t="s">
        <v>12</v>
      </c>
      <c r="C114">
        <v>1</v>
      </c>
      <c r="D114">
        <v>3</v>
      </c>
      <c r="E114">
        <v>3</v>
      </c>
    </row>
    <row r="115" spans="1:5" x14ac:dyDescent="0.25">
      <c r="A115">
        <v>10</v>
      </c>
      <c r="B115" t="s">
        <v>14</v>
      </c>
      <c r="C115">
        <v>1</v>
      </c>
      <c r="D115">
        <v>3</v>
      </c>
      <c r="E115">
        <v>3</v>
      </c>
    </row>
    <row r="116" spans="1:5" x14ac:dyDescent="0.25">
      <c r="A116">
        <v>12</v>
      </c>
      <c r="B116" t="s">
        <v>16</v>
      </c>
      <c r="C116">
        <v>1</v>
      </c>
      <c r="D116">
        <v>3</v>
      </c>
      <c r="E116">
        <v>5</v>
      </c>
    </row>
    <row r="117" spans="1:5" x14ac:dyDescent="0.25">
      <c r="A117">
        <v>16</v>
      </c>
      <c r="B117" t="s">
        <v>20</v>
      </c>
      <c r="C117">
        <v>1</v>
      </c>
      <c r="D117">
        <v>3</v>
      </c>
      <c r="E117">
        <v>2</v>
      </c>
    </row>
    <row r="118" spans="1:5" x14ac:dyDescent="0.25">
      <c r="A118">
        <v>35</v>
      </c>
      <c r="B118" t="s">
        <v>39</v>
      </c>
      <c r="C118">
        <v>1</v>
      </c>
      <c r="D118">
        <v>3</v>
      </c>
      <c r="E118">
        <v>2</v>
      </c>
    </row>
    <row r="119" spans="1:5" x14ac:dyDescent="0.25">
      <c r="A119">
        <v>37</v>
      </c>
      <c r="B119" t="s">
        <v>41</v>
      </c>
      <c r="C119">
        <v>1</v>
      </c>
      <c r="D119">
        <v>3</v>
      </c>
      <c r="E119">
        <v>1</v>
      </c>
    </row>
    <row r="120" spans="1:5" x14ac:dyDescent="0.25">
      <c r="A120">
        <v>39</v>
      </c>
      <c r="B120" t="s">
        <v>43</v>
      </c>
      <c r="C120">
        <v>1</v>
      </c>
      <c r="D120">
        <v>3</v>
      </c>
      <c r="E120">
        <v>5</v>
      </c>
    </row>
    <row r="121" spans="1:5" x14ac:dyDescent="0.25">
      <c r="A121">
        <v>48</v>
      </c>
      <c r="B121" t="s">
        <v>52</v>
      </c>
      <c r="C121">
        <v>1</v>
      </c>
      <c r="D121">
        <v>3</v>
      </c>
      <c r="E121">
        <v>4</v>
      </c>
    </row>
    <row r="122" spans="1:5" x14ac:dyDescent="0.25">
      <c r="A122">
        <v>51</v>
      </c>
      <c r="B122" t="s">
        <v>55</v>
      </c>
      <c r="C122">
        <v>1</v>
      </c>
      <c r="D122">
        <v>3</v>
      </c>
      <c r="E122">
        <v>4</v>
      </c>
    </row>
    <row r="123" spans="1:5" x14ac:dyDescent="0.25">
      <c r="A123">
        <v>52</v>
      </c>
      <c r="B123" t="s">
        <v>56</v>
      </c>
      <c r="C123">
        <v>1</v>
      </c>
      <c r="D123">
        <v>3</v>
      </c>
      <c r="E123">
        <v>4</v>
      </c>
    </row>
    <row r="124" spans="1:5" x14ac:dyDescent="0.25">
      <c r="A124">
        <v>57</v>
      </c>
      <c r="B124" t="s">
        <v>61</v>
      </c>
      <c r="C124">
        <v>1</v>
      </c>
      <c r="D124">
        <v>3</v>
      </c>
      <c r="E124">
        <v>3</v>
      </c>
    </row>
    <row r="125" spans="1:5" x14ac:dyDescent="0.25">
      <c r="A125">
        <v>58</v>
      </c>
      <c r="B125" t="s">
        <v>62</v>
      </c>
      <c r="C125">
        <v>1</v>
      </c>
      <c r="D125">
        <v>3</v>
      </c>
      <c r="E125">
        <v>2</v>
      </c>
    </row>
    <row r="126" spans="1:5" x14ac:dyDescent="0.25">
      <c r="A126">
        <v>65</v>
      </c>
      <c r="B126" t="s">
        <v>69</v>
      </c>
      <c r="C126">
        <v>1</v>
      </c>
      <c r="D126">
        <v>3</v>
      </c>
      <c r="E126">
        <v>2</v>
      </c>
    </row>
    <row r="127" spans="1:5" x14ac:dyDescent="0.25">
      <c r="A127">
        <v>69</v>
      </c>
      <c r="B127" t="s">
        <v>73</v>
      </c>
      <c r="C127">
        <v>1</v>
      </c>
      <c r="D127">
        <v>3</v>
      </c>
      <c r="E127">
        <v>2</v>
      </c>
    </row>
    <row r="128" spans="1:5" x14ac:dyDescent="0.25">
      <c r="A128">
        <v>72</v>
      </c>
      <c r="B128" t="s">
        <v>76</v>
      </c>
      <c r="C128">
        <v>1</v>
      </c>
      <c r="D128">
        <v>3</v>
      </c>
      <c r="E128">
        <v>4</v>
      </c>
    </row>
    <row r="129" spans="1:5" x14ac:dyDescent="0.25">
      <c r="A129">
        <v>80</v>
      </c>
      <c r="B129" t="s">
        <v>84</v>
      </c>
      <c r="C129">
        <v>1</v>
      </c>
      <c r="D129">
        <v>3</v>
      </c>
      <c r="E129">
        <v>5</v>
      </c>
    </row>
    <row r="130" spans="1:5" x14ac:dyDescent="0.25">
      <c r="A130">
        <v>89</v>
      </c>
      <c r="B130" t="s">
        <v>93</v>
      </c>
      <c r="C130">
        <v>1</v>
      </c>
      <c r="D130">
        <v>3</v>
      </c>
      <c r="E130">
        <v>1</v>
      </c>
    </row>
    <row r="131" spans="1:5" x14ac:dyDescent="0.25">
      <c r="A131">
        <v>102</v>
      </c>
      <c r="B131" t="s">
        <v>106</v>
      </c>
      <c r="C131">
        <v>1</v>
      </c>
      <c r="D131">
        <v>3</v>
      </c>
      <c r="E131">
        <v>5</v>
      </c>
    </row>
    <row r="132" spans="1:5" x14ac:dyDescent="0.25">
      <c r="A132">
        <v>143</v>
      </c>
      <c r="B132" t="s">
        <v>147</v>
      </c>
      <c r="C132">
        <v>1</v>
      </c>
      <c r="D132">
        <v>3</v>
      </c>
      <c r="E132">
        <v>2</v>
      </c>
    </row>
    <row r="133" spans="1:5" x14ac:dyDescent="0.25">
      <c r="A133">
        <v>154</v>
      </c>
      <c r="B133" t="s">
        <v>158</v>
      </c>
      <c r="C133">
        <v>1</v>
      </c>
      <c r="D133">
        <v>3</v>
      </c>
      <c r="E133">
        <v>5</v>
      </c>
    </row>
    <row r="134" spans="1:5" x14ac:dyDescent="0.25">
      <c r="A134">
        <v>163</v>
      </c>
      <c r="B134" t="s">
        <v>167</v>
      </c>
      <c r="C134">
        <v>1</v>
      </c>
      <c r="D134">
        <v>3</v>
      </c>
      <c r="E134">
        <v>4</v>
      </c>
    </row>
    <row r="135" spans="1:5" x14ac:dyDescent="0.25">
      <c r="A135">
        <v>164</v>
      </c>
      <c r="B135" t="s">
        <v>168</v>
      </c>
      <c r="C135">
        <v>1</v>
      </c>
      <c r="D135">
        <v>3</v>
      </c>
      <c r="E135">
        <v>3</v>
      </c>
    </row>
    <row r="136" spans="1:5" x14ac:dyDescent="0.25">
      <c r="A136">
        <v>50</v>
      </c>
      <c r="B136" t="s">
        <v>54</v>
      </c>
      <c r="C136">
        <v>1</v>
      </c>
      <c r="D136">
        <v>2</v>
      </c>
      <c r="E136">
        <v>3</v>
      </c>
    </row>
    <row r="137" spans="1:5" x14ac:dyDescent="0.25">
      <c r="A137">
        <v>76</v>
      </c>
      <c r="B137" t="s">
        <v>80</v>
      </c>
      <c r="C137">
        <v>1</v>
      </c>
      <c r="D137">
        <v>2</v>
      </c>
      <c r="E137">
        <v>1</v>
      </c>
    </row>
    <row r="138" spans="1:5" x14ac:dyDescent="0.25">
      <c r="A138">
        <v>100</v>
      </c>
      <c r="B138" t="s">
        <v>104</v>
      </c>
      <c r="C138">
        <v>1</v>
      </c>
      <c r="D138">
        <v>2</v>
      </c>
      <c r="E138">
        <v>3</v>
      </c>
    </row>
    <row r="139" spans="1:5" x14ac:dyDescent="0.25">
      <c r="A139">
        <v>126</v>
      </c>
      <c r="B139" t="s">
        <v>130</v>
      </c>
      <c r="C139">
        <v>1</v>
      </c>
      <c r="D139">
        <v>2</v>
      </c>
      <c r="E139">
        <v>0</v>
      </c>
    </row>
    <row r="140" spans="1:5" x14ac:dyDescent="0.25">
      <c r="A140">
        <v>135</v>
      </c>
      <c r="B140" t="s">
        <v>139</v>
      </c>
      <c r="C140">
        <v>1</v>
      </c>
      <c r="D140">
        <v>2</v>
      </c>
      <c r="E140">
        <v>3</v>
      </c>
    </row>
    <row r="141" spans="1:5" x14ac:dyDescent="0.25">
      <c r="A141">
        <v>142</v>
      </c>
      <c r="B141" t="s">
        <v>146</v>
      </c>
      <c r="C141">
        <v>1</v>
      </c>
      <c r="D141">
        <v>2</v>
      </c>
      <c r="E141">
        <v>3</v>
      </c>
    </row>
    <row r="142" spans="1:5" x14ac:dyDescent="0.25">
      <c r="A142">
        <v>145</v>
      </c>
      <c r="B142" t="s">
        <v>149</v>
      </c>
      <c r="C142">
        <v>1</v>
      </c>
      <c r="D142">
        <v>2</v>
      </c>
      <c r="E142">
        <v>0</v>
      </c>
    </row>
    <row r="143" spans="1:5" x14ac:dyDescent="0.25">
      <c r="A143">
        <v>153</v>
      </c>
      <c r="B143" t="s">
        <v>157</v>
      </c>
      <c r="C143">
        <v>1</v>
      </c>
      <c r="D143">
        <v>2</v>
      </c>
      <c r="E143">
        <v>1</v>
      </c>
    </row>
    <row r="144" spans="1:5" x14ac:dyDescent="0.25">
      <c r="A144">
        <v>7</v>
      </c>
      <c r="B144" t="s">
        <v>11</v>
      </c>
      <c r="C144">
        <v>1</v>
      </c>
      <c r="D144">
        <v>1</v>
      </c>
      <c r="E144">
        <v>4</v>
      </c>
    </row>
    <row r="145" spans="1:5" x14ac:dyDescent="0.25">
      <c r="A145">
        <v>15</v>
      </c>
      <c r="B145" t="s">
        <v>19</v>
      </c>
      <c r="C145">
        <v>1</v>
      </c>
      <c r="D145">
        <v>1</v>
      </c>
      <c r="E145">
        <v>4</v>
      </c>
    </row>
    <row r="146" spans="1:5" x14ac:dyDescent="0.25">
      <c r="A146">
        <v>43</v>
      </c>
      <c r="B146" t="s">
        <v>47</v>
      </c>
      <c r="C146">
        <v>1</v>
      </c>
      <c r="D146">
        <v>1</v>
      </c>
      <c r="E146">
        <v>4</v>
      </c>
    </row>
    <row r="147" spans="1:5" x14ac:dyDescent="0.25">
      <c r="A147">
        <v>44</v>
      </c>
      <c r="B147" t="s">
        <v>48</v>
      </c>
      <c r="C147">
        <v>1</v>
      </c>
      <c r="D147">
        <v>1</v>
      </c>
      <c r="E147">
        <v>4</v>
      </c>
    </row>
    <row r="148" spans="1:5" x14ac:dyDescent="0.25">
      <c r="A148">
        <v>45</v>
      </c>
      <c r="B148" t="s">
        <v>49</v>
      </c>
      <c r="C148">
        <v>1</v>
      </c>
      <c r="D148">
        <v>1</v>
      </c>
      <c r="E148">
        <v>4</v>
      </c>
    </row>
    <row r="149" spans="1:5" x14ac:dyDescent="0.25">
      <c r="A149">
        <v>56</v>
      </c>
      <c r="B149" t="s">
        <v>60</v>
      </c>
      <c r="C149">
        <v>1</v>
      </c>
      <c r="D149">
        <v>1</v>
      </c>
      <c r="E149">
        <v>2</v>
      </c>
    </row>
    <row r="150" spans="1:5" x14ac:dyDescent="0.25">
      <c r="A150">
        <v>68</v>
      </c>
      <c r="B150" t="s">
        <v>72</v>
      </c>
      <c r="C150">
        <v>1</v>
      </c>
      <c r="D150">
        <v>1</v>
      </c>
      <c r="E150">
        <v>3</v>
      </c>
    </row>
    <row r="151" spans="1:5" x14ac:dyDescent="0.25">
      <c r="A151">
        <v>93</v>
      </c>
      <c r="B151" t="s">
        <v>97</v>
      </c>
      <c r="C151">
        <v>1</v>
      </c>
      <c r="D151">
        <v>1</v>
      </c>
      <c r="E151">
        <v>0</v>
      </c>
    </row>
    <row r="152" spans="1:5" x14ac:dyDescent="0.25">
      <c r="A152">
        <v>103</v>
      </c>
      <c r="B152" t="s">
        <v>107</v>
      </c>
      <c r="C152">
        <v>1</v>
      </c>
      <c r="D152">
        <v>1</v>
      </c>
      <c r="E152">
        <v>2</v>
      </c>
    </row>
    <row r="153" spans="1:5" x14ac:dyDescent="0.25">
      <c r="A153">
        <v>106</v>
      </c>
      <c r="B153" t="s">
        <v>110</v>
      </c>
      <c r="C153">
        <v>1</v>
      </c>
      <c r="D153">
        <v>1</v>
      </c>
      <c r="E153">
        <v>1</v>
      </c>
    </row>
    <row r="154" spans="1:5" x14ac:dyDescent="0.25">
      <c r="A154">
        <v>109</v>
      </c>
      <c r="B154" t="s">
        <v>113</v>
      </c>
      <c r="C154">
        <v>1</v>
      </c>
      <c r="D154">
        <v>1</v>
      </c>
      <c r="E154">
        <v>2</v>
      </c>
    </row>
    <row r="155" spans="1:5" x14ac:dyDescent="0.25">
      <c r="A155">
        <v>181</v>
      </c>
      <c r="B155" t="s">
        <v>185</v>
      </c>
      <c r="C155">
        <v>1</v>
      </c>
      <c r="D155">
        <v>1</v>
      </c>
      <c r="E155">
        <v>1</v>
      </c>
    </row>
    <row r="156" spans="1:5" x14ac:dyDescent="0.25">
      <c r="A156">
        <v>186</v>
      </c>
      <c r="B156" t="s">
        <v>190</v>
      </c>
      <c r="C156">
        <v>1</v>
      </c>
      <c r="D156">
        <v>1</v>
      </c>
      <c r="E156">
        <v>3</v>
      </c>
    </row>
    <row r="157" spans="1:5" x14ac:dyDescent="0.25">
      <c r="A157">
        <v>192</v>
      </c>
      <c r="B157" t="s">
        <v>196</v>
      </c>
      <c r="C157">
        <v>1</v>
      </c>
      <c r="D157">
        <v>1</v>
      </c>
      <c r="E157">
        <v>1</v>
      </c>
    </row>
    <row r="158" spans="1:5" x14ac:dyDescent="0.25">
      <c r="A158">
        <v>196</v>
      </c>
      <c r="B158" t="s">
        <v>200</v>
      </c>
      <c r="C158">
        <v>1</v>
      </c>
      <c r="D158">
        <v>1</v>
      </c>
      <c r="E158">
        <v>0</v>
      </c>
    </row>
    <row r="159" spans="1:5" x14ac:dyDescent="0.25">
      <c r="A159">
        <v>200</v>
      </c>
      <c r="B159" t="s">
        <v>204</v>
      </c>
      <c r="C159">
        <v>1</v>
      </c>
      <c r="D159">
        <v>1</v>
      </c>
      <c r="E159">
        <v>3</v>
      </c>
    </row>
    <row r="160" spans="1:5" x14ac:dyDescent="0.25">
      <c r="A160">
        <v>1</v>
      </c>
      <c r="B160" t="s">
        <v>5</v>
      </c>
      <c r="C160">
        <v>1</v>
      </c>
      <c r="D160">
        <v>0</v>
      </c>
      <c r="E160">
        <v>2</v>
      </c>
    </row>
    <row r="161" spans="1:5" x14ac:dyDescent="0.25">
      <c r="A161">
        <v>5</v>
      </c>
      <c r="B161" t="s">
        <v>9</v>
      </c>
      <c r="C161">
        <v>1</v>
      </c>
      <c r="D161">
        <v>0</v>
      </c>
      <c r="E161">
        <v>6</v>
      </c>
    </row>
    <row r="162" spans="1:5" x14ac:dyDescent="0.25">
      <c r="A162">
        <v>9</v>
      </c>
      <c r="B162" t="s">
        <v>13</v>
      </c>
      <c r="C162">
        <v>1</v>
      </c>
      <c r="D162">
        <v>0</v>
      </c>
      <c r="E162">
        <v>7</v>
      </c>
    </row>
    <row r="163" spans="1:5" x14ac:dyDescent="0.25">
      <c r="A163">
        <v>26</v>
      </c>
      <c r="B163" t="s">
        <v>30</v>
      </c>
      <c r="C163">
        <v>1</v>
      </c>
      <c r="D163">
        <v>0</v>
      </c>
      <c r="E163">
        <v>0</v>
      </c>
    </row>
    <row r="164" spans="1:5" x14ac:dyDescent="0.25">
      <c r="A164">
        <v>31</v>
      </c>
      <c r="B164" t="s">
        <v>35</v>
      </c>
      <c r="C164">
        <v>1</v>
      </c>
      <c r="D164">
        <v>0</v>
      </c>
      <c r="E164">
        <v>7</v>
      </c>
    </row>
    <row r="165" spans="1:5" x14ac:dyDescent="0.25">
      <c r="A165">
        <v>32</v>
      </c>
      <c r="B165" t="s">
        <v>36</v>
      </c>
      <c r="C165">
        <v>1</v>
      </c>
      <c r="D165">
        <v>0</v>
      </c>
      <c r="E165">
        <v>2</v>
      </c>
    </row>
    <row r="166" spans="1:5" x14ac:dyDescent="0.25">
      <c r="A166">
        <v>36</v>
      </c>
      <c r="B166" t="s">
        <v>40</v>
      </c>
      <c r="C166">
        <v>1</v>
      </c>
      <c r="D166">
        <v>0</v>
      </c>
      <c r="E166">
        <v>6</v>
      </c>
    </row>
    <row r="167" spans="1:5" x14ac:dyDescent="0.25">
      <c r="A167">
        <v>40</v>
      </c>
      <c r="B167" t="s">
        <v>44</v>
      </c>
      <c r="C167">
        <v>1</v>
      </c>
      <c r="D167">
        <v>0</v>
      </c>
      <c r="E167">
        <v>1</v>
      </c>
    </row>
    <row r="168" spans="1:5" x14ac:dyDescent="0.25">
      <c r="A168">
        <v>42</v>
      </c>
      <c r="B168" t="s">
        <v>46</v>
      </c>
      <c r="C168">
        <v>1</v>
      </c>
      <c r="D168">
        <v>0</v>
      </c>
      <c r="E168">
        <v>6</v>
      </c>
    </row>
    <row r="169" spans="1:5" x14ac:dyDescent="0.25">
      <c r="A169">
        <v>47</v>
      </c>
      <c r="B169" t="s">
        <v>51</v>
      </c>
      <c r="C169">
        <v>1</v>
      </c>
      <c r="D169">
        <v>0</v>
      </c>
      <c r="E169">
        <v>7</v>
      </c>
    </row>
    <row r="170" spans="1:5" x14ac:dyDescent="0.25">
      <c r="A170">
        <v>53</v>
      </c>
      <c r="B170" t="s">
        <v>57</v>
      </c>
      <c r="C170">
        <v>1</v>
      </c>
      <c r="D170">
        <v>0</v>
      </c>
      <c r="E170">
        <v>7</v>
      </c>
    </row>
    <row r="171" spans="1:5" x14ac:dyDescent="0.25">
      <c r="A171">
        <v>55</v>
      </c>
      <c r="B171" t="s">
        <v>59</v>
      </c>
      <c r="C171">
        <v>1</v>
      </c>
      <c r="D171">
        <v>0</v>
      </c>
      <c r="E171">
        <v>7</v>
      </c>
    </row>
    <row r="172" spans="1:5" x14ac:dyDescent="0.25">
      <c r="A172">
        <v>60</v>
      </c>
      <c r="B172" t="s">
        <v>64</v>
      </c>
      <c r="C172">
        <v>1</v>
      </c>
      <c r="D172">
        <v>0</v>
      </c>
      <c r="E172">
        <v>6</v>
      </c>
    </row>
    <row r="173" spans="1:5" x14ac:dyDescent="0.25">
      <c r="A173">
        <v>62</v>
      </c>
      <c r="B173" t="s">
        <v>66</v>
      </c>
      <c r="C173">
        <v>1</v>
      </c>
      <c r="D173">
        <v>0</v>
      </c>
      <c r="E173">
        <v>6</v>
      </c>
    </row>
    <row r="174" spans="1:5" x14ac:dyDescent="0.25">
      <c r="A174">
        <v>77</v>
      </c>
      <c r="B174" t="s">
        <v>81</v>
      </c>
      <c r="C174">
        <v>1</v>
      </c>
      <c r="D174">
        <v>0</v>
      </c>
      <c r="E174">
        <v>2</v>
      </c>
    </row>
    <row r="175" spans="1:5" x14ac:dyDescent="0.25">
      <c r="A175">
        <v>78</v>
      </c>
      <c r="B175" t="s">
        <v>82</v>
      </c>
      <c r="C175">
        <v>1</v>
      </c>
      <c r="D175">
        <v>0</v>
      </c>
      <c r="E175">
        <v>2</v>
      </c>
    </row>
    <row r="176" spans="1:5" x14ac:dyDescent="0.25">
      <c r="A176">
        <v>91</v>
      </c>
      <c r="B176" t="s">
        <v>95</v>
      </c>
      <c r="C176">
        <v>1</v>
      </c>
      <c r="D176">
        <v>0</v>
      </c>
      <c r="E176">
        <v>7</v>
      </c>
    </row>
    <row r="177" spans="1:5" x14ac:dyDescent="0.25">
      <c r="A177">
        <v>95</v>
      </c>
      <c r="B177" t="s">
        <v>99</v>
      </c>
      <c r="C177">
        <v>1</v>
      </c>
      <c r="D177">
        <v>0</v>
      </c>
      <c r="E177">
        <v>7</v>
      </c>
    </row>
    <row r="178" spans="1:5" x14ac:dyDescent="0.25">
      <c r="A178">
        <v>97</v>
      </c>
      <c r="B178" t="s">
        <v>101</v>
      </c>
      <c r="C178">
        <v>1</v>
      </c>
      <c r="D178">
        <v>0</v>
      </c>
      <c r="E178">
        <v>2</v>
      </c>
    </row>
    <row r="179" spans="1:5" x14ac:dyDescent="0.25">
      <c r="A179">
        <v>99</v>
      </c>
      <c r="B179" t="s">
        <v>103</v>
      </c>
      <c r="C179">
        <v>1</v>
      </c>
      <c r="D179">
        <v>0</v>
      </c>
      <c r="E179">
        <v>7</v>
      </c>
    </row>
    <row r="180" spans="1:5" x14ac:dyDescent="0.25">
      <c r="A180">
        <v>101</v>
      </c>
      <c r="B180" t="s">
        <v>105</v>
      </c>
      <c r="C180">
        <v>1</v>
      </c>
      <c r="D180">
        <v>0</v>
      </c>
      <c r="E180">
        <v>2</v>
      </c>
    </row>
    <row r="181" spans="1:5" x14ac:dyDescent="0.25">
      <c r="A181">
        <v>104</v>
      </c>
      <c r="B181" t="s">
        <v>108</v>
      </c>
      <c r="C181">
        <v>1</v>
      </c>
      <c r="D181">
        <v>0</v>
      </c>
      <c r="E181">
        <v>2</v>
      </c>
    </row>
    <row r="182" spans="1:5" x14ac:dyDescent="0.25">
      <c r="A182">
        <v>107</v>
      </c>
      <c r="B182" t="s">
        <v>111</v>
      </c>
      <c r="C182">
        <v>1</v>
      </c>
      <c r="D182">
        <v>0</v>
      </c>
      <c r="E182">
        <v>4</v>
      </c>
    </row>
    <row r="183" spans="1:5" x14ac:dyDescent="0.25">
      <c r="A183">
        <v>110</v>
      </c>
      <c r="B183" t="s">
        <v>114</v>
      </c>
      <c r="C183">
        <v>1</v>
      </c>
      <c r="D183">
        <v>0</v>
      </c>
      <c r="E183">
        <v>4</v>
      </c>
    </row>
    <row r="184" spans="1:5" x14ac:dyDescent="0.25">
      <c r="A184">
        <v>113</v>
      </c>
      <c r="B184" t="s">
        <v>117</v>
      </c>
      <c r="C184">
        <v>1</v>
      </c>
      <c r="D184">
        <v>0</v>
      </c>
      <c r="E184">
        <v>4</v>
      </c>
    </row>
    <row r="185" spans="1:5" x14ac:dyDescent="0.25">
      <c r="A185">
        <v>115</v>
      </c>
      <c r="B185" t="s">
        <v>119</v>
      </c>
      <c r="C185">
        <v>1</v>
      </c>
      <c r="D185">
        <v>0</v>
      </c>
      <c r="E185">
        <v>2</v>
      </c>
    </row>
    <row r="186" spans="1:5" x14ac:dyDescent="0.25">
      <c r="A186">
        <v>117</v>
      </c>
      <c r="B186" t="s">
        <v>121</v>
      </c>
      <c r="C186">
        <v>1</v>
      </c>
      <c r="D186">
        <v>0</v>
      </c>
      <c r="E186">
        <v>1</v>
      </c>
    </row>
    <row r="187" spans="1:5" x14ac:dyDescent="0.25">
      <c r="A187">
        <v>124</v>
      </c>
      <c r="B187" t="s">
        <v>128</v>
      </c>
      <c r="C187">
        <v>1</v>
      </c>
      <c r="D187">
        <v>0</v>
      </c>
      <c r="E187">
        <v>4</v>
      </c>
    </row>
    <row r="188" spans="1:5" x14ac:dyDescent="0.25">
      <c r="A188">
        <v>144</v>
      </c>
      <c r="B188" t="s">
        <v>148</v>
      </c>
      <c r="C188">
        <v>1</v>
      </c>
      <c r="D188">
        <v>0</v>
      </c>
      <c r="E188">
        <v>6</v>
      </c>
    </row>
    <row r="189" spans="1:5" x14ac:dyDescent="0.25">
      <c r="A189">
        <v>150</v>
      </c>
      <c r="B189" t="s">
        <v>154</v>
      </c>
      <c r="C189">
        <v>1</v>
      </c>
      <c r="D189">
        <v>0</v>
      </c>
      <c r="E189">
        <v>2</v>
      </c>
    </row>
    <row r="190" spans="1:5" x14ac:dyDescent="0.25">
      <c r="A190">
        <v>151</v>
      </c>
      <c r="B190" t="s">
        <v>155</v>
      </c>
      <c r="C190">
        <v>1</v>
      </c>
      <c r="D190">
        <v>0</v>
      </c>
      <c r="E190">
        <v>2</v>
      </c>
    </row>
    <row r="191" spans="1:5" x14ac:dyDescent="0.25">
      <c r="A191">
        <v>152</v>
      </c>
      <c r="B191" t="s">
        <v>156</v>
      </c>
      <c r="C191">
        <v>1</v>
      </c>
      <c r="D191">
        <v>0</v>
      </c>
      <c r="E191">
        <v>2</v>
      </c>
    </row>
    <row r="192" spans="1:5" x14ac:dyDescent="0.25">
      <c r="A192">
        <v>156</v>
      </c>
      <c r="B192" t="s">
        <v>160</v>
      </c>
      <c r="C192">
        <v>1</v>
      </c>
      <c r="D192">
        <v>0</v>
      </c>
      <c r="E192">
        <v>1</v>
      </c>
    </row>
    <row r="193" spans="1:5" x14ac:dyDescent="0.25">
      <c r="A193">
        <v>157</v>
      </c>
      <c r="B193" t="s">
        <v>161</v>
      </c>
      <c r="C193">
        <v>1</v>
      </c>
      <c r="D193">
        <v>0</v>
      </c>
      <c r="E193">
        <v>1</v>
      </c>
    </row>
    <row r="194" spans="1:5" x14ac:dyDescent="0.25">
      <c r="A194">
        <v>158</v>
      </c>
      <c r="B194" t="s">
        <v>162</v>
      </c>
      <c r="C194">
        <v>1</v>
      </c>
      <c r="D194">
        <v>0</v>
      </c>
      <c r="E194">
        <v>2</v>
      </c>
    </row>
    <row r="195" spans="1:5" x14ac:dyDescent="0.25">
      <c r="A195">
        <v>167</v>
      </c>
      <c r="B195" t="s">
        <v>171</v>
      </c>
      <c r="C195">
        <v>1</v>
      </c>
      <c r="D195">
        <v>0</v>
      </c>
      <c r="E195">
        <v>6</v>
      </c>
    </row>
    <row r="196" spans="1:5" x14ac:dyDescent="0.25">
      <c r="A196">
        <v>171</v>
      </c>
      <c r="B196" t="s">
        <v>175</v>
      </c>
      <c r="C196">
        <v>1</v>
      </c>
      <c r="D196">
        <v>0</v>
      </c>
      <c r="E196">
        <v>4</v>
      </c>
    </row>
    <row r="197" spans="1:5" x14ac:dyDescent="0.25">
      <c r="A197">
        <v>172</v>
      </c>
      <c r="B197" t="s">
        <v>176</v>
      </c>
      <c r="C197">
        <v>1</v>
      </c>
      <c r="D197">
        <v>0</v>
      </c>
      <c r="E197">
        <v>0</v>
      </c>
    </row>
    <row r="198" spans="1:5" x14ac:dyDescent="0.25">
      <c r="A198">
        <v>180</v>
      </c>
      <c r="B198" t="s">
        <v>184</v>
      </c>
      <c r="C198">
        <v>1</v>
      </c>
      <c r="D198">
        <v>0</v>
      </c>
      <c r="E198">
        <v>1</v>
      </c>
    </row>
    <row r="199" spans="1:5" x14ac:dyDescent="0.25">
      <c r="A199">
        <v>182</v>
      </c>
      <c r="B199" t="s">
        <v>186</v>
      </c>
      <c r="C199">
        <v>1</v>
      </c>
      <c r="D199">
        <v>0</v>
      </c>
      <c r="E199">
        <v>2</v>
      </c>
    </row>
    <row r="200" spans="1:5" x14ac:dyDescent="0.25">
      <c r="A200">
        <v>185</v>
      </c>
      <c r="B200" t="s">
        <v>189</v>
      </c>
      <c r="C200">
        <v>1</v>
      </c>
      <c r="D200">
        <v>0</v>
      </c>
      <c r="E200">
        <v>2</v>
      </c>
    </row>
    <row r="201" spans="1:5" x14ac:dyDescent="0.25">
      <c r="A201">
        <v>193</v>
      </c>
      <c r="B201" t="s">
        <v>197</v>
      </c>
      <c r="C201">
        <v>1</v>
      </c>
      <c r="D201">
        <v>0</v>
      </c>
      <c r="E201">
        <v>1</v>
      </c>
    </row>
    <row r="202" spans="1:5" x14ac:dyDescent="0.25">
      <c r="A202">
        <v>194</v>
      </c>
      <c r="B202" t="s">
        <v>198</v>
      </c>
      <c r="C202">
        <v>1</v>
      </c>
      <c r="D202">
        <v>0</v>
      </c>
      <c r="E202">
        <v>1</v>
      </c>
    </row>
  </sheetData>
  <sortState xmlns:xlrd2="http://schemas.microsoft.com/office/spreadsheetml/2017/richdata2" ref="A2:E203">
    <sortCondition descending="1" ref="C2:C203"/>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7504D-D0F9-4C59-BD45-174D0A4A8469}">
  <dimension ref="A1:BT75"/>
  <sheetViews>
    <sheetView topLeftCell="E1" workbookViewId="0">
      <selection activeCell="I4" sqref="I4"/>
    </sheetView>
  </sheetViews>
  <sheetFormatPr defaultRowHeight="15" x14ac:dyDescent="0.25"/>
  <cols>
    <col min="2" max="2" width="54.85546875" customWidth="1"/>
    <col min="9" max="9" width="72.85546875" customWidth="1"/>
    <col min="35" max="35" width="16.85546875" customWidth="1"/>
    <col min="44" max="44" width="25.5703125" customWidth="1"/>
    <col min="45" max="45" width="31.7109375" customWidth="1"/>
    <col min="47" max="47" width="19.85546875" customWidth="1"/>
    <col min="265" max="265" width="51" customWidth="1"/>
    <col min="303" max="303" width="19.85546875" customWidth="1"/>
    <col min="521" max="521" width="51" customWidth="1"/>
    <col min="559" max="559" width="19.85546875" customWidth="1"/>
    <col min="777" max="777" width="51" customWidth="1"/>
    <col min="815" max="815" width="19.85546875" customWidth="1"/>
    <col min="1033" max="1033" width="51" customWidth="1"/>
    <col min="1071" max="1071" width="19.85546875" customWidth="1"/>
    <col min="1289" max="1289" width="51" customWidth="1"/>
    <col min="1327" max="1327" width="19.85546875" customWidth="1"/>
    <col min="1545" max="1545" width="51" customWidth="1"/>
    <col min="1583" max="1583" width="19.85546875" customWidth="1"/>
    <col min="1801" max="1801" width="51" customWidth="1"/>
    <col min="1839" max="1839" width="19.85546875" customWidth="1"/>
    <col min="2057" max="2057" width="51" customWidth="1"/>
    <col min="2095" max="2095" width="19.85546875" customWidth="1"/>
    <col min="2313" max="2313" width="51" customWidth="1"/>
    <col min="2351" max="2351" width="19.85546875" customWidth="1"/>
    <col min="2569" max="2569" width="51" customWidth="1"/>
    <col min="2607" max="2607" width="19.85546875" customWidth="1"/>
    <col min="2825" max="2825" width="51" customWidth="1"/>
    <col min="2863" max="2863" width="19.85546875" customWidth="1"/>
    <col min="3081" max="3081" width="51" customWidth="1"/>
    <col min="3119" max="3119" width="19.85546875" customWidth="1"/>
    <col min="3337" max="3337" width="51" customWidth="1"/>
    <col min="3375" max="3375" width="19.85546875" customWidth="1"/>
    <col min="3593" max="3593" width="51" customWidth="1"/>
    <col min="3631" max="3631" width="19.85546875" customWidth="1"/>
    <col min="3849" max="3849" width="51" customWidth="1"/>
    <col min="3887" max="3887" width="19.85546875" customWidth="1"/>
    <col min="4105" max="4105" width="51" customWidth="1"/>
    <col min="4143" max="4143" width="19.85546875" customWidth="1"/>
    <col min="4361" max="4361" width="51" customWidth="1"/>
    <col min="4399" max="4399" width="19.85546875" customWidth="1"/>
    <col min="4617" max="4617" width="51" customWidth="1"/>
    <col min="4655" max="4655" width="19.85546875" customWidth="1"/>
    <col min="4873" max="4873" width="51" customWidth="1"/>
    <col min="4911" max="4911" width="19.85546875" customWidth="1"/>
    <col min="5129" max="5129" width="51" customWidth="1"/>
    <col min="5167" max="5167" width="19.85546875" customWidth="1"/>
    <col min="5385" max="5385" width="51" customWidth="1"/>
    <col min="5423" max="5423" width="19.85546875" customWidth="1"/>
    <col min="5641" max="5641" width="51" customWidth="1"/>
    <col min="5679" max="5679" width="19.85546875" customWidth="1"/>
    <col min="5897" max="5897" width="51" customWidth="1"/>
    <col min="5935" max="5935" width="19.85546875" customWidth="1"/>
    <col min="6153" max="6153" width="51" customWidth="1"/>
    <col min="6191" max="6191" width="19.85546875" customWidth="1"/>
    <col min="6409" max="6409" width="51" customWidth="1"/>
    <col min="6447" max="6447" width="19.85546875" customWidth="1"/>
    <col min="6665" max="6665" width="51" customWidth="1"/>
    <col min="6703" max="6703" width="19.85546875" customWidth="1"/>
    <col min="6921" max="6921" width="51" customWidth="1"/>
    <col min="6959" max="6959" width="19.85546875" customWidth="1"/>
    <col min="7177" max="7177" width="51" customWidth="1"/>
    <col min="7215" max="7215" width="19.85546875" customWidth="1"/>
    <col min="7433" max="7433" width="51" customWidth="1"/>
    <col min="7471" max="7471" width="19.85546875" customWidth="1"/>
    <col min="7689" max="7689" width="51" customWidth="1"/>
    <col min="7727" max="7727" width="19.85546875" customWidth="1"/>
    <col min="7945" max="7945" width="51" customWidth="1"/>
    <col min="7983" max="7983" width="19.85546875" customWidth="1"/>
    <col min="8201" max="8201" width="51" customWidth="1"/>
    <col min="8239" max="8239" width="19.85546875" customWidth="1"/>
    <col min="8457" max="8457" width="51" customWidth="1"/>
    <col min="8495" max="8495" width="19.85546875" customWidth="1"/>
    <col min="8713" max="8713" width="51" customWidth="1"/>
    <col min="8751" max="8751" width="19.85546875" customWidth="1"/>
    <col min="8969" max="8969" width="51" customWidth="1"/>
    <col min="9007" max="9007" width="19.85546875" customWidth="1"/>
    <col min="9225" max="9225" width="51" customWidth="1"/>
    <col min="9263" max="9263" width="19.85546875" customWidth="1"/>
    <col min="9481" max="9481" width="51" customWidth="1"/>
    <col min="9519" max="9519" width="19.85546875" customWidth="1"/>
    <col min="9737" max="9737" width="51" customWidth="1"/>
    <col min="9775" max="9775" width="19.85546875" customWidth="1"/>
    <col min="9993" max="9993" width="51" customWidth="1"/>
    <col min="10031" max="10031" width="19.85546875" customWidth="1"/>
    <col min="10249" max="10249" width="51" customWidth="1"/>
    <col min="10287" max="10287" width="19.85546875" customWidth="1"/>
    <col min="10505" max="10505" width="51" customWidth="1"/>
    <col min="10543" max="10543" width="19.85546875" customWidth="1"/>
    <col min="10761" max="10761" width="51" customWidth="1"/>
    <col min="10799" max="10799" width="19.85546875" customWidth="1"/>
    <col min="11017" max="11017" width="51" customWidth="1"/>
    <col min="11055" max="11055" width="19.85546875" customWidth="1"/>
    <col min="11273" max="11273" width="51" customWidth="1"/>
    <col min="11311" max="11311" width="19.85546875" customWidth="1"/>
    <col min="11529" max="11529" width="51" customWidth="1"/>
    <col min="11567" max="11567" width="19.85546875" customWidth="1"/>
    <col min="11785" max="11785" width="51" customWidth="1"/>
    <col min="11823" max="11823" width="19.85546875" customWidth="1"/>
    <col min="12041" max="12041" width="51" customWidth="1"/>
    <col min="12079" max="12079" width="19.85546875" customWidth="1"/>
    <col min="12297" max="12297" width="51" customWidth="1"/>
    <col min="12335" max="12335" width="19.85546875" customWidth="1"/>
    <col min="12553" max="12553" width="51" customWidth="1"/>
    <col min="12591" max="12591" width="19.85546875" customWidth="1"/>
    <col min="12809" max="12809" width="51" customWidth="1"/>
    <col min="12847" max="12847" width="19.85546875" customWidth="1"/>
    <col min="13065" max="13065" width="51" customWidth="1"/>
    <col min="13103" max="13103" width="19.85546875" customWidth="1"/>
    <col min="13321" max="13321" width="51" customWidth="1"/>
    <col min="13359" max="13359" width="19.85546875" customWidth="1"/>
    <col min="13577" max="13577" width="51" customWidth="1"/>
    <col min="13615" max="13615" width="19.85546875" customWidth="1"/>
    <col min="13833" max="13833" width="51" customWidth="1"/>
    <col min="13871" max="13871" width="19.85546875" customWidth="1"/>
    <col min="14089" max="14089" width="51" customWidth="1"/>
    <col min="14127" max="14127" width="19.85546875" customWidth="1"/>
    <col min="14345" max="14345" width="51" customWidth="1"/>
    <col min="14383" max="14383" width="19.85546875" customWidth="1"/>
    <col min="14601" max="14601" width="51" customWidth="1"/>
    <col min="14639" max="14639" width="19.85546875" customWidth="1"/>
    <col min="14857" max="14857" width="51" customWidth="1"/>
    <col min="14895" max="14895" width="19.85546875" customWidth="1"/>
    <col min="15113" max="15113" width="51" customWidth="1"/>
    <col min="15151" max="15151" width="19.85546875" customWidth="1"/>
    <col min="15369" max="15369" width="51" customWidth="1"/>
    <col min="15407" max="15407" width="19.85546875" customWidth="1"/>
    <col min="15625" max="15625" width="51" customWidth="1"/>
    <col min="15663" max="15663" width="19.85546875" customWidth="1"/>
    <col min="15881" max="15881" width="51" customWidth="1"/>
    <col min="15919" max="15919" width="19.85546875" customWidth="1"/>
    <col min="16137" max="16137" width="51" customWidth="1"/>
    <col min="16175" max="16175" width="19.85546875" customWidth="1"/>
  </cols>
  <sheetData>
    <row r="1" spans="1:72" x14ac:dyDescent="0.25">
      <c r="A1" t="s">
        <v>250</v>
      </c>
      <c r="B1" t="s">
        <v>251</v>
      </c>
      <c r="C1" t="s">
        <v>252</v>
      </c>
      <c r="D1" t="s">
        <v>253</v>
      </c>
      <c r="E1" t="s">
        <v>254</v>
      </c>
      <c r="F1" t="s">
        <v>255</v>
      </c>
      <c r="G1" t="s">
        <v>256</v>
      </c>
      <c r="H1" t="s">
        <v>257</v>
      </c>
      <c r="I1" t="s">
        <v>258</v>
      </c>
      <c r="J1" t="s">
        <v>259</v>
      </c>
      <c r="K1" t="s">
        <v>260</v>
      </c>
      <c r="L1" t="s">
        <v>261</v>
      </c>
      <c r="M1" t="s">
        <v>262</v>
      </c>
      <c r="N1" t="s">
        <v>263</v>
      </c>
      <c r="O1" t="s">
        <v>264</v>
      </c>
      <c r="P1" t="s">
        <v>265</v>
      </c>
      <c r="Q1" t="s">
        <v>266</v>
      </c>
      <c r="R1" t="s">
        <v>267</v>
      </c>
      <c r="S1" t="s">
        <v>268</v>
      </c>
      <c r="T1" t="s">
        <v>269</v>
      </c>
      <c r="U1" t="s">
        <v>270</v>
      </c>
      <c r="V1" t="s">
        <v>271</v>
      </c>
      <c r="W1" t="s">
        <v>272</v>
      </c>
      <c r="X1" t="s">
        <v>273</v>
      </c>
      <c r="Y1" t="s">
        <v>274</v>
      </c>
      <c r="Z1" t="s">
        <v>275</v>
      </c>
      <c r="AA1" t="s">
        <v>276</v>
      </c>
      <c r="AB1" t="s">
        <v>277</v>
      </c>
      <c r="AC1" t="s">
        <v>278</v>
      </c>
      <c r="AD1" t="s">
        <v>279</v>
      </c>
      <c r="AE1" t="s">
        <v>280</v>
      </c>
      <c r="AF1" t="s">
        <v>281</v>
      </c>
      <c r="AG1" t="s">
        <v>282</v>
      </c>
      <c r="AH1" t="s">
        <v>283</v>
      </c>
      <c r="AI1" s="8" t="s">
        <v>284</v>
      </c>
      <c r="AJ1" t="s">
        <v>285</v>
      </c>
      <c r="AK1" t="s">
        <v>286</v>
      </c>
      <c r="AL1" t="s">
        <v>287</v>
      </c>
      <c r="AM1" t="s">
        <v>288</v>
      </c>
      <c r="AN1" t="s">
        <v>289</v>
      </c>
      <c r="AO1" t="s">
        <v>290</v>
      </c>
      <c r="AP1" t="s">
        <v>291</v>
      </c>
      <c r="AQ1" t="s">
        <v>292</v>
      </c>
      <c r="AR1" t="s">
        <v>293</v>
      </c>
      <c r="AS1" t="s">
        <v>294</v>
      </c>
      <c r="AT1" t="s">
        <v>295</v>
      </c>
      <c r="AU1" s="14" t="s">
        <v>296</v>
      </c>
      <c r="AV1" t="s">
        <v>297</v>
      </c>
      <c r="AW1" t="s">
        <v>298</v>
      </c>
      <c r="AX1" t="s">
        <v>299</v>
      </c>
      <c r="AY1" t="s">
        <v>300</v>
      </c>
      <c r="AZ1" t="s">
        <v>301</v>
      </c>
      <c r="BA1" t="s">
        <v>302</v>
      </c>
      <c r="BB1" t="s">
        <v>303</v>
      </c>
      <c r="BC1" t="s">
        <v>304</v>
      </c>
      <c r="BD1" t="s">
        <v>305</v>
      </c>
      <c r="BE1" t="s">
        <v>306</v>
      </c>
      <c r="BF1" t="s">
        <v>307</v>
      </c>
      <c r="BG1" t="s">
        <v>308</v>
      </c>
      <c r="BH1" t="s">
        <v>309</v>
      </c>
      <c r="BI1" t="s">
        <v>310</v>
      </c>
      <c r="BJ1" t="s">
        <v>311</v>
      </c>
      <c r="BK1" t="s">
        <v>312</v>
      </c>
      <c r="BL1" t="s">
        <v>313</v>
      </c>
      <c r="BM1" t="s">
        <v>314</v>
      </c>
      <c r="BN1" t="s">
        <v>315</v>
      </c>
      <c r="BO1" t="s">
        <v>316</v>
      </c>
      <c r="BP1" t="s">
        <v>317</v>
      </c>
      <c r="BQ1" t="s">
        <v>318</v>
      </c>
      <c r="BR1" t="s">
        <v>319</v>
      </c>
      <c r="BS1" t="s">
        <v>320</v>
      </c>
      <c r="BT1" t="s">
        <v>321</v>
      </c>
    </row>
    <row r="2" spans="1:72" x14ac:dyDescent="0.25">
      <c r="A2" t="s">
        <v>322</v>
      </c>
      <c r="B2" t="s">
        <v>802</v>
      </c>
      <c r="C2" t="s">
        <v>324</v>
      </c>
      <c r="D2" t="s">
        <v>324</v>
      </c>
      <c r="E2" t="s">
        <v>324</v>
      </c>
      <c r="F2" t="s">
        <v>802</v>
      </c>
      <c r="G2" t="s">
        <v>324</v>
      </c>
      <c r="H2" t="s">
        <v>324</v>
      </c>
      <c r="I2" t="s">
        <v>803</v>
      </c>
      <c r="J2" t="s">
        <v>708</v>
      </c>
      <c r="K2" t="s">
        <v>324</v>
      </c>
      <c r="L2" t="s">
        <v>324</v>
      </c>
      <c r="M2" t="s">
        <v>328</v>
      </c>
      <c r="N2" t="s">
        <v>329</v>
      </c>
      <c r="O2" t="s">
        <v>324</v>
      </c>
      <c r="P2" t="s">
        <v>324</v>
      </c>
      <c r="Q2" t="s">
        <v>324</v>
      </c>
      <c r="R2" t="s">
        <v>324</v>
      </c>
      <c r="S2" t="s">
        <v>324</v>
      </c>
      <c r="T2" t="s">
        <v>324</v>
      </c>
      <c r="U2" t="s">
        <v>324</v>
      </c>
      <c r="V2" t="s">
        <v>804</v>
      </c>
      <c r="W2" t="s">
        <v>805</v>
      </c>
      <c r="X2" t="s">
        <v>806</v>
      </c>
      <c r="Y2" t="s">
        <v>807</v>
      </c>
      <c r="Z2" t="s">
        <v>324</v>
      </c>
      <c r="AA2" t="s">
        <v>324</v>
      </c>
      <c r="AB2" t="s">
        <v>808</v>
      </c>
      <c r="AC2" t="s">
        <v>324</v>
      </c>
      <c r="AD2" t="s">
        <v>324</v>
      </c>
      <c r="AE2" t="s">
        <v>324</v>
      </c>
      <c r="AF2" t="s">
        <v>324</v>
      </c>
      <c r="AG2">
        <v>39</v>
      </c>
      <c r="AH2">
        <v>13</v>
      </c>
      <c r="AI2">
        <v>15</v>
      </c>
      <c r="AJ2">
        <v>0</v>
      </c>
      <c r="AK2">
        <v>4</v>
      </c>
      <c r="AL2" t="s">
        <v>720</v>
      </c>
      <c r="AM2" t="s">
        <v>721</v>
      </c>
      <c r="AN2" t="s">
        <v>809</v>
      </c>
      <c r="AO2" t="s">
        <v>723</v>
      </c>
      <c r="AP2" t="s">
        <v>324</v>
      </c>
      <c r="AQ2" t="s">
        <v>324</v>
      </c>
      <c r="AR2" t="s">
        <v>725</v>
      </c>
      <c r="AS2" t="s">
        <v>726</v>
      </c>
      <c r="AT2" t="s">
        <v>810</v>
      </c>
      <c r="AU2">
        <v>1997</v>
      </c>
      <c r="AV2">
        <v>12</v>
      </c>
      <c r="AW2">
        <v>4</v>
      </c>
      <c r="AX2" t="s">
        <v>324</v>
      </c>
      <c r="AY2" t="s">
        <v>324</v>
      </c>
      <c r="AZ2" t="s">
        <v>324</v>
      </c>
      <c r="BA2" t="s">
        <v>324</v>
      </c>
      <c r="BB2">
        <v>417</v>
      </c>
      <c r="BC2">
        <v>428</v>
      </c>
      <c r="BD2" t="s">
        <v>324</v>
      </c>
      <c r="BE2" t="s">
        <v>811</v>
      </c>
      <c r="BF2" t="str">
        <f>HYPERLINK("http://dx.doi.org/10.1016/S0957-4174(97)83769-4","http://dx.doi.org/10.1016/S0957-4174(97)83769-4")</f>
        <v>http://dx.doi.org/10.1016/S0957-4174(97)83769-4</v>
      </c>
      <c r="BG2" t="s">
        <v>324</v>
      </c>
      <c r="BH2" t="s">
        <v>324</v>
      </c>
      <c r="BI2">
        <v>12</v>
      </c>
      <c r="BJ2" t="s">
        <v>729</v>
      </c>
      <c r="BK2" t="s">
        <v>544</v>
      </c>
      <c r="BL2" t="s">
        <v>730</v>
      </c>
      <c r="BM2" t="s">
        <v>812</v>
      </c>
      <c r="BN2" t="s">
        <v>324</v>
      </c>
      <c r="BO2" t="s">
        <v>324</v>
      </c>
      <c r="BP2" t="s">
        <v>324</v>
      </c>
      <c r="BQ2" t="s">
        <v>324</v>
      </c>
      <c r="BR2" t="s">
        <v>353</v>
      </c>
      <c r="BS2" t="s">
        <v>813</v>
      </c>
      <c r="BT2" t="str">
        <f>HYPERLINK("https%3A%2F%2Fwww.webofscience.com%2Fwos%2Fwoscc%2Ffull-record%2FWOS:A1997XH92400002","View Full Record in Web of Science")</f>
        <v>View Full Record in Web of Science</v>
      </c>
    </row>
    <row r="3" spans="1:72" x14ac:dyDescent="0.25">
      <c r="A3" t="s">
        <v>322</v>
      </c>
      <c r="B3" t="s">
        <v>705</v>
      </c>
      <c r="C3" t="s">
        <v>324</v>
      </c>
      <c r="D3" t="s">
        <v>324</v>
      </c>
      <c r="E3" t="s">
        <v>324</v>
      </c>
      <c r="F3" t="s">
        <v>706</v>
      </c>
      <c r="G3" t="s">
        <v>324</v>
      </c>
      <c r="H3" t="s">
        <v>324</v>
      </c>
      <c r="I3" t="s">
        <v>707</v>
      </c>
      <c r="J3" t="s">
        <v>708</v>
      </c>
      <c r="K3" t="s">
        <v>324</v>
      </c>
      <c r="L3" t="s">
        <v>324</v>
      </c>
      <c r="M3" t="s">
        <v>328</v>
      </c>
      <c r="N3" t="s">
        <v>329</v>
      </c>
      <c r="O3" t="s">
        <v>324</v>
      </c>
      <c r="P3" t="s">
        <v>324</v>
      </c>
      <c r="Q3" t="s">
        <v>324</v>
      </c>
      <c r="R3" t="s">
        <v>324</v>
      </c>
      <c r="S3" t="s">
        <v>324</v>
      </c>
      <c r="T3" t="s">
        <v>709</v>
      </c>
      <c r="U3" t="s">
        <v>710</v>
      </c>
      <c r="V3" t="s">
        <v>711</v>
      </c>
      <c r="W3" t="s">
        <v>712</v>
      </c>
      <c r="X3" t="s">
        <v>713</v>
      </c>
      <c r="Y3" t="s">
        <v>714</v>
      </c>
      <c r="Z3" t="s">
        <v>715</v>
      </c>
      <c r="AA3" t="s">
        <v>324</v>
      </c>
      <c r="AB3" t="s">
        <v>716</v>
      </c>
      <c r="AC3" t="s">
        <v>717</v>
      </c>
      <c r="AD3" t="s">
        <v>718</v>
      </c>
      <c r="AE3" t="s">
        <v>719</v>
      </c>
      <c r="AF3" t="s">
        <v>324</v>
      </c>
      <c r="AG3">
        <v>38</v>
      </c>
      <c r="AH3">
        <v>66</v>
      </c>
      <c r="AI3">
        <v>72</v>
      </c>
      <c r="AJ3">
        <v>4</v>
      </c>
      <c r="AK3">
        <v>68</v>
      </c>
      <c r="AL3" t="s">
        <v>720</v>
      </c>
      <c r="AM3" t="s">
        <v>721</v>
      </c>
      <c r="AN3" t="s">
        <v>722</v>
      </c>
      <c r="AO3" t="s">
        <v>723</v>
      </c>
      <c r="AP3" t="s">
        <v>724</v>
      </c>
      <c r="AQ3" t="s">
        <v>324</v>
      </c>
      <c r="AR3" t="s">
        <v>725</v>
      </c>
      <c r="AS3" t="s">
        <v>726</v>
      </c>
      <c r="AT3" t="s">
        <v>727</v>
      </c>
      <c r="AU3">
        <v>2012</v>
      </c>
      <c r="AV3">
        <v>39</v>
      </c>
      <c r="AW3">
        <v>9</v>
      </c>
      <c r="AX3" t="s">
        <v>324</v>
      </c>
      <c r="AY3" t="s">
        <v>324</v>
      </c>
      <c r="AZ3" t="s">
        <v>324</v>
      </c>
      <c r="BA3" t="s">
        <v>324</v>
      </c>
      <c r="BB3">
        <v>8369</v>
      </c>
      <c r="BC3">
        <v>8379</v>
      </c>
      <c r="BD3" t="s">
        <v>324</v>
      </c>
      <c r="BE3" t="s">
        <v>728</v>
      </c>
      <c r="BF3" t="str">
        <f>HYPERLINK("http://dx.doi.org/10.1016/j.eswa.2012.01.183","http://dx.doi.org/10.1016/j.eswa.2012.01.183")</f>
        <v>http://dx.doi.org/10.1016/j.eswa.2012.01.183</v>
      </c>
      <c r="BG3" t="s">
        <v>324</v>
      </c>
      <c r="BH3" t="s">
        <v>324</v>
      </c>
      <c r="BI3">
        <v>11</v>
      </c>
      <c r="BJ3" t="s">
        <v>729</v>
      </c>
      <c r="BK3" t="s">
        <v>544</v>
      </c>
      <c r="BL3" t="s">
        <v>730</v>
      </c>
      <c r="BM3" t="s">
        <v>731</v>
      </c>
      <c r="BN3" t="s">
        <v>324</v>
      </c>
      <c r="BO3" t="s">
        <v>324</v>
      </c>
      <c r="BP3" t="s">
        <v>324</v>
      </c>
      <c r="BQ3" t="s">
        <v>324</v>
      </c>
      <c r="BR3" t="s">
        <v>353</v>
      </c>
      <c r="BS3" t="s">
        <v>732</v>
      </c>
      <c r="BT3" t="str">
        <f>HYPERLINK("https%3A%2F%2Fwww.webofscience.com%2Fwos%2Fwoscc%2Ffull-record%2FWOS:000303281600077","View Full Record in Web of Science")</f>
        <v>View Full Record in Web of Science</v>
      </c>
    </row>
    <row r="4" spans="1:72" x14ac:dyDescent="0.25">
      <c r="A4" t="s">
        <v>322</v>
      </c>
      <c r="B4" t="s">
        <v>1342</v>
      </c>
      <c r="C4" t="s">
        <v>324</v>
      </c>
      <c r="D4" t="s">
        <v>324</v>
      </c>
      <c r="E4" t="s">
        <v>324</v>
      </c>
      <c r="F4" t="s">
        <v>1343</v>
      </c>
      <c r="G4" t="s">
        <v>324</v>
      </c>
      <c r="H4" t="s">
        <v>324</v>
      </c>
      <c r="I4" t="s">
        <v>1344</v>
      </c>
      <c r="J4" t="s">
        <v>327</v>
      </c>
      <c r="K4" t="s">
        <v>324</v>
      </c>
      <c r="L4" t="s">
        <v>324</v>
      </c>
      <c r="M4" t="s">
        <v>328</v>
      </c>
      <c r="N4" t="s">
        <v>384</v>
      </c>
      <c r="O4" t="s">
        <v>324</v>
      </c>
      <c r="P4" t="s">
        <v>324</v>
      </c>
      <c r="Q4" t="s">
        <v>324</v>
      </c>
      <c r="R4" t="s">
        <v>324</v>
      </c>
      <c r="S4" t="s">
        <v>324</v>
      </c>
      <c r="T4" t="s">
        <v>1345</v>
      </c>
      <c r="U4" t="s">
        <v>1346</v>
      </c>
      <c r="V4" t="s">
        <v>1347</v>
      </c>
      <c r="W4" t="s">
        <v>1348</v>
      </c>
      <c r="X4" t="s">
        <v>1349</v>
      </c>
      <c r="Y4" t="s">
        <v>1350</v>
      </c>
      <c r="Z4" t="s">
        <v>1351</v>
      </c>
      <c r="AA4" t="s">
        <v>1352</v>
      </c>
      <c r="AB4" t="s">
        <v>1353</v>
      </c>
      <c r="AC4" t="s">
        <v>324</v>
      </c>
      <c r="AD4" t="s">
        <v>324</v>
      </c>
      <c r="AE4" t="s">
        <v>324</v>
      </c>
      <c r="AF4" t="s">
        <v>324</v>
      </c>
      <c r="AG4">
        <v>198</v>
      </c>
      <c r="AH4">
        <v>83</v>
      </c>
      <c r="AI4">
        <v>94</v>
      </c>
      <c r="AJ4">
        <v>20</v>
      </c>
      <c r="AK4">
        <v>170</v>
      </c>
      <c r="AL4" t="s">
        <v>340</v>
      </c>
      <c r="AM4" t="s">
        <v>341</v>
      </c>
      <c r="AN4" t="s">
        <v>342</v>
      </c>
      <c r="AO4" t="s">
        <v>324</v>
      </c>
      <c r="AP4" t="s">
        <v>343</v>
      </c>
      <c r="AQ4" t="s">
        <v>324</v>
      </c>
      <c r="AR4" t="s">
        <v>344</v>
      </c>
      <c r="AS4" t="s">
        <v>345</v>
      </c>
      <c r="AT4" t="s">
        <v>881</v>
      </c>
      <c r="AU4">
        <v>2018</v>
      </c>
      <c r="AV4">
        <v>10</v>
      </c>
      <c r="AW4">
        <v>9</v>
      </c>
      <c r="AX4" t="s">
        <v>324</v>
      </c>
      <c r="AY4" t="s">
        <v>324</v>
      </c>
      <c r="AZ4" t="s">
        <v>324</v>
      </c>
      <c r="BA4" t="s">
        <v>324</v>
      </c>
      <c r="BB4" t="s">
        <v>324</v>
      </c>
      <c r="BC4" t="s">
        <v>324</v>
      </c>
      <c r="BD4">
        <v>3142</v>
      </c>
      <c r="BE4" t="s">
        <v>1354</v>
      </c>
      <c r="BF4" t="str">
        <f>HYPERLINK("http://dx.doi.org/10.3390/su10093142","http://dx.doi.org/10.3390/su10093142")</f>
        <v>http://dx.doi.org/10.3390/su10093142</v>
      </c>
      <c r="BG4" t="s">
        <v>324</v>
      </c>
      <c r="BH4" t="s">
        <v>324</v>
      </c>
      <c r="BI4">
        <v>44</v>
      </c>
      <c r="BJ4" t="s">
        <v>348</v>
      </c>
      <c r="BK4" t="s">
        <v>349</v>
      </c>
      <c r="BL4" t="s">
        <v>350</v>
      </c>
      <c r="BM4" t="s">
        <v>1355</v>
      </c>
      <c r="BN4" t="s">
        <v>324</v>
      </c>
      <c r="BO4" t="s">
        <v>1356</v>
      </c>
      <c r="BP4" t="s">
        <v>324</v>
      </c>
      <c r="BQ4" t="s">
        <v>324</v>
      </c>
      <c r="BR4" t="s">
        <v>353</v>
      </c>
      <c r="BS4" t="s">
        <v>1357</v>
      </c>
      <c r="BT4" t="str">
        <f>HYPERLINK("https%3A%2F%2Fwww.webofscience.com%2Fwos%2Fwoscc%2Ffull-record%2FWOS:000446770200185","View Full Record in Web of Science")</f>
        <v>View Full Record in Web of Science</v>
      </c>
    </row>
    <row r="5" spans="1:72" x14ac:dyDescent="0.25">
      <c r="A5" t="s">
        <v>322</v>
      </c>
      <c r="B5" t="s">
        <v>575</v>
      </c>
      <c r="C5" t="s">
        <v>324</v>
      </c>
      <c r="D5" t="s">
        <v>324</v>
      </c>
      <c r="E5" t="s">
        <v>324</v>
      </c>
      <c r="F5" t="s">
        <v>576</v>
      </c>
      <c r="G5" t="s">
        <v>324</v>
      </c>
      <c r="H5" t="s">
        <v>324</v>
      </c>
      <c r="I5" t="s">
        <v>577</v>
      </c>
      <c r="J5" t="s">
        <v>327</v>
      </c>
      <c r="K5" t="s">
        <v>324</v>
      </c>
      <c r="L5" t="s">
        <v>324</v>
      </c>
      <c r="M5" t="s">
        <v>328</v>
      </c>
      <c r="N5" t="s">
        <v>384</v>
      </c>
      <c r="O5" t="s">
        <v>324</v>
      </c>
      <c r="P5" t="s">
        <v>324</v>
      </c>
      <c r="Q5" t="s">
        <v>324</v>
      </c>
      <c r="R5" t="s">
        <v>324</v>
      </c>
      <c r="S5" t="s">
        <v>324</v>
      </c>
      <c r="T5" t="s">
        <v>578</v>
      </c>
      <c r="U5" t="s">
        <v>579</v>
      </c>
      <c r="V5" t="s">
        <v>580</v>
      </c>
      <c r="W5" t="s">
        <v>581</v>
      </c>
      <c r="X5" t="s">
        <v>582</v>
      </c>
      <c r="Y5" t="s">
        <v>583</v>
      </c>
      <c r="Z5" t="s">
        <v>584</v>
      </c>
      <c r="AA5" t="s">
        <v>585</v>
      </c>
      <c r="AB5" t="s">
        <v>586</v>
      </c>
      <c r="AC5" t="s">
        <v>324</v>
      </c>
      <c r="AD5" t="s">
        <v>324</v>
      </c>
      <c r="AE5" t="s">
        <v>324</v>
      </c>
      <c r="AF5" t="s">
        <v>324</v>
      </c>
      <c r="AG5">
        <v>113</v>
      </c>
      <c r="AH5">
        <v>49</v>
      </c>
      <c r="AI5">
        <v>49</v>
      </c>
      <c r="AJ5">
        <v>10</v>
      </c>
      <c r="AK5">
        <v>79</v>
      </c>
      <c r="AL5" t="s">
        <v>340</v>
      </c>
      <c r="AM5" t="s">
        <v>341</v>
      </c>
      <c r="AN5" t="s">
        <v>342</v>
      </c>
      <c r="AO5" t="s">
        <v>324</v>
      </c>
      <c r="AP5" t="s">
        <v>343</v>
      </c>
      <c r="AQ5" t="s">
        <v>324</v>
      </c>
      <c r="AR5" t="s">
        <v>344</v>
      </c>
      <c r="AS5" t="s">
        <v>345</v>
      </c>
      <c r="AT5" t="s">
        <v>587</v>
      </c>
      <c r="AU5">
        <v>2019</v>
      </c>
      <c r="AV5">
        <v>11</v>
      </c>
      <c r="AW5">
        <v>24</v>
      </c>
      <c r="AX5" t="s">
        <v>324</v>
      </c>
      <c r="AY5" t="s">
        <v>324</v>
      </c>
      <c r="AZ5" t="s">
        <v>324</v>
      </c>
      <c r="BA5" t="s">
        <v>324</v>
      </c>
      <c r="BB5" t="s">
        <v>324</v>
      </c>
      <c r="BC5" t="s">
        <v>324</v>
      </c>
      <c r="BD5">
        <v>7006</v>
      </c>
      <c r="BE5" t="s">
        <v>588</v>
      </c>
      <c r="BF5" t="str">
        <f>HYPERLINK("http://dx.doi.org/10.3390/su11247006","http://dx.doi.org/10.3390/su11247006")</f>
        <v>http://dx.doi.org/10.3390/su11247006</v>
      </c>
      <c r="BG5" t="s">
        <v>324</v>
      </c>
      <c r="BH5" t="s">
        <v>324</v>
      </c>
      <c r="BI5">
        <v>14</v>
      </c>
      <c r="BJ5" t="s">
        <v>348</v>
      </c>
      <c r="BK5" t="s">
        <v>349</v>
      </c>
      <c r="BL5" t="s">
        <v>350</v>
      </c>
      <c r="BM5" t="s">
        <v>589</v>
      </c>
      <c r="BN5" t="s">
        <v>324</v>
      </c>
      <c r="BO5" t="s">
        <v>352</v>
      </c>
      <c r="BP5" t="s">
        <v>324</v>
      </c>
      <c r="BQ5" t="s">
        <v>324</v>
      </c>
      <c r="BR5" t="s">
        <v>353</v>
      </c>
      <c r="BS5" t="s">
        <v>590</v>
      </c>
      <c r="BT5" t="str">
        <f>HYPERLINK("https%3A%2F%2Fwww.webofscience.com%2Fwos%2Fwoscc%2Ffull-record%2FWOS:000506899000117","View Full Record in Web of Science")</f>
        <v>View Full Record in Web of Science</v>
      </c>
    </row>
    <row r="6" spans="1:72" x14ac:dyDescent="0.25">
      <c r="A6" t="s">
        <v>322</v>
      </c>
      <c r="B6" t="s">
        <v>885</v>
      </c>
      <c r="C6" t="s">
        <v>324</v>
      </c>
      <c r="D6" t="s">
        <v>324</v>
      </c>
      <c r="E6" t="s">
        <v>324</v>
      </c>
      <c r="F6" t="s">
        <v>886</v>
      </c>
      <c r="G6" t="s">
        <v>324</v>
      </c>
      <c r="H6" t="s">
        <v>324</v>
      </c>
      <c r="I6" t="s">
        <v>887</v>
      </c>
      <c r="J6" t="s">
        <v>760</v>
      </c>
      <c r="K6" t="s">
        <v>324</v>
      </c>
      <c r="L6" t="s">
        <v>324</v>
      </c>
      <c r="M6" t="s">
        <v>328</v>
      </c>
      <c r="N6" t="s">
        <v>329</v>
      </c>
      <c r="O6" t="s">
        <v>324</v>
      </c>
      <c r="P6" t="s">
        <v>324</v>
      </c>
      <c r="Q6" t="s">
        <v>324</v>
      </c>
      <c r="R6" t="s">
        <v>324</v>
      </c>
      <c r="S6" t="s">
        <v>324</v>
      </c>
      <c r="T6" t="s">
        <v>888</v>
      </c>
      <c r="U6" t="s">
        <v>889</v>
      </c>
      <c r="V6" t="s">
        <v>890</v>
      </c>
      <c r="W6" t="s">
        <v>891</v>
      </c>
      <c r="X6" t="s">
        <v>892</v>
      </c>
      <c r="Y6" t="s">
        <v>893</v>
      </c>
      <c r="Z6" t="s">
        <v>894</v>
      </c>
      <c r="AA6" t="s">
        <v>895</v>
      </c>
      <c r="AB6" t="s">
        <v>896</v>
      </c>
      <c r="AC6" t="s">
        <v>324</v>
      </c>
      <c r="AD6" t="s">
        <v>324</v>
      </c>
      <c r="AE6" t="s">
        <v>324</v>
      </c>
      <c r="AF6" t="s">
        <v>324</v>
      </c>
      <c r="AG6">
        <v>103</v>
      </c>
      <c r="AH6">
        <v>22</v>
      </c>
      <c r="AI6">
        <v>22</v>
      </c>
      <c r="AJ6">
        <v>1</v>
      </c>
      <c r="AK6">
        <v>38</v>
      </c>
      <c r="AL6" t="s">
        <v>510</v>
      </c>
      <c r="AM6" t="s">
        <v>511</v>
      </c>
      <c r="AN6" t="s">
        <v>512</v>
      </c>
      <c r="AO6" t="s">
        <v>769</v>
      </c>
      <c r="AP6" t="s">
        <v>770</v>
      </c>
      <c r="AQ6" t="s">
        <v>324</v>
      </c>
      <c r="AR6" t="s">
        <v>771</v>
      </c>
      <c r="AS6" t="s">
        <v>772</v>
      </c>
      <c r="AT6" t="s">
        <v>897</v>
      </c>
      <c r="AU6">
        <v>2019</v>
      </c>
      <c r="AV6">
        <v>12</v>
      </c>
      <c r="AW6">
        <v>6</v>
      </c>
      <c r="AX6" t="s">
        <v>324</v>
      </c>
      <c r="AY6" t="s">
        <v>324</v>
      </c>
      <c r="AZ6" t="s">
        <v>324</v>
      </c>
      <c r="BA6" t="s">
        <v>324</v>
      </c>
      <c r="BB6">
        <v>1072</v>
      </c>
      <c r="BC6">
        <v>1092</v>
      </c>
      <c r="BD6" t="s">
        <v>324</v>
      </c>
      <c r="BE6" t="s">
        <v>898</v>
      </c>
      <c r="BF6" t="str">
        <f>HYPERLINK("http://dx.doi.org/10.1108/IJHMA-11-2018-0095","http://dx.doi.org/10.1108/IJHMA-11-2018-0095")</f>
        <v>http://dx.doi.org/10.1108/IJHMA-11-2018-0095</v>
      </c>
      <c r="BG6" t="s">
        <v>324</v>
      </c>
      <c r="BH6" t="s">
        <v>324</v>
      </c>
      <c r="BI6">
        <v>21</v>
      </c>
      <c r="BJ6" t="s">
        <v>776</v>
      </c>
      <c r="BK6" t="s">
        <v>376</v>
      </c>
      <c r="BL6" t="s">
        <v>776</v>
      </c>
      <c r="BM6" t="s">
        <v>899</v>
      </c>
      <c r="BN6" t="s">
        <v>324</v>
      </c>
      <c r="BO6" t="s">
        <v>900</v>
      </c>
      <c r="BP6" t="s">
        <v>324</v>
      </c>
      <c r="BQ6" t="s">
        <v>324</v>
      </c>
      <c r="BR6" t="s">
        <v>353</v>
      </c>
      <c r="BS6" t="s">
        <v>901</v>
      </c>
      <c r="BT6" t="str">
        <f>HYPERLINK("https%3A%2F%2Fwww.webofscience.com%2Fwos%2Fwoscc%2Ffull-record%2FWOS:000487287300005","View Full Record in Web of Science")</f>
        <v>View Full Record in Web of Science</v>
      </c>
    </row>
    <row r="7" spans="1:72" x14ac:dyDescent="0.25">
      <c r="A7" t="s">
        <v>322</v>
      </c>
      <c r="B7" t="s">
        <v>1213</v>
      </c>
      <c r="C7" t="s">
        <v>324</v>
      </c>
      <c r="D7" t="s">
        <v>324</v>
      </c>
      <c r="E7" t="s">
        <v>324</v>
      </c>
      <c r="F7" t="s">
        <v>1214</v>
      </c>
      <c r="G7" t="s">
        <v>324</v>
      </c>
      <c r="H7" t="s">
        <v>324</v>
      </c>
      <c r="I7" t="s">
        <v>1215</v>
      </c>
      <c r="J7" t="s">
        <v>383</v>
      </c>
      <c r="K7" t="s">
        <v>324</v>
      </c>
      <c r="L7" t="s">
        <v>324</v>
      </c>
      <c r="M7" t="s">
        <v>328</v>
      </c>
      <c r="N7" t="s">
        <v>329</v>
      </c>
      <c r="O7" t="s">
        <v>324</v>
      </c>
      <c r="P7" t="s">
        <v>324</v>
      </c>
      <c r="Q7" t="s">
        <v>324</v>
      </c>
      <c r="R7" t="s">
        <v>324</v>
      </c>
      <c r="S7" t="s">
        <v>324</v>
      </c>
      <c r="T7" t="s">
        <v>1216</v>
      </c>
      <c r="U7" t="s">
        <v>1217</v>
      </c>
      <c r="V7" t="s">
        <v>1218</v>
      </c>
      <c r="W7" t="s">
        <v>1219</v>
      </c>
      <c r="X7" t="s">
        <v>1220</v>
      </c>
      <c r="Y7" t="s">
        <v>1221</v>
      </c>
      <c r="Z7" t="s">
        <v>1222</v>
      </c>
      <c r="AA7" t="s">
        <v>324</v>
      </c>
      <c r="AB7" t="s">
        <v>324</v>
      </c>
      <c r="AC7" t="s">
        <v>324</v>
      </c>
      <c r="AD7" t="s">
        <v>324</v>
      </c>
      <c r="AE7" t="s">
        <v>324</v>
      </c>
      <c r="AF7" t="s">
        <v>324</v>
      </c>
      <c r="AG7">
        <v>86</v>
      </c>
      <c r="AH7">
        <v>18</v>
      </c>
      <c r="AI7">
        <v>18</v>
      </c>
      <c r="AJ7">
        <v>6</v>
      </c>
      <c r="AK7">
        <v>37</v>
      </c>
      <c r="AL7" t="s">
        <v>394</v>
      </c>
      <c r="AM7" t="s">
        <v>395</v>
      </c>
      <c r="AN7" t="s">
        <v>396</v>
      </c>
      <c r="AO7" t="s">
        <v>397</v>
      </c>
      <c r="AP7" t="s">
        <v>398</v>
      </c>
      <c r="AQ7" t="s">
        <v>324</v>
      </c>
      <c r="AR7" t="s">
        <v>399</v>
      </c>
      <c r="AS7" t="s">
        <v>400</v>
      </c>
      <c r="AT7" t="s">
        <v>324</v>
      </c>
      <c r="AU7">
        <v>2019</v>
      </c>
      <c r="AV7">
        <v>23</v>
      </c>
      <c r="AW7">
        <v>3</v>
      </c>
      <c r="AX7" t="s">
        <v>324</v>
      </c>
      <c r="AY7" t="s">
        <v>324</v>
      </c>
      <c r="AZ7" t="s">
        <v>324</v>
      </c>
      <c r="BA7" t="s">
        <v>324</v>
      </c>
      <c r="BB7">
        <v>197</v>
      </c>
      <c r="BC7">
        <v>212</v>
      </c>
      <c r="BD7" t="s">
        <v>324</v>
      </c>
      <c r="BE7" t="s">
        <v>1223</v>
      </c>
      <c r="BF7" t="str">
        <f>HYPERLINK("http://dx.doi.org/10.3846/ijspm.2019.7952","http://dx.doi.org/10.3846/ijspm.2019.7952")</f>
        <v>http://dx.doi.org/10.3846/ijspm.2019.7952</v>
      </c>
      <c r="BG7" t="s">
        <v>324</v>
      </c>
      <c r="BH7" t="s">
        <v>324</v>
      </c>
      <c r="BI7">
        <v>16</v>
      </c>
      <c r="BJ7" t="s">
        <v>375</v>
      </c>
      <c r="BK7" t="s">
        <v>402</v>
      </c>
      <c r="BL7" t="s">
        <v>377</v>
      </c>
      <c r="BM7" t="s">
        <v>1224</v>
      </c>
      <c r="BN7" t="s">
        <v>324</v>
      </c>
      <c r="BO7" t="s">
        <v>458</v>
      </c>
      <c r="BP7" t="s">
        <v>324</v>
      </c>
      <c r="BQ7" t="s">
        <v>324</v>
      </c>
      <c r="BR7" t="s">
        <v>353</v>
      </c>
      <c r="BS7" t="s">
        <v>1225</v>
      </c>
      <c r="BT7" t="str">
        <f>HYPERLINK("https%3A%2F%2Fwww.webofscience.com%2Fwos%2Fwoscc%2Ffull-record%2FWOS:000458904700005","View Full Record in Web of Science")</f>
        <v>View Full Record in Web of Science</v>
      </c>
    </row>
    <row r="8" spans="1:72" x14ac:dyDescent="0.25">
      <c r="A8" t="s">
        <v>322</v>
      </c>
      <c r="B8" t="s">
        <v>792</v>
      </c>
      <c r="C8" t="s">
        <v>324</v>
      </c>
      <c r="D8" t="s">
        <v>324</v>
      </c>
      <c r="E8" t="s">
        <v>324</v>
      </c>
      <c r="F8" t="s">
        <v>793</v>
      </c>
      <c r="G8" t="s">
        <v>324</v>
      </c>
      <c r="H8" t="s">
        <v>324</v>
      </c>
      <c r="I8" t="s">
        <v>794</v>
      </c>
      <c r="J8" t="s">
        <v>691</v>
      </c>
      <c r="K8" t="s">
        <v>324</v>
      </c>
      <c r="L8" t="s">
        <v>324</v>
      </c>
      <c r="M8" t="s">
        <v>328</v>
      </c>
      <c r="N8" t="s">
        <v>329</v>
      </c>
      <c r="O8" t="s">
        <v>324</v>
      </c>
      <c r="P8" t="s">
        <v>324</v>
      </c>
      <c r="Q8" t="s">
        <v>324</v>
      </c>
      <c r="R8" t="s">
        <v>324</v>
      </c>
      <c r="S8" t="s">
        <v>324</v>
      </c>
      <c r="T8" t="s">
        <v>324</v>
      </c>
      <c r="U8" t="s">
        <v>324</v>
      </c>
      <c r="V8" t="s">
        <v>795</v>
      </c>
      <c r="W8" t="s">
        <v>796</v>
      </c>
      <c r="X8" t="s">
        <v>324</v>
      </c>
      <c r="Y8" t="s">
        <v>797</v>
      </c>
      <c r="Z8" t="s">
        <v>798</v>
      </c>
      <c r="AA8" t="s">
        <v>324</v>
      </c>
      <c r="AB8" t="s">
        <v>324</v>
      </c>
      <c r="AC8" t="s">
        <v>324</v>
      </c>
      <c r="AD8" t="s">
        <v>324</v>
      </c>
      <c r="AE8" t="s">
        <v>324</v>
      </c>
      <c r="AF8" t="s">
        <v>324</v>
      </c>
      <c r="AG8">
        <v>18</v>
      </c>
      <c r="AH8">
        <v>16</v>
      </c>
      <c r="AI8">
        <v>16</v>
      </c>
      <c r="AJ8">
        <v>17</v>
      </c>
      <c r="AK8">
        <v>100</v>
      </c>
      <c r="AL8" t="s">
        <v>697</v>
      </c>
      <c r="AM8" t="s">
        <v>368</v>
      </c>
      <c r="AN8" t="s">
        <v>698</v>
      </c>
      <c r="AO8" t="s">
        <v>699</v>
      </c>
      <c r="AP8" t="s">
        <v>700</v>
      </c>
      <c r="AQ8" t="s">
        <v>324</v>
      </c>
      <c r="AR8" t="s">
        <v>701</v>
      </c>
      <c r="AS8" t="s">
        <v>702</v>
      </c>
      <c r="AT8" t="s">
        <v>324</v>
      </c>
      <c r="AU8">
        <v>2019</v>
      </c>
      <c r="AV8">
        <v>45</v>
      </c>
      <c r="AW8">
        <v>7</v>
      </c>
      <c r="AX8" t="s">
        <v>324</v>
      </c>
      <c r="AY8" t="s">
        <v>324</v>
      </c>
      <c r="AZ8" t="s">
        <v>518</v>
      </c>
      <c r="BA8" t="s">
        <v>324</v>
      </c>
      <c r="BB8">
        <v>43</v>
      </c>
      <c r="BC8">
        <v>54</v>
      </c>
      <c r="BD8" t="s">
        <v>324</v>
      </c>
      <c r="BE8" t="s">
        <v>799</v>
      </c>
      <c r="BF8" t="str">
        <f>HYPERLINK("http://dx.doi.org/10.3905/jpm.2019.45.7.043","http://dx.doi.org/10.3905/jpm.2019.45.7.043")</f>
        <v>http://dx.doi.org/10.3905/jpm.2019.45.7.043</v>
      </c>
      <c r="BG8" t="s">
        <v>324</v>
      </c>
      <c r="BH8" t="s">
        <v>324</v>
      </c>
      <c r="BI8">
        <v>12</v>
      </c>
      <c r="BJ8" t="s">
        <v>428</v>
      </c>
      <c r="BK8" t="s">
        <v>402</v>
      </c>
      <c r="BL8" t="s">
        <v>377</v>
      </c>
      <c r="BM8" t="s">
        <v>800</v>
      </c>
      <c r="BN8" t="s">
        <v>324</v>
      </c>
      <c r="BO8" t="s">
        <v>324</v>
      </c>
      <c r="BP8" t="s">
        <v>324</v>
      </c>
      <c r="BQ8" t="s">
        <v>324</v>
      </c>
      <c r="BR8" t="s">
        <v>353</v>
      </c>
      <c r="BS8" t="s">
        <v>801</v>
      </c>
      <c r="BT8" t="str">
        <f>HYPERLINK("https%3A%2F%2Fwww.webofscience.com%2Fwos%2Fwoscc%2Ffull-record%2FWOS:000488511200003","View Full Record in Web of Science")</f>
        <v>View Full Record in Web of Science</v>
      </c>
    </row>
    <row r="9" spans="1:72" x14ac:dyDescent="0.25">
      <c r="A9" t="s">
        <v>322</v>
      </c>
      <c r="B9" t="s">
        <v>355</v>
      </c>
      <c r="C9" t="s">
        <v>324</v>
      </c>
      <c r="D9" t="s">
        <v>324</v>
      </c>
      <c r="E9" t="s">
        <v>324</v>
      </c>
      <c r="F9" t="s">
        <v>356</v>
      </c>
      <c r="G9" t="s">
        <v>324</v>
      </c>
      <c r="H9" t="s">
        <v>324</v>
      </c>
      <c r="I9" t="s">
        <v>357</v>
      </c>
      <c r="J9" t="s">
        <v>358</v>
      </c>
      <c r="K9" t="s">
        <v>324</v>
      </c>
      <c r="L9" t="s">
        <v>324</v>
      </c>
      <c r="M9" t="s">
        <v>328</v>
      </c>
      <c r="N9" t="s">
        <v>329</v>
      </c>
      <c r="O9" t="s">
        <v>324</v>
      </c>
      <c r="P9" t="s">
        <v>324</v>
      </c>
      <c r="Q9" t="s">
        <v>324</v>
      </c>
      <c r="R9" t="s">
        <v>324</v>
      </c>
      <c r="S9" t="s">
        <v>324</v>
      </c>
      <c r="T9" t="s">
        <v>359</v>
      </c>
      <c r="U9" t="s">
        <v>324</v>
      </c>
      <c r="V9" t="s">
        <v>360</v>
      </c>
      <c r="W9" t="s">
        <v>361</v>
      </c>
      <c r="X9" t="s">
        <v>362</v>
      </c>
      <c r="Y9" t="s">
        <v>363</v>
      </c>
      <c r="Z9" t="s">
        <v>364</v>
      </c>
      <c r="AA9" t="s">
        <v>365</v>
      </c>
      <c r="AB9" t="s">
        <v>366</v>
      </c>
      <c r="AC9" t="s">
        <v>324</v>
      </c>
      <c r="AD9" t="s">
        <v>324</v>
      </c>
      <c r="AE9" t="s">
        <v>324</v>
      </c>
      <c r="AF9" t="s">
        <v>324</v>
      </c>
      <c r="AG9">
        <v>15</v>
      </c>
      <c r="AH9">
        <v>8</v>
      </c>
      <c r="AI9">
        <v>12</v>
      </c>
      <c r="AJ9">
        <v>2</v>
      </c>
      <c r="AK9">
        <v>38</v>
      </c>
      <c r="AL9" t="s">
        <v>367</v>
      </c>
      <c r="AM9" t="s">
        <v>368</v>
      </c>
      <c r="AN9" t="s">
        <v>369</v>
      </c>
      <c r="AO9" t="s">
        <v>370</v>
      </c>
      <c r="AP9" t="s">
        <v>371</v>
      </c>
      <c r="AQ9" t="s">
        <v>324</v>
      </c>
      <c r="AR9" t="s">
        <v>372</v>
      </c>
      <c r="AS9" t="s">
        <v>373</v>
      </c>
      <c r="AT9" t="s">
        <v>346</v>
      </c>
      <c r="AU9">
        <v>2019</v>
      </c>
      <c r="AV9">
        <v>44</v>
      </c>
      <c r="AW9">
        <v>3</v>
      </c>
      <c r="AX9" t="s">
        <v>324</v>
      </c>
      <c r="AY9" t="s">
        <v>324</v>
      </c>
      <c r="AZ9" t="s">
        <v>324</v>
      </c>
      <c r="BA9" t="s">
        <v>324</v>
      </c>
      <c r="BB9">
        <v>170</v>
      </c>
      <c r="BC9">
        <v>179</v>
      </c>
      <c r="BD9" t="s">
        <v>324</v>
      </c>
      <c r="BE9" t="s">
        <v>374</v>
      </c>
      <c r="BF9" t="str">
        <f>HYPERLINK("http://dx.doi.org/10.1177/0306307018823113","http://dx.doi.org/10.1177/0306307018823113")</f>
        <v>http://dx.doi.org/10.1177/0306307018823113</v>
      </c>
      <c r="BG9" t="s">
        <v>324</v>
      </c>
      <c r="BH9" t="s">
        <v>324</v>
      </c>
      <c r="BI9">
        <v>10</v>
      </c>
      <c r="BJ9" t="s">
        <v>375</v>
      </c>
      <c r="BK9" t="s">
        <v>376</v>
      </c>
      <c r="BL9" t="s">
        <v>377</v>
      </c>
      <c r="BM9" t="s">
        <v>378</v>
      </c>
      <c r="BN9" t="s">
        <v>324</v>
      </c>
      <c r="BO9" t="s">
        <v>324</v>
      </c>
      <c r="BP9" t="s">
        <v>324</v>
      </c>
      <c r="BQ9" t="s">
        <v>324</v>
      </c>
      <c r="BR9" t="s">
        <v>353</v>
      </c>
      <c r="BS9" t="s">
        <v>379</v>
      </c>
      <c r="BT9" t="str">
        <f>HYPERLINK("https%3A%2F%2Fwww.webofscience.com%2Fwos%2Fwoscc%2Ffull-record%2FWOS:000465129100007","View Full Record in Web of Science")</f>
        <v>View Full Record in Web of Science</v>
      </c>
    </row>
    <row r="10" spans="1:72" x14ac:dyDescent="0.25">
      <c r="A10" t="s">
        <v>322</v>
      </c>
      <c r="B10" t="s">
        <v>1518</v>
      </c>
      <c r="C10" t="s">
        <v>324</v>
      </c>
      <c r="D10" t="s">
        <v>324</v>
      </c>
      <c r="E10" t="s">
        <v>324</v>
      </c>
      <c r="F10" t="s">
        <v>1519</v>
      </c>
      <c r="G10" t="s">
        <v>324</v>
      </c>
      <c r="H10" t="s">
        <v>324</v>
      </c>
      <c r="I10" t="s">
        <v>1520</v>
      </c>
      <c r="J10" t="s">
        <v>1521</v>
      </c>
      <c r="K10" t="s">
        <v>324</v>
      </c>
      <c r="L10" t="s">
        <v>324</v>
      </c>
      <c r="M10" t="s">
        <v>328</v>
      </c>
      <c r="N10" t="s">
        <v>329</v>
      </c>
      <c r="O10" t="s">
        <v>324</v>
      </c>
      <c r="P10" t="s">
        <v>324</v>
      </c>
      <c r="Q10" t="s">
        <v>324</v>
      </c>
      <c r="R10" t="s">
        <v>324</v>
      </c>
      <c r="S10" t="s">
        <v>324</v>
      </c>
      <c r="T10" t="s">
        <v>1522</v>
      </c>
      <c r="U10" t="s">
        <v>1523</v>
      </c>
      <c r="V10" t="s">
        <v>1524</v>
      </c>
      <c r="W10" t="s">
        <v>1525</v>
      </c>
      <c r="X10" t="s">
        <v>1526</v>
      </c>
      <c r="Y10" t="s">
        <v>1527</v>
      </c>
      <c r="Z10" t="s">
        <v>1528</v>
      </c>
      <c r="AA10" t="s">
        <v>324</v>
      </c>
      <c r="AB10" t="s">
        <v>1529</v>
      </c>
      <c r="AC10" t="s">
        <v>324</v>
      </c>
      <c r="AD10" t="s">
        <v>324</v>
      </c>
      <c r="AE10" t="s">
        <v>324</v>
      </c>
      <c r="AF10" t="s">
        <v>324</v>
      </c>
      <c r="AG10">
        <v>18</v>
      </c>
      <c r="AH10">
        <v>6</v>
      </c>
      <c r="AI10">
        <v>6</v>
      </c>
      <c r="AJ10">
        <v>10</v>
      </c>
      <c r="AK10">
        <v>79</v>
      </c>
      <c r="AL10" t="s">
        <v>561</v>
      </c>
      <c r="AM10" t="s">
        <v>562</v>
      </c>
      <c r="AN10" t="s">
        <v>563</v>
      </c>
      <c r="AO10" t="s">
        <v>1530</v>
      </c>
      <c r="AP10" t="s">
        <v>1531</v>
      </c>
      <c r="AQ10" t="s">
        <v>324</v>
      </c>
      <c r="AR10" t="s">
        <v>1532</v>
      </c>
      <c r="AS10" t="s">
        <v>1533</v>
      </c>
      <c r="AT10" t="s">
        <v>727</v>
      </c>
      <c r="AU10">
        <v>2019</v>
      </c>
      <c r="AV10">
        <v>22</v>
      </c>
      <c r="AW10" t="s">
        <v>324</v>
      </c>
      <c r="AX10" t="s">
        <v>324</v>
      </c>
      <c r="AY10">
        <v>4</v>
      </c>
      <c r="AZ10" t="s">
        <v>324</v>
      </c>
      <c r="BA10" t="s">
        <v>324</v>
      </c>
      <c r="BB10" t="s">
        <v>1534</v>
      </c>
      <c r="BC10" t="s">
        <v>1535</v>
      </c>
      <c r="BD10" t="s">
        <v>324</v>
      </c>
      <c r="BE10" t="s">
        <v>1536</v>
      </c>
      <c r="BF10" t="str">
        <f>HYPERLINK("http://dx.doi.org/10.1007/s10586-017-1490-3","http://dx.doi.org/10.1007/s10586-017-1490-3")</f>
        <v>http://dx.doi.org/10.1007/s10586-017-1490-3</v>
      </c>
      <c r="BG10" t="s">
        <v>324</v>
      </c>
      <c r="BH10" t="s">
        <v>324</v>
      </c>
      <c r="BI10">
        <v>11</v>
      </c>
      <c r="BJ10" t="s">
        <v>1537</v>
      </c>
      <c r="BK10" t="s">
        <v>349</v>
      </c>
      <c r="BL10" t="s">
        <v>572</v>
      </c>
      <c r="BM10" t="s">
        <v>1538</v>
      </c>
      <c r="BN10" t="s">
        <v>324</v>
      </c>
      <c r="BO10" t="s">
        <v>324</v>
      </c>
      <c r="BP10" t="s">
        <v>324</v>
      </c>
      <c r="BQ10" t="s">
        <v>324</v>
      </c>
      <c r="BR10" t="s">
        <v>353</v>
      </c>
      <c r="BS10" t="s">
        <v>1539</v>
      </c>
      <c r="BT10" t="str">
        <f>HYPERLINK("https%3A%2F%2Fwww.webofscience.com%2Fwos%2Fwoscc%2Ffull-record%2FWOS:000502007000021","View Full Record in Web of Science")</f>
        <v>View Full Record in Web of Science</v>
      </c>
    </row>
    <row r="11" spans="1:72" x14ac:dyDescent="0.25">
      <c r="A11" t="s">
        <v>322</v>
      </c>
      <c r="B11" t="s">
        <v>665</v>
      </c>
      <c r="C11" t="s">
        <v>324</v>
      </c>
      <c r="D11" t="s">
        <v>324</v>
      </c>
      <c r="E11" t="s">
        <v>324</v>
      </c>
      <c r="F11" t="s">
        <v>666</v>
      </c>
      <c r="G11" t="s">
        <v>324</v>
      </c>
      <c r="H11" t="s">
        <v>324</v>
      </c>
      <c r="I11" t="s">
        <v>667</v>
      </c>
      <c r="J11" t="s">
        <v>668</v>
      </c>
      <c r="K11" t="s">
        <v>324</v>
      </c>
      <c r="L11" t="s">
        <v>324</v>
      </c>
      <c r="M11" t="s">
        <v>328</v>
      </c>
      <c r="N11" t="s">
        <v>329</v>
      </c>
      <c r="O11" t="s">
        <v>324</v>
      </c>
      <c r="P11" t="s">
        <v>324</v>
      </c>
      <c r="Q11" t="s">
        <v>324</v>
      </c>
      <c r="R11" t="s">
        <v>324</v>
      </c>
      <c r="S11" t="s">
        <v>324</v>
      </c>
      <c r="T11" t="s">
        <v>669</v>
      </c>
      <c r="U11" t="s">
        <v>324</v>
      </c>
      <c r="V11" t="s">
        <v>670</v>
      </c>
      <c r="W11" t="s">
        <v>671</v>
      </c>
      <c r="X11" t="s">
        <v>672</v>
      </c>
      <c r="Y11" t="s">
        <v>673</v>
      </c>
      <c r="Z11" t="s">
        <v>674</v>
      </c>
      <c r="AA11" t="s">
        <v>675</v>
      </c>
      <c r="AB11" t="s">
        <v>676</v>
      </c>
      <c r="AC11" t="s">
        <v>324</v>
      </c>
      <c r="AD11" t="s">
        <v>324</v>
      </c>
      <c r="AE11" t="s">
        <v>324</v>
      </c>
      <c r="AF11" t="s">
        <v>324</v>
      </c>
      <c r="AG11">
        <v>34</v>
      </c>
      <c r="AH11">
        <v>4</v>
      </c>
      <c r="AI11">
        <v>4</v>
      </c>
      <c r="AJ11">
        <v>1</v>
      </c>
      <c r="AK11">
        <v>14</v>
      </c>
      <c r="AL11" t="s">
        <v>677</v>
      </c>
      <c r="AM11" t="s">
        <v>368</v>
      </c>
      <c r="AN11" t="s">
        <v>678</v>
      </c>
      <c r="AO11" t="s">
        <v>679</v>
      </c>
      <c r="AP11" t="s">
        <v>680</v>
      </c>
      <c r="AQ11" t="s">
        <v>324</v>
      </c>
      <c r="AR11" t="s">
        <v>681</v>
      </c>
      <c r="AS11" t="s">
        <v>682</v>
      </c>
      <c r="AT11" t="s">
        <v>683</v>
      </c>
      <c r="AU11">
        <v>2019</v>
      </c>
      <c r="AV11">
        <v>8</v>
      </c>
      <c r="AW11">
        <v>3</v>
      </c>
      <c r="AX11" t="s">
        <v>324</v>
      </c>
      <c r="AY11" t="s">
        <v>324</v>
      </c>
      <c r="AZ11" t="s">
        <v>518</v>
      </c>
      <c r="BA11" t="s">
        <v>324</v>
      </c>
      <c r="BB11">
        <v>299</v>
      </c>
      <c r="BC11">
        <v>323</v>
      </c>
      <c r="BD11" t="s">
        <v>324</v>
      </c>
      <c r="BE11" t="s">
        <v>684</v>
      </c>
      <c r="BF11" t="str">
        <f>HYPERLINK("http://dx.doi.org/10.1007/s41060-018-00170-0","http://dx.doi.org/10.1007/s41060-018-00170-0")</f>
        <v>http://dx.doi.org/10.1007/s41060-018-00170-0</v>
      </c>
      <c r="BG11" t="s">
        <v>324</v>
      </c>
      <c r="BH11" t="s">
        <v>324</v>
      </c>
      <c r="BI11">
        <v>25</v>
      </c>
      <c r="BJ11" t="s">
        <v>685</v>
      </c>
      <c r="BK11" t="s">
        <v>376</v>
      </c>
      <c r="BL11" t="s">
        <v>572</v>
      </c>
      <c r="BM11" t="s">
        <v>686</v>
      </c>
      <c r="BN11" t="s">
        <v>324</v>
      </c>
      <c r="BO11" t="s">
        <v>324</v>
      </c>
      <c r="BP11" t="s">
        <v>324</v>
      </c>
      <c r="BQ11" t="s">
        <v>324</v>
      </c>
      <c r="BR11" t="s">
        <v>353</v>
      </c>
      <c r="BS11" t="s">
        <v>687</v>
      </c>
      <c r="BT11" t="str">
        <f>HYPERLINK("https%3A%2F%2Fwww.webofscience.com%2Fwos%2Fwoscc%2Ffull-record%2FWOS:000590205700007","View Full Record in Web of Science")</f>
        <v>View Full Record in Web of Science</v>
      </c>
    </row>
    <row r="12" spans="1:72" x14ac:dyDescent="0.25">
      <c r="A12" t="s">
        <v>322</v>
      </c>
      <c r="B12" t="s">
        <v>1553</v>
      </c>
      <c r="C12" t="s">
        <v>324</v>
      </c>
      <c r="D12" t="s">
        <v>324</v>
      </c>
      <c r="E12" t="s">
        <v>324</v>
      </c>
      <c r="F12" t="s">
        <v>1554</v>
      </c>
      <c r="G12" t="s">
        <v>324</v>
      </c>
      <c r="H12" t="s">
        <v>324</v>
      </c>
      <c r="I12" t="s">
        <v>1555</v>
      </c>
      <c r="J12" t="s">
        <v>500</v>
      </c>
      <c r="K12" t="s">
        <v>324</v>
      </c>
      <c r="L12" t="s">
        <v>324</v>
      </c>
      <c r="M12" t="s">
        <v>328</v>
      </c>
      <c r="N12" t="s">
        <v>384</v>
      </c>
      <c r="O12" t="s">
        <v>324</v>
      </c>
      <c r="P12" t="s">
        <v>324</v>
      </c>
      <c r="Q12" t="s">
        <v>324</v>
      </c>
      <c r="R12" t="s">
        <v>324</v>
      </c>
      <c r="S12" t="s">
        <v>324</v>
      </c>
      <c r="T12" t="s">
        <v>1556</v>
      </c>
      <c r="U12" t="s">
        <v>1557</v>
      </c>
      <c r="V12" t="s">
        <v>1558</v>
      </c>
      <c r="W12" t="s">
        <v>1559</v>
      </c>
      <c r="X12" t="s">
        <v>324</v>
      </c>
      <c r="Y12" t="s">
        <v>1560</v>
      </c>
      <c r="Z12" t="s">
        <v>1561</v>
      </c>
      <c r="AA12" t="s">
        <v>324</v>
      </c>
      <c r="AB12" t="s">
        <v>324</v>
      </c>
      <c r="AC12" t="s">
        <v>324</v>
      </c>
      <c r="AD12" t="s">
        <v>324</v>
      </c>
      <c r="AE12" t="s">
        <v>324</v>
      </c>
      <c r="AF12" t="s">
        <v>324</v>
      </c>
      <c r="AG12">
        <v>46</v>
      </c>
      <c r="AH12">
        <v>30</v>
      </c>
      <c r="AI12">
        <v>31</v>
      </c>
      <c r="AJ12">
        <v>1</v>
      </c>
      <c r="AK12">
        <v>28</v>
      </c>
      <c r="AL12" t="s">
        <v>510</v>
      </c>
      <c r="AM12" t="s">
        <v>511</v>
      </c>
      <c r="AN12" t="s">
        <v>512</v>
      </c>
      <c r="AO12" t="s">
        <v>513</v>
      </c>
      <c r="AP12" t="s">
        <v>514</v>
      </c>
      <c r="AQ12" t="s">
        <v>324</v>
      </c>
      <c r="AR12" t="s">
        <v>515</v>
      </c>
      <c r="AS12" t="s">
        <v>516</v>
      </c>
      <c r="AT12" t="s">
        <v>1562</v>
      </c>
      <c r="AU12">
        <v>2020</v>
      </c>
      <c r="AV12">
        <v>38</v>
      </c>
      <c r="AW12">
        <v>3</v>
      </c>
      <c r="AX12" t="s">
        <v>324</v>
      </c>
      <c r="AY12" t="s">
        <v>324</v>
      </c>
      <c r="AZ12" t="s">
        <v>518</v>
      </c>
      <c r="BA12" t="s">
        <v>324</v>
      </c>
      <c r="BB12">
        <v>213</v>
      </c>
      <c r="BC12">
        <v>225</v>
      </c>
      <c r="BD12" t="s">
        <v>324</v>
      </c>
      <c r="BE12" t="s">
        <v>1563</v>
      </c>
      <c r="BF12" t="str">
        <f>HYPERLINK("http://dx.doi.org/10.1108/JPIF-12-2019-0157","http://dx.doi.org/10.1108/JPIF-12-2019-0157")</f>
        <v>http://dx.doi.org/10.1108/JPIF-12-2019-0157</v>
      </c>
      <c r="BG12" t="s">
        <v>324</v>
      </c>
      <c r="BH12" t="s">
        <v>1564</v>
      </c>
      <c r="BI12">
        <v>13</v>
      </c>
      <c r="BJ12" t="s">
        <v>428</v>
      </c>
      <c r="BK12" t="s">
        <v>376</v>
      </c>
      <c r="BL12" t="s">
        <v>377</v>
      </c>
      <c r="BM12" t="s">
        <v>1565</v>
      </c>
      <c r="BN12" t="s">
        <v>324</v>
      </c>
      <c r="BO12" t="s">
        <v>1566</v>
      </c>
      <c r="BP12" t="s">
        <v>324</v>
      </c>
      <c r="BQ12" t="s">
        <v>324</v>
      </c>
      <c r="BR12" t="s">
        <v>353</v>
      </c>
      <c r="BS12" t="s">
        <v>1567</v>
      </c>
      <c r="BT12" t="str">
        <f>HYPERLINK("https%3A%2F%2Fwww.webofscience.com%2Fwos%2Fwoscc%2Ffull-record%2FWOS:000521758400001","View Full Record in Web of Science")</f>
        <v>View Full Record in Web of Science</v>
      </c>
    </row>
    <row r="13" spans="1:72" x14ac:dyDescent="0.25">
      <c r="A13" t="s">
        <v>322</v>
      </c>
      <c r="B13" t="s">
        <v>323</v>
      </c>
      <c r="C13" t="s">
        <v>324</v>
      </c>
      <c r="D13" t="s">
        <v>324</v>
      </c>
      <c r="E13" t="s">
        <v>324</v>
      </c>
      <c r="F13" t="s">
        <v>325</v>
      </c>
      <c r="G13" t="s">
        <v>324</v>
      </c>
      <c r="H13" t="s">
        <v>324</v>
      </c>
      <c r="I13" t="s">
        <v>326</v>
      </c>
      <c r="J13" t="s">
        <v>327</v>
      </c>
      <c r="K13" t="s">
        <v>324</v>
      </c>
      <c r="L13" t="s">
        <v>324</v>
      </c>
      <c r="M13" t="s">
        <v>328</v>
      </c>
      <c r="N13" t="s">
        <v>329</v>
      </c>
      <c r="O13" t="s">
        <v>324</v>
      </c>
      <c r="P13" t="s">
        <v>324</v>
      </c>
      <c r="Q13" t="s">
        <v>324</v>
      </c>
      <c r="R13" t="s">
        <v>324</v>
      </c>
      <c r="S13" t="s">
        <v>324</v>
      </c>
      <c r="T13" t="s">
        <v>330</v>
      </c>
      <c r="U13" t="s">
        <v>331</v>
      </c>
      <c r="V13" t="s">
        <v>332</v>
      </c>
      <c r="W13" t="s">
        <v>333</v>
      </c>
      <c r="X13" t="s">
        <v>334</v>
      </c>
      <c r="Y13" t="s">
        <v>335</v>
      </c>
      <c r="Z13" t="s">
        <v>336</v>
      </c>
      <c r="AA13" t="s">
        <v>324</v>
      </c>
      <c r="AB13" t="s">
        <v>337</v>
      </c>
      <c r="AC13" t="s">
        <v>338</v>
      </c>
      <c r="AD13" t="s">
        <v>338</v>
      </c>
      <c r="AE13" t="s">
        <v>339</v>
      </c>
      <c r="AF13" t="s">
        <v>324</v>
      </c>
      <c r="AG13">
        <v>48</v>
      </c>
      <c r="AH13">
        <v>21</v>
      </c>
      <c r="AI13">
        <v>21</v>
      </c>
      <c r="AJ13">
        <v>4</v>
      </c>
      <c r="AK13">
        <v>42</v>
      </c>
      <c r="AL13" t="s">
        <v>340</v>
      </c>
      <c r="AM13" t="s">
        <v>341</v>
      </c>
      <c r="AN13" t="s">
        <v>342</v>
      </c>
      <c r="AO13" t="s">
        <v>324</v>
      </c>
      <c r="AP13" t="s">
        <v>343</v>
      </c>
      <c r="AQ13" t="s">
        <v>324</v>
      </c>
      <c r="AR13" t="s">
        <v>344</v>
      </c>
      <c r="AS13" t="s">
        <v>345</v>
      </c>
      <c r="AT13" t="s">
        <v>346</v>
      </c>
      <c r="AU13">
        <v>2020</v>
      </c>
      <c r="AV13">
        <v>12</v>
      </c>
      <c r="AW13">
        <v>7</v>
      </c>
      <c r="AX13" t="s">
        <v>324</v>
      </c>
      <c r="AY13" t="s">
        <v>324</v>
      </c>
      <c r="AZ13" t="s">
        <v>324</v>
      </c>
      <c r="BA13" t="s">
        <v>324</v>
      </c>
      <c r="BB13" t="s">
        <v>324</v>
      </c>
      <c r="BC13" t="s">
        <v>324</v>
      </c>
      <c r="BD13">
        <v>2899</v>
      </c>
      <c r="BE13" t="s">
        <v>347</v>
      </c>
      <c r="BF13" t="str">
        <f>HYPERLINK("http://dx.doi.org/10.3390/su12072899","http://dx.doi.org/10.3390/su12072899")</f>
        <v>http://dx.doi.org/10.3390/su12072899</v>
      </c>
      <c r="BG13" t="s">
        <v>324</v>
      </c>
      <c r="BH13" t="s">
        <v>324</v>
      </c>
      <c r="BI13">
        <v>19</v>
      </c>
      <c r="BJ13" t="s">
        <v>348</v>
      </c>
      <c r="BK13" t="s">
        <v>349</v>
      </c>
      <c r="BL13" t="s">
        <v>350</v>
      </c>
      <c r="BM13" t="s">
        <v>351</v>
      </c>
      <c r="BN13" t="s">
        <v>324</v>
      </c>
      <c r="BO13" t="s">
        <v>352</v>
      </c>
      <c r="BP13" t="s">
        <v>324</v>
      </c>
      <c r="BQ13" t="s">
        <v>324</v>
      </c>
      <c r="BR13" t="s">
        <v>353</v>
      </c>
      <c r="BS13" t="s">
        <v>354</v>
      </c>
      <c r="BT13" t="str">
        <f>HYPERLINK("https%3A%2F%2Fwww.webofscience.com%2Fwos%2Fwoscc%2Ffull-record%2FWOS:000531558100324","View Full Record in Web of Science")</f>
        <v>View Full Record in Web of Science</v>
      </c>
    </row>
    <row r="14" spans="1:72" x14ac:dyDescent="0.25">
      <c r="A14" t="s">
        <v>322</v>
      </c>
      <c r="B14" t="s">
        <v>522</v>
      </c>
      <c r="C14" t="s">
        <v>324</v>
      </c>
      <c r="D14" t="s">
        <v>324</v>
      </c>
      <c r="E14" t="s">
        <v>324</v>
      </c>
      <c r="F14" t="s">
        <v>523</v>
      </c>
      <c r="G14" t="s">
        <v>324</v>
      </c>
      <c r="H14" t="s">
        <v>324</v>
      </c>
      <c r="I14" t="s">
        <v>524</v>
      </c>
      <c r="J14" t="s">
        <v>525</v>
      </c>
      <c r="K14" t="s">
        <v>324</v>
      </c>
      <c r="L14" t="s">
        <v>324</v>
      </c>
      <c r="M14" t="s">
        <v>328</v>
      </c>
      <c r="N14" t="s">
        <v>485</v>
      </c>
      <c r="O14" t="s">
        <v>324</v>
      </c>
      <c r="P14" t="s">
        <v>324</v>
      </c>
      <c r="Q14" t="s">
        <v>324</v>
      </c>
      <c r="R14" t="s">
        <v>324</v>
      </c>
      <c r="S14" t="s">
        <v>324</v>
      </c>
      <c r="T14" t="s">
        <v>526</v>
      </c>
      <c r="U14" t="s">
        <v>527</v>
      </c>
      <c r="V14" t="s">
        <v>528</v>
      </c>
      <c r="W14" t="s">
        <v>529</v>
      </c>
      <c r="X14" t="s">
        <v>530</v>
      </c>
      <c r="Y14" t="s">
        <v>531</v>
      </c>
      <c r="Z14" t="s">
        <v>532</v>
      </c>
      <c r="AA14" t="s">
        <v>324</v>
      </c>
      <c r="AB14" t="s">
        <v>324</v>
      </c>
      <c r="AC14" t="s">
        <v>324</v>
      </c>
      <c r="AD14" t="s">
        <v>324</v>
      </c>
      <c r="AE14" t="s">
        <v>324</v>
      </c>
      <c r="AF14" t="s">
        <v>324</v>
      </c>
      <c r="AG14">
        <v>18</v>
      </c>
      <c r="AH14">
        <v>8</v>
      </c>
      <c r="AI14">
        <v>8</v>
      </c>
      <c r="AJ14">
        <v>3</v>
      </c>
      <c r="AK14">
        <v>38</v>
      </c>
      <c r="AL14" t="s">
        <v>533</v>
      </c>
      <c r="AM14" t="s">
        <v>534</v>
      </c>
      <c r="AN14" t="s">
        <v>535</v>
      </c>
      <c r="AO14" t="s">
        <v>536</v>
      </c>
      <c r="AP14" t="s">
        <v>537</v>
      </c>
      <c r="AQ14" t="s">
        <v>324</v>
      </c>
      <c r="AR14" t="s">
        <v>538</v>
      </c>
      <c r="AS14" t="s">
        <v>539</v>
      </c>
      <c r="AT14" t="s">
        <v>540</v>
      </c>
      <c r="AU14">
        <v>2020</v>
      </c>
      <c r="AV14" t="s">
        <v>324</v>
      </c>
      <c r="AW14" t="s">
        <v>324</v>
      </c>
      <c r="AX14" t="s">
        <v>324</v>
      </c>
      <c r="AY14" t="s">
        <v>324</v>
      </c>
      <c r="AZ14" t="s">
        <v>324</v>
      </c>
      <c r="BA14" t="s">
        <v>324</v>
      </c>
      <c r="BB14" t="s">
        <v>324</v>
      </c>
      <c r="BC14" t="s">
        <v>324</v>
      </c>
      <c r="BD14" t="s">
        <v>324</v>
      </c>
      <c r="BE14" t="s">
        <v>541</v>
      </c>
      <c r="BF14" t="str">
        <f>HYPERLINK("http://dx.doi.org/10.1007/s12652-019-01616-4","http://dx.doi.org/10.1007/s12652-019-01616-4")</f>
        <v>http://dx.doi.org/10.1007/s12652-019-01616-4</v>
      </c>
      <c r="BG14" t="s">
        <v>324</v>
      </c>
      <c r="BH14" t="s">
        <v>542</v>
      </c>
      <c r="BI14">
        <v>8</v>
      </c>
      <c r="BJ14" t="s">
        <v>543</v>
      </c>
      <c r="BK14" t="s">
        <v>544</v>
      </c>
      <c r="BL14" t="s">
        <v>545</v>
      </c>
      <c r="BM14" t="s">
        <v>546</v>
      </c>
      <c r="BN14" t="s">
        <v>324</v>
      </c>
      <c r="BO14" t="s">
        <v>324</v>
      </c>
      <c r="BP14" t="s">
        <v>324</v>
      </c>
      <c r="BQ14" t="s">
        <v>324</v>
      </c>
      <c r="BR14" t="s">
        <v>353</v>
      </c>
      <c r="BS14" t="s">
        <v>547</v>
      </c>
      <c r="BT14" t="str">
        <f>HYPERLINK("https%3A%2F%2Fwww.webofscience.com%2Fwos%2Fwoscc%2Ffull-record%2FWOS:000574149200001","View Full Record in Web of Science")</f>
        <v>View Full Record in Web of Science</v>
      </c>
    </row>
    <row r="15" spans="1:72" x14ac:dyDescent="0.25">
      <c r="A15" t="s">
        <v>322</v>
      </c>
      <c r="B15" t="s">
        <v>1662</v>
      </c>
      <c r="C15" t="s">
        <v>324</v>
      </c>
      <c r="D15" t="s">
        <v>324</v>
      </c>
      <c r="E15" t="s">
        <v>324</v>
      </c>
      <c r="F15" t="s">
        <v>1663</v>
      </c>
      <c r="G15" t="s">
        <v>324</v>
      </c>
      <c r="H15" t="s">
        <v>324</v>
      </c>
      <c r="I15" t="s">
        <v>1664</v>
      </c>
      <c r="J15" t="s">
        <v>1665</v>
      </c>
      <c r="K15" t="s">
        <v>324</v>
      </c>
      <c r="L15" t="s">
        <v>324</v>
      </c>
      <c r="M15" t="s">
        <v>328</v>
      </c>
      <c r="N15" t="s">
        <v>329</v>
      </c>
      <c r="O15" t="s">
        <v>324</v>
      </c>
      <c r="P15" t="s">
        <v>324</v>
      </c>
      <c r="Q15" t="s">
        <v>324</v>
      </c>
      <c r="R15" t="s">
        <v>324</v>
      </c>
      <c r="S15" t="s">
        <v>324</v>
      </c>
      <c r="T15" t="s">
        <v>1666</v>
      </c>
      <c r="U15" t="s">
        <v>324</v>
      </c>
      <c r="V15" t="s">
        <v>1667</v>
      </c>
      <c r="W15" t="s">
        <v>1668</v>
      </c>
      <c r="X15" t="s">
        <v>1669</v>
      </c>
      <c r="Y15" t="s">
        <v>1670</v>
      </c>
      <c r="Z15" t="s">
        <v>1671</v>
      </c>
      <c r="AA15" t="s">
        <v>324</v>
      </c>
      <c r="AB15" t="s">
        <v>324</v>
      </c>
      <c r="AC15" t="s">
        <v>324</v>
      </c>
      <c r="AD15" t="s">
        <v>324</v>
      </c>
      <c r="AE15" t="s">
        <v>324</v>
      </c>
      <c r="AF15" t="s">
        <v>324</v>
      </c>
      <c r="AG15">
        <v>10</v>
      </c>
      <c r="AH15">
        <v>5</v>
      </c>
      <c r="AI15">
        <v>6</v>
      </c>
      <c r="AJ15">
        <v>4</v>
      </c>
      <c r="AK15">
        <v>30</v>
      </c>
      <c r="AL15" t="s">
        <v>1672</v>
      </c>
      <c r="AM15" t="s">
        <v>1673</v>
      </c>
      <c r="AN15" t="s">
        <v>1674</v>
      </c>
      <c r="AO15" t="s">
        <v>1675</v>
      </c>
      <c r="AP15" t="s">
        <v>324</v>
      </c>
      <c r="AQ15" t="s">
        <v>324</v>
      </c>
      <c r="AR15" t="s">
        <v>1676</v>
      </c>
      <c r="AS15" t="s">
        <v>1677</v>
      </c>
      <c r="AT15" t="s">
        <v>324</v>
      </c>
      <c r="AU15">
        <v>2020</v>
      </c>
      <c r="AV15">
        <v>9</v>
      </c>
      <c r="AW15">
        <v>1</v>
      </c>
      <c r="AX15" t="s">
        <v>324</v>
      </c>
      <c r="AY15" t="s">
        <v>324</v>
      </c>
      <c r="AZ15" t="s">
        <v>324</v>
      </c>
      <c r="BA15" t="s">
        <v>324</v>
      </c>
      <c r="BB15">
        <v>51</v>
      </c>
      <c r="BC15">
        <v>59</v>
      </c>
      <c r="BD15" t="s">
        <v>324</v>
      </c>
      <c r="BE15" t="s">
        <v>1678</v>
      </c>
      <c r="BF15" t="str">
        <f>HYPERLINK("http://dx.doi.org/10.14201/ADCAIJ2020915159","http://dx.doi.org/10.14201/ADCAIJ2020915159")</f>
        <v>http://dx.doi.org/10.14201/ADCAIJ2020915159</v>
      </c>
      <c r="BG15" t="s">
        <v>324</v>
      </c>
      <c r="BH15" t="s">
        <v>324</v>
      </c>
      <c r="BI15">
        <v>9</v>
      </c>
      <c r="BJ15" t="s">
        <v>1658</v>
      </c>
      <c r="BK15" t="s">
        <v>376</v>
      </c>
      <c r="BL15" t="s">
        <v>572</v>
      </c>
      <c r="BM15" t="s">
        <v>1679</v>
      </c>
      <c r="BN15" t="s">
        <v>324</v>
      </c>
      <c r="BO15" t="s">
        <v>324</v>
      </c>
      <c r="BP15" t="s">
        <v>324</v>
      </c>
      <c r="BQ15" t="s">
        <v>324</v>
      </c>
      <c r="BR15" t="s">
        <v>353</v>
      </c>
      <c r="BS15" t="s">
        <v>1680</v>
      </c>
      <c r="BT15" t="str">
        <f>HYPERLINK("https%3A%2F%2Fwww.webofscience.com%2Fwos%2Fwoscc%2Ffull-record%2FWOS:000595556800004","View Full Record in Web of Science")</f>
        <v>View Full Record in Web of Science</v>
      </c>
    </row>
    <row r="16" spans="1:72" x14ac:dyDescent="0.25">
      <c r="A16" t="s">
        <v>322</v>
      </c>
      <c r="B16" t="s">
        <v>497</v>
      </c>
      <c r="C16" t="s">
        <v>324</v>
      </c>
      <c r="D16" t="s">
        <v>324</v>
      </c>
      <c r="E16" t="s">
        <v>324</v>
      </c>
      <c r="F16" t="s">
        <v>498</v>
      </c>
      <c r="G16" t="s">
        <v>324</v>
      </c>
      <c r="H16" t="s">
        <v>324</v>
      </c>
      <c r="I16" t="s">
        <v>499</v>
      </c>
      <c r="J16" t="s">
        <v>500</v>
      </c>
      <c r="K16" t="s">
        <v>324</v>
      </c>
      <c r="L16" t="s">
        <v>324</v>
      </c>
      <c r="M16" t="s">
        <v>328</v>
      </c>
      <c r="N16" t="s">
        <v>329</v>
      </c>
      <c r="O16" t="s">
        <v>324</v>
      </c>
      <c r="P16" t="s">
        <v>324</v>
      </c>
      <c r="Q16" t="s">
        <v>324</v>
      </c>
      <c r="R16" t="s">
        <v>324</v>
      </c>
      <c r="S16" t="s">
        <v>324</v>
      </c>
      <c r="T16" t="s">
        <v>501</v>
      </c>
      <c r="U16" t="s">
        <v>502</v>
      </c>
      <c r="V16" t="s">
        <v>503</v>
      </c>
      <c r="W16" t="s">
        <v>504</v>
      </c>
      <c r="X16" t="s">
        <v>505</v>
      </c>
      <c r="Y16" t="s">
        <v>506</v>
      </c>
      <c r="Z16" t="s">
        <v>507</v>
      </c>
      <c r="AA16" t="s">
        <v>508</v>
      </c>
      <c r="AB16" t="s">
        <v>509</v>
      </c>
      <c r="AC16" t="s">
        <v>324</v>
      </c>
      <c r="AD16" t="s">
        <v>324</v>
      </c>
      <c r="AE16" t="s">
        <v>324</v>
      </c>
      <c r="AF16" t="s">
        <v>324</v>
      </c>
      <c r="AG16">
        <v>49</v>
      </c>
      <c r="AH16">
        <v>3</v>
      </c>
      <c r="AI16">
        <v>4</v>
      </c>
      <c r="AJ16">
        <v>6</v>
      </c>
      <c r="AK16">
        <v>24</v>
      </c>
      <c r="AL16" t="s">
        <v>510</v>
      </c>
      <c r="AM16" t="s">
        <v>511</v>
      </c>
      <c r="AN16" t="s">
        <v>512</v>
      </c>
      <c r="AO16" t="s">
        <v>513</v>
      </c>
      <c r="AP16" t="s">
        <v>514</v>
      </c>
      <c r="AQ16" t="s">
        <v>324</v>
      </c>
      <c r="AR16" t="s">
        <v>515</v>
      </c>
      <c r="AS16" t="s">
        <v>516</v>
      </c>
      <c r="AT16" t="s">
        <v>517</v>
      </c>
      <c r="AU16">
        <v>2020</v>
      </c>
      <c r="AV16">
        <v>38</v>
      </c>
      <c r="AW16">
        <v>4</v>
      </c>
      <c r="AX16" t="s">
        <v>324</v>
      </c>
      <c r="AY16" t="s">
        <v>324</v>
      </c>
      <c r="AZ16" t="s">
        <v>518</v>
      </c>
      <c r="BA16" t="s">
        <v>324</v>
      </c>
      <c r="BB16">
        <v>309</v>
      </c>
      <c r="BC16">
        <v>325</v>
      </c>
      <c r="BD16" t="s">
        <v>324</v>
      </c>
      <c r="BE16" t="s">
        <v>519</v>
      </c>
      <c r="BF16" t="str">
        <f>HYPERLINK("http://dx.doi.org/10.1108/JPIF-08-2019-0100","http://dx.doi.org/10.1108/JPIF-08-2019-0100")</f>
        <v>http://dx.doi.org/10.1108/JPIF-08-2019-0100</v>
      </c>
      <c r="BG16" t="s">
        <v>324</v>
      </c>
      <c r="BH16" t="s">
        <v>324</v>
      </c>
      <c r="BI16">
        <v>17</v>
      </c>
      <c r="BJ16" t="s">
        <v>428</v>
      </c>
      <c r="BK16" t="s">
        <v>376</v>
      </c>
      <c r="BL16" t="s">
        <v>377</v>
      </c>
      <c r="BM16" t="s">
        <v>520</v>
      </c>
      <c r="BN16" t="s">
        <v>324</v>
      </c>
      <c r="BO16" t="s">
        <v>324</v>
      </c>
      <c r="BP16" t="s">
        <v>324</v>
      </c>
      <c r="BQ16" t="s">
        <v>324</v>
      </c>
      <c r="BR16" t="s">
        <v>353</v>
      </c>
      <c r="BS16" t="s">
        <v>521</v>
      </c>
      <c r="BT16" t="str">
        <f>HYPERLINK("https%3A%2F%2Fwww.webofscience.com%2Fwos%2Fwoscc%2Ffull-record%2FWOS:000542994000005","View Full Record in Web of Science")</f>
        <v>View Full Record in Web of Science</v>
      </c>
    </row>
    <row r="17" spans="1:72" x14ac:dyDescent="0.25">
      <c r="A17" t="s">
        <v>322</v>
      </c>
      <c r="B17" t="s">
        <v>1260</v>
      </c>
      <c r="C17" t="s">
        <v>324</v>
      </c>
      <c r="D17" t="s">
        <v>324</v>
      </c>
      <c r="E17" t="s">
        <v>324</v>
      </c>
      <c r="F17" t="s">
        <v>1261</v>
      </c>
      <c r="G17" t="s">
        <v>324</v>
      </c>
      <c r="H17" t="s">
        <v>324</v>
      </c>
      <c r="I17" t="s">
        <v>1262</v>
      </c>
      <c r="J17" t="s">
        <v>434</v>
      </c>
      <c r="K17" t="s">
        <v>324</v>
      </c>
      <c r="L17" t="s">
        <v>324</v>
      </c>
      <c r="M17" t="s">
        <v>328</v>
      </c>
      <c r="N17" t="s">
        <v>329</v>
      </c>
      <c r="O17" t="s">
        <v>324</v>
      </c>
      <c r="P17" t="s">
        <v>324</v>
      </c>
      <c r="Q17" t="s">
        <v>324</v>
      </c>
      <c r="R17" t="s">
        <v>324</v>
      </c>
      <c r="S17" t="s">
        <v>324</v>
      </c>
      <c r="T17" t="s">
        <v>1263</v>
      </c>
      <c r="U17" t="s">
        <v>324</v>
      </c>
      <c r="V17" t="s">
        <v>1264</v>
      </c>
      <c r="W17" t="s">
        <v>1265</v>
      </c>
      <c r="X17" t="s">
        <v>1266</v>
      </c>
      <c r="Y17" t="s">
        <v>1267</v>
      </c>
      <c r="Z17" t="s">
        <v>1268</v>
      </c>
      <c r="AA17" t="s">
        <v>324</v>
      </c>
      <c r="AB17" t="s">
        <v>324</v>
      </c>
      <c r="AC17" t="s">
        <v>324</v>
      </c>
      <c r="AD17" t="s">
        <v>324</v>
      </c>
      <c r="AE17" t="s">
        <v>324</v>
      </c>
      <c r="AF17" t="s">
        <v>324</v>
      </c>
      <c r="AG17">
        <v>20</v>
      </c>
      <c r="AH17">
        <v>4</v>
      </c>
      <c r="AI17">
        <v>4</v>
      </c>
      <c r="AJ17">
        <v>1</v>
      </c>
      <c r="AK17">
        <v>8</v>
      </c>
      <c r="AL17" t="s">
        <v>446</v>
      </c>
      <c r="AM17" t="s">
        <v>447</v>
      </c>
      <c r="AN17" t="s">
        <v>448</v>
      </c>
      <c r="AO17" t="s">
        <v>449</v>
      </c>
      <c r="AP17" t="s">
        <v>450</v>
      </c>
      <c r="AQ17" t="s">
        <v>324</v>
      </c>
      <c r="AR17" t="s">
        <v>451</v>
      </c>
      <c r="AS17" t="s">
        <v>452</v>
      </c>
      <c r="AT17" t="s">
        <v>424</v>
      </c>
      <c r="AU17">
        <v>2020</v>
      </c>
      <c r="AV17">
        <v>28</v>
      </c>
      <c r="AW17">
        <v>4</v>
      </c>
      <c r="AX17" t="s">
        <v>324</v>
      </c>
      <c r="AY17" t="s">
        <v>324</v>
      </c>
      <c r="AZ17" t="s">
        <v>324</v>
      </c>
      <c r="BA17" t="s">
        <v>324</v>
      </c>
      <c r="BB17">
        <v>15</v>
      </c>
      <c r="BC17">
        <v>23</v>
      </c>
      <c r="BD17" t="s">
        <v>324</v>
      </c>
      <c r="BE17" t="s">
        <v>1269</v>
      </c>
      <c r="BF17" t="str">
        <f>HYPERLINK("http://dx.doi.org/10.1515/remav-2020-0028","http://dx.doi.org/10.1515/remav-2020-0028")</f>
        <v>http://dx.doi.org/10.1515/remav-2020-0028</v>
      </c>
      <c r="BG17" t="s">
        <v>324</v>
      </c>
      <c r="BH17" t="s">
        <v>324</v>
      </c>
      <c r="BI17">
        <v>9</v>
      </c>
      <c r="BJ17" t="s">
        <v>456</v>
      </c>
      <c r="BK17" t="s">
        <v>376</v>
      </c>
      <c r="BL17" t="s">
        <v>377</v>
      </c>
      <c r="BM17" t="s">
        <v>1270</v>
      </c>
      <c r="BN17" t="s">
        <v>324</v>
      </c>
      <c r="BO17" t="s">
        <v>1271</v>
      </c>
      <c r="BP17" t="s">
        <v>324</v>
      </c>
      <c r="BQ17" t="s">
        <v>324</v>
      </c>
      <c r="BR17" t="s">
        <v>353</v>
      </c>
      <c r="BS17" t="s">
        <v>1272</v>
      </c>
      <c r="BT17" t="str">
        <f>HYPERLINK("https%3A%2F%2Fwww.webofscience.com%2Fwos%2Fwoscc%2Ffull-record%2FWOS:000645463400002","View Full Record in Web of Science")</f>
        <v>View Full Record in Web of Science</v>
      </c>
    </row>
    <row r="18" spans="1:72" x14ac:dyDescent="0.25">
      <c r="A18" t="s">
        <v>322</v>
      </c>
      <c r="B18" t="s">
        <v>1582</v>
      </c>
      <c r="C18" t="s">
        <v>324</v>
      </c>
      <c r="D18" t="s">
        <v>324</v>
      </c>
      <c r="E18" t="s">
        <v>324</v>
      </c>
      <c r="F18" t="s">
        <v>1583</v>
      </c>
      <c r="G18" t="s">
        <v>324</v>
      </c>
      <c r="H18" t="s">
        <v>324</v>
      </c>
      <c r="I18" t="s">
        <v>1584</v>
      </c>
      <c r="J18" t="s">
        <v>500</v>
      </c>
      <c r="K18" t="s">
        <v>324</v>
      </c>
      <c r="L18" t="s">
        <v>324</v>
      </c>
      <c r="M18" t="s">
        <v>328</v>
      </c>
      <c r="N18" t="s">
        <v>329</v>
      </c>
      <c r="O18" t="s">
        <v>324</v>
      </c>
      <c r="P18" t="s">
        <v>324</v>
      </c>
      <c r="Q18" t="s">
        <v>324</v>
      </c>
      <c r="R18" t="s">
        <v>324</v>
      </c>
      <c r="S18" t="s">
        <v>324</v>
      </c>
      <c r="T18" t="s">
        <v>1585</v>
      </c>
      <c r="U18" t="s">
        <v>324</v>
      </c>
      <c r="V18" t="s">
        <v>1586</v>
      </c>
      <c r="W18" t="s">
        <v>1587</v>
      </c>
      <c r="X18" t="s">
        <v>1588</v>
      </c>
      <c r="Y18" t="s">
        <v>1589</v>
      </c>
      <c r="Z18" t="s">
        <v>1590</v>
      </c>
      <c r="AA18" t="s">
        <v>1591</v>
      </c>
      <c r="AB18" t="s">
        <v>324</v>
      </c>
      <c r="AC18" t="s">
        <v>324</v>
      </c>
      <c r="AD18" t="s">
        <v>324</v>
      </c>
      <c r="AE18" t="s">
        <v>324</v>
      </c>
      <c r="AF18" t="s">
        <v>324</v>
      </c>
      <c r="AG18">
        <v>3</v>
      </c>
      <c r="AH18">
        <v>0</v>
      </c>
      <c r="AI18">
        <v>0</v>
      </c>
      <c r="AJ18">
        <v>1</v>
      </c>
      <c r="AK18">
        <v>38</v>
      </c>
      <c r="AL18" t="s">
        <v>510</v>
      </c>
      <c r="AM18" t="s">
        <v>511</v>
      </c>
      <c r="AN18" t="s">
        <v>512</v>
      </c>
      <c r="AO18" t="s">
        <v>513</v>
      </c>
      <c r="AP18" t="s">
        <v>514</v>
      </c>
      <c r="AQ18" t="s">
        <v>324</v>
      </c>
      <c r="AR18" t="s">
        <v>515</v>
      </c>
      <c r="AS18" t="s">
        <v>516</v>
      </c>
      <c r="AT18" t="s">
        <v>517</v>
      </c>
      <c r="AU18">
        <v>2020</v>
      </c>
      <c r="AV18">
        <v>38</v>
      </c>
      <c r="AW18">
        <v>4</v>
      </c>
      <c r="AX18" t="s">
        <v>324</v>
      </c>
      <c r="AY18" t="s">
        <v>324</v>
      </c>
      <c r="AZ18" t="s">
        <v>518</v>
      </c>
      <c r="BA18" t="s">
        <v>324</v>
      </c>
      <c r="BB18">
        <v>267</v>
      </c>
      <c r="BC18">
        <v>269</v>
      </c>
      <c r="BD18" t="s">
        <v>324</v>
      </c>
      <c r="BE18" t="s">
        <v>1592</v>
      </c>
      <c r="BF18" t="str">
        <f>HYPERLINK("http://dx.doi.org/10.1108/JPIF-12-2019-0154","http://dx.doi.org/10.1108/JPIF-12-2019-0154")</f>
        <v>http://dx.doi.org/10.1108/JPIF-12-2019-0154</v>
      </c>
      <c r="BG18" t="s">
        <v>324</v>
      </c>
      <c r="BH18" t="s">
        <v>1564</v>
      </c>
      <c r="BI18">
        <v>3</v>
      </c>
      <c r="BJ18" t="s">
        <v>428</v>
      </c>
      <c r="BK18" t="s">
        <v>376</v>
      </c>
      <c r="BL18" t="s">
        <v>377</v>
      </c>
      <c r="BM18" t="s">
        <v>520</v>
      </c>
      <c r="BN18" t="s">
        <v>324</v>
      </c>
      <c r="BO18" t="s">
        <v>324</v>
      </c>
      <c r="BP18" t="s">
        <v>324</v>
      </c>
      <c r="BQ18" t="s">
        <v>324</v>
      </c>
      <c r="BR18" t="s">
        <v>353</v>
      </c>
      <c r="BS18" t="s">
        <v>1593</v>
      </c>
      <c r="BT18" t="str">
        <f>HYPERLINK("https%3A%2F%2Fwww.webofscience.com%2Fwos%2Fwoscc%2Ffull-record%2FWOS:000524885200001","View Full Record in Web of Science")</f>
        <v>View Full Record in Web of Science</v>
      </c>
    </row>
    <row r="19" spans="1:72" x14ac:dyDescent="0.25">
      <c r="A19" t="s">
        <v>322</v>
      </c>
      <c r="B19" t="s">
        <v>1041</v>
      </c>
      <c r="C19" t="s">
        <v>324</v>
      </c>
      <c r="D19" t="s">
        <v>324</v>
      </c>
      <c r="E19" t="s">
        <v>324</v>
      </c>
      <c r="F19" t="s">
        <v>1042</v>
      </c>
      <c r="G19" t="s">
        <v>324</v>
      </c>
      <c r="H19" t="s">
        <v>324</v>
      </c>
      <c r="I19" t="s">
        <v>1043</v>
      </c>
      <c r="J19" t="s">
        <v>500</v>
      </c>
      <c r="K19" t="s">
        <v>324</v>
      </c>
      <c r="L19" t="s">
        <v>324</v>
      </c>
      <c r="M19" t="s">
        <v>328</v>
      </c>
      <c r="N19" t="s">
        <v>329</v>
      </c>
      <c r="O19" t="s">
        <v>324</v>
      </c>
      <c r="P19" t="s">
        <v>324</v>
      </c>
      <c r="Q19" t="s">
        <v>324</v>
      </c>
      <c r="R19" t="s">
        <v>324</v>
      </c>
      <c r="S19" t="s">
        <v>324</v>
      </c>
      <c r="T19" t="s">
        <v>1044</v>
      </c>
      <c r="U19" t="s">
        <v>324</v>
      </c>
      <c r="V19" t="s">
        <v>1045</v>
      </c>
      <c r="W19" t="s">
        <v>1046</v>
      </c>
      <c r="X19" t="s">
        <v>1047</v>
      </c>
      <c r="Y19" t="s">
        <v>1048</v>
      </c>
      <c r="Z19" t="s">
        <v>1049</v>
      </c>
      <c r="AA19" t="s">
        <v>1050</v>
      </c>
      <c r="AB19" t="s">
        <v>619</v>
      </c>
      <c r="AC19" t="s">
        <v>324</v>
      </c>
      <c r="AD19" t="s">
        <v>324</v>
      </c>
      <c r="AE19" t="s">
        <v>324</v>
      </c>
      <c r="AF19" t="s">
        <v>324</v>
      </c>
      <c r="AG19">
        <v>45</v>
      </c>
      <c r="AH19">
        <v>22</v>
      </c>
      <c r="AI19">
        <v>27</v>
      </c>
      <c r="AJ19">
        <v>12</v>
      </c>
      <c r="AK19">
        <v>85</v>
      </c>
      <c r="AL19" t="s">
        <v>510</v>
      </c>
      <c r="AM19" t="s">
        <v>511</v>
      </c>
      <c r="AN19" t="s">
        <v>512</v>
      </c>
      <c r="AO19" t="s">
        <v>513</v>
      </c>
      <c r="AP19" t="s">
        <v>514</v>
      </c>
      <c r="AQ19" t="s">
        <v>324</v>
      </c>
      <c r="AR19" t="s">
        <v>515</v>
      </c>
      <c r="AS19" t="s">
        <v>516</v>
      </c>
      <c r="AT19" t="s">
        <v>620</v>
      </c>
      <c r="AU19">
        <v>2021</v>
      </c>
      <c r="AV19">
        <v>39</v>
      </c>
      <c r="AW19">
        <v>2</v>
      </c>
      <c r="AX19" t="s">
        <v>324</v>
      </c>
      <c r="AY19" t="s">
        <v>324</v>
      </c>
      <c r="AZ19" t="s">
        <v>518</v>
      </c>
      <c r="BA19" t="s">
        <v>324</v>
      </c>
      <c r="BB19">
        <v>157</v>
      </c>
      <c r="BC19">
        <v>169</v>
      </c>
      <c r="BD19" t="s">
        <v>324</v>
      </c>
      <c r="BE19" t="s">
        <v>1051</v>
      </c>
      <c r="BF19" t="str">
        <f>HYPERLINK("http://dx.doi.org/10.1108/JPIF-08-2020-0090","http://dx.doi.org/10.1108/JPIF-08-2020-0090")</f>
        <v>http://dx.doi.org/10.1108/JPIF-08-2020-0090</v>
      </c>
      <c r="BG19" t="s">
        <v>324</v>
      </c>
      <c r="BH19" t="s">
        <v>1052</v>
      </c>
      <c r="BI19">
        <v>13</v>
      </c>
      <c r="BJ19" t="s">
        <v>428</v>
      </c>
      <c r="BK19" t="s">
        <v>376</v>
      </c>
      <c r="BL19" t="s">
        <v>377</v>
      </c>
      <c r="BM19" t="s">
        <v>623</v>
      </c>
      <c r="BN19" t="s">
        <v>324</v>
      </c>
      <c r="BO19" t="s">
        <v>324</v>
      </c>
      <c r="BP19" t="s">
        <v>324</v>
      </c>
      <c r="BQ19" t="s">
        <v>324</v>
      </c>
      <c r="BR19" t="s">
        <v>353</v>
      </c>
      <c r="BS19" t="s">
        <v>1053</v>
      </c>
      <c r="BT19" t="str">
        <f>HYPERLINK("https%3A%2F%2Fwww.webofscience.com%2Fwos%2Fwoscc%2Ffull-record%2FWOS:000592119100001","View Full Record in Web of Science")</f>
        <v>View Full Record in Web of Science</v>
      </c>
    </row>
    <row r="20" spans="1:72" x14ac:dyDescent="0.25">
      <c r="A20" t="s">
        <v>322</v>
      </c>
      <c r="B20" t="s">
        <v>733</v>
      </c>
      <c r="C20" t="s">
        <v>324</v>
      </c>
      <c r="D20" t="s">
        <v>324</v>
      </c>
      <c r="E20" t="s">
        <v>324</v>
      </c>
      <c r="F20" t="s">
        <v>734</v>
      </c>
      <c r="G20" t="s">
        <v>324</v>
      </c>
      <c r="H20" t="s">
        <v>324</v>
      </c>
      <c r="I20" t="s">
        <v>735</v>
      </c>
      <c r="J20" t="s">
        <v>736</v>
      </c>
      <c r="K20" t="s">
        <v>324</v>
      </c>
      <c r="L20" t="s">
        <v>324</v>
      </c>
      <c r="M20" t="s">
        <v>328</v>
      </c>
      <c r="N20" t="s">
        <v>329</v>
      </c>
      <c r="O20" t="s">
        <v>324</v>
      </c>
      <c r="P20" t="s">
        <v>324</v>
      </c>
      <c r="Q20" t="s">
        <v>324</v>
      </c>
      <c r="R20" t="s">
        <v>324</v>
      </c>
      <c r="S20" t="s">
        <v>324</v>
      </c>
      <c r="T20" t="s">
        <v>737</v>
      </c>
      <c r="U20" t="s">
        <v>738</v>
      </c>
      <c r="V20" t="s">
        <v>739</v>
      </c>
      <c r="W20" t="s">
        <v>740</v>
      </c>
      <c r="X20" t="s">
        <v>741</v>
      </c>
      <c r="Y20" t="s">
        <v>742</v>
      </c>
      <c r="Z20" t="s">
        <v>743</v>
      </c>
      <c r="AA20" t="s">
        <v>744</v>
      </c>
      <c r="AB20" t="s">
        <v>745</v>
      </c>
      <c r="AC20" t="s">
        <v>324</v>
      </c>
      <c r="AD20" t="s">
        <v>324</v>
      </c>
      <c r="AE20" t="s">
        <v>324</v>
      </c>
      <c r="AF20" t="s">
        <v>324</v>
      </c>
      <c r="AG20">
        <v>35</v>
      </c>
      <c r="AH20">
        <v>13</v>
      </c>
      <c r="AI20">
        <v>14</v>
      </c>
      <c r="AJ20">
        <v>3</v>
      </c>
      <c r="AK20">
        <v>33</v>
      </c>
      <c r="AL20" t="s">
        <v>746</v>
      </c>
      <c r="AM20" t="s">
        <v>368</v>
      </c>
      <c r="AN20" t="s">
        <v>747</v>
      </c>
      <c r="AO20" t="s">
        <v>324</v>
      </c>
      <c r="AP20" t="s">
        <v>748</v>
      </c>
      <c r="AQ20" t="s">
        <v>324</v>
      </c>
      <c r="AR20" t="s">
        <v>749</v>
      </c>
      <c r="AS20" t="s">
        <v>750</v>
      </c>
      <c r="AT20" t="s">
        <v>751</v>
      </c>
      <c r="AU20">
        <v>2021</v>
      </c>
      <c r="AV20" t="s">
        <v>324</v>
      </c>
      <c r="AW20" t="s">
        <v>324</v>
      </c>
      <c r="AX20" t="s">
        <v>324</v>
      </c>
      <c r="AY20" t="s">
        <v>324</v>
      </c>
      <c r="AZ20" t="s">
        <v>324</v>
      </c>
      <c r="BA20" t="s">
        <v>324</v>
      </c>
      <c r="BB20" t="s">
        <v>324</v>
      </c>
      <c r="BC20" t="s">
        <v>324</v>
      </c>
      <c r="BD20" t="s">
        <v>752</v>
      </c>
      <c r="BE20" t="s">
        <v>753</v>
      </c>
      <c r="BF20" t="str">
        <f>HYPERLINK("http://dx.doi.org/10.7717/peerj-cs.444","http://dx.doi.org/10.7717/peerj-cs.444")</f>
        <v>http://dx.doi.org/10.7717/peerj-cs.444</v>
      </c>
      <c r="BG20" t="s">
        <v>324</v>
      </c>
      <c r="BH20" t="s">
        <v>324</v>
      </c>
      <c r="BI20">
        <v>25</v>
      </c>
      <c r="BJ20" t="s">
        <v>754</v>
      </c>
      <c r="BK20" t="s">
        <v>544</v>
      </c>
      <c r="BL20" t="s">
        <v>572</v>
      </c>
      <c r="BM20" t="s">
        <v>755</v>
      </c>
      <c r="BN20">
        <v>33977129</v>
      </c>
      <c r="BO20" t="s">
        <v>352</v>
      </c>
      <c r="BP20" t="s">
        <v>324</v>
      </c>
      <c r="BQ20" t="s">
        <v>324</v>
      </c>
      <c r="BR20" t="s">
        <v>353</v>
      </c>
      <c r="BS20" t="s">
        <v>756</v>
      </c>
      <c r="BT20" t="str">
        <f>HYPERLINK("https%3A%2F%2Fwww.webofscience.com%2Fwos%2Fwoscc%2Ffull-record%2FWOS:000645421500001","View Full Record in Web of Science")</f>
        <v>View Full Record in Web of Science</v>
      </c>
    </row>
    <row r="21" spans="1:72" x14ac:dyDescent="0.25">
      <c r="A21" t="s">
        <v>322</v>
      </c>
      <c r="B21" t="s">
        <v>1722</v>
      </c>
      <c r="C21" t="s">
        <v>324</v>
      </c>
      <c r="D21" t="s">
        <v>324</v>
      </c>
      <c r="E21" t="s">
        <v>324</v>
      </c>
      <c r="F21" t="s">
        <v>1723</v>
      </c>
      <c r="G21" t="s">
        <v>324</v>
      </c>
      <c r="H21" t="s">
        <v>324</v>
      </c>
      <c r="I21" t="s">
        <v>1724</v>
      </c>
      <c r="J21" t="s">
        <v>1381</v>
      </c>
      <c r="K21" t="s">
        <v>324</v>
      </c>
      <c r="L21" t="s">
        <v>324</v>
      </c>
      <c r="M21" t="s">
        <v>328</v>
      </c>
      <c r="N21" t="s">
        <v>329</v>
      </c>
      <c r="O21" t="s">
        <v>324</v>
      </c>
      <c r="P21" t="s">
        <v>324</v>
      </c>
      <c r="Q21" t="s">
        <v>324</v>
      </c>
      <c r="R21" t="s">
        <v>324</v>
      </c>
      <c r="S21" t="s">
        <v>324</v>
      </c>
      <c r="T21" t="s">
        <v>1725</v>
      </c>
      <c r="U21" t="s">
        <v>324</v>
      </c>
      <c r="V21" t="s">
        <v>1726</v>
      </c>
      <c r="W21" t="s">
        <v>1727</v>
      </c>
      <c r="X21" t="s">
        <v>1728</v>
      </c>
      <c r="Y21" t="s">
        <v>1729</v>
      </c>
      <c r="Z21" t="s">
        <v>1730</v>
      </c>
      <c r="AA21" t="s">
        <v>324</v>
      </c>
      <c r="AB21" t="s">
        <v>324</v>
      </c>
      <c r="AC21" t="s">
        <v>324</v>
      </c>
      <c r="AD21" t="s">
        <v>324</v>
      </c>
      <c r="AE21" t="s">
        <v>324</v>
      </c>
      <c r="AF21" t="s">
        <v>324</v>
      </c>
      <c r="AG21">
        <v>27</v>
      </c>
      <c r="AH21">
        <v>4</v>
      </c>
      <c r="AI21">
        <v>4</v>
      </c>
      <c r="AJ21">
        <v>2</v>
      </c>
      <c r="AK21">
        <v>13</v>
      </c>
      <c r="AL21" t="s">
        <v>510</v>
      </c>
      <c r="AM21" t="s">
        <v>511</v>
      </c>
      <c r="AN21" t="s">
        <v>512</v>
      </c>
      <c r="AO21" t="s">
        <v>1391</v>
      </c>
      <c r="AP21" t="s">
        <v>1392</v>
      </c>
      <c r="AQ21" t="s">
        <v>324</v>
      </c>
      <c r="AR21" t="s">
        <v>1393</v>
      </c>
      <c r="AS21" t="s">
        <v>1394</v>
      </c>
      <c r="AT21" t="s">
        <v>1151</v>
      </c>
      <c r="AU21">
        <v>2021</v>
      </c>
      <c r="AV21">
        <v>39</v>
      </c>
      <c r="AW21">
        <v>3</v>
      </c>
      <c r="AX21" t="s">
        <v>324</v>
      </c>
      <c r="AY21" t="s">
        <v>324</v>
      </c>
      <c r="AZ21" t="s">
        <v>324</v>
      </c>
      <c r="BA21" t="s">
        <v>324</v>
      </c>
      <c r="BB21">
        <v>408</v>
      </c>
      <c r="BC21">
        <v>418</v>
      </c>
      <c r="BD21" t="s">
        <v>324</v>
      </c>
      <c r="BE21" t="s">
        <v>1731</v>
      </c>
      <c r="BF21" t="str">
        <f>HYPERLINK("http://dx.doi.org/10.1108/PM-09-2020-0057","http://dx.doi.org/10.1108/PM-09-2020-0057")</f>
        <v>http://dx.doi.org/10.1108/PM-09-2020-0057</v>
      </c>
      <c r="BG21" t="s">
        <v>324</v>
      </c>
      <c r="BH21" t="s">
        <v>1073</v>
      </c>
      <c r="BI21">
        <v>11</v>
      </c>
      <c r="BJ21" t="s">
        <v>375</v>
      </c>
      <c r="BK21" t="s">
        <v>376</v>
      </c>
      <c r="BL21" t="s">
        <v>377</v>
      </c>
      <c r="BM21" t="s">
        <v>1732</v>
      </c>
      <c r="BN21" t="s">
        <v>324</v>
      </c>
      <c r="BO21" t="s">
        <v>324</v>
      </c>
      <c r="BP21" t="s">
        <v>324</v>
      </c>
      <c r="BQ21" t="s">
        <v>324</v>
      </c>
      <c r="BR21" t="s">
        <v>353</v>
      </c>
      <c r="BS21" t="s">
        <v>1733</v>
      </c>
      <c r="BT21" t="str">
        <f>HYPERLINK("https%3A%2F%2Fwww.webofscience.com%2Fwos%2Fwoscc%2Ffull-record%2FWOS:000618914200001","View Full Record in Web of Science")</f>
        <v>View Full Record in Web of Science</v>
      </c>
    </row>
    <row r="22" spans="1:72" x14ac:dyDescent="0.25">
      <c r="A22" t="s">
        <v>322</v>
      </c>
      <c r="B22" t="s">
        <v>609</v>
      </c>
      <c r="C22" t="s">
        <v>324</v>
      </c>
      <c r="D22" t="s">
        <v>324</v>
      </c>
      <c r="E22" t="s">
        <v>324</v>
      </c>
      <c r="F22" t="s">
        <v>610</v>
      </c>
      <c r="G22" t="s">
        <v>324</v>
      </c>
      <c r="H22" t="s">
        <v>324</v>
      </c>
      <c r="I22" t="s">
        <v>611</v>
      </c>
      <c r="J22" t="s">
        <v>500</v>
      </c>
      <c r="K22" t="s">
        <v>324</v>
      </c>
      <c r="L22" t="s">
        <v>324</v>
      </c>
      <c r="M22" t="s">
        <v>328</v>
      </c>
      <c r="N22" t="s">
        <v>329</v>
      </c>
      <c r="O22" t="s">
        <v>324</v>
      </c>
      <c r="P22" t="s">
        <v>324</v>
      </c>
      <c r="Q22" t="s">
        <v>324</v>
      </c>
      <c r="R22" t="s">
        <v>324</v>
      </c>
      <c r="S22" t="s">
        <v>324</v>
      </c>
      <c r="T22" t="s">
        <v>612</v>
      </c>
      <c r="U22" t="s">
        <v>324</v>
      </c>
      <c r="V22" t="s">
        <v>613</v>
      </c>
      <c r="W22" t="s">
        <v>614</v>
      </c>
      <c r="X22" t="s">
        <v>615</v>
      </c>
      <c r="Y22" t="s">
        <v>616</v>
      </c>
      <c r="Z22" t="s">
        <v>617</v>
      </c>
      <c r="AA22" t="s">
        <v>618</v>
      </c>
      <c r="AB22" t="s">
        <v>619</v>
      </c>
      <c r="AC22" t="s">
        <v>324</v>
      </c>
      <c r="AD22" t="s">
        <v>324</v>
      </c>
      <c r="AE22" t="s">
        <v>324</v>
      </c>
      <c r="AF22" t="s">
        <v>324</v>
      </c>
      <c r="AG22">
        <v>6</v>
      </c>
      <c r="AH22">
        <v>3</v>
      </c>
      <c r="AI22">
        <v>3</v>
      </c>
      <c r="AJ22">
        <v>8</v>
      </c>
      <c r="AK22">
        <v>47</v>
      </c>
      <c r="AL22" t="s">
        <v>510</v>
      </c>
      <c r="AM22" t="s">
        <v>511</v>
      </c>
      <c r="AN22" t="s">
        <v>512</v>
      </c>
      <c r="AO22" t="s">
        <v>513</v>
      </c>
      <c r="AP22" t="s">
        <v>514</v>
      </c>
      <c r="AQ22" t="s">
        <v>324</v>
      </c>
      <c r="AR22" t="s">
        <v>515</v>
      </c>
      <c r="AS22" t="s">
        <v>516</v>
      </c>
      <c r="AT22" t="s">
        <v>620</v>
      </c>
      <c r="AU22">
        <v>2021</v>
      </c>
      <c r="AV22">
        <v>39</v>
      </c>
      <c r="AW22">
        <v>2</v>
      </c>
      <c r="AX22" t="s">
        <v>324</v>
      </c>
      <c r="AY22" t="s">
        <v>324</v>
      </c>
      <c r="AZ22" t="s">
        <v>518</v>
      </c>
      <c r="BA22" t="s">
        <v>324</v>
      </c>
      <c r="BB22">
        <v>170</v>
      </c>
      <c r="BC22">
        <v>177</v>
      </c>
      <c r="BD22" t="s">
        <v>324</v>
      </c>
      <c r="BE22" t="s">
        <v>621</v>
      </c>
      <c r="BF22" t="str">
        <f>HYPERLINK("http://dx.doi.org/10.1108/JPIF-12-2020-0137","http://dx.doi.org/10.1108/JPIF-12-2020-0137")</f>
        <v>http://dx.doi.org/10.1108/JPIF-12-2020-0137</v>
      </c>
      <c r="BG22" t="s">
        <v>324</v>
      </c>
      <c r="BH22" t="s">
        <v>622</v>
      </c>
      <c r="BI22">
        <v>8</v>
      </c>
      <c r="BJ22" t="s">
        <v>428</v>
      </c>
      <c r="BK22" t="s">
        <v>376</v>
      </c>
      <c r="BL22" t="s">
        <v>377</v>
      </c>
      <c r="BM22" t="s">
        <v>623</v>
      </c>
      <c r="BN22" t="s">
        <v>324</v>
      </c>
      <c r="BO22" t="s">
        <v>324</v>
      </c>
      <c r="BP22" t="s">
        <v>324</v>
      </c>
      <c r="BQ22" t="s">
        <v>324</v>
      </c>
      <c r="BR22" t="s">
        <v>353</v>
      </c>
      <c r="BS22" t="s">
        <v>624</v>
      </c>
      <c r="BT22" t="str">
        <f>HYPERLINK("https%3A%2F%2Fwww.webofscience.com%2Fwos%2Fwoscc%2Ffull-record%2FWOS:000603478900001","View Full Record in Web of Science")</f>
        <v>View Full Record in Web of Science</v>
      </c>
    </row>
    <row r="23" spans="1:72" x14ac:dyDescent="0.25">
      <c r="A23" t="s">
        <v>322</v>
      </c>
      <c r="B23" t="s">
        <v>1496</v>
      </c>
      <c r="C23" t="s">
        <v>324</v>
      </c>
      <c r="D23" t="s">
        <v>324</v>
      </c>
      <c r="E23" t="s">
        <v>324</v>
      </c>
      <c r="F23" t="s">
        <v>1497</v>
      </c>
      <c r="G23" t="s">
        <v>324</v>
      </c>
      <c r="H23" t="s">
        <v>324</v>
      </c>
      <c r="I23" t="s">
        <v>1498</v>
      </c>
      <c r="J23" t="s">
        <v>1499</v>
      </c>
      <c r="K23" t="s">
        <v>324</v>
      </c>
      <c r="L23" t="s">
        <v>324</v>
      </c>
      <c r="M23" t="s">
        <v>328</v>
      </c>
      <c r="N23" t="s">
        <v>329</v>
      </c>
      <c r="O23" t="s">
        <v>324</v>
      </c>
      <c r="P23" t="s">
        <v>324</v>
      </c>
      <c r="Q23" t="s">
        <v>324</v>
      </c>
      <c r="R23" t="s">
        <v>324</v>
      </c>
      <c r="S23" t="s">
        <v>324</v>
      </c>
      <c r="T23" t="s">
        <v>1500</v>
      </c>
      <c r="U23" t="s">
        <v>1501</v>
      </c>
      <c r="V23" t="s">
        <v>1502</v>
      </c>
      <c r="W23" t="s">
        <v>1503</v>
      </c>
      <c r="X23" t="s">
        <v>1504</v>
      </c>
      <c r="Y23" t="s">
        <v>1505</v>
      </c>
      <c r="Z23" t="s">
        <v>1506</v>
      </c>
      <c r="AA23" t="s">
        <v>324</v>
      </c>
      <c r="AB23" t="s">
        <v>324</v>
      </c>
      <c r="AC23" t="s">
        <v>324</v>
      </c>
      <c r="AD23" t="s">
        <v>324</v>
      </c>
      <c r="AE23" t="s">
        <v>324</v>
      </c>
      <c r="AF23" t="s">
        <v>324</v>
      </c>
      <c r="AG23">
        <v>59</v>
      </c>
      <c r="AH23">
        <v>2</v>
      </c>
      <c r="AI23">
        <v>2</v>
      </c>
      <c r="AJ23">
        <v>7</v>
      </c>
      <c r="AK23">
        <v>14</v>
      </c>
      <c r="AL23" t="s">
        <v>1507</v>
      </c>
      <c r="AM23" t="s">
        <v>1508</v>
      </c>
      <c r="AN23" t="s">
        <v>1509</v>
      </c>
      <c r="AO23" t="s">
        <v>1510</v>
      </c>
      <c r="AP23" t="s">
        <v>1511</v>
      </c>
      <c r="AQ23" t="s">
        <v>324</v>
      </c>
      <c r="AR23" t="s">
        <v>1499</v>
      </c>
      <c r="AS23" t="s">
        <v>1512</v>
      </c>
      <c r="AT23" t="s">
        <v>424</v>
      </c>
      <c r="AU23">
        <v>2021</v>
      </c>
      <c r="AV23">
        <v>24</v>
      </c>
      <c r="AW23">
        <v>44</v>
      </c>
      <c r="AX23" t="s">
        <v>324</v>
      </c>
      <c r="AY23" t="s">
        <v>324</v>
      </c>
      <c r="AZ23" t="s">
        <v>324</v>
      </c>
      <c r="BA23" t="s">
        <v>324</v>
      </c>
      <c r="BB23">
        <v>70</v>
      </c>
      <c r="BC23">
        <v>83</v>
      </c>
      <c r="BD23" t="s">
        <v>324</v>
      </c>
      <c r="BE23" t="s">
        <v>1513</v>
      </c>
      <c r="BF23" t="str">
        <f>HYPERLINK("http://dx.doi.org/10.22320/07183607.2021.24.44.06","http://dx.doi.org/10.22320/07183607.2021.24.44.06")</f>
        <v>http://dx.doi.org/10.22320/07183607.2021.24.44.06</v>
      </c>
      <c r="BG23" t="s">
        <v>324</v>
      </c>
      <c r="BH23" t="s">
        <v>324</v>
      </c>
      <c r="BI23">
        <v>14</v>
      </c>
      <c r="BJ23" t="s">
        <v>1514</v>
      </c>
      <c r="BK23" t="s">
        <v>376</v>
      </c>
      <c r="BL23" t="s">
        <v>1515</v>
      </c>
      <c r="BM23" t="s">
        <v>1516</v>
      </c>
      <c r="BN23" t="s">
        <v>324</v>
      </c>
      <c r="BO23" t="s">
        <v>1271</v>
      </c>
      <c r="BP23" t="s">
        <v>324</v>
      </c>
      <c r="BQ23" t="s">
        <v>324</v>
      </c>
      <c r="BR23" t="s">
        <v>353</v>
      </c>
      <c r="BS23" t="s">
        <v>1517</v>
      </c>
      <c r="BT23" t="str">
        <f>HYPERLINK("https%3A%2F%2Fwww.webofscience.com%2Fwos%2Fwoscc%2Ffull-record%2FWOS:000726017300007","View Full Record in Web of Science")</f>
        <v>View Full Record in Web of Science</v>
      </c>
    </row>
    <row r="24" spans="1:72" x14ac:dyDescent="0.25">
      <c r="A24" t="s">
        <v>322</v>
      </c>
      <c r="B24" t="s">
        <v>1226</v>
      </c>
      <c r="C24" t="s">
        <v>324</v>
      </c>
      <c r="D24" t="s">
        <v>324</v>
      </c>
      <c r="E24" t="s">
        <v>324</v>
      </c>
      <c r="F24" t="s">
        <v>1227</v>
      </c>
      <c r="G24" t="s">
        <v>324</v>
      </c>
      <c r="H24" t="s">
        <v>324</v>
      </c>
      <c r="I24" t="s">
        <v>1228</v>
      </c>
      <c r="J24" t="s">
        <v>1229</v>
      </c>
      <c r="K24" t="s">
        <v>324</v>
      </c>
      <c r="L24" t="s">
        <v>324</v>
      </c>
      <c r="M24" t="s">
        <v>328</v>
      </c>
      <c r="N24" t="s">
        <v>329</v>
      </c>
      <c r="O24" t="s">
        <v>324</v>
      </c>
      <c r="P24" t="s">
        <v>324</v>
      </c>
      <c r="Q24" t="s">
        <v>324</v>
      </c>
      <c r="R24" t="s">
        <v>324</v>
      </c>
      <c r="S24" t="s">
        <v>324</v>
      </c>
      <c r="T24" t="s">
        <v>1230</v>
      </c>
      <c r="U24" t="s">
        <v>324</v>
      </c>
      <c r="V24" t="s">
        <v>1231</v>
      </c>
      <c r="W24" t="s">
        <v>1232</v>
      </c>
      <c r="X24" t="s">
        <v>1233</v>
      </c>
      <c r="Y24" t="s">
        <v>1234</v>
      </c>
      <c r="Z24" t="s">
        <v>1235</v>
      </c>
      <c r="AA24" t="s">
        <v>324</v>
      </c>
      <c r="AB24" t="s">
        <v>324</v>
      </c>
      <c r="AC24" t="s">
        <v>324</v>
      </c>
      <c r="AD24" t="s">
        <v>324</v>
      </c>
      <c r="AE24" t="s">
        <v>324</v>
      </c>
      <c r="AF24" t="s">
        <v>324</v>
      </c>
      <c r="AG24">
        <v>15</v>
      </c>
      <c r="AH24">
        <v>1</v>
      </c>
      <c r="AI24">
        <v>1</v>
      </c>
      <c r="AJ24">
        <v>1</v>
      </c>
      <c r="AK24">
        <v>19</v>
      </c>
      <c r="AL24" t="s">
        <v>1004</v>
      </c>
      <c r="AM24" t="s">
        <v>1005</v>
      </c>
      <c r="AN24" t="s">
        <v>1006</v>
      </c>
      <c r="AO24" t="s">
        <v>1236</v>
      </c>
      <c r="AP24" t="s">
        <v>1237</v>
      </c>
      <c r="AQ24" t="s">
        <v>324</v>
      </c>
      <c r="AR24" t="s">
        <v>1238</v>
      </c>
      <c r="AS24" t="s">
        <v>1239</v>
      </c>
      <c r="AT24" t="s">
        <v>346</v>
      </c>
      <c r="AU24">
        <v>2021</v>
      </c>
      <c r="AV24">
        <v>82</v>
      </c>
      <c r="AW24" t="s">
        <v>324</v>
      </c>
      <c r="AX24" t="s">
        <v>324</v>
      </c>
      <c r="AY24" t="s">
        <v>324</v>
      </c>
      <c r="AZ24" t="s">
        <v>324</v>
      </c>
      <c r="BA24" t="s">
        <v>324</v>
      </c>
      <c r="BB24" t="s">
        <v>324</v>
      </c>
      <c r="BC24" t="s">
        <v>324</v>
      </c>
      <c r="BD24">
        <v>103941</v>
      </c>
      <c r="BE24" t="s">
        <v>1240</v>
      </c>
      <c r="BF24" t="str">
        <f>HYPERLINK("http://dx.doi.org/10.1016/j.micpro.2021.103941","http://dx.doi.org/10.1016/j.micpro.2021.103941")</f>
        <v>http://dx.doi.org/10.1016/j.micpro.2021.103941</v>
      </c>
      <c r="BG24" t="s">
        <v>324</v>
      </c>
      <c r="BH24" t="s">
        <v>1241</v>
      </c>
      <c r="BI24">
        <v>6</v>
      </c>
      <c r="BJ24" t="s">
        <v>1242</v>
      </c>
      <c r="BK24" t="s">
        <v>544</v>
      </c>
      <c r="BL24" t="s">
        <v>1243</v>
      </c>
      <c r="BM24" t="s">
        <v>1244</v>
      </c>
      <c r="BN24" t="s">
        <v>324</v>
      </c>
      <c r="BO24" t="s">
        <v>324</v>
      </c>
      <c r="BP24" t="s">
        <v>324</v>
      </c>
      <c r="BQ24" t="s">
        <v>324</v>
      </c>
      <c r="BR24" t="s">
        <v>353</v>
      </c>
      <c r="BS24" t="s">
        <v>1245</v>
      </c>
      <c r="BT24" t="str">
        <f>HYPERLINK("https%3A%2F%2Fwww.webofscience.com%2Fwos%2Fwoscc%2Ffull-record%2FWOS:000647763900015","View Full Record in Web of Science")</f>
        <v>View Full Record in Web of Science</v>
      </c>
    </row>
    <row r="25" spans="1:72" x14ac:dyDescent="0.25">
      <c r="A25" t="s">
        <v>322</v>
      </c>
      <c r="B25" t="s">
        <v>842</v>
      </c>
      <c r="C25" t="s">
        <v>324</v>
      </c>
      <c r="D25" t="s">
        <v>324</v>
      </c>
      <c r="E25" t="s">
        <v>324</v>
      </c>
      <c r="F25" t="s">
        <v>843</v>
      </c>
      <c r="G25" t="s">
        <v>324</v>
      </c>
      <c r="H25" t="s">
        <v>324</v>
      </c>
      <c r="I25" t="s">
        <v>844</v>
      </c>
      <c r="J25" t="s">
        <v>845</v>
      </c>
      <c r="K25" t="s">
        <v>324</v>
      </c>
      <c r="L25" t="s">
        <v>324</v>
      </c>
      <c r="M25" t="s">
        <v>328</v>
      </c>
      <c r="N25" t="s">
        <v>329</v>
      </c>
      <c r="O25" t="s">
        <v>324</v>
      </c>
      <c r="P25" t="s">
        <v>324</v>
      </c>
      <c r="Q25" t="s">
        <v>324</v>
      </c>
      <c r="R25" t="s">
        <v>324</v>
      </c>
      <c r="S25" t="s">
        <v>324</v>
      </c>
      <c r="T25" t="s">
        <v>846</v>
      </c>
      <c r="U25" t="s">
        <v>847</v>
      </c>
      <c r="V25" t="s">
        <v>848</v>
      </c>
      <c r="W25" t="s">
        <v>849</v>
      </c>
      <c r="X25" t="s">
        <v>850</v>
      </c>
      <c r="Y25" t="s">
        <v>851</v>
      </c>
      <c r="Z25" t="s">
        <v>852</v>
      </c>
      <c r="AA25" t="s">
        <v>853</v>
      </c>
      <c r="AB25" t="s">
        <v>854</v>
      </c>
      <c r="AC25" t="s">
        <v>324</v>
      </c>
      <c r="AD25" t="s">
        <v>324</v>
      </c>
      <c r="AE25" t="s">
        <v>324</v>
      </c>
      <c r="AF25" t="s">
        <v>324</v>
      </c>
      <c r="AG25">
        <v>104</v>
      </c>
      <c r="AH25">
        <v>30</v>
      </c>
      <c r="AI25">
        <v>30</v>
      </c>
      <c r="AJ25">
        <v>15</v>
      </c>
      <c r="AK25">
        <v>64</v>
      </c>
      <c r="AL25" t="s">
        <v>720</v>
      </c>
      <c r="AM25" t="s">
        <v>721</v>
      </c>
      <c r="AN25" t="s">
        <v>722</v>
      </c>
      <c r="AO25" t="s">
        <v>855</v>
      </c>
      <c r="AP25" t="s">
        <v>856</v>
      </c>
      <c r="AQ25" t="s">
        <v>324</v>
      </c>
      <c r="AR25" t="s">
        <v>857</v>
      </c>
      <c r="AS25" t="s">
        <v>858</v>
      </c>
      <c r="AT25" t="s">
        <v>683</v>
      </c>
      <c r="AU25">
        <v>2022</v>
      </c>
      <c r="AV25">
        <v>128</v>
      </c>
      <c r="AW25" t="s">
        <v>324</v>
      </c>
      <c r="AX25" t="s">
        <v>324</v>
      </c>
      <c r="AY25" t="s">
        <v>324</v>
      </c>
      <c r="AZ25" t="s">
        <v>324</v>
      </c>
      <c r="BA25" t="s">
        <v>324</v>
      </c>
      <c r="BB25" t="s">
        <v>324</v>
      </c>
      <c r="BC25" t="s">
        <v>324</v>
      </c>
      <c r="BD25">
        <v>102660</v>
      </c>
      <c r="BE25" t="s">
        <v>859</v>
      </c>
      <c r="BF25" t="str">
        <f>HYPERLINK("http://dx.doi.org/10.1016/j.habitatint.2022.102660","http://dx.doi.org/10.1016/j.habitatint.2022.102660")</f>
        <v>http://dx.doi.org/10.1016/j.habitatint.2022.102660</v>
      </c>
      <c r="BG25" t="s">
        <v>324</v>
      </c>
      <c r="BH25" t="s">
        <v>860</v>
      </c>
      <c r="BI25">
        <v>11</v>
      </c>
      <c r="BJ25" t="s">
        <v>861</v>
      </c>
      <c r="BK25" t="s">
        <v>402</v>
      </c>
      <c r="BL25" t="s">
        <v>862</v>
      </c>
      <c r="BM25" t="s">
        <v>863</v>
      </c>
      <c r="BN25" t="s">
        <v>324</v>
      </c>
      <c r="BO25" t="s">
        <v>324</v>
      </c>
      <c r="BP25" t="s">
        <v>324</v>
      </c>
      <c r="BQ25" t="s">
        <v>324</v>
      </c>
      <c r="BR25" t="s">
        <v>353</v>
      </c>
      <c r="BS25" t="s">
        <v>864</v>
      </c>
      <c r="BT25" t="str">
        <f>HYPERLINK("https%3A%2F%2Fwww.webofscience.com%2Fwos%2Fwoscc%2Ffull-record%2FWOS:000860478000004","View Full Record in Web of Science")</f>
        <v>View Full Record in Web of Science</v>
      </c>
    </row>
    <row r="26" spans="1:72" x14ac:dyDescent="0.25">
      <c r="A26" t="s">
        <v>322</v>
      </c>
      <c r="B26" t="s">
        <v>1054</v>
      </c>
      <c r="C26" t="s">
        <v>324</v>
      </c>
      <c r="D26" t="s">
        <v>324</v>
      </c>
      <c r="E26" t="s">
        <v>324</v>
      </c>
      <c r="F26" t="s">
        <v>1055</v>
      </c>
      <c r="G26" t="s">
        <v>324</v>
      </c>
      <c r="H26" t="s">
        <v>324</v>
      </c>
      <c r="I26" t="s">
        <v>1056</v>
      </c>
      <c r="J26" t="s">
        <v>1057</v>
      </c>
      <c r="K26" t="s">
        <v>324</v>
      </c>
      <c r="L26" t="s">
        <v>324</v>
      </c>
      <c r="M26" t="s">
        <v>328</v>
      </c>
      <c r="N26" t="s">
        <v>329</v>
      </c>
      <c r="O26" t="s">
        <v>324</v>
      </c>
      <c r="P26" t="s">
        <v>324</v>
      </c>
      <c r="Q26" t="s">
        <v>324</v>
      </c>
      <c r="R26" t="s">
        <v>324</v>
      </c>
      <c r="S26" t="s">
        <v>324</v>
      </c>
      <c r="T26" t="s">
        <v>1058</v>
      </c>
      <c r="U26" t="s">
        <v>1059</v>
      </c>
      <c r="V26" t="s">
        <v>1060</v>
      </c>
      <c r="W26" t="s">
        <v>1061</v>
      </c>
      <c r="X26" t="s">
        <v>1062</v>
      </c>
      <c r="Y26" t="s">
        <v>1063</v>
      </c>
      <c r="Z26" t="s">
        <v>1064</v>
      </c>
      <c r="AA26" t="s">
        <v>324</v>
      </c>
      <c r="AB26" t="s">
        <v>1065</v>
      </c>
      <c r="AC26" t="s">
        <v>324</v>
      </c>
      <c r="AD26" t="s">
        <v>324</v>
      </c>
      <c r="AE26" t="s">
        <v>324</v>
      </c>
      <c r="AF26" t="s">
        <v>324</v>
      </c>
      <c r="AG26">
        <v>91</v>
      </c>
      <c r="AH26">
        <v>21</v>
      </c>
      <c r="AI26">
        <v>23</v>
      </c>
      <c r="AJ26">
        <v>8</v>
      </c>
      <c r="AK26">
        <v>78</v>
      </c>
      <c r="AL26" t="s">
        <v>561</v>
      </c>
      <c r="AM26" t="s">
        <v>829</v>
      </c>
      <c r="AN26" t="s">
        <v>830</v>
      </c>
      <c r="AO26" t="s">
        <v>1066</v>
      </c>
      <c r="AP26" t="s">
        <v>1067</v>
      </c>
      <c r="AQ26" t="s">
        <v>324</v>
      </c>
      <c r="AR26" t="s">
        <v>1068</v>
      </c>
      <c r="AS26" t="s">
        <v>1069</v>
      </c>
      <c r="AT26" t="s">
        <v>1070</v>
      </c>
      <c r="AU26">
        <v>2022</v>
      </c>
      <c r="AV26">
        <v>308</v>
      </c>
      <c r="AW26" t="s">
        <v>1071</v>
      </c>
      <c r="AX26" t="s">
        <v>324</v>
      </c>
      <c r="AY26" t="s">
        <v>324</v>
      </c>
      <c r="AZ26" t="s">
        <v>518</v>
      </c>
      <c r="BA26" t="s">
        <v>324</v>
      </c>
      <c r="BB26">
        <v>571</v>
      </c>
      <c r="BC26">
        <v>608</v>
      </c>
      <c r="BD26" t="s">
        <v>324</v>
      </c>
      <c r="BE26" t="s">
        <v>1072</v>
      </c>
      <c r="BF26" t="str">
        <f>HYPERLINK("http://dx.doi.org/10.1007/s10479-021-03932-5","http://dx.doi.org/10.1007/s10479-021-03932-5")</f>
        <v>http://dx.doi.org/10.1007/s10479-021-03932-5</v>
      </c>
      <c r="BG26" t="s">
        <v>324</v>
      </c>
      <c r="BH26" t="s">
        <v>1073</v>
      </c>
      <c r="BI26">
        <v>38</v>
      </c>
      <c r="BJ26" t="s">
        <v>1074</v>
      </c>
      <c r="BK26" t="s">
        <v>349</v>
      </c>
      <c r="BL26" t="s">
        <v>1074</v>
      </c>
      <c r="BM26" t="s">
        <v>1075</v>
      </c>
      <c r="BN26" t="s">
        <v>324</v>
      </c>
      <c r="BO26" t="s">
        <v>324</v>
      </c>
      <c r="BP26" t="s">
        <v>324</v>
      </c>
      <c r="BQ26" t="s">
        <v>324</v>
      </c>
      <c r="BR26" t="s">
        <v>353</v>
      </c>
      <c r="BS26" t="s">
        <v>1076</v>
      </c>
      <c r="BT26" t="str">
        <f>HYPERLINK("https%3A%2F%2Fwww.webofscience.com%2Fwos%2Fwoscc%2Ffull-record%2FWOS:000618600300001","View Full Record in Web of Science")</f>
        <v>View Full Record in Web of Science</v>
      </c>
    </row>
    <row r="27" spans="1:72" x14ac:dyDescent="0.25">
      <c r="A27" t="s">
        <v>322</v>
      </c>
      <c r="B27" t="s">
        <v>1273</v>
      </c>
      <c r="C27" t="s">
        <v>324</v>
      </c>
      <c r="D27" t="s">
        <v>324</v>
      </c>
      <c r="E27" t="s">
        <v>324</v>
      </c>
      <c r="F27" t="s">
        <v>1274</v>
      </c>
      <c r="G27" t="s">
        <v>324</v>
      </c>
      <c r="H27" t="s">
        <v>324</v>
      </c>
      <c r="I27" t="s">
        <v>1275</v>
      </c>
      <c r="J27" t="s">
        <v>817</v>
      </c>
      <c r="K27" t="s">
        <v>324</v>
      </c>
      <c r="L27" t="s">
        <v>324</v>
      </c>
      <c r="M27" t="s">
        <v>328</v>
      </c>
      <c r="N27" t="s">
        <v>329</v>
      </c>
      <c r="O27" t="s">
        <v>324</v>
      </c>
      <c r="P27" t="s">
        <v>324</v>
      </c>
      <c r="Q27" t="s">
        <v>324</v>
      </c>
      <c r="R27" t="s">
        <v>324</v>
      </c>
      <c r="S27" t="s">
        <v>324</v>
      </c>
      <c r="T27" t="s">
        <v>1276</v>
      </c>
      <c r="U27" t="s">
        <v>1277</v>
      </c>
      <c r="V27" t="s">
        <v>1278</v>
      </c>
      <c r="W27" t="s">
        <v>1279</v>
      </c>
      <c r="X27" t="s">
        <v>1280</v>
      </c>
      <c r="Y27" t="s">
        <v>1281</v>
      </c>
      <c r="Z27" t="s">
        <v>1282</v>
      </c>
      <c r="AA27" t="s">
        <v>1283</v>
      </c>
      <c r="AB27" t="s">
        <v>1284</v>
      </c>
      <c r="AC27" t="s">
        <v>1285</v>
      </c>
      <c r="AD27" t="s">
        <v>1286</v>
      </c>
      <c r="AE27" t="s">
        <v>1287</v>
      </c>
      <c r="AF27" t="s">
        <v>324</v>
      </c>
      <c r="AG27">
        <v>82</v>
      </c>
      <c r="AH27">
        <v>14</v>
      </c>
      <c r="AI27">
        <v>14</v>
      </c>
      <c r="AJ27">
        <v>8</v>
      </c>
      <c r="AK27">
        <v>23</v>
      </c>
      <c r="AL27" t="s">
        <v>561</v>
      </c>
      <c r="AM27" t="s">
        <v>829</v>
      </c>
      <c r="AN27" t="s">
        <v>830</v>
      </c>
      <c r="AO27" t="s">
        <v>831</v>
      </c>
      <c r="AP27" t="s">
        <v>832</v>
      </c>
      <c r="AQ27" t="s">
        <v>324</v>
      </c>
      <c r="AR27" t="s">
        <v>833</v>
      </c>
      <c r="AS27" t="s">
        <v>834</v>
      </c>
      <c r="AT27" t="s">
        <v>424</v>
      </c>
      <c r="AU27">
        <v>2022</v>
      </c>
      <c r="AV27">
        <v>37</v>
      </c>
      <c r="AW27">
        <v>4</v>
      </c>
      <c r="AX27" t="s">
        <v>324</v>
      </c>
      <c r="AY27" t="s">
        <v>324</v>
      </c>
      <c r="AZ27" t="s">
        <v>324</v>
      </c>
      <c r="BA27" t="s">
        <v>324</v>
      </c>
      <c r="BB27">
        <v>2079</v>
      </c>
      <c r="BC27">
        <v>2114</v>
      </c>
      <c r="BD27" t="s">
        <v>324</v>
      </c>
      <c r="BE27" t="s">
        <v>1288</v>
      </c>
      <c r="BF27" t="str">
        <f>HYPERLINK("http://dx.doi.org/10.1007/s10901-022-09937-1","http://dx.doi.org/10.1007/s10901-022-09937-1")</f>
        <v>http://dx.doi.org/10.1007/s10901-022-09937-1</v>
      </c>
      <c r="BG27" t="s">
        <v>324</v>
      </c>
      <c r="BH27" t="s">
        <v>1289</v>
      </c>
      <c r="BI27">
        <v>36</v>
      </c>
      <c r="BJ27" t="s">
        <v>837</v>
      </c>
      <c r="BK27" t="s">
        <v>402</v>
      </c>
      <c r="BL27" t="s">
        <v>838</v>
      </c>
      <c r="BM27" t="s">
        <v>1290</v>
      </c>
      <c r="BN27" t="s">
        <v>324</v>
      </c>
      <c r="BO27" t="s">
        <v>324</v>
      </c>
      <c r="BP27" t="s">
        <v>324</v>
      </c>
      <c r="BQ27" t="s">
        <v>324</v>
      </c>
      <c r="BR27" t="s">
        <v>353</v>
      </c>
      <c r="BS27" t="s">
        <v>1291</v>
      </c>
      <c r="BT27" t="str">
        <f>HYPERLINK("https%3A%2F%2Fwww.webofscience.com%2Fwos%2Fwoscc%2Ffull-record%2FWOS:000769282900001","View Full Record in Web of Science")</f>
        <v>View Full Record in Web of Science</v>
      </c>
    </row>
    <row r="28" spans="1:72" x14ac:dyDescent="0.25">
      <c r="A28" t="s">
        <v>322</v>
      </c>
      <c r="B28" t="s">
        <v>991</v>
      </c>
      <c r="C28" t="s">
        <v>324</v>
      </c>
      <c r="D28" t="s">
        <v>324</v>
      </c>
      <c r="E28" t="s">
        <v>324</v>
      </c>
      <c r="F28" t="s">
        <v>992</v>
      </c>
      <c r="G28" t="s">
        <v>324</v>
      </c>
      <c r="H28" t="s">
        <v>324</v>
      </c>
      <c r="I28" t="s">
        <v>993</v>
      </c>
      <c r="J28" t="s">
        <v>994</v>
      </c>
      <c r="K28" t="s">
        <v>324</v>
      </c>
      <c r="L28" t="s">
        <v>324</v>
      </c>
      <c r="M28" t="s">
        <v>328</v>
      </c>
      <c r="N28" t="s">
        <v>329</v>
      </c>
      <c r="O28" t="s">
        <v>324</v>
      </c>
      <c r="P28" t="s">
        <v>324</v>
      </c>
      <c r="Q28" t="s">
        <v>324</v>
      </c>
      <c r="R28" t="s">
        <v>324</v>
      </c>
      <c r="S28" t="s">
        <v>324</v>
      </c>
      <c r="T28" t="s">
        <v>995</v>
      </c>
      <c r="U28" t="s">
        <v>996</v>
      </c>
      <c r="V28" t="s">
        <v>997</v>
      </c>
      <c r="W28" t="s">
        <v>998</v>
      </c>
      <c r="X28" t="s">
        <v>999</v>
      </c>
      <c r="Y28" t="s">
        <v>1000</v>
      </c>
      <c r="Z28" t="s">
        <v>1001</v>
      </c>
      <c r="AA28" t="s">
        <v>1002</v>
      </c>
      <c r="AB28" t="s">
        <v>1003</v>
      </c>
      <c r="AC28" t="s">
        <v>324</v>
      </c>
      <c r="AD28" t="s">
        <v>324</v>
      </c>
      <c r="AE28" t="s">
        <v>324</v>
      </c>
      <c r="AF28" t="s">
        <v>324</v>
      </c>
      <c r="AG28">
        <v>63</v>
      </c>
      <c r="AH28">
        <v>12</v>
      </c>
      <c r="AI28">
        <v>12</v>
      </c>
      <c r="AJ28">
        <v>11</v>
      </c>
      <c r="AK28">
        <v>26</v>
      </c>
      <c r="AL28" t="s">
        <v>1004</v>
      </c>
      <c r="AM28" t="s">
        <v>1005</v>
      </c>
      <c r="AN28" t="s">
        <v>1006</v>
      </c>
      <c r="AO28" t="s">
        <v>1007</v>
      </c>
      <c r="AP28" t="s">
        <v>324</v>
      </c>
      <c r="AQ28" t="s">
        <v>324</v>
      </c>
      <c r="AR28" t="s">
        <v>1008</v>
      </c>
      <c r="AS28" t="s">
        <v>1009</v>
      </c>
      <c r="AT28" t="s">
        <v>1010</v>
      </c>
      <c r="AU28">
        <v>2022</v>
      </c>
      <c r="AV28">
        <v>30</v>
      </c>
      <c r="AW28" t="s">
        <v>324</v>
      </c>
      <c r="AX28" t="s">
        <v>324</v>
      </c>
      <c r="AY28" t="s">
        <v>324</v>
      </c>
      <c r="AZ28" t="s">
        <v>324</v>
      </c>
      <c r="BA28" t="s">
        <v>324</v>
      </c>
      <c r="BB28" t="s">
        <v>324</v>
      </c>
      <c r="BC28" t="s">
        <v>324</v>
      </c>
      <c r="BD28">
        <v>100355</v>
      </c>
      <c r="BE28" t="s">
        <v>1011</v>
      </c>
      <c r="BF28" t="str">
        <f>HYPERLINK("http://dx.doi.org/10.1016/j.bdr.2022.100355","http://dx.doi.org/10.1016/j.bdr.2022.100355")</f>
        <v>http://dx.doi.org/10.1016/j.bdr.2022.100355</v>
      </c>
      <c r="BG28" t="s">
        <v>324</v>
      </c>
      <c r="BH28" t="s">
        <v>570</v>
      </c>
      <c r="BI28">
        <v>15</v>
      </c>
      <c r="BJ28" t="s">
        <v>754</v>
      </c>
      <c r="BK28" t="s">
        <v>544</v>
      </c>
      <c r="BL28" t="s">
        <v>572</v>
      </c>
      <c r="BM28" t="s">
        <v>1012</v>
      </c>
      <c r="BN28" t="s">
        <v>324</v>
      </c>
      <c r="BO28" t="s">
        <v>324</v>
      </c>
      <c r="BP28" t="s">
        <v>324</v>
      </c>
      <c r="BQ28" t="s">
        <v>324</v>
      </c>
      <c r="BR28" t="s">
        <v>353</v>
      </c>
      <c r="BS28" t="s">
        <v>1013</v>
      </c>
      <c r="BT28" t="str">
        <f>HYPERLINK("https%3A%2F%2Fwww.webofscience.com%2Fwos%2Fwoscc%2Ffull-record%2FWOS:000878663900002","View Full Record in Web of Science")</f>
        <v>View Full Record in Web of Science</v>
      </c>
    </row>
    <row r="29" spans="1:72" x14ac:dyDescent="0.25">
      <c r="A29" t="s">
        <v>322</v>
      </c>
      <c r="B29" t="s">
        <v>1734</v>
      </c>
      <c r="C29" t="s">
        <v>324</v>
      </c>
      <c r="D29" t="s">
        <v>324</v>
      </c>
      <c r="E29" t="s">
        <v>324</v>
      </c>
      <c r="F29" t="s">
        <v>1735</v>
      </c>
      <c r="G29" t="s">
        <v>324</v>
      </c>
      <c r="H29" t="s">
        <v>324</v>
      </c>
      <c r="I29" t="s">
        <v>1736</v>
      </c>
      <c r="J29" t="s">
        <v>1737</v>
      </c>
      <c r="K29" t="s">
        <v>324</v>
      </c>
      <c r="L29" t="s">
        <v>324</v>
      </c>
      <c r="M29" t="s">
        <v>328</v>
      </c>
      <c r="N29" t="s">
        <v>329</v>
      </c>
      <c r="O29" t="s">
        <v>324</v>
      </c>
      <c r="P29" t="s">
        <v>324</v>
      </c>
      <c r="Q29" t="s">
        <v>324</v>
      </c>
      <c r="R29" t="s">
        <v>324</v>
      </c>
      <c r="S29" t="s">
        <v>324</v>
      </c>
      <c r="T29" t="s">
        <v>1738</v>
      </c>
      <c r="U29" t="s">
        <v>1739</v>
      </c>
      <c r="V29" t="s">
        <v>1740</v>
      </c>
      <c r="W29" t="s">
        <v>1741</v>
      </c>
      <c r="X29" t="s">
        <v>1742</v>
      </c>
      <c r="Y29" t="s">
        <v>1743</v>
      </c>
      <c r="Z29" t="s">
        <v>1744</v>
      </c>
      <c r="AA29" t="s">
        <v>1745</v>
      </c>
      <c r="AB29" t="s">
        <v>1746</v>
      </c>
      <c r="AC29" t="s">
        <v>1747</v>
      </c>
      <c r="AD29" t="s">
        <v>1748</v>
      </c>
      <c r="AE29" t="s">
        <v>1749</v>
      </c>
      <c r="AF29" t="s">
        <v>324</v>
      </c>
      <c r="AG29">
        <v>49</v>
      </c>
      <c r="AH29">
        <v>11</v>
      </c>
      <c r="AI29">
        <v>12</v>
      </c>
      <c r="AJ29">
        <v>5</v>
      </c>
      <c r="AK29">
        <v>43</v>
      </c>
      <c r="AL29" t="s">
        <v>1750</v>
      </c>
      <c r="AM29" t="s">
        <v>1751</v>
      </c>
      <c r="AN29" t="s">
        <v>1752</v>
      </c>
      <c r="AO29" t="s">
        <v>1753</v>
      </c>
      <c r="AP29" t="s">
        <v>324</v>
      </c>
      <c r="AQ29" t="s">
        <v>324</v>
      </c>
      <c r="AR29" t="s">
        <v>1754</v>
      </c>
      <c r="AS29" t="s">
        <v>1755</v>
      </c>
      <c r="AT29" t="s">
        <v>1756</v>
      </c>
      <c r="AU29">
        <v>2022</v>
      </c>
      <c r="AV29">
        <v>9</v>
      </c>
      <c r="AW29">
        <v>12</v>
      </c>
      <c r="AX29" t="s">
        <v>324</v>
      </c>
      <c r="AY29" t="s">
        <v>324</v>
      </c>
      <c r="AZ29" t="s">
        <v>324</v>
      </c>
      <c r="BA29" t="s">
        <v>324</v>
      </c>
      <c r="BB29">
        <v>9249</v>
      </c>
      <c r="BC29">
        <v>9265</v>
      </c>
      <c r="BD29" t="s">
        <v>324</v>
      </c>
      <c r="BE29" t="s">
        <v>1757</v>
      </c>
      <c r="BF29" t="str">
        <f>HYPERLINK("http://dx.doi.org/10.1109/JIOT.2021.3090513","http://dx.doi.org/10.1109/JIOT.2021.3090513")</f>
        <v>http://dx.doi.org/10.1109/JIOT.2021.3090513</v>
      </c>
      <c r="BG29" t="s">
        <v>324</v>
      </c>
      <c r="BH29" t="s">
        <v>324</v>
      </c>
      <c r="BI29">
        <v>17</v>
      </c>
      <c r="BJ29" t="s">
        <v>1717</v>
      </c>
      <c r="BK29" t="s">
        <v>544</v>
      </c>
      <c r="BL29" t="s">
        <v>1718</v>
      </c>
      <c r="BM29" t="s">
        <v>1758</v>
      </c>
      <c r="BN29" t="s">
        <v>324</v>
      </c>
      <c r="BO29" t="s">
        <v>324</v>
      </c>
      <c r="BP29" t="s">
        <v>324</v>
      </c>
      <c r="BQ29" t="s">
        <v>324</v>
      </c>
      <c r="BR29" t="s">
        <v>353</v>
      </c>
      <c r="BS29" t="s">
        <v>1759</v>
      </c>
      <c r="BT29" t="str">
        <f>HYPERLINK("https%3A%2F%2Fwww.webofscience.com%2Fwos%2Fwoscc%2Ffull-record%2FWOS:000808096100019","View Full Record in Web of Science")</f>
        <v>View Full Record in Web of Science</v>
      </c>
    </row>
    <row r="30" spans="1:72" x14ac:dyDescent="0.25">
      <c r="A30" t="s">
        <v>322</v>
      </c>
      <c r="B30" t="s">
        <v>814</v>
      </c>
      <c r="C30" t="s">
        <v>324</v>
      </c>
      <c r="D30" t="s">
        <v>324</v>
      </c>
      <c r="E30" t="s">
        <v>324</v>
      </c>
      <c r="F30" t="s">
        <v>815</v>
      </c>
      <c r="G30" t="s">
        <v>324</v>
      </c>
      <c r="H30" t="s">
        <v>324</v>
      </c>
      <c r="I30" t="s">
        <v>816</v>
      </c>
      <c r="J30" t="s">
        <v>817</v>
      </c>
      <c r="K30" t="s">
        <v>324</v>
      </c>
      <c r="L30" t="s">
        <v>324</v>
      </c>
      <c r="M30" t="s">
        <v>328</v>
      </c>
      <c r="N30" t="s">
        <v>329</v>
      </c>
      <c r="O30" t="s">
        <v>324</v>
      </c>
      <c r="P30" t="s">
        <v>324</v>
      </c>
      <c r="Q30" t="s">
        <v>324</v>
      </c>
      <c r="R30" t="s">
        <v>324</v>
      </c>
      <c r="S30" t="s">
        <v>324</v>
      </c>
      <c r="T30" t="s">
        <v>818</v>
      </c>
      <c r="U30" t="s">
        <v>819</v>
      </c>
      <c r="V30" t="s">
        <v>820</v>
      </c>
      <c r="W30" t="s">
        <v>821</v>
      </c>
      <c r="X30" t="s">
        <v>598</v>
      </c>
      <c r="Y30" t="s">
        <v>822</v>
      </c>
      <c r="Z30" t="s">
        <v>823</v>
      </c>
      <c r="AA30" t="s">
        <v>824</v>
      </c>
      <c r="AB30" t="s">
        <v>825</v>
      </c>
      <c r="AC30" t="s">
        <v>826</v>
      </c>
      <c r="AD30" t="s">
        <v>827</v>
      </c>
      <c r="AE30" t="s">
        <v>828</v>
      </c>
      <c r="AF30" t="s">
        <v>324</v>
      </c>
      <c r="AG30">
        <v>129</v>
      </c>
      <c r="AH30">
        <v>8</v>
      </c>
      <c r="AI30">
        <v>8</v>
      </c>
      <c r="AJ30">
        <v>2</v>
      </c>
      <c r="AK30">
        <v>15</v>
      </c>
      <c r="AL30" t="s">
        <v>561</v>
      </c>
      <c r="AM30" t="s">
        <v>829</v>
      </c>
      <c r="AN30" t="s">
        <v>830</v>
      </c>
      <c r="AO30" t="s">
        <v>831</v>
      </c>
      <c r="AP30" t="s">
        <v>832</v>
      </c>
      <c r="AQ30" t="s">
        <v>324</v>
      </c>
      <c r="AR30" t="s">
        <v>833</v>
      </c>
      <c r="AS30" t="s">
        <v>834</v>
      </c>
      <c r="AT30" t="s">
        <v>568</v>
      </c>
      <c r="AU30">
        <v>2022</v>
      </c>
      <c r="AV30">
        <v>37</v>
      </c>
      <c r="AW30">
        <v>1</v>
      </c>
      <c r="AX30" t="s">
        <v>324</v>
      </c>
      <c r="AY30" t="s">
        <v>324</v>
      </c>
      <c r="AZ30" t="s">
        <v>324</v>
      </c>
      <c r="BA30" t="s">
        <v>324</v>
      </c>
      <c r="BB30">
        <v>23</v>
      </c>
      <c r="BC30">
        <v>56</v>
      </c>
      <c r="BD30" t="s">
        <v>324</v>
      </c>
      <c r="BE30" t="s">
        <v>835</v>
      </c>
      <c r="BF30" t="str">
        <f>HYPERLINK("http://dx.doi.org/10.1007/s10901-021-09833-0","http://dx.doi.org/10.1007/s10901-021-09833-0")</f>
        <v>http://dx.doi.org/10.1007/s10901-021-09833-0</v>
      </c>
      <c r="BG30" t="s">
        <v>324</v>
      </c>
      <c r="BH30" t="s">
        <v>836</v>
      </c>
      <c r="BI30">
        <v>34</v>
      </c>
      <c r="BJ30" t="s">
        <v>837</v>
      </c>
      <c r="BK30" t="s">
        <v>402</v>
      </c>
      <c r="BL30" t="s">
        <v>838</v>
      </c>
      <c r="BM30" t="s">
        <v>839</v>
      </c>
      <c r="BN30" t="s">
        <v>324</v>
      </c>
      <c r="BO30" t="s">
        <v>840</v>
      </c>
      <c r="BP30" t="s">
        <v>324</v>
      </c>
      <c r="BQ30" t="s">
        <v>324</v>
      </c>
      <c r="BR30" t="s">
        <v>353</v>
      </c>
      <c r="BS30" t="s">
        <v>841</v>
      </c>
      <c r="BT30" t="str">
        <f>HYPERLINK("https%3A%2F%2Fwww.webofscience.com%2Fwos%2Fwoscc%2Ffull-record%2FWOS:000629889300002","View Full Record in Web of Science")</f>
        <v>View Full Record in Web of Science</v>
      </c>
    </row>
    <row r="31" spans="1:72" x14ac:dyDescent="0.25">
      <c r="A31" t="s">
        <v>322</v>
      </c>
      <c r="B31" t="s">
        <v>1681</v>
      </c>
      <c r="C31" t="s">
        <v>324</v>
      </c>
      <c r="D31" t="s">
        <v>324</v>
      </c>
      <c r="E31" t="s">
        <v>324</v>
      </c>
      <c r="F31" t="s">
        <v>1682</v>
      </c>
      <c r="G31" t="s">
        <v>324</v>
      </c>
      <c r="H31" t="s">
        <v>324</v>
      </c>
      <c r="I31" t="s">
        <v>1683</v>
      </c>
      <c r="J31" t="s">
        <v>1617</v>
      </c>
      <c r="K31" t="s">
        <v>324</v>
      </c>
      <c r="L31" t="s">
        <v>324</v>
      </c>
      <c r="M31" t="s">
        <v>328</v>
      </c>
      <c r="N31" t="s">
        <v>329</v>
      </c>
      <c r="O31" t="s">
        <v>324</v>
      </c>
      <c r="P31" t="s">
        <v>324</v>
      </c>
      <c r="Q31" t="s">
        <v>324</v>
      </c>
      <c r="R31" t="s">
        <v>324</v>
      </c>
      <c r="S31" t="s">
        <v>324</v>
      </c>
      <c r="T31" t="s">
        <v>1684</v>
      </c>
      <c r="U31" t="s">
        <v>1685</v>
      </c>
      <c r="V31" t="s">
        <v>1686</v>
      </c>
      <c r="W31" t="s">
        <v>1687</v>
      </c>
      <c r="X31" t="s">
        <v>1688</v>
      </c>
      <c r="Y31" t="s">
        <v>1689</v>
      </c>
      <c r="Z31" t="s">
        <v>1690</v>
      </c>
      <c r="AA31" t="s">
        <v>324</v>
      </c>
      <c r="AB31" t="s">
        <v>324</v>
      </c>
      <c r="AC31" t="s">
        <v>324</v>
      </c>
      <c r="AD31" t="s">
        <v>324</v>
      </c>
      <c r="AE31" t="s">
        <v>324</v>
      </c>
      <c r="AF31" t="s">
        <v>324</v>
      </c>
      <c r="AG31">
        <v>43</v>
      </c>
      <c r="AH31">
        <v>8</v>
      </c>
      <c r="AI31">
        <v>8</v>
      </c>
      <c r="AJ31">
        <v>8</v>
      </c>
      <c r="AK31">
        <v>43</v>
      </c>
      <c r="AL31" t="s">
        <v>1627</v>
      </c>
      <c r="AM31" t="s">
        <v>721</v>
      </c>
      <c r="AN31" t="s">
        <v>1691</v>
      </c>
      <c r="AO31" t="s">
        <v>1630</v>
      </c>
      <c r="AP31" t="s">
        <v>1631</v>
      </c>
      <c r="AQ31" t="s">
        <v>324</v>
      </c>
      <c r="AR31" t="s">
        <v>1617</v>
      </c>
      <c r="AS31" t="s">
        <v>1632</v>
      </c>
      <c r="AT31" t="s">
        <v>568</v>
      </c>
      <c r="AU31">
        <v>2022</v>
      </c>
      <c r="AV31">
        <v>122</v>
      </c>
      <c r="AW31" t="s">
        <v>324</v>
      </c>
      <c r="AX31" t="s">
        <v>324</v>
      </c>
      <c r="AY31" t="s">
        <v>324</v>
      </c>
      <c r="AZ31" t="s">
        <v>324</v>
      </c>
      <c r="BA31" t="s">
        <v>324</v>
      </c>
      <c r="BB31" t="s">
        <v>324</v>
      </c>
      <c r="BC31" t="s">
        <v>324</v>
      </c>
      <c r="BD31">
        <v>103588</v>
      </c>
      <c r="BE31" t="s">
        <v>1692</v>
      </c>
      <c r="BF31" t="str">
        <f>HYPERLINK("http://dx.doi.org/10.1016/j.cities.2022.103588","http://dx.doi.org/10.1016/j.cities.2022.103588")</f>
        <v>http://dx.doi.org/10.1016/j.cities.2022.103588</v>
      </c>
      <c r="BG31" t="s">
        <v>324</v>
      </c>
      <c r="BH31" t="s">
        <v>1693</v>
      </c>
      <c r="BI31">
        <v>12</v>
      </c>
      <c r="BJ31" t="s">
        <v>776</v>
      </c>
      <c r="BK31" t="s">
        <v>402</v>
      </c>
      <c r="BL31" t="s">
        <v>776</v>
      </c>
      <c r="BM31" t="s">
        <v>1694</v>
      </c>
      <c r="BN31" t="s">
        <v>324</v>
      </c>
      <c r="BO31" t="s">
        <v>324</v>
      </c>
      <c r="BP31" t="s">
        <v>324</v>
      </c>
      <c r="BQ31" t="s">
        <v>324</v>
      </c>
      <c r="BR31" t="s">
        <v>353</v>
      </c>
      <c r="BS31" t="s">
        <v>1695</v>
      </c>
      <c r="BT31" t="str">
        <f>HYPERLINK("https%3A%2F%2Fwww.webofscience.com%2Fwos%2Fwoscc%2Ffull-record%2FWOS:000753652100008","View Full Record in Web of Science")</f>
        <v>View Full Record in Web of Science</v>
      </c>
    </row>
    <row r="32" spans="1:72" x14ac:dyDescent="0.25">
      <c r="A32" t="s">
        <v>322</v>
      </c>
      <c r="B32" t="s">
        <v>1540</v>
      </c>
      <c r="C32" t="s">
        <v>324</v>
      </c>
      <c r="D32" t="s">
        <v>324</v>
      </c>
      <c r="E32" t="s">
        <v>324</v>
      </c>
      <c r="F32" t="s">
        <v>1541</v>
      </c>
      <c r="G32" t="s">
        <v>324</v>
      </c>
      <c r="H32" t="s">
        <v>324</v>
      </c>
      <c r="I32" t="s">
        <v>1568</v>
      </c>
      <c r="J32" t="s">
        <v>1569</v>
      </c>
      <c r="K32" t="s">
        <v>324</v>
      </c>
      <c r="L32" t="s">
        <v>324</v>
      </c>
      <c r="M32" t="s">
        <v>328</v>
      </c>
      <c r="N32" t="s">
        <v>329</v>
      </c>
      <c r="O32" t="s">
        <v>324</v>
      </c>
      <c r="P32" t="s">
        <v>324</v>
      </c>
      <c r="Q32" t="s">
        <v>324</v>
      </c>
      <c r="R32" t="s">
        <v>324</v>
      </c>
      <c r="S32" t="s">
        <v>324</v>
      </c>
      <c r="T32" t="s">
        <v>1570</v>
      </c>
      <c r="U32" t="s">
        <v>1571</v>
      </c>
      <c r="V32" t="s">
        <v>1572</v>
      </c>
      <c r="W32" t="s">
        <v>1573</v>
      </c>
      <c r="X32" t="s">
        <v>1020</v>
      </c>
      <c r="Y32" t="s">
        <v>1574</v>
      </c>
      <c r="Z32" t="s">
        <v>1548</v>
      </c>
      <c r="AA32" t="s">
        <v>324</v>
      </c>
      <c r="AB32" t="s">
        <v>1549</v>
      </c>
      <c r="AC32" t="s">
        <v>324</v>
      </c>
      <c r="AD32" t="s">
        <v>324</v>
      </c>
      <c r="AE32" t="s">
        <v>324</v>
      </c>
      <c r="AF32" t="s">
        <v>324</v>
      </c>
      <c r="AG32">
        <v>69</v>
      </c>
      <c r="AH32">
        <v>7</v>
      </c>
      <c r="AI32">
        <v>7</v>
      </c>
      <c r="AJ32">
        <v>7</v>
      </c>
      <c r="AK32">
        <v>13</v>
      </c>
      <c r="AL32" t="s">
        <v>1004</v>
      </c>
      <c r="AM32" t="s">
        <v>1005</v>
      </c>
      <c r="AN32" t="s">
        <v>1006</v>
      </c>
      <c r="AO32" t="s">
        <v>1575</v>
      </c>
      <c r="AP32" t="s">
        <v>324</v>
      </c>
      <c r="AQ32" t="s">
        <v>324</v>
      </c>
      <c r="AR32" t="s">
        <v>1576</v>
      </c>
      <c r="AS32" t="s">
        <v>1577</v>
      </c>
      <c r="AT32" t="s">
        <v>424</v>
      </c>
      <c r="AU32">
        <v>2022</v>
      </c>
      <c r="AV32">
        <v>3</v>
      </c>
      <c r="AW32">
        <v>4</v>
      </c>
      <c r="AX32" t="s">
        <v>324</v>
      </c>
      <c r="AY32" t="s">
        <v>324</v>
      </c>
      <c r="AZ32" t="s">
        <v>324</v>
      </c>
      <c r="BA32" t="s">
        <v>324</v>
      </c>
      <c r="BB32" t="s">
        <v>324</v>
      </c>
      <c r="BC32" t="s">
        <v>324</v>
      </c>
      <c r="BD32">
        <v>100100</v>
      </c>
      <c r="BE32" t="s">
        <v>1578</v>
      </c>
      <c r="BF32" t="str">
        <f>HYPERLINK("http://dx.doi.org/10.1016/j.bcra.2022.100100","http://dx.doi.org/10.1016/j.bcra.2022.100100")</f>
        <v>http://dx.doi.org/10.1016/j.bcra.2022.100100</v>
      </c>
      <c r="BG32" t="s">
        <v>324</v>
      </c>
      <c r="BH32" t="s">
        <v>1337</v>
      </c>
      <c r="BI32">
        <v>18</v>
      </c>
      <c r="BJ32" t="s">
        <v>1579</v>
      </c>
      <c r="BK32" t="s">
        <v>376</v>
      </c>
      <c r="BL32" t="s">
        <v>572</v>
      </c>
      <c r="BM32" t="s">
        <v>1580</v>
      </c>
      <c r="BN32" t="s">
        <v>324</v>
      </c>
      <c r="BO32" t="s">
        <v>458</v>
      </c>
      <c r="BP32" t="s">
        <v>324</v>
      </c>
      <c r="BQ32" t="s">
        <v>324</v>
      </c>
      <c r="BR32" t="s">
        <v>353</v>
      </c>
      <c r="BS32" t="s">
        <v>1581</v>
      </c>
      <c r="BT32" t="str">
        <f>HYPERLINK("https%3A%2F%2Fwww.webofscience.com%2Fwos%2Fwoscc%2Ffull-record%2FWOS:000907028500001","View Full Record in Web of Science")</f>
        <v>View Full Record in Web of Science</v>
      </c>
    </row>
    <row r="33" spans="1:72" x14ac:dyDescent="0.25">
      <c r="A33" t="s">
        <v>322</v>
      </c>
      <c r="B33" t="s">
        <v>645</v>
      </c>
      <c r="C33" t="s">
        <v>324</v>
      </c>
      <c r="D33" t="s">
        <v>324</v>
      </c>
      <c r="E33" t="s">
        <v>324</v>
      </c>
      <c r="F33" t="s">
        <v>646</v>
      </c>
      <c r="G33" t="s">
        <v>324</v>
      </c>
      <c r="H33" t="s">
        <v>324</v>
      </c>
      <c r="I33" t="s">
        <v>647</v>
      </c>
      <c r="J33" t="s">
        <v>500</v>
      </c>
      <c r="K33" t="s">
        <v>324</v>
      </c>
      <c r="L33" t="s">
        <v>324</v>
      </c>
      <c r="M33" t="s">
        <v>328</v>
      </c>
      <c r="N33" t="s">
        <v>329</v>
      </c>
      <c r="O33" t="s">
        <v>324</v>
      </c>
      <c r="P33" t="s">
        <v>324</v>
      </c>
      <c r="Q33" t="s">
        <v>324</v>
      </c>
      <c r="R33" t="s">
        <v>324</v>
      </c>
      <c r="S33" t="s">
        <v>324</v>
      </c>
      <c r="T33" t="s">
        <v>648</v>
      </c>
      <c r="U33" t="s">
        <v>649</v>
      </c>
      <c r="V33" t="s">
        <v>650</v>
      </c>
      <c r="W33" t="s">
        <v>651</v>
      </c>
      <c r="X33" t="s">
        <v>652</v>
      </c>
      <c r="Y33" t="s">
        <v>653</v>
      </c>
      <c r="Z33" t="s">
        <v>654</v>
      </c>
      <c r="AA33" t="s">
        <v>655</v>
      </c>
      <c r="AB33" t="s">
        <v>656</v>
      </c>
      <c r="AC33" t="s">
        <v>324</v>
      </c>
      <c r="AD33" t="s">
        <v>324</v>
      </c>
      <c r="AE33" t="s">
        <v>324</v>
      </c>
      <c r="AF33" t="s">
        <v>324</v>
      </c>
      <c r="AG33">
        <v>49</v>
      </c>
      <c r="AH33">
        <v>6</v>
      </c>
      <c r="AI33">
        <v>6</v>
      </c>
      <c r="AJ33">
        <v>8</v>
      </c>
      <c r="AK33">
        <v>36</v>
      </c>
      <c r="AL33" t="s">
        <v>510</v>
      </c>
      <c r="AM33" t="s">
        <v>657</v>
      </c>
      <c r="AN33" t="s">
        <v>658</v>
      </c>
      <c r="AO33" t="s">
        <v>513</v>
      </c>
      <c r="AP33" t="s">
        <v>514</v>
      </c>
      <c r="AQ33" t="s">
        <v>324</v>
      </c>
      <c r="AR33" t="s">
        <v>515</v>
      </c>
      <c r="AS33" t="s">
        <v>516</v>
      </c>
      <c r="AT33" t="s">
        <v>659</v>
      </c>
      <c r="AU33">
        <v>2022</v>
      </c>
      <c r="AV33">
        <v>40</v>
      </c>
      <c r="AW33">
        <v>6</v>
      </c>
      <c r="AX33" t="s">
        <v>324</v>
      </c>
      <c r="AY33" t="s">
        <v>324</v>
      </c>
      <c r="AZ33" t="s">
        <v>324</v>
      </c>
      <c r="BA33" t="s">
        <v>324</v>
      </c>
      <c r="BB33">
        <v>588</v>
      </c>
      <c r="BC33">
        <v>611</v>
      </c>
      <c r="BD33" t="s">
        <v>324</v>
      </c>
      <c r="BE33" t="s">
        <v>660</v>
      </c>
      <c r="BF33" t="str">
        <f>HYPERLINK("http://dx.doi.org/10.1108/JPIF-08-2021-0073","http://dx.doi.org/10.1108/JPIF-08-2021-0073")</f>
        <v>http://dx.doi.org/10.1108/JPIF-08-2021-0073</v>
      </c>
      <c r="BG33" t="s">
        <v>324</v>
      </c>
      <c r="BH33" t="s">
        <v>661</v>
      </c>
      <c r="BI33">
        <v>24</v>
      </c>
      <c r="BJ33" t="s">
        <v>428</v>
      </c>
      <c r="BK33" t="s">
        <v>376</v>
      </c>
      <c r="BL33" t="s">
        <v>377</v>
      </c>
      <c r="BM33" t="s">
        <v>662</v>
      </c>
      <c r="BN33" t="s">
        <v>324</v>
      </c>
      <c r="BO33" t="s">
        <v>663</v>
      </c>
      <c r="BP33" t="s">
        <v>324</v>
      </c>
      <c r="BQ33" t="s">
        <v>324</v>
      </c>
      <c r="BR33" t="s">
        <v>353</v>
      </c>
      <c r="BS33" t="s">
        <v>664</v>
      </c>
      <c r="BT33" t="str">
        <f>HYPERLINK("https%3A%2F%2Fwww.webofscience.com%2Fwos%2Fwoscc%2Ffull-record%2FWOS:000727955900001","View Full Record in Web of Science")</f>
        <v>View Full Record in Web of Science</v>
      </c>
    </row>
    <row r="34" spans="1:72" x14ac:dyDescent="0.25">
      <c r="A34" t="s">
        <v>322</v>
      </c>
      <c r="B34" t="s">
        <v>915</v>
      </c>
      <c r="C34" t="s">
        <v>324</v>
      </c>
      <c r="D34" t="s">
        <v>324</v>
      </c>
      <c r="E34" t="s">
        <v>324</v>
      </c>
      <c r="F34" t="s">
        <v>916</v>
      </c>
      <c r="G34" t="s">
        <v>324</v>
      </c>
      <c r="H34" t="s">
        <v>324</v>
      </c>
      <c r="I34" t="s">
        <v>917</v>
      </c>
      <c r="J34" t="s">
        <v>383</v>
      </c>
      <c r="K34" t="s">
        <v>324</v>
      </c>
      <c r="L34" t="s">
        <v>324</v>
      </c>
      <c r="M34" t="s">
        <v>328</v>
      </c>
      <c r="N34" t="s">
        <v>329</v>
      </c>
      <c r="O34" t="s">
        <v>324</v>
      </c>
      <c r="P34" t="s">
        <v>324</v>
      </c>
      <c r="Q34" t="s">
        <v>324</v>
      </c>
      <c r="R34" t="s">
        <v>324</v>
      </c>
      <c r="S34" t="s">
        <v>324</v>
      </c>
      <c r="T34" t="s">
        <v>918</v>
      </c>
      <c r="U34" t="s">
        <v>919</v>
      </c>
      <c r="V34" t="s">
        <v>920</v>
      </c>
      <c r="W34" t="s">
        <v>921</v>
      </c>
      <c r="X34" t="s">
        <v>922</v>
      </c>
      <c r="Y34" t="s">
        <v>923</v>
      </c>
      <c r="Z34" t="s">
        <v>924</v>
      </c>
      <c r="AA34" t="s">
        <v>925</v>
      </c>
      <c r="AB34" t="s">
        <v>926</v>
      </c>
      <c r="AC34" t="s">
        <v>324</v>
      </c>
      <c r="AD34" t="s">
        <v>324</v>
      </c>
      <c r="AE34" t="s">
        <v>324</v>
      </c>
      <c r="AF34" t="s">
        <v>324</v>
      </c>
      <c r="AG34">
        <v>62</v>
      </c>
      <c r="AH34">
        <v>5</v>
      </c>
      <c r="AI34">
        <v>5</v>
      </c>
      <c r="AJ34">
        <v>8</v>
      </c>
      <c r="AK34">
        <v>28</v>
      </c>
      <c r="AL34" t="s">
        <v>394</v>
      </c>
      <c r="AM34" t="s">
        <v>395</v>
      </c>
      <c r="AN34" t="s">
        <v>396</v>
      </c>
      <c r="AO34" t="s">
        <v>397</v>
      </c>
      <c r="AP34" t="s">
        <v>398</v>
      </c>
      <c r="AQ34" t="s">
        <v>324</v>
      </c>
      <c r="AR34" t="s">
        <v>399</v>
      </c>
      <c r="AS34" t="s">
        <v>400</v>
      </c>
      <c r="AT34" t="s">
        <v>324</v>
      </c>
      <c r="AU34">
        <v>2022</v>
      </c>
      <c r="AV34">
        <v>26</v>
      </c>
      <c r="AW34">
        <v>2</v>
      </c>
      <c r="AX34" t="s">
        <v>324</v>
      </c>
      <c r="AY34" t="s">
        <v>324</v>
      </c>
      <c r="AZ34" t="s">
        <v>324</v>
      </c>
      <c r="BA34" t="s">
        <v>324</v>
      </c>
      <c r="BB34">
        <v>86</v>
      </c>
      <c r="BC34">
        <v>105</v>
      </c>
      <c r="BD34" t="s">
        <v>324</v>
      </c>
      <c r="BE34" t="s">
        <v>927</v>
      </c>
      <c r="BF34" t="str">
        <f>HYPERLINK("http://dx.doi.org/10.3846/ijspm.2022.15962","http://dx.doi.org/10.3846/ijspm.2022.15962")</f>
        <v>http://dx.doi.org/10.3846/ijspm.2022.15962</v>
      </c>
      <c r="BG34" t="s">
        <v>324</v>
      </c>
      <c r="BH34" t="s">
        <v>324</v>
      </c>
      <c r="BI34">
        <v>20</v>
      </c>
      <c r="BJ34" t="s">
        <v>375</v>
      </c>
      <c r="BK34" t="s">
        <v>402</v>
      </c>
      <c r="BL34" t="s">
        <v>377</v>
      </c>
      <c r="BM34" t="s">
        <v>928</v>
      </c>
      <c r="BN34" t="s">
        <v>324</v>
      </c>
      <c r="BO34" t="s">
        <v>458</v>
      </c>
      <c r="BP34" t="s">
        <v>324</v>
      </c>
      <c r="BQ34" t="s">
        <v>324</v>
      </c>
      <c r="BR34" t="s">
        <v>353</v>
      </c>
      <c r="BS34" t="s">
        <v>929</v>
      </c>
      <c r="BT34" t="str">
        <f>HYPERLINK("https%3A%2F%2Fwww.webofscience.com%2Fwos%2Fwoscc%2Ffull-record%2FWOS:000754800900001","View Full Record in Web of Science")</f>
        <v>View Full Record in Web of Science</v>
      </c>
    </row>
    <row r="35" spans="1:72" x14ac:dyDescent="0.25">
      <c r="A35" t="s">
        <v>322</v>
      </c>
      <c r="B35" t="s">
        <v>380</v>
      </c>
      <c r="C35" t="s">
        <v>324</v>
      </c>
      <c r="D35" t="s">
        <v>324</v>
      </c>
      <c r="E35" t="s">
        <v>324</v>
      </c>
      <c r="F35" t="s">
        <v>381</v>
      </c>
      <c r="G35" t="s">
        <v>324</v>
      </c>
      <c r="H35" t="s">
        <v>324</v>
      </c>
      <c r="I35" t="s">
        <v>382</v>
      </c>
      <c r="J35" t="s">
        <v>383</v>
      </c>
      <c r="K35" t="s">
        <v>324</v>
      </c>
      <c r="L35" t="s">
        <v>324</v>
      </c>
      <c r="M35" t="s">
        <v>328</v>
      </c>
      <c r="N35" t="s">
        <v>384</v>
      </c>
      <c r="O35" t="s">
        <v>324</v>
      </c>
      <c r="P35" t="s">
        <v>324</v>
      </c>
      <c r="Q35" t="s">
        <v>324</v>
      </c>
      <c r="R35" t="s">
        <v>324</v>
      </c>
      <c r="S35" t="s">
        <v>324</v>
      </c>
      <c r="T35" t="s">
        <v>385</v>
      </c>
      <c r="U35" t="s">
        <v>386</v>
      </c>
      <c r="V35" t="s">
        <v>387</v>
      </c>
      <c r="W35" t="s">
        <v>388</v>
      </c>
      <c r="X35" t="s">
        <v>389</v>
      </c>
      <c r="Y35" t="s">
        <v>390</v>
      </c>
      <c r="Z35" t="s">
        <v>391</v>
      </c>
      <c r="AA35" t="s">
        <v>392</v>
      </c>
      <c r="AB35" t="s">
        <v>393</v>
      </c>
      <c r="AC35" t="s">
        <v>324</v>
      </c>
      <c r="AD35" t="s">
        <v>324</v>
      </c>
      <c r="AE35" t="s">
        <v>324</v>
      </c>
      <c r="AF35" t="s">
        <v>324</v>
      </c>
      <c r="AG35">
        <v>99</v>
      </c>
      <c r="AH35">
        <v>4</v>
      </c>
      <c r="AI35">
        <v>4</v>
      </c>
      <c r="AJ35">
        <v>14</v>
      </c>
      <c r="AK35">
        <v>57</v>
      </c>
      <c r="AL35" t="s">
        <v>394</v>
      </c>
      <c r="AM35" t="s">
        <v>395</v>
      </c>
      <c r="AN35" t="s">
        <v>396</v>
      </c>
      <c r="AO35" t="s">
        <v>397</v>
      </c>
      <c r="AP35" t="s">
        <v>398</v>
      </c>
      <c r="AQ35" t="s">
        <v>324</v>
      </c>
      <c r="AR35" t="s">
        <v>399</v>
      </c>
      <c r="AS35" t="s">
        <v>400</v>
      </c>
      <c r="AT35" t="s">
        <v>324</v>
      </c>
      <c r="AU35">
        <v>2022</v>
      </c>
      <c r="AV35">
        <v>26</v>
      </c>
      <c r="AW35">
        <v>2</v>
      </c>
      <c r="AX35" t="s">
        <v>324</v>
      </c>
      <c r="AY35" t="s">
        <v>324</v>
      </c>
      <c r="AZ35" t="s">
        <v>324</v>
      </c>
      <c r="BA35" t="s">
        <v>324</v>
      </c>
      <c r="BB35">
        <v>156</v>
      </c>
      <c r="BC35">
        <v>171</v>
      </c>
      <c r="BD35" t="s">
        <v>324</v>
      </c>
      <c r="BE35" t="s">
        <v>401</v>
      </c>
      <c r="BF35" t="str">
        <f>HYPERLINK("http://dx.doi.org/10.3846/ijspm.2022.16923","http://dx.doi.org/10.3846/ijspm.2022.16923")</f>
        <v>http://dx.doi.org/10.3846/ijspm.2022.16923</v>
      </c>
      <c r="BG35" t="s">
        <v>324</v>
      </c>
      <c r="BH35" t="s">
        <v>324</v>
      </c>
      <c r="BI35">
        <v>16</v>
      </c>
      <c r="BJ35" t="s">
        <v>375</v>
      </c>
      <c r="BK35" t="s">
        <v>402</v>
      </c>
      <c r="BL35" t="s">
        <v>377</v>
      </c>
      <c r="BM35" t="s">
        <v>403</v>
      </c>
      <c r="BN35" t="s">
        <v>324</v>
      </c>
      <c r="BO35" t="s">
        <v>404</v>
      </c>
      <c r="BP35" t="s">
        <v>324</v>
      </c>
      <c r="BQ35" t="s">
        <v>324</v>
      </c>
      <c r="BR35" t="s">
        <v>353</v>
      </c>
      <c r="BS35" t="s">
        <v>405</v>
      </c>
      <c r="BT35" t="str">
        <f>HYPERLINK("https%3A%2F%2Fwww.webofscience.com%2Fwos%2Fwoscc%2Ffull-record%2FWOS:000798570200001","View Full Record in Web of Science")</f>
        <v>View Full Record in Web of Science</v>
      </c>
    </row>
    <row r="36" spans="1:72" x14ac:dyDescent="0.25">
      <c r="A36" t="s">
        <v>322</v>
      </c>
      <c r="B36" t="s">
        <v>1132</v>
      </c>
      <c r="C36" t="s">
        <v>324</v>
      </c>
      <c r="D36" t="s">
        <v>324</v>
      </c>
      <c r="E36" t="s">
        <v>324</v>
      </c>
      <c r="F36" t="s">
        <v>1133</v>
      </c>
      <c r="G36" t="s">
        <v>324</v>
      </c>
      <c r="H36" t="s">
        <v>324</v>
      </c>
      <c r="I36" t="s">
        <v>1134</v>
      </c>
      <c r="J36" t="s">
        <v>1135</v>
      </c>
      <c r="K36" t="s">
        <v>324</v>
      </c>
      <c r="L36" t="s">
        <v>324</v>
      </c>
      <c r="M36" t="s">
        <v>328</v>
      </c>
      <c r="N36" t="s">
        <v>329</v>
      </c>
      <c r="O36" t="s">
        <v>324</v>
      </c>
      <c r="P36" t="s">
        <v>324</v>
      </c>
      <c r="Q36" t="s">
        <v>324</v>
      </c>
      <c r="R36" t="s">
        <v>324</v>
      </c>
      <c r="S36" t="s">
        <v>324</v>
      </c>
      <c r="T36" t="s">
        <v>324</v>
      </c>
      <c r="U36" t="s">
        <v>1136</v>
      </c>
      <c r="V36" t="s">
        <v>1137</v>
      </c>
      <c r="W36" t="s">
        <v>1138</v>
      </c>
      <c r="X36" t="s">
        <v>1139</v>
      </c>
      <c r="Y36" t="s">
        <v>1140</v>
      </c>
      <c r="Z36" t="s">
        <v>1141</v>
      </c>
      <c r="AA36" t="s">
        <v>1142</v>
      </c>
      <c r="AB36" t="s">
        <v>324</v>
      </c>
      <c r="AC36" t="s">
        <v>1143</v>
      </c>
      <c r="AD36" t="s">
        <v>1144</v>
      </c>
      <c r="AE36" t="s">
        <v>1145</v>
      </c>
      <c r="AF36" t="s">
        <v>324</v>
      </c>
      <c r="AG36">
        <v>53</v>
      </c>
      <c r="AH36">
        <v>4</v>
      </c>
      <c r="AI36">
        <v>4</v>
      </c>
      <c r="AJ36">
        <v>9</v>
      </c>
      <c r="AK36">
        <v>27</v>
      </c>
      <c r="AL36" t="s">
        <v>1146</v>
      </c>
      <c r="AM36" t="s">
        <v>368</v>
      </c>
      <c r="AN36" t="s">
        <v>1147</v>
      </c>
      <c r="AO36" t="s">
        <v>1148</v>
      </c>
      <c r="AP36" t="s">
        <v>1149</v>
      </c>
      <c r="AQ36" t="s">
        <v>324</v>
      </c>
      <c r="AR36" t="s">
        <v>1135</v>
      </c>
      <c r="AS36" t="s">
        <v>1150</v>
      </c>
      <c r="AT36" t="s">
        <v>1151</v>
      </c>
      <c r="AU36">
        <v>2022</v>
      </c>
      <c r="AV36">
        <v>2022</v>
      </c>
      <c r="AW36" t="s">
        <v>324</v>
      </c>
      <c r="AX36" t="s">
        <v>324</v>
      </c>
      <c r="AY36" t="s">
        <v>324</v>
      </c>
      <c r="AZ36" t="s">
        <v>324</v>
      </c>
      <c r="BA36" t="s">
        <v>324</v>
      </c>
      <c r="BB36" t="s">
        <v>324</v>
      </c>
      <c r="BC36" t="s">
        <v>324</v>
      </c>
      <c r="BD36">
        <v>1695265</v>
      </c>
      <c r="BE36" t="s">
        <v>1152</v>
      </c>
      <c r="BF36" t="str">
        <f>HYPERLINK("http://dx.doi.org/10.1155/2022/1695265","http://dx.doi.org/10.1155/2022/1695265")</f>
        <v>http://dx.doi.org/10.1155/2022/1695265</v>
      </c>
      <c r="BG36" t="s">
        <v>324</v>
      </c>
      <c r="BH36" t="s">
        <v>324</v>
      </c>
      <c r="BI36">
        <v>14</v>
      </c>
      <c r="BJ36" t="s">
        <v>1153</v>
      </c>
      <c r="BK36" t="s">
        <v>544</v>
      </c>
      <c r="BL36" t="s">
        <v>1154</v>
      </c>
      <c r="BM36" t="s">
        <v>1155</v>
      </c>
      <c r="BN36" t="s">
        <v>324</v>
      </c>
      <c r="BO36" t="s">
        <v>458</v>
      </c>
      <c r="BP36" t="s">
        <v>324</v>
      </c>
      <c r="BQ36" t="s">
        <v>324</v>
      </c>
      <c r="BR36" t="s">
        <v>353</v>
      </c>
      <c r="BS36" t="s">
        <v>1156</v>
      </c>
      <c r="BT36" t="str">
        <f>HYPERLINK("https%3A%2F%2Fwww.webofscience.com%2Fwos%2Fwoscc%2Ffull-record%2FWOS:000795125200003","View Full Record in Web of Science")</f>
        <v>View Full Record in Web of Science</v>
      </c>
    </row>
    <row r="37" spans="1:72" x14ac:dyDescent="0.25">
      <c r="A37" t="s">
        <v>322</v>
      </c>
      <c r="B37" t="s">
        <v>930</v>
      </c>
      <c r="C37" t="s">
        <v>324</v>
      </c>
      <c r="D37" t="s">
        <v>324</v>
      </c>
      <c r="E37" t="s">
        <v>324</v>
      </c>
      <c r="F37" t="s">
        <v>931</v>
      </c>
      <c r="G37" t="s">
        <v>324</v>
      </c>
      <c r="H37" t="s">
        <v>324</v>
      </c>
      <c r="I37" t="s">
        <v>932</v>
      </c>
      <c r="J37" t="s">
        <v>933</v>
      </c>
      <c r="K37" t="s">
        <v>324</v>
      </c>
      <c r="L37" t="s">
        <v>324</v>
      </c>
      <c r="M37" t="s">
        <v>328</v>
      </c>
      <c r="N37" t="s">
        <v>329</v>
      </c>
      <c r="O37" t="s">
        <v>324</v>
      </c>
      <c r="P37" t="s">
        <v>324</v>
      </c>
      <c r="Q37" t="s">
        <v>324</v>
      </c>
      <c r="R37" t="s">
        <v>324</v>
      </c>
      <c r="S37" t="s">
        <v>324</v>
      </c>
      <c r="T37" t="s">
        <v>934</v>
      </c>
      <c r="U37" t="s">
        <v>324</v>
      </c>
      <c r="V37" t="s">
        <v>935</v>
      </c>
      <c r="W37" t="s">
        <v>936</v>
      </c>
      <c r="X37" t="s">
        <v>937</v>
      </c>
      <c r="Y37" t="s">
        <v>938</v>
      </c>
      <c r="Z37" t="s">
        <v>939</v>
      </c>
      <c r="AA37" t="s">
        <v>940</v>
      </c>
      <c r="AB37" t="s">
        <v>941</v>
      </c>
      <c r="AC37" t="s">
        <v>942</v>
      </c>
      <c r="AD37" t="s">
        <v>942</v>
      </c>
      <c r="AE37" t="s">
        <v>943</v>
      </c>
      <c r="AF37" t="s">
        <v>324</v>
      </c>
      <c r="AG37">
        <v>33</v>
      </c>
      <c r="AH37">
        <v>3</v>
      </c>
      <c r="AI37">
        <v>3</v>
      </c>
      <c r="AJ37">
        <v>1</v>
      </c>
      <c r="AK37">
        <v>9</v>
      </c>
      <c r="AL37" t="s">
        <v>944</v>
      </c>
      <c r="AM37" t="s">
        <v>945</v>
      </c>
      <c r="AN37" t="s">
        <v>946</v>
      </c>
      <c r="AO37" t="s">
        <v>324</v>
      </c>
      <c r="AP37" t="s">
        <v>947</v>
      </c>
      <c r="AQ37" t="s">
        <v>324</v>
      </c>
      <c r="AR37" t="s">
        <v>948</v>
      </c>
      <c r="AS37" t="s">
        <v>949</v>
      </c>
      <c r="AT37" t="s">
        <v>950</v>
      </c>
      <c r="AU37">
        <v>2022</v>
      </c>
      <c r="AV37">
        <v>8</v>
      </c>
      <c r="AW37" t="s">
        <v>324</v>
      </c>
      <c r="AX37" t="s">
        <v>324</v>
      </c>
      <c r="AY37" t="s">
        <v>324</v>
      </c>
      <c r="AZ37" t="s">
        <v>324</v>
      </c>
      <c r="BA37" t="s">
        <v>324</v>
      </c>
      <c r="BB37" t="s">
        <v>324</v>
      </c>
      <c r="BC37" t="s">
        <v>324</v>
      </c>
      <c r="BD37">
        <v>1026225</v>
      </c>
      <c r="BE37" t="s">
        <v>951</v>
      </c>
      <c r="BF37" t="str">
        <f>HYPERLINK("http://dx.doi.org/10.3389/fbuil.2022.1026225","http://dx.doi.org/10.3389/fbuil.2022.1026225")</f>
        <v>http://dx.doi.org/10.3389/fbuil.2022.1026225</v>
      </c>
      <c r="BG37" t="s">
        <v>324</v>
      </c>
      <c r="BH37" t="s">
        <v>324</v>
      </c>
      <c r="BI37">
        <v>8</v>
      </c>
      <c r="BJ37" t="s">
        <v>952</v>
      </c>
      <c r="BK37" t="s">
        <v>376</v>
      </c>
      <c r="BL37" t="s">
        <v>953</v>
      </c>
      <c r="BM37" t="s">
        <v>954</v>
      </c>
      <c r="BN37" t="s">
        <v>324</v>
      </c>
      <c r="BO37" t="s">
        <v>458</v>
      </c>
      <c r="BP37" t="s">
        <v>324</v>
      </c>
      <c r="BQ37" t="s">
        <v>324</v>
      </c>
      <c r="BR37" t="s">
        <v>353</v>
      </c>
      <c r="BS37" t="s">
        <v>955</v>
      </c>
      <c r="BT37" t="str">
        <f>HYPERLINK("https%3A%2F%2Fwww.webofscience.com%2Fwos%2Fwoscc%2Ffull-record%2FWOS:000877194700001","View Full Record in Web of Science")</f>
        <v>View Full Record in Web of Science</v>
      </c>
    </row>
    <row r="38" spans="1:72" x14ac:dyDescent="0.25">
      <c r="A38" t="s">
        <v>322</v>
      </c>
      <c r="B38" t="s">
        <v>1378</v>
      </c>
      <c r="C38" t="s">
        <v>324</v>
      </c>
      <c r="D38" t="s">
        <v>324</v>
      </c>
      <c r="E38" t="s">
        <v>324</v>
      </c>
      <c r="F38" t="s">
        <v>1379</v>
      </c>
      <c r="G38" t="s">
        <v>324</v>
      </c>
      <c r="H38" t="s">
        <v>324</v>
      </c>
      <c r="I38" t="s">
        <v>1380</v>
      </c>
      <c r="J38" t="s">
        <v>1381</v>
      </c>
      <c r="K38" t="s">
        <v>324</v>
      </c>
      <c r="L38" t="s">
        <v>324</v>
      </c>
      <c r="M38" t="s">
        <v>328</v>
      </c>
      <c r="N38" t="s">
        <v>329</v>
      </c>
      <c r="O38" t="s">
        <v>324</v>
      </c>
      <c r="P38" t="s">
        <v>324</v>
      </c>
      <c r="Q38" t="s">
        <v>324</v>
      </c>
      <c r="R38" t="s">
        <v>324</v>
      </c>
      <c r="S38" t="s">
        <v>324</v>
      </c>
      <c r="T38" t="s">
        <v>1382</v>
      </c>
      <c r="U38" t="s">
        <v>1383</v>
      </c>
      <c r="V38" t="s">
        <v>1384</v>
      </c>
      <c r="W38" t="s">
        <v>1385</v>
      </c>
      <c r="X38" t="s">
        <v>1386</v>
      </c>
      <c r="Y38" t="s">
        <v>1387</v>
      </c>
      <c r="Z38" t="s">
        <v>1388</v>
      </c>
      <c r="AA38" t="s">
        <v>1389</v>
      </c>
      <c r="AB38" t="s">
        <v>1390</v>
      </c>
      <c r="AC38" t="s">
        <v>324</v>
      </c>
      <c r="AD38" t="s">
        <v>324</v>
      </c>
      <c r="AE38" t="s">
        <v>324</v>
      </c>
      <c r="AF38" t="s">
        <v>324</v>
      </c>
      <c r="AG38">
        <v>33</v>
      </c>
      <c r="AH38">
        <v>2</v>
      </c>
      <c r="AI38">
        <v>2</v>
      </c>
      <c r="AJ38">
        <v>8</v>
      </c>
      <c r="AK38">
        <v>29</v>
      </c>
      <c r="AL38" t="s">
        <v>510</v>
      </c>
      <c r="AM38" t="s">
        <v>511</v>
      </c>
      <c r="AN38" t="s">
        <v>512</v>
      </c>
      <c r="AO38" t="s">
        <v>1391</v>
      </c>
      <c r="AP38" t="s">
        <v>1392</v>
      </c>
      <c r="AQ38" t="s">
        <v>324</v>
      </c>
      <c r="AR38" t="s">
        <v>1393</v>
      </c>
      <c r="AS38" t="s">
        <v>1394</v>
      </c>
      <c r="AT38" t="s">
        <v>1395</v>
      </c>
      <c r="AU38">
        <v>2022</v>
      </c>
      <c r="AV38">
        <v>40</v>
      </c>
      <c r="AW38">
        <v>2</v>
      </c>
      <c r="AX38" t="s">
        <v>324</v>
      </c>
      <c r="AY38" t="s">
        <v>324</v>
      </c>
      <c r="AZ38" t="s">
        <v>324</v>
      </c>
      <c r="BA38" t="s">
        <v>324</v>
      </c>
      <c r="BB38">
        <v>247</v>
      </c>
      <c r="BC38">
        <v>264</v>
      </c>
      <c r="BD38" t="s">
        <v>324</v>
      </c>
      <c r="BE38" t="s">
        <v>1396</v>
      </c>
      <c r="BF38" t="str">
        <f>HYPERLINK("http://dx.doi.org/10.1108/PM-05-2021-0031","http://dx.doi.org/10.1108/PM-05-2021-0031")</f>
        <v>http://dx.doi.org/10.1108/PM-05-2021-0031</v>
      </c>
      <c r="BG38" t="s">
        <v>324</v>
      </c>
      <c r="BH38" t="s">
        <v>1397</v>
      </c>
      <c r="BI38">
        <v>18</v>
      </c>
      <c r="BJ38" t="s">
        <v>375</v>
      </c>
      <c r="BK38" t="s">
        <v>376</v>
      </c>
      <c r="BL38" t="s">
        <v>377</v>
      </c>
      <c r="BM38" t="s">
        <v>1398</v>
      </c>
      <c r="BN38" t="s">
        <v>324</v>
      </c>
      <c r="BO38" t="s">
        <v>324</v>
      </c>
      <c r="BP38" t="s">
        <v>324</v>
      </c>
      <c r="BQ38" t="s">
        <v>324</v>
      </c>
      <c r="BR38" t="s">
        <v>353</v>
      </c>
      <c r="BS38" t="s">
        <v>1399</v>
      </c>
      <c r="BT38" t="str">
        <f>HYPERLINK("https%3A%2F%2Fwww.webofscience.com%2Fwos%2Fwoscc%2Ffull-record%2FWOS:000704038200001","View Full Record in Web of Science")</f>
        <v>View Full Record in Web of Science</v>
      </c>
    </row>
    <row r="39" spans="1:72" x14ac:dyDescent="0.25">
      <c r="A39" t="s">
        <v>322</v>
      </c>
      <c r="B39" t="s">
        <v>625</v>
      </c>
      <c r="C39" t="s">
        <v>324</v>
      </c>
      <c r="D39" t="s">
        <v>324</v>
      </c>
      <c r="E39" t="s">
        <v>324</v>
      </c>
      <c r="F39" t="s">
        <v>626</v>
      </c>
      <c r="G39" t="s">
        <v>324</v>
      </c>
      <c r="H39" t="s">
        <v>324</v>
      </c>
      <c r="I39" t="s">
        <v>627</v>
      </c>
      <c r="J39" t="s">
        <v>628</v>
      </c>
      <c r="K39" t="s">
        <v>324</v>
      </c>
      <c r="L39" t="s">
        <v>324</v>
      </c>
      <c r="M39" t="s">
        <v>328</v>
      </c>
      <c r="N39" t="s">
        <v>329</v>
      </c>
      <c r="O39" t="s">
        <v>324</v>
      </c>
      <c r="P39" t="s">
        <v>324</v>
      </c>
      <c r="Q39" t="s">
        <v>324</v>
      </c>
      <c r="R39" t="s">
        <v>324</v>
      </c>
      <c r="S39" t="s">
        <v>324</v>
      </c>
      <c r="T39" t="s">
        <v>324</v>
      </c>
      <c r="U39" t="s">
        <v>324</v>
      </c>
      <c r="V39" t="s">
        <v>629</v>
      </c>
      <c r="W39" t="s">
        <v>630</v>
      </c>
      <c r="X39" t="s">
        <v>631</v>
      </c>
      <c r="Y39" t="s">
        <v>632</v>
      </c>
      <c r="Z39" t="s">
        <v>633</v>
      </c>
      <c r="AA39" t="s">
        <v>324</v>
      </c>
      <c r="AB39" t="s">
        <v>324</v>
      </c>
      <c r="AC39" t="s">
        <v>324</v>
      </c>
      <c r="AD39" t="s">
        <v>324</v>
      </c>
      <c r="AE39" t="s">
        <v>324</v>
      </c>
      <c r="AF39" t="s">
        <v>324</v>
      </c>
      <c r="AG39">
        <v>25</v>
      </c>
      <c r="AH39">
        <v>1</v>
      </c>
      <c r="AI39">
        <v>1</v>
      </c>
      <c r="AJ39">
        <v>13</v>
      </c>
      <c r="AK39">
        <v>37</v>
      </c>
      <c r="AL39" t="s">
        <v>634</v>
      </c>
      <c r="AM39" t="s">
        <v>368</v>
      </c>
      <c r="AN39" t="s">
        <v>635</v>
      </c>
      <c r="AO39" t="s">
        <v>636</v>
      </c>
      <c r="AP39" t="s">
        <v>637</v>
      </c>
      <c r="AQ39" t="s">
        <v>324</v>
      </c>
      <c r="AR39" t="s">
        <v>638</v>
      </c>
      <c r="AS39" t="s">
        <v>639</v>
      </c>
      <c r="AT39" t="s">
        <v>640</v>
      </c>
      <c r="AU39">
        <v>2022</v>
      </c>
      <c r="AV39">
        <v>2022</v>
      </c>
      <c r="AW39" t="s">
        <v>324</v>
      </c>
      <c r="AX39" t="s">
        <v>324</v>
      </c>
      <c r="AY39" t="s">
        <v>324</v>
      </c>
      <c r="AZ39" t="s">
        <v>324</v>
      </c>
      <c r="BA39" t="s">
        <v>324</v>
      </c>
      <c r="BB39" t="s">
        <v>324</v>
      </c>
      <c r="BC39" t="s">
        <v>324</v>
      </c>
      <c r="BD39">
        <v>6249065</v>
      </c>
      <c r="BE39" t="s">
        <v>641</v>
      </c>
      <c r="BF39" t="str">
        <f>HYPERLINK("http://dx.doi.org/10.1155/2022/6249065","http://dx.doi.org/10.1155/2022/6249065")</f>
        <v>http://dx.doi.org/10.1155/2022/6249065</v>
      </c>
      <c r="BG39" t="s">
        <v>324</v>
      </c>
      <c r="BH39" t="s">
        <v>324</v>
      </c>
      <c r="BI39">
        <v>6</v>
      </c>
      <c r="BJ39" t="s">
        <v>642</v>
      </c>
      <c r="BK39" t="s">
        <v>544</v>
      </c>
      <c r="BL39" t="s">
        <v>572</v>
      </c>
      <c r="BM39" t="s">
        <v>643</v>
      </c>
      <c r="BN39" t="s">
        <v>324</v>
      </c>
      <c r="BO39" t="s">
        <v>458</v>
      </c>
      <c r="BP39" t="s">
        <v>324</v>
      </c>
      <c r="BQ39" t="s">
        <v>324</v>
      </c>
      <c r="BR39" t="s">
        <v>353</v>
      </c>
      <c r="BS39" t="s">
        <v>644</v>
      </c>
      <c r="BT39" t="str">
        <f>HYPERLINK("https%3A%2F%2Fwww.webofscience.com%2Fwos%2Fwoscc%2Ffull-record%2FWOS:000773005900002","View Full Record in Web of Science")</f>
        <v>View Full Record in Web of Science</v>
      </c>
    </row>
    <row r="40" spans="1:72" x14ac:dyDescent="0.25">
      <c r="A40" t="s">
        <v>322</v>
      </c>
      <c r="B40" t="s">
        <v>902</v>
      </c>
      <c r="C40" t="s">
        <v>324</v>
      </c>
      <c r="D40" t="s">
        <v>324</v>
      </c>
      <c r="E40" t="s">
        <v>324</v>
      </c>
      <c r="F40" t="s">
        <v>903</v>
      </c>
      <c r="G40" t="s">
        <v>324</v>
      </c>
      <c r="H40" t="s">
        <v>324</v>
      </c>
      <c r="I40" t="s">
        <v>904</v>
      </c>
      <c r="J40" t="s">
        <v>500</v>
      </c>
      <c r="K40" t="s">
        <v>324</v>
      </c>
      <c r="L40" t="s">
        <v>324</v>
      </c>
      <c r="M40" t="s">
        <v>328</v>
      </c>
      <c r="N40" t="s">
        <v>329</v>
      </c>
      <c r="O40" t="s">
        <v>324</v>
      </c>
      <c r="P40" t="s">
        <v>324</v>
      </c>
      <c r="Q40" t="s">
        <v>324</v>
      </c>
      <c r="R40" t="s">
        <v>324</v>
      </c>
      <c r="S40" t="s">
        <v>324</v>
      </c>
      <c r="T40" t="s">
        <v>905</v>
      </c>
      <c r="U40" t="s">
        <v>324</v>
      </c>
      <c r="V40" t="s">
        <v>906</v>
      </c>
      <c r="W40" t="s">
        <v>907</v>
      </c>
      <c r="X40" t="s">
        <v>505</v>
      </c>
      <c r="Y40" t="s">
        <v>908</v>
      </c>
      <c r="Z40" t="s">
        <v>909</v>
      </c>
      <c r="AA40" t="s">
        <v>324</v>
      </c>
      <c r="AB40" t="s">
        <v>910</v>
      </c>
      <c r="AC40" t="s">
        <v>324</v>
      </c>
      <c r="AD40" t="s">
        <v>324</v>
      </c>
      <c r="AE40" t="s">
        <v>324</v>
      </c>
      <c r="AF40" t="s">
        <v>324</v>
      </c>
      <c r="AG40">
        <v>7</v>
      </c>
      <c r="AH40">
        <v>1</v>
      </c>
      <c r="AI40">
        <v>1</v>
      </c>
      <c r="AJ40">
        <v>2</v>
      </c>
      <c r="AK40">
        <v>8</v>
      </c>
      <c r="AL40" t="s">
        <v>510</v>
      </c>
      <c r="AM40" t="s">
        <v>511</v>
      </c>
      <c r="AN40" t="s">
        <v>512</v>
      </c>
      <c r="AO40" t="s">
        <v>513</v>
      </c>
      <c r="AP40" t="s">
        <v>514</v>
      </c>
      <c r="AQ40" t="s">
        <v>324</v>
      </c>
      <c r="AR40" t="s">
        <v>515</v>
      </c>
      <c r="AS40" t="s">
        <v>516</v>
      </c>
      <c r="AT40" t="s">
        <v>911</v>
      </c>
      <c r="AU40">
        <v>2022</v>
      </c>
      <c r="AV40">
        <v>40</v>
      </c>
      <c r="AW40">
        <v>3</v>
      </c>
      <c r="AX40" t="s">
        <v>324</v>
      </c>
      <c r="AY40" t="s">
        <v>324</v>
      </c>
      <c r="AZ40" t="s">
        <v>324</v>
      </c>
      <c r="BA40" t="s">
        <v>324</v>
      </c>
      <c r="BB40">
        <v>306</v>
      </c>
      <c r="BC40">
        <v>310</v>
      </c>
      <c r="BD40" t="s">
        <v>324</v>
      </c>
      <c r="BE40" t="s">
        <v>912</v>
      </c>
      <c r="BF40" t="str">
        <f>HYPERLINK("http://dx.doi.org/10.1108/JPIF-11-2021-0101","http://dx.doi.org/10.1108/JPIF-11-2021-0101")</f>
        <v>http://dx.doi.org/10.1108/JPIF-11-2021-0101</v>
      </c>
      <c r="BG40" t="s">
        <v>324</v>
      </c>
      <c r="BH40" t="s">
        <v>661</v>
      </c>
      <c r="BI40">
        <v>5</v>
      </c>
      <c r="BJ40" t="s">
        <v>428</v>
      </c>
      <c r="BK40" t="s">
        <v>376</v>
      </c>
      <c r="BL40" t="s">
        <v>377</v>
      </c>
      <c r="BM40" t="s">
        <v>913</v>
      </c>
      <c r="BN40" t="s">
        <v>324</v>
      </c>
      <c r="BO40" t="s">
        <v>324</v>
      </c>
      <c r="BP40" t="s">
        <v>324</v>
      </c>
      <c r="BQ40" t="s">
        <v>324</v>
      </c>
      <c r="BR40" t="s">
        <v>353</v>
      </c>
      <c r="BS40" t="s">
        <v>914</v>
      </c>
      <c r="BT40" t="str">
        <f>HYPERLINK("https%3A%2F%2Fwww.webofscience.com%2Fwos%2Fwoscc%2Ffull-record%2FWOS:000732939300001","View Full Record in Web of Science")</f>
        <v>View Full Record in Web of Science</v>
      </c>
    </row>
    <row r="41" spans="1:72" x14ac:dyDescent="0.25">
      <c r="A41" t="s">
        <v>322</v>
      </c>
      <c r="B41" t="s">
        <v>1109</v>
      </c>
      <c r="C41" t="s">
        <v>324</v>
      </c>
      <c r="D41" t="s">
        <v>324</v>
      </c>
      <c r="E41" t="s">
        <v>324</v>
      </c>
      <c r="F41" t="s">
        <v>1110</v>
      </c>
      <c r="G41" t="s">
        <v>324</v>
      </c>
      <c r="H41" t="s">
        <v>324</v>
      </c>
      <c r="I41" t="s">
        <v>1111</v>
      </c>
      <c r="J41" t="s">
        <v>1112</v>
      </c>
      <c r="K41" t="s">
        <v>324</v>
      </c>
      <c r="L41" t="s">
        <v>324</v>
      </c>
      <c r="M41" t="s">
        <v>328</v>
      </c>
      <c r="N41" t="s">
        <v>329</v>
      </c>
      <c r="O41" t="s">
        <v>324</v>
      </c>
      <c r="P41" t="s">
        <v>324</v>
      </c>
      <c r="Q41" t="s">
        <v>324</v>
      </c>
      <c r="R41" t="s">
        <v>324</v>
      </c>
      <c r="S41" t="s">
        <v>324</v>
      </c>
      <c r="T41" t="s">
        <v>1113</v>
      </c>
      <c r="U41" t="s">
        <v>324</v>
      </c>
      <c r="V41" t="s">
        <v>1114</v>
      </c>
      <c r="W41" t="s">
        <v>1115</v>
      </c>
      <c r="X41" t="s">
        <v>1116</v>
      </c>
      <c r="Y41" t="s">
        <v>1117</v>
      </c>
      <c r="Z41" t="s">
        <v>324</v>
      </c>
      <c r="AA41" t="s">
        <v>1118</v>
      </c>
      <c r="AB41" t="s">
        <v>324</v>
      </c>
      <c r="AC41" t="s">
        <v>1119</v>
      </c>
      <c r="AD41" t="s">
        <v>1120</v>
      </c>
      <c r="AE41" t="s">
        <v>1121</v>
      </c>
      <c r="AF41" t="s">
        <v>324</v>
      </c>
      <c r="AG41">
        <v>24</v>
      </c>
      <c r="AH41">
        <v>1</v>
      </c>
      <c r="AI41">
        <v>1</v>
      </c>
      <c r="AJ41">
        <v>3</v>
      </c>
      <c r="AK41">
        <v>11</v>
      </c>
      <c r="AL41" t="s">
        <v>1122</v>
      </c>
      <c r="AM41" t="s">
        <v>1123</v>
      </c>
      <c r="AN41" t="s">
        <v>1124</v>
      </c>
      <c r="AO41" t="s">
        <v>1125</v>
      </c>
      <c r="AP41" t="s">
        <v>1126</v>
      </c>
      <c r="AQ41" t="s">
        <v>324</v>
      </c>
      <c r="AR41" t="s">
        <v>1127</v>
      </c>
      <c r="AS41" t="s">
        <v>1128</v>
      </c>
      <c r="AT41" t="s">
        <v>424</v>
      </c>
      <c r="AU41">
        <v>2022</v>
      </c>
      <c r="AV41">
        <v>13</v>
      </c>
      <c r="AW41">
        <v>12</v>
      </c>
      <c r="AX41" t="s">
        <v>324</v>
      </c>
      <c r="AY41" t="s">
        <v>324</v>
      </c>
      <c r="AZ41" t="s">
        <v>324</v>
      </c>
      <c r="BA41" t="s">
        <v>324</v>
      </c>
      <c r="BB41">
        <v>543</v>
      </c>
      <c r="BC41">
        <v>549</v>
      </c>
      <c r="BD41" t="s">
        <v>324</v>
      </c>
      <c r="BE41" t="s">
        <v>324</v>
      </c>
      <c r="BF41" t="s">
        <v>324</v>
      </c>
      <c r="BG41" t="s">
        <v>324</v>
      </c>
      <c r="BH41" t="s">
        <v>324</v>
      </c>
      <c r="BI41">
        <v>7</v>
      </c>
      <c r="BJ41" t="s">
        <v>1129</v>
      </c>
      <c r="BK41" t="s">
        <v>376</v>
      </c>
      <c r="BL41" t="s">
        <v>572</v>
      </c>
      <c r="BM41" t="s">
        <v>1130</v>
      </c>
      <c r="BN41" t="s">
        <v>324</v>
      </c>
      <c r="BO41" t="s">
        <v>324</v>
      </c>
      <c r="BP41" t="s">
        <v>324</v>
      </c>
      <c r="BQ41" t="s">
        <v>324</v>
      </c>
      <c r="BR41" t="s">
        <v>353</v>
      </c>
      <c r="BS41" t="s">
        <v>1131</v>
      </c>
      <c r="BT41" t="str">
        <f>HYPERLINK("https%3A%2F%2Fwww.webofscience.com%2Fwos%2Fwoscc%2Ffull-record%2FWOS:000923040200066","View Full Record in Web of Science")</f>
        <v>View Full Record in Web of Science</v>
      </c>
    </row>
    <row r="42" spans="1:72" x14ac:dyDescent="0.25">
      <c r="A42" t="s">
        <v>322</v>
      </c>
      <c r="B42" t="s">
        <v>1696</v>
      </c>
      <c r="C42" t="s">
        <v>324</v>
      </c>
      <c r="D42" t="s">
        <v>324</v>
      </c>
      <c r="E42" t="s">
        <v>324</v>
      </c>
      <c r="F42" t="s">
        <v>1697</v>
      </c>
      <c r="G42" t="s">
        <v>324</v>
      </c>
      <c r="H42" t="s">
        <v>324</v>
      </c>
      <c r="I42" t="s">
        <v>1698</v>
      </c>
      <c r="J42" t="s">
        <v>1699</v>
      </c>
      <c r="K42" t="s">
        <v>324</v>
      </c>
      <c r="L42" t="s">
        <v>324</v>
      </c>
      <c r="M42" t="s">
        <v>328</v>
      </c>
      <c r="N42" t="s">
        <v>384</v>
      </c>
      <c r="O42" t="s">
        <v>324</v>
      </c>
      <c r="P42" t="s">
        <v>324</v>
      </c>
      <c r="Q42" t="s">
        <v>324</v>
      </c>
      <c r="R42" t="s">
        <v>324</v>
      </c>
      <c r="S42" t="s">
        <v>324</v>
      </c>
      <c r="T42" t="s">
        <v>324</v>
      </c>
      <c r="U42" t="s">
        <v>1700</v>
      </c>
      <c r="V42" t="s">
        <v>1701</v>
      </c>
      <c r="W42" t="s">
        <v>1702</v>
      </c>
      <c r="X42" t="s">
        <v>1703</v>
      </c>
      <c r="Y42" t="s">
        <v>1704</v>
      </c>
      <c r="Z42" t="s">
        <v>1705</v>
      </c>
      <c r="AA42" t="s">
        <v>1706</v>
      </c>
      <c r="AB42" t="s">
        <v>1707</v>
      </c>
      <c r="AC42" t="s">
        <v>1708</v>
      </c>
      <c r="AD42" t="s">
        <v>1709</v>
      </c>
      <c r="AE42" t="s">
        <v>1710</v>
      </c>
      <c r="AF42" t="s">
        <v>324</v>
      </c>
      <c r="AG42">
        <v>118</v>
      </c>
      <c r="AH42">
        <v>0</v>
      </c>
      <c r="AI42">
        <v>0</v>
      </c>
      <c r="AJ42">
        <v>6</v>
      </c>
      <c r="AK42">
        <v>33</v>
      </c>
      <c r="AL42" t="s">
        <v>1146</v>
      </c>
      <c r="AM42" t="s">
        <v>368</v>
      </c>
      <c r="AN42" t="s">
        <v>1147</v>
      </c>
      <c r="AO42" t="s">
        <v>1711</v>
      </c>
      <c r="AP42" t="s">
        <v>1712</v>
      </c>
      <c r="AQ42" t="s">
        <v>324</v>
      </c>
      <c r="AR42" t="s">
        <v>1713</v>
      </c>
      <c r="AS42" t="s">
        <v>1714</v>
      </c>
      <c r="AT42" t="s">
        <v>1715</v>
      </c>
      <c r="AU42">
        <v>2022</v>
      </c>
      <c r="AV42">
        <v>2022</v>
      </c>
      <c r="AW42" t="s">
        <v>324</v>
      </c>
      <c r="AX42" t="s">
        <v>324</v>
      </c>
      <c r="AY42" t="s">
        <v>324</v>
      </c>
      <c r="AZ42" t="s">
        <v>324</v>
      </c>
      <c r="BA42" t="s">
        <v>324</v>
      </c>
      <c r="BB42" t="s">
        <v>324</v>
      </c>
      <c r="BC42" t="s">
        <v>324</v>
      </c>
      <c r="BD42">
        <v>6916048</v>
      </c>
      <c r="BE42" t="s">
        <v>1716</v>
      </c>
      <c r="BF42" t="str">
        <f>HYPERLINK("http://dx.doi.org/10.1155/2022/6916048","http://dx.doi.org/10.1155/2022/6916048")</f>
        <v>http://dx.doi.org/10.1155/2022/6916048</v>
      </c>
      <c r="BG42" t="s">
        <v>324</v>
      </c>
      <c r="BH42" t="s">
        <v>324</v>
      </c>
      <c r="BI42">
        <v>17</v>
      </c>
      <c r="BJ42" t="s">
        <v>1717</v>
      </c>
      <c r="BK42" t="s">
        <v>544</v>
      </c>
      <c r="BL42" t="s">
        <v>1718</v>
      </c>
      <c r="BM42" t="s">
        <v>1719</v>
      </c>
      <c r="BN42" t="s">
        <v>324</v>
      </c>
      <c r="BO42" t="s">
        <v>1720</v>
      </c>
      <c r="BP42" t="s">
        <v>324</v>
      </c>
      <c r="BQ42" t="s">
        <v>324</v>
      </c>
      <c r="BR42" t="s">
        <v>353</v>
      </c>
      <c r="BS42" t="s">
        <v>1721</v>
      </c>
      <c r="BT42" t="str">
        <f>HYPERLINK("https%3A%2F%2Fwww.webofscience.com%2Fwos%2Fwoscc%2Ffull-record%2FWOS:000884282600004","View Full Record in Web of Science")</f>
        <v>View Full Record in Web of Science</v>
      </c>
    </row>
    <row r="43" spans="1:72" x14ac:dyDescent="0.25">
      <c r="A43" t="s">
        <v>322</v>
      </c>
      <c r="B43" t="s">
        <v>1400</v>
      </c>
      <c r="C43" t="s">
        <v>324</v>
      </c>
      <c r="D43" t="s">
        <v>324</v>
      </c>
      <c r="E43" t="s">
        <v>324</v>
      </c>
      <c r="F43" t="s">
        <v>1401</v>
      </c>
      <c r="G43" t="s">
        <v>324</v>
      </c>
      <c r="H43" t="s">
        <v>324</v>
      </c>
      <c r="I43" t="s">
        <v>1402</v>
      </c>
      <c r="J43" t="s">
        <v>1403</v>
      </c>
      <c r="K43" t="s">
        <v>324</v>
      </c>
      <c r="L43" t="s">
        <v>324</v>
      </c>
      <c r="M43" t="s">
        <v>328</v>
      </c>
      <c r="N43" t="s">
        <v>329</v>
      </c>
      <c r="O43" t="s">
        <v>324</v>
      </c>
      <c r="P43" t="s">
        <v>324</v>
      </c>
      <c r="Q43" t="s">
        <v>324</v>
      </c>
      <c r="R43" t="s">
        <v>324</v>
      </c>
      <c r="S43" t="s">
        <v>324</v>
      </c>
      <c r="T43" t="s">
        <v>1404</v>
      </c>
      <c r="U43" t="s">
        <v>1405</v>
      </c>
      <c r="V43" t="s">
        <v>1406</v>
      </c>
      <c r="W43" t="s">
        <v>1407</v>
      </c>
      <c r="X43" t="s">
        <v>1408</v>
      </c>
      <c r="Y43" t="s">
        <v>1409</v>
      </c>
      <c r="Z43" t="s">
        <v>1410</v>
      </c>
      <c r="AA43" t="s">
        <v>1411</v>
      </c>
      <c r="AB43" t="s">
        <v>1412</v>
      </c>
      <c r="AC43" t="s">
        <v>1413</v>
      </c>
      <c r="AD43" t="s">
        <v>1414</v>
      </c>
      <c r="AE43" t="s">
        <v>1415</v>
      </c>
      <c r="AF43" t="s">
        <v>324</v>
      </c>
      <c r="AG43">
        <v>116</v>
      </c>
      <c r="AH43">
        <v>23</v>
      </c>
      <c r="AI43">
        <v>23</v>
      </c>
      <c r="AJ43">
        <v>50</v>
      </c>
      <c r="AK43">
        <v>123</v>
      </c>
      <c r="AL43" t="s">
        <v>340</v>
      </c>
      <c r="AM43" t="s">
        <v>341</v>
      </c>
      <c r="AN43" t="s">
        <v>342</v>
      </c>
      <c r="AO43" t="s">
        <v>324</v>
      </c>
      <c r="AP43" t="s">
        <v>1416</v>
      </c>
      <c r="AQ43" t="s">
        <v>324</v>
      </c>
      <c r="AR43" t="s">
        <v>1417</v>
      </c>
      <c r="AS43" t="s">
        <v>1418</v>
      </c>
      <c r="AT43" t="s">
        <v>605</v>
      </c>
      <c r="AU43">
        <v>2023</v>
      </c>
      <c r="AV43">
        <v>11</v>
      </c>
      <c r="AW43">
        <v>4</v>
      </c>
      <c r="AX43" t="s">
        <v>324</v>
      </c>
      <c r="AY43" t="s">
        <v>324</v>
      </c>
      <c r="AZ43" t="s">
        <v>324</v>
      </c>
      <c r="BA43" t="s">
        <v>324</v>
      </c>
      <c r="BB43" t="s">
        <v>324</v>
      </c>
      <c r="BC43" t="s">
        <v>324</v>
      </c>
      <c r="BD43">
        <v>941</v>
      </c>
      <c r="BE43" t="s">
        <v>1419</v>
      </c>
      <c r="BF43" t="str">
        <f>HYPERLINK("http://dx.doi.org/10.3390/math11040941","http://dx.doi.org/10.3390/math11040941")</f>
        <v>http://dx.doi.org/10.3390/math11040941</v>
      </c>
      <c r="BG43" t="s">
        <v>324</v>
      </c>
      <c r="BH43" t="s">
        <v>324</v>
      </c>
      <c r="BI43">
        <v>41</v>
      </c>
      <c r="BJ43" t="s">
        <v>1418</v>
      </c>
      <c r="BK43" t="s">
        <v>544</v>
      </c>
      <c r="BL43" t="s">
        <v>1418</v>
      </c>
      <c r="BM43" t="s">
        <v>1420</v>
      </c>
      <c r="BN43" t="s">
        <v>324</v>
      </c>
      <c r="BO43" t="s">
        <v>352</v>
      </c>
      <c r="BP43" t="s">
        <v>1421</v>
      </c>
      <c r="BQ43" t="s">
        <v>1422</v>
      </c>
      <c r="BR43" t="s">
        <v>353</v>
      </c>
      <c r="BS43" t="s">
        <v>1423</v>
      </c>
      <c r="BT43" t="str">
        <f>HYPERLINK("https%3A%2F%2Fwww.webofscience.com%2Fwos%2Fwoscc%2Ffull-record%2FWOS:000941569100001","View Full Record in Web of Science")</f>
        <v>View Full Record in Web of Science</v>
      </c>
    </row>
    <row r="44" spans="1:72" x14ac:dyDescent="0.25">
      <c r="A44" t="s">
        <v>322</v>
      </c>
      <c r="B44" t="s">
        <v>1470</v>
      </c>
      <c r="C44" t="s">
        <v>324</v>
      </c>
      <c r="D44" t="s">
        <v>324</v>
      </c>
      <c r="E44" t="s">
        <v>324</v>
      </c>
      <c r="F44" t="s">
        <v>1471</v>
      </c>
      <c r="G44" t="s">
        <v>324</v>
      </c>
      <c r="H44" t="s">
        <v>324</v>
      </c>
      <c r="I44" t="s">
        <v>1472</v>
      </c>
      <c r="J44" t="s">
        <v>1473</v>
      </c>
      <c r="K44" t="s">
        <v>324</v>
      </c>
      <c r="L44" t="s">
        <v>324</v>
      </c>
      <c r="M44" t="s">
        <v>328</v>
      </c>
      <c r="N44" t="s">
        <v>329</v>
      </c>
      <c r="O44" t="s">
        <v>324</v>
      </c>
      <c r="P44" t="s">
        <v>324</v>
      </c>
      <c r="Q44" t="s">
        <v>324</v>
      </c>
      <c r="R44" t="s">
        <v>324</v>
      </c>
      <c r="S44" t="s">
        <v>324</v>
      </c>
      <c r="T44" t="s">
        <v>1474</v>
      </c>
      <c r="U44" t="s">
        <v>1475</v>
      </c>
      <c r="V44" t="s">
        <v>1476</v>
      </c>
      <c r="W44" t="s">
        <v>1477</v>
      </c>
      <c r="X44" t="s">
        <v>1478</v>
      </c>
      <c r="Y44" t="s">
        <v>1479</v>
      </c>
      <c r="Z44" t="s">
        <v>1480</v>
      </c>
      <c r="AA44" t="s">
        <v>1481</v>
      </c>
      <c r="AB44" t="s">
        <v>1482</v>
      </c>
      <c r="AC44" t="s">
        <v>1483</v>
      </c>
      <c r="AD44" t="s">
        <v>1484</v>
      </c>
      <c r="AE44" t="s">
        <v>1485</v>
      </c>
      <c r="AF44" t="s">
        <v>324</v>
      </c>
      <c r="AG44">
        <v>49</v>
      </c>
      <c r="AH44">
        <v>6</v>
      </c>
      <c r="AI44">
        <v>6</v>
      </c>
      <c r="AJ44">
        <v>2</v>
      </c>
      <c r="AK44">
        <v>18</v>
      </c>
      <c r="AL44" t="s">
        <v>510</v>
      </c>
      <c r="AM44" t="s">
        <v>511</v>
      </c>
      <c r="AN44" t="s">
        <v>512</v>
      </c>
      <c r="AO44" t="s">
        <v>1486</v>
      </c>
      <c r="AP44" t="s">
        <v>1487</v>
      </c>
      <c r="AQ44" t="s">
        <v>324</v>
      </c>
      <c r="AR44" t="s">
        <v>1488</v>
      </c>
      <c r="AS44" t="s">
        <v>1489</v>
      </c>
      <c r="AT44" t="s">
        <v>1490</v>
      </c>
      <c r="AU44">
        <v>2023</v>
      </c>
      <c r="AV44">
        <v>61</v>
      </c>
      <c r="AW44">
        <v>2</v>
      </c>
      <c r="AX44" t="s">
        <v>324</v>
      </c>
      <c r="AY44" t="s">
        <v>324</v>
      </c>
      <c r="AZ44" t="s">
        <v>518</v>
      </c>
      <c r="BA44" t="s">
        <v>324</v>
      </c>
      <c r="BB44">
        <v>486</v>
      </c>
      <c r="BC44">
        <v>505</v>
      </c>
      <c r="BD44" t="s">
        <v>324</v>
      </c>
      <c r="BE44" t="s">
        <v>1491</v>
      </c>
      <c r="BF44" t="str">
        <f>HYPERLINK("http://dx.doi.org/10.1108/MD-05-2022-0605","http://dx.doi.org/10.1108/MD-05-2022-0605")</f>
        <v>http://dx.doi.org/10.1108/MD-05-2022-0605</v>
      </c>
      <c r="BG44" t="s">
        <v>324</v>
      </c>
      <c r="BH44" t="s">
        <v>1492</v>
      </c>
      <c r="BI44">
        <v>20</v>
      </c>
      <c r="BJ44" t="s">
        <v>1493</v>
      </c>
      <c r="BK44" t="s">
        <v>402</v>
      </c>
      <c r="BL44" t="s">
        <v>377</v>
      </c>
      <c r="BM44" t="s">
        <v>1494</v>
      </c>
      <c r="BN44" t="s">
        <v>324</v>
      </c>
      <c r="BO44" t="s">
        <v>324</v>
      </c>
      <c r="BP44" t="s">
        <v>324</v>
      </c>
      <c r="BQ44" t="s">
        <v>324</v>
      </c>
      <c r="BR44" t="s">
        <v>353</v>
      </c>
      <c r="BS44" t="s">
        <v>1495</v>
      </c>
      <c r="BT44" t="str">
        <f>HYPERLINK("https%3A%2F%2Fwww.webofscience.com%2Fwos%2Fwoscc%2Ffull-record%2FWOS:000817026400001","View Full Record in Web of Science")</f>
        <v>View Full Record in Web of Science</v>
      </c>
    </row>
    <row r="45" spans="1:72" x14ac:dyDescent="0.25">
      <c r="A45" t="s">
        <v>322</v>
      </c>
      <c r="B45" t="s">
        <v>1637</v>
      </c>
      <c r="C45" t="s">
        <v>324</v>
      </c>
      <c r="D45" t="s">
        <v>324</v>
      </c>
      <c r="E45" t="s">
        <v>324</v>
      </c>
      <c r="F45" t="s">
        <v>1638</v>
      </c>
      <c r="G45" t="s">
        <v>324</v>
      </c>
      <c r="H45" t="s">
        <v>324</v>
      </c>
      <c r="I45" t="s">
        <v>1639</v>
      </c>
      <c r="J45" t="s">
        <v>1640</v>
      </c>
      <c r="K45" t="s">
        <v>324</v>
      </c>
      <c r="L45" t="s">
        <v>324</v>
      </c>
      <c r="M45" t="s">
        <v>328</v>
      </c>
      <c r="N45" t="s">
        <v>384</v>
      </c>
      <c r="O45" t="s">
        <v>324</v>
      </c>
      <c r="P45" t="s">
        <v>324</v>
      </c>
      <c r="Q45" t="s">
        <v>324</v>
      </c>
      <c r="R45" t="s">
        <v>324</v>
      </c>
      <c r="S45" t="s">
        <v>324</v>
      </c>
      <c r="T45" t="s">
        <v>1641</v>
      </c>
      <c r="U45" t="s">
        <v>1642</v>
      </c>
      <c r="V45" t="s">
        <v>1643</v>
      </c>
      <c r="W45" t="s">
        <v>1644</v>
      </c>
      <c r="X45" t="s">
        <v>1645</v>
      </c>
      <c r="Y45" t="s">
        <v>1646</v>
      </c>
      <c r="Z45" t="s">
        <v>1647</v>
      </c>
      <c r="AA45" t="s">
        <v>1648</v>
      </c>
      <c r="AB45" t="s">
        <v>1649</v>
      </c>
      <c r="AC45" t="s">
        <v>1650</v>
      </c>
      <c r="AD45" t="s">
        <v>1651</v>
      </c>
      <c r="AE45" t="s">
        <v>1652</v>
      </c>
      <c r="AF45" t="s">
        <v>324</v>
      </c>
      <c r="AG45">
        <v>181</v>
      </c>
      <c r="AH45">
        <v>5</v>
      </c>
      <c r="AI45">
        <v>6</v>
      </c>
      <c r="AJ45">
        <v>36</v>
      </c>
      <c r="AK45">
        <v>99</v>
      </c>
      <c r="AL45" t="s">
        <v>561</v>
      </c>
      <c r="AM45" t="s">
        <v>829</v>
      </c>
      <c r="AN45" t="s">
        <v>830</v>
      </c>
      <c r="AO45" t="s">
        <v>1653</v>
      </c>
      <c r="AP45" t="s">
        <v>1654</v>
      </c>
      <c r="AQ45" t="s">
        <v>324</v>
      </c>
      <c r="AR45" t="s">
        <v>1655</v>
      </c>
      <c r="AS45" t="s">
        <v>1656</v>
      </c>
      <c r="AT45" t="s">
        <v>881</v>
      </c>
      <c r="AU45">
        <v>2023</v>
      </c>
      <c r="AV45">
        <v>56</v>
      </c>
      <c r="AW45">
        <v>9</v>
      </c>
      <c r="AX45" t="s">
        <v>324</v>
      </c>
      <c r="AY45" t="s">
        <v>324</v>
      </c>
      <c r="AZ45" t="s">
        <v>324</v>
      </c>
      <c r="BA45" t="s">
        <v>324</v>
      </c>
      <c r="BB45">
        <v>9497</v>
      </c>
      <c r="BC45">
        <v>9539</v>
      </c>
      <c r="BD45" t="s">
        <v>324</v>
      </c>
      <c r="BE45" t="s">
        <v>1657</v>
      </c>
      <c r="BF45" t="str">
        <f>HYPERLINK("http://dx.doi.org/10.1007/s10462-022-10272-8","http://dx.doi.org/10.1007/s10462-022-10272-8")</f>
        <v>http://dx.doi.org/10.1007/s10462-022-10272-8</v>
      </c>
      <c r="BG45" t="s">
        <v>324</v>
      </c>
      <c r="BH45" t="s">
        <v>324</v>
      </c>
      <c r="BI45">
        <v>43</v>
      </c>
      <c r="BJ45" t="s">
        <v>1658</v>
      </c>
      <c r="BK45" t="s">
        <v>544</v>
      </c>
      <c r="BL45" t="s">
        <v>572</v>
      </c>
      <c r="BM45" t="s">
        <v>1659</v>
      </c>
      <c r="BN45">
        <v>36777109</v>
      </c>
      <c r="BO45" t="s">
        <v>1660</v>
      </c>
      <c r="BP45" t="s">
        <v>324</v>
      </c>
      <c r="BQ45" t="s">
        <v>324</v>
      </c>
      <c r="BR45" t="s">
        <v>353</v>
      </c>
      <c r="BS45" t="s">
        <v>1661</v>
      </c>
      <c r="BT45" t="str">
        <f>HYPERLINK("https%3A%2F%2Fwww.webofscience.com%2Fwos%2Fwoscc%2Ffull-record%2FWOS:001032144300013","View Full Record in Web of Science")</f>
        <v>View Full Record in Web of Science</v>
      </c>
    </row>
    <row r="46" spans="1:72" x14ac:dyDescent="0.25">
      <c r="A46" t="s">
        <v>322</v>
      </c>
      <c r="B46" t="s">
        <v>1358</v>
      </c>
      <c r="C46" t="s">
        <v>324</v>
      </c>
      <c r="D46" t="s">
        <v>324</v>
      </c>
      <c r="E46" t="s">
        <v>324</v>
      </c>
      <c r="F46" t="s">
        <v>1359</v>
      </c>
      <c r="G46" t="s">
        <v>324</v>
      </c>
      <c r="H46" t="s">
        <v>324</v>
      </c>
      <c r="I46" t="s">
        <v>1360</v>
      </c>
      <c r="J46" t="s">
        <v>1361</v>
      </c>
      <c r="K46" t="s">
        <v>324</v>
      </c>
      <c r="L46" t="s">
        <v>324</v>
      </c>
      <c r="M46" t="s">
        <v>328</v>
      </c>
      <c r="N46" t="s">
        <v>329</v>
      </c>
      <c r="O46" t="s">
        <v>324</v>
      </c>
      <c r="P46" t="s">
        <v>324</v>
      </c>
      <c r="Q46" t="s">
        <v>324</v>
      </c>
      <c r="R46" t="s">
        <v>324</v>
      </c>
      <c r="S46" t="s">
        <v>324</v>
      </c>
      <c r="T46" t="s">
        <v>1362</v>
      </c>
      <c r="U46" t="s">
        <v>1363</v>
      </c>
      <c r="V46" t="s">
        <v>1364</v>
      </c>
      <c r="W46" t="s">
        <v>1365</v>
      </c>
      <c r="X46" t="s">
        <v>324</v>
      </c>
      <c r="Y46" t="s">
        <v>1366</v>
      </c>
      <c r="Z46" t="s">
        <v>1367</v>
      </c>
      <c r="AA46" t="s">
        <v>324</v>
      </c>
      <c r="AB46" t="s">
        <v>324</v>
      </c>
      <c r="AC46" t="s">
        <v>324</v>
      </c>
      <c r="AD46" t="s">
        <v>324</v>
      </c>
      <c r="AE46" t="s">
        <v>324</v>
      </c>
      <c r="AF46" t="s">
        <v>324</v>
      </c>
      <c r="AG46">
        <v>58</v>
      </c>
      <c r="AH46">
        <v>5</v>
      </c>
      <c r="AI46">
        <v>5</v>
      </c>
      <c r="AJ46">
        <v>6</v>
      </c>
      <c r="AK46">
        <v>9</v>
      </c>
      <c r="AL46" t="s">
        <v>1368</v>
      </c>
      <c r="AM46" t="s">
        <v>562</v>
      </c>
      <c r="AN46" t="s">
        <v>1369</v>
      </c>
      <c r="AO46" t="s">
        <v>1370</v>
      </c>
      <c r="AP46" t="s">
        <v>1371</v>
      </c>
      <c r="AQ46" t="s">
        <v>324</v>
      </c>
      <c r="AR46" t="s">
        <v>1372</v>
      </c>
      <c r="AS46" t="s">
        <v>1373</v>
      </c>
      <c r="AT46" t="s">
        <v>568</v>
      </c>
      <c r="AU46">
        <v>2023</v>
      </c>
      <c r="AV46">
        <v>14</v>
      </c>
      <c r="AW46">
        <v>1</v>
      </c>
      <c r="AX46" t="s">
        <v>324</v>
      </c>
      <c r="AY46" t="s">
        <v>324</v>
      </c>
      <c r="AZ46" t="s">
        <v>324</v>
      </c>
      <c r="BA46" t="s">
        <v>324</v>
      </c>
      <c r="BB46" t="s">
        <v>324</v>
      </c>
      <c r="BC46" t="s">
        <v>324</v>
      </c>
      <c r="BD46">
        <v>6</v>
      </c>
      <c r="BE46" t="s">
        <v>1374</v>
      </c>
      <c r="BF46" t="str">
        <f>HYPERLINK("http://dx.doi.org/10.1145/3567430","http://dx.doi.org/10.1145/3567430")</f>
        <v>http://dx.doi.org/10.1145/3567430</v>
      </c>
      <c r="BG46" t="s">
        <v>324</v>
      </c>
      <c r="BH46" t="s">
        <v>324</v>
      </c>
      <c r="BI46">
        <v>24</v>
      </c>
      <c r="BJ46" t="s">
        <v>1375</v>
      </c>
      <c r="BK46" t="s">
        <v>376</v>
      </c>
      <c r="BL46" t="s">
        <v>572</v>
      </c>
      <c r="BM46" t="s">
        <v>1376</v>
      </c>
      <c r="BN46" t="s">
        <v>324</v>
      </c>
      <c r="BO46" t="s">
        <v>324</v>
      </c>
      <c r="BP46" t="s">
        <v>324</v>
      </c>
      <c r="BQ46" t="s">
        <v>324</v>
      </c>
      <c r="BR46" t="s">
        <v>353</v>
      </c>
      <c r="BS46" t="s">
        <v>1377</v>
      </c>
      <c r="BT46" t="str">
        <f>HYPERLINK("https%3A%2F%2Fwww.webofscience.com%2Fwos%2Fwoscc%2Ffull-record%2FWOS:000948713500006","View Full Record in Web of Science")</f>
        <v>View Full Record in Web of Science</v>
      </c>
    </row>
    <row r="47" spans="1:72" x14ac:dyDescent="0.25">
      <c r="A47" t="s">
        <v>322</v>
      </c>
      <c r="B47" t="s">
        <v>973</v>
      </c>
      <c r="C47" t="s">
        <v>324</v>
      </c>
      <c r="D47" t="s">
        <v>324</v>
      </c>
      <c r="E47" t="s">
        <v>324</v>
      </c>
      <c r="F47" t="s">
        <v>974</v>
      </c>
      <c r="G47" t="s">
        <v>324</v>
      </c>
      <c r="H47" t="s">
        <v>324</v>
      </c>
      <c r="I47" t="s">
        <v>975</v>
      </c>
      <c r="J47" t="s">
        <v>708</v>
      </c>
      <c r="K47" t="s">
        <v>324</v>
      </c>
      <c r="L47" t="s">
        <v>324</v>
      </c>
      <c r="M47" t="s">
        <v>328</v>
      </c>
      <c r="N47" t="s">
        <v>329</v>
      </c>
      <c r="O47" t="s">
        <v>324</v>
      </c>
      <c r="P47" t="s">
        <v>324</v>
      </c>
      <c r="Q47" t="s">
        <v>324</v>
      </c>
      <c r="R47" t="s">
        <v>324</v>
      </c>
      <c r="S47" t="s">
        <v>324</v>
      </c>
      <c r="T47" t="s">
        <v>976</v>
      </c>
      <c r="U47" t="s">
        <v>977</v>
      </c>
      <c r="V47" t="s">
        <v>978</v>
      </c>
      <c r="W47" t="s">
        <v>979</v>
      </c>
      <c r="X47" t="s">
        <v>980</v>
      </c>
      <c r="Y47" t="s">
        <v>981</v>
      </c>
      <c r="Z47" t="s">
        <v>982</v>
      </c>
      <c r="AA47" t="s">
        <v>983</v>
      </c>
      <c r="AB47" t="s">
        <v>984</v>
      </c>
      <c r="AC47" t="s">
        <v>324</v>
      </c>
      <c r="AD47" t="s">
        <v>324</v>
      </c>
      <c r="AE47" t="s">
        <v>324</v>
      </c>
      <c r="AF47" t="s">
        <v>324</v>
      </c>
      <c r="AG47">
        <v>38</v>
      </c>
      <c r="AH47">
        <v>4</v>
      </c>
      <c r="AI47">
        <v>4</v>
      </c>
      <c r="AJ47">
        <v>15</v>
      </c>
      <c r="AK47">
        <v>45</v>
      </c>
      <c r="AL47" t="s">
        <v>720</v>
      </c>
      <c r="AM47" t="s">
        <v>721</v>
      </c>
      <c r="AN47" t="s">
        <v>722</v>
      </c>
      <c r="AO47" t="s">
        <v>723</v>
      </c>
      <c r="AP47" t="s">
        <v>724</v>
      </c>
      <c r="AQ47" t="s">
        <v>324</v>
      </c>
      <c r="AR47" t="s">
        <v>725</v>
      </c>
      <c r="AS47" t="s">
        <v>726</v>
      </c>
      <c r="AT47" t="s">
        <v>985</v>
      </c>
      <c r="AU47">
        <v>2023</v>
      </c>
      <c r="AV47">
        <v>213</v>
      </c>
      <c r="AW47" t="s">
        <v>324</v>
      </c>
      <c r="AX47" t="s">
        <v>986</v>
      </c>
      <c r="AY47" t="s">
        <v>324</v>
      </c>
      <c r="AZ47" t="s">
        <v>324</v>
      </c>
      <c r="BA47" t="s">
        <v>324</v>
      </c>
      <c r="BB47" t="s">
        <v>324</v>
      </c>
      <c r="BC47" t="s">
        <v>324</v>
      </c>
      <c r="BD47">
        <v>119147</v>
      </c>
      <c r="BE47" t="s">
        <v>987</v>
      </c>
      <c r="BF47" t="str">
        <f>HYPERLINK("http://dx.doi.org/10.1016/j.eswa.2022.119147","http://dx.doi.org/10.1016/j.eswa.2022.119147")</f>
        <v>http://dx.doi.org/10.1016/j.eswa.2022.119147</v>
      </c>
      <c r="BG47" t="s">
        <v>324</v>
      </c>
      <c r="BH47" t="s">
        <v>988</v>
      </c>
      <c r="BI47">
        <v>13</v>
      </c>
      <c r="BJ47" t="s">
        <v>729</v>
      </c>
      <c r="BK47" t="s">
        <v>544</v>
      </c>
      <c r="BL47" t="s">
        <v>730</v>
      </c>
      <c r="BM47" t="s">
        <v>989</v>
      </c>
      <c r="BN47" t="s">
        <v>324</v>
      </c>
      <c r="BO47" t="s">
        <v>324</v>
      </c>
      <c r="BP47" t="s">
        <v>324</v>
      </c>
      <c r="BQ47" t="s">
        <v>324</v>
      </c>
      <c r="BR47" t="s">
        <v>353</v>
      </c>
      <c r="BS47" t="s">
        <v>990</v>
      </c>
      <c r="BT47" t="str">
        <f>HYPERLINK("https%3A%2F%2Fwww.webofscience.com%2Fwos%2Fwoscc%2Ffull-record%2FWOS:000891788100001","View Full Record in Web of Science")</f>
        <v>View Full Record in Web of Science</v>
      </c>
    </row>
    <row r="48" spans="1:72" x14ac:dyDescent="0.25">
      <c r="A48" t="s">
        <v>322</v>
      </c>
      <c r="B48" t="s">
        <v>1292</v>
      </c>
      <c r="C48" t="s">
        <v>324</v>
      </c>
      <c r="D48" t="s">
        <v>324</v>
      </c>
      <c r="E48" t="s">
        <v>324</v>
      </c>
      <c r="F48" t="s">
        <v>1293</v>
      </c>
      <c r="G48" t="s">
        <v>324</v>
      </c>
      <c r="H48" t="s">
        <v>324</v>
      </c>
      <c r="I48" t="s">
        <v>1294</v>
      </c>
      <c r="J48" t="s">
        <v>1295</v>
      </c>
      <c r="K48" t="s">
        <v>324</v>
      </c>
      <c r="L48" t="s">
        <v>324</v>
      </c>
      <c r="M48" t="s">
        <v>328</v>
      </c>
      <c r="N48" t="s">
        <v>329</v>
      </c>
      <c r="O48" t="s">
        <v>324</v>
      </c>
      <c r="P48" t="s">
        <v>324</v>
      </c>
      <c r="Q48" t="s">
        <v>324</v>
      </c>
      <c r="R48" t="s">
        <v>324</v>
      </c>
      <c r="S48" t="s">
        <v>324</v>
      </c>
      <c r="T48" t="s">
        <v>1296</v>
      </c>
      <c r="U48" t="s">
        <v>1297</v>
      </c>
      <c r="V48" t="s">
        <v>1298</v>
      </c>
      <c r="W48" t="s">
        <v>1299</v>
      </c>
      <c r="X48" t="s">
        <v>1300</v>
      </c>
      <c r="Y48" t="s">
        <v>1301</v>
      </c>
      <c r="Z48" t="s">
        <v>1302</v>
      </c>
      <c r="AA48" t="s">
        <v>1303</v>
      </c>
      <c r="AB48" t="s">
        <v>1304</v>
      </c>
      <c r="AC48" t="s">
        <v>1305</v>
      </c>
      <c r="AD48" t="s">
        <v>1306</v>
      </c>
      <c r="AE48" t="s">
        <v>1307</v>
      </c>
      <c r="AF48" t="s">
        <v>324</v>
      </c>
      <c r="AG48">
        <v>32</v>
      </c>
      <c r="AH48">
        <v>4</v>
      </c>
      <c r="AI48">
        <v>4</v>
      </c>
      <c r="AJ48">
        <v>6</v>
      </c>
      <c r="AK48">
        <v>19</v>
      </c>
      <c r="AL48" t="s">
        <v>340</v>
      </c>
      <c r="AM48" t="s">
        <v>341</v>
      </c>
      <c r="AN48" t="s">
        <v>342</v>
      </c>
      <c r="AO48" t="s">
        <v>324</v>
      </c>
      <c r="AP48" t="s">
        <v>1308</v>
      </c>
      <c r="AQ48" t="s">
        <v>324</v>
      </c>
      <c r="AR48" t="s">
        <v>1309</v>
      </c>
      <c r="AS48" t="s">
        <v>1310</v>
      </c>
      <c r="AT48" t="s">
        <v>346</v>
      </c>
      <c r="AU48">
        <v>2023</v>
      </c>
      <c r="AV48">
        <v>12</v>
      </c>
      <c r="AW48">
        <v>4</v>
      </c>
      <c r="AX48" t="s">
        <v>324</v>
      </c>
      <c r="AY48" t="s">
        <v>324</v>
      </c>
      <c r="AZ48" t="s">
        <v>324</v>
      </c>
      <c r="BA48" t="s">
        <v>324</v>
      </c>
      <c r="BB48" t="s">
        <v>324</v>
      </c>
      <c r="BC48" t="s">
        <v>324</v>
      </c>
      <c r="BD48">
        <v>740</v>
      </c>
      <c r="BE48" t="s">
        <v>1311</v>
      </c>
      <c r="BF48" t="str">
        <f>HYPERLINK("http://dx.doi.org/10.3390/land12040740","http://dx.doi.org/10.3390/land12040740")</f>
        <v>http://dx.doi.org/10.3390/land12040740</v>
      </c>
      <c r="BG48" t="s">
        <v>324</v>
      </c>
      <c r="BH48" t="s">
        <v>324</v>
      </c>
      <c r="BI48">
        <v>15</v>
      </c>
      <c r="BJ48" t="s">
        <v>1312</v>
      </c>
      <c r="BK48" t="s">
        <v>402</v>
      </c>
      <c r="BL48" t="s">
        <v>1313</v>
      </c>
      <c r="BM48" t="s">
        <v>1314</v>
      </c>
      <c r="BN48" t="s">
        <v>324</v>
      </c>
      <c r="BO48" t="s">
        <v>458</v>
      </c>
      <c r="BP48" t="s">
        <v>324</v>
      </c>
      <c r="BQ48" t="s">
        <v>324</v>
      </c>
      <c r="BR48" t="s">
        <v>353</v>
      </c>
      <c r="BS48" t="s">
        <v>1315</v>
      </c>
      <c r="BT48" t="str">
        <f>HYPERLINK("https%3A%2F%2Fwww.webofscience.com%2Fwos%2Fwoscc%2Ffull-record%2FWOS:000977382800001","View Full Record in Web of Science")</f>
        <v>View Full Record in Web of Science</v>
      </c>
    </row>
    <row r="49" spans="1:72" x14ac:dyDescent="0.25">
      <c r="A49" t="s">
        <v>322</v>
      </c>
      <c r="B49" t="s">
        <v>406</v>
      </c>
      <c r="C49" t="s">
        <v>324</v>
      </c>
      <c r="D49" t="s">
        <v>324</v>
      </c>
      <c r="E49" t="s">
        <v>324</v>
      </c>
      <c r="F49" t="s">
        <v>407</v>
      </c>
      <c r="G49" t="s">
        <v>324</v>
      </c>
      <c r="H49" t="s">
        <v>324</v>
      </c>
      <c r="I49" t="s">
        <v>408</v>
      </c>
      <c r="J49" t="s">
        <v>409</v>
      </c>
      <c r="K49" t="s">
        <v>324</v>
      </c>
      <c r="L49" t="s">
        <v>324</v>
      </c>
      <c r="M49" t="s">
        <v>328</v>
      </c>
      <c r="N49" t="s">
        <v>329</v>
      </c>
      <c r="O49" t="s">
        <v>324</v>
      </c>
      <c r="P49" t="s">
        <v>324</v>
      </c>
      <c r="Q49" t="s">
        <v>324</v>
      </c>
      <c r="R49" t="s">
        <v>324</v>
      </c>
      <c r="S49" t="s">
        <v>324</v>
      </c>
      <c r="T49" t="s">
        <v>410</v>
      </c>
      <c r="U49" t="s">
        <v>324</v>
      </c>
      <c r="V49" t="s">
        <v>411</v>
      </c>
      <c r="W49" t="s">
        <v>412</v>
      </c>
      <c r="X49" t="s">
        <v>413</v>
      </c>
      <c r="Y49" t="s">
        <v>414</v>
      </c>
      <c r="Z49" t="s">
        <v>415</v>
      </c>
      <c r="AA49" t="s">
        <v>324</v>
      </c>
      <c r="AB49" t="s">
        <v>416</v>
      </c>
      <c r="AC49" t="s">
        <v>324</v>
      </c>
      <c r="AD49" t="s">
        <v>324</v>
      </c>
      <c r="AE49" t="s">
        <v>324</v>
      </c>
      <c r="AF49" t="s">
        <v>324</v>
      </c>
      <c r="AG49">
        <v>20</v>
      </c>
      <c r="AH49">
        <v>3</v>
      </c>
      <c r="AI49">
        <v>3</v>
      </c>
      <c r="AJ49">
        <v>6</v>
      </c>
      <c r="AK49">
        <v>21</v>
      </c>
      <c r="AL49" t="s">
        <v>417</v>
      </c>
      <c r="AM49" t="s">
        <v>418</v>
      </c>
      <c r="AN49" t="s">
        <v>419</v>
      </c>
      <c r="AO49" t="s">
        <v>420</v>
      </c>
      <c r="AP49" t="s">
        <v>421</v>
      </c>
      <c r="AQ49" t="s">
        <v>324</v>
      </c>
      <c r="AR49" t="s">
        <v>422</v>
      </c>
      <c r="AS49" t="s">
        <v>423</v>
      </c>
      <c r="AT49" t="s">
        <v>424</v>
      </c>
      <c r="AU49">
        <v>2023</v>
      </c>
      <c r="AV49">
        <v>58</v>
      </c>
      <c r="AW49" t="s">
        <v>324</v>
      </c>
      <c r="AX49" t="s">
        <v>425</v>
      </c>
      <c r="AY49" t="s">
        <v>324</v>
      </c>
      <c r="AZ49" t="s">
        <v>324</v>
      </c>
      <c r="BA49" t="s">
        <v>324</v>
      </c>
      <c r="BB49" t="s">
        <v>324</v>
      </c>
      <c r="BC49" t="s">
        <v>324</v>
      </c>
      <c r="BD49">
        <v>104306</v>
      </c>
      <c r="BE49" t="s">
        <v>426</v>
      </c>
      <c r="BF49" t="str">
        <f>HYPERLINK("http://dx.doi.org/10.1016/j.frl.2023.104306","http://dx.doi.org/10.1016/j.frl.2023.104306")</f>
        <v>http://dx.doi.org/10.1016/j.frl.2023.104306</v>
      </c>
      <c r="BG49" t="s">
        <v>324</v>
      </c>
      <c r="BH49" t="s">
        <v>427</v>
      </c>
      <c r="BI49">
        <v>9</v>
      </c>
      <c r="BJ49" t="s">
        <v>428</v>
      </c>
      <c r="BK49" t="s">
        <v>402</v>
      </c>
      <c r="BL49" t="s">
        <v>377</v>
      </c>
      <c r="BM49" t="s">
        <v>429</v>
      </c>
      <c r="BN49" t="s">
        <v>324</v>
      </c>
      <c r="BO49" t="s">
        <v>324</v>
      </c>
      <c r="BP49" t="s">
        <v>324</v>
      </c>
      <c r="BQ49" t="s">
        <v>324</v>
      </c>
      <c r="BR49" t="s">
        <v>353</v>
      </c>
      <c r="BS49" t="s">
        <v>430</v>
      </c>
      <c r="BT49" t="str">
        <f>HYPERLINK("https%3A%2F%2Fwww.webofscience.com%2Fwos%2Fwoscc%2Ffull-record%2FWOS:001059461900001","View Full Record in Web of Science")</f>
        <v>View Full Record in Web of Science</v>
      </c>
    </row>
    <row r="50" spans="1:72" x14ac:dyDescent="0.25">
      <c r="A50" t="s">
        <v>322</v>
      </c>
      <c r="B50" t="s">
        <v>757</v>
      </c>
      <c r="C50" t="s">
        <v>324</v>
      </c>
      <c r="D50" t="s">
        <v>324</v>
      </c>
      <c r="E50" t="s">
        <v>324</v>
      </c>
      <c r="F50" t="s">
        <v>758</v>
      </c>
      <c r="G50" t="s">
        <v>324</v>
      </c>
      <c r="H50" t="s">
        <v>324</v>
      </c>
      <c r="I50" t="s">
        <v>759</v>
      </c>
      <c r="J50" t="s">
        <v>760</v>
      </c>
      <c r="K50" t="s">
        <v>324</v>
      </c>
      <c r="L50" t="s">
        <v>324</v>
      </c>
      <c r="M50" t="s">
        <v>328</v>
      </c>
      <c r="N50" t="s">
        <v>485</v>
      </c>
      <c r="O50" t="s">
        <v>324</v>
      </c>
      <c r="P50" t="s">
        <v>324</v>
      </c>
      <c r="Q50" t="s">
        <v>324</v>
      </c>
      <c r="R50" t="s">
        <v>324</v>
      </c>
      <c r="S50" t="s">
        <v>324</v>
      </c>
      <c r="T50" t="s">
        <v>761</v>
      </c>
      <c r="U50" t="s">
        <v>762</v>
      </c>
      <c r="V50" t="s">
        <v>763</v>
      </c>
      <c r="W50" t="s">
        <v>764</v>
      </c>
      <c r="X50" t="s">
        <v>324</v>
      </c>
      <c r="Y50" t="s">
        <v>765</v>
      </c>
      <c r="Z50" t="s">
        <v>766</v>
      </c>
      <c r="AA50" t="s">
        <v>767</v>
      </c>
      <c r="AB50" t="s">
        <v>768</v>
      </c>
      <c r="AC50" t="s">
        <v>324</v>
      </c>
      <c r="AD50" t="s">
        <v>324</v>
      </c>
      <c r="AE50" t="s">
        <v>324</v>
      </c>
      <c r="AF50" t="s">
        <v>324</v>
      </c>
      <c r="AG50">
        <v>60</v>
      </c>
      <c r="AH50">
        <v>3</v>
      </c>
      <c r="AI50">
        <v>3</v>
      </c>
      <c r="AJ50">
        <v>3</v>
      </c>
      <c r="AK50">
        <v>7</v>
      </c>
      <c r="AL50" t="s">
        <v>510</v>
      </c>
      <c r="AM50" t="s">
        <v>511</v>
      </c>
      <c r="AN50" t="s">
        <v>512</v>
      </c>
      <c r="AO50" t="s">
        <v>769</v>
      </c>
      <c r="AP50" t="s">
        <v>770</v>
      </c>
      <c r="AQ50" t="s">
        <v>324</v>
      </c>
      <c r="AR50" t="s">
        <v>771</v>
      </c>
      <c r="AS50" t="s">
        <v>772</v>
      </c>
      <c r="AT50" t="s">
        <v>773</v>
      </c>
      <c r="AU50">
        <v>2023</v>
      </c>
      <c r="AV50" t="s">
        <v>324</v>
      </c>
      <c r="AW50" t="s">
        <v>324</v>
      </c>
      <c r="AX50" t="s">
        <v>324</v>
      </c>
      <c r="AY50" t="s">
        <v>324</v>
      </c>
      <c r="AZ50" t="s">
        <v>324</v>
      </c>
      <c r="BA50" t="s">
        <v>324</v>
      </c>
      <c r="BB50" t="s">
        <v>324</v>
      </c>
      <c r="BC50" t="s">
        <v>324</v>
      </c>
      <c r="BD50" t="s">
        <v>324</v>
      </c>
      <c r="BE50" t="s">
        <v>774</v>
      </c>
      <c r="BF50" t="str">
        <f>HYPERLINK("http://dx.doi.org/10.1108/IJHMA-01-2023-0004","http://dx.doi.org/10.1108/IJHMA-01-2023-0004")</f>
        <v>http://dx.doi.org/10.1108/IJHMA-01-2023-0004</v>
      </c>
      <c r="BG50" t="s">
        <v>324</v>
      </c>
      <c r="BH50" t="s">
        <v>775</v>
      </c>
      <c r="BI50">
        <v>17</v>
      </c>
      <c r="BJ50" t="s">
        <v>776</v>
      </c>
      <c r="BK50" t="s">
        <v>376</v>
      </c>
      <c r="BL50" t="s">
        <v>776</v>
      </c>
      <c r="BM50" t="s">
        <v>777</v>
      </c>
      <c r="BN50" t="s">
        <v>324</v>
      </c>
      <c r="BO50" t="s">
        <v>324</v>
      </c>
      <c r="BP50" t="s">
        <v>324</v>
      </c>
      <c r="BQ50" t="s">
        <v>324</v>
      </c>
      <c r="BR50" t="s">
        <v>353</v>
      </c>
      <c r="BS50" t="s">
        <v>778</v>
      </c>
      <c r="BT50" t="str">
        <f>HYPERLINK("https%3A%2F%2Fwww.webofscience.com%2Fwos%2Fwoscc%2Ffull-record%2FWOS:000960917700001","View Full Record in Web of Science")</f>
        <v>View Full Record in Web of Science</v>
      </c>
    </row>
    <row r="51" spans="1:72" x14ac:dyDescent="0.25">
      <c r="A51" t="s">
        <v>322</v>
      </c>
      <c r="B51" t="s">
        <v>1246</v>
      </c>
      <c r="C51" t="s">
        <v>324</v>
      </c>
      <c r="D51" t="s">
        <v>324</v>
      </c>
      <c r="E51" t="s">
        <v>324</v>
      </c>
      <c r="F51" t="s">
        <v>1247</v>
      </c>
      <c r="G51" t="s">
        <v>324</v>
      </c>
      <c r="H51" t="s">
        <v>324</v>
      </c>
      <c r="I51" t="s">
        <v>1248</v>
      </c>
      <c r="J51" t="s">
        <v>1080</v>
      </c>
      <c r="K51" t="s">
        <v>324</v>
      </c>
      <c r="L51" t="s">
        <v>324</v>
      </c>
      <c r="M51" t="s">
        <v>328</v>
      </c>
      <c r="N51" t="s">
        <v>329</v>
      </c>
      <c r="O51" t="s">
        <v>324</v>
      </c>
      <c r="P51" t="s">
        <v>324</v>
      </c>
      <c r="Q51" t="s">
        <v>324</v>
      </c>
      <c r="R51" t="s">
        <v>324</v>
      </c>
      <c r="S51" t="s">
        <v>324</v>
      </c>
      <c r="T51" t="s">
        <v>1249</v>
      </c>
      <c r="U51" t="s">
        <v>1250</v>
      </c>
      <c r="V51" t="s">
        <v>1251</v>
      </c>
      <c r="W51" t="s">
        <v>1252</v>
      </c>
      <c r="X51" t="s">
        <v>1253</v>
      </c>
      <c r="Y51" t="s">
        <v>1254</v>
      </c>
      <c r="Z51" t="s">
        <v>1255</v>
      </c>
      <c r="AA51" t="s">
        <v>324</v>
      </c>
      <c r="AB51" t="s">
        <v>1256</v>
      </c>
      <c r="AC51" t="s">
        <v>324</v>
      </c>
      <c r="AD51" t="s">
        <v>324</v>
      </c>
      <c r="AE51" t="s">
        <v>324</v>
      </c>
      <c r="AF51" t="s">
        <v>324</v>
      </c>
      <c r="AG51">
        <v>46</v>
      </c>
      <c r="AH51">
        <v>2</v>
      </c>
      <c r="AI51">
        <v>2</v>
      </c>
      <c r="AJ51">
        <v>2</v>
      </c>
      <c r="AK51">
        <v>2</v>
      </c>
      <c r="AL51" t="s">
        <v>340</v>
      </c>
      <c r="AM51" t="s">
        <v>341</v>
      </c>
      <c r="AN51" t="s">
        <v>342</v>
      </c>
      <c r="AO51" t="s">
        <v>324</v>
      </c>
      <c r="AP51" t="s">
        <v>1087</v>
      </c>
      <c r="AQ51" t="s">
        <v>324</v>
      </c>
      <c r="AR51" t="s">
        <v>1088</v>
      </c>
      <c r="AS51" t="s">
        <v>1088</v>
      </c>
      <c r="AT51" t="s">
        <v>424</v>
      </c>
      <c r="AU51">
        <v>2023</v>
      </c>
      <c r="AV51">
        <v>13</v>
      </c>
      <c r="AW51">
        <v>12</v>
      </c>
      <c r="AX51" t="s">
        <v>324</v>
      </c>
      <c r="AY51" t="s">
        <v>324</v>
      </c>
      <c r="AZ51" t="s">
        <v>324</v>
      </c>
      <c r="BA51" t="s">
        <v>324</v>
      </c>
      <c r="BB51" t="s">
        <v>324</v>
      </c>
      <c r="BC51" t="s">
        <v>324</v>
      </c>
      <c r="BD51">
        <v>2994</v>
      </c>
      <c r="BE51" t="s">
        <v>1257</v>
      </c>
      <c r="BF51" t="str">
        <f>HYPERLINK("http://dx.doi.org/10.3390/buildings13122994","http://dx.doi.org/10.3390/buildings13122994")</f>
        <v>http://dx.doi.org/10.3390/buildings13122994</v>
      </c>
      <c r="BG51" t="s">
        <v>324</v>
      </c>
      <c r="BH51" t="s">
        <v>324</v>
      </c>
      <c r="BI51">
        <v>15</v>
      </c>
      <c r="BJ51" t="s">
        <v>952</v>
      </c>
      <c r="BK51" t="s">
        <v>544</v>
      </c>
      <c r="BL51" t="s">
        <v>953</v>
      </c>
      <c r="BM51" t="s">
        <v>1258</v>
      </c>
      <c r="BN51" t="s">
        <v>324</v>
      </c>
      <c r="BO51" t="s">
        <v>458</v>
      </c>
      <c r="BP51" t="s">
        <v>324</v>
      </c>
      <c r="BQ51" t="s">
        <v>324</v>
      </c>
      <c r="BR51" t="s">
        <v>353</v>
      </c>
      <c r="BS51" t="s">
        <v>1259</v>
      </c>
      <c r="BT51" t="str">
        <f>HYPERLINK("https%3A%2F%2Fwww.webofscience.com%2Fwos%2Fwoscc%2Ffull-record%2FWOS:001131043300001","View Full Record in Web of Science")</f>
        <v>View Full Record in Web of Science</v>
      </c>
    </row>
    <row r="52" spans="1:72" x14ac:dyDescent="0.25">
      <c r="A52" t="s">
        <v>322</v>
      </c>
      <c r="B52" t="s">
        <v>1540</v>
      </c>
      <c r="C52" t="s">
        <v>324</v>
      </c>
      <c r="D52" t="s">
        <v>324</v>
      </c>
      <c r="E52" t="s">
        <v>324</v>
      </c>
      <c r="F52" t="s">
        <v>1541</v>
      </c>
      <c r="G52" t="s">
        <v>324</v>
      </c>
      <c r="H52" t="s">
        <v>324</v>
      </c>
      <c r="I52" t="s">
        <v>1542</v>
      </c>
      <c r="J52" t="s">
        <v>1080</v>
      </c>
      <c r="K52" t="s">
        <v>324</v>
      </c>
      <c r="L52" t="s">
        <v>324</v>
      </c>
      <c r="M52" t="s">
        <v>328</v>
      </c>
      <c r="N52" t="s">
        <v>329</v>
      </c>
      <c r="O52" t="s">
        <v>324</v>
      </c>
      <c r="P52" t="s">
        <v>324</v>
      </c>
      <c r="Q52" t="s">
        <v>324</v>
      </c>
      <c r="R52" t="s">
        <v>324</v>
      </c>
      <c r="S52" t="s">
        <v>324</v>
      </c>
      <c r="T52" t="s">
        <v>1543</v>
      </c>
      <c r="U52" t="s">
        <v>1544</v>
      </c>
      <c r="V52" t="s">
        <v>1545</v>
      </c>
      <c r="W52" t="s">
        <v>1546</v>
      </c>
      <c r="X52" t="s">
        <v>1020</v>
      </c>
      <c r="Y52" t="s">
        <v>1547</v>
      </c>
      <c r="Z52" t="s">
        <v>1548</v>
      </c>
      <c r="AA52" t="s">
        <v>324</v>
      </c>
      <c r="AB52" t="s">
        <v>1549</v>
      </c>
      <c r="AC52" t="s">
        <v>324</v>
      </c>
      <c r="AD52" t="s">
        <v>324</v>
      </c>
      <c r="AE52" t="s">
        <v>324</v>
      </c>
      <c r="AF52" t="s">
        <v>324</v>
      </c>
      <c r="AG52">
        <v>47</v>
      </c>
      <c r="AH52">
        <v>2</v>
      </c>
      <c r="AI52">
        <v>2</v>
      </c>
      <c r="AJ52">
        <v>10</v>
      </c>
      <c r="AK52">
        <v>24</v>
      </c>
      <c r="AL52" t="s">
        <v>340</v>
      </c>
      <c r="AM52" t="s">
        <v>341</v>
      </c>
      <c r="AN52" t="s">
        <v>342</v>
      </c>
      <c r="AO52" t="s">
        <v>324</v>
      </c>
      <c r="AP52" t="s">
        <v>1087</v>
      </c>
      <c r="AQ52" t="s">
        <v>324</v>
      </c>
      <c r="AR52" t="s">
        <v>1088</v>
      </c>
      <c r="AS52" t="s">
        <v>1088</v>
      </c>
      <c r="AT52" t="s">
        <v>1070</v>
      </c>
      <c r="AU52">
        <v>2023</v>
      </c>
      <c r="AV52">
        <v>13</v>
      </c>
      <c r="AW52">
        <v>1</v>
      </c>
      <c r="AX52" t="s">
        <v>324</v>
      </c>
      <c r="AY52" t="s">
        <v>324</v>
      </c>
      <c r="AZ52" t="s">
        <v>324</v>
      </c>
      <c r="BA52" t="s">
        <v>324</v>
      </c>
      <c r="BB52" t="s">
        <v>324</v>
      </c>
      <c r="BC52" t="s">
        <v>324</v>
      </c>
      <c r="BD52">
        <v>131</v>
      </c>
      <c r="BE52" t="s">
        <v>1550</v>
      </c>
      <c r="BF52" t="str">
        <f>HYPERLINK("http://dx.doi.org/10.3390/buildings13010131","http://dx.doi.org/10.3390/buildings13010131")</f>
        <v>http://dx.doi.org/10.3390/buildings13010131</v>
      </c>
      <c r="BG52" t="s">
        <v>324</v>
      </c>
      <c r="BH52" t="s">
        <v>324</v>
      </c>
      <c r="BI52">
        <v>22</v>
      </c>
      <c r="BJ52" t="s">
        <v>952</v>
      </c>
      <c r="BK52" t="s">
        <v>544</v>
      </c>
      <c r="BL52" t="s">
        <v>953</v>
      </c>
      <c r="BM52" t="s">
        <v>1551</v>
      </c>
      <c r="BN52" t="s">
        <v>324</v>
      </c>
      <c r="BO52" t="s">
        <v>458</v>
      </c>
      <c r="BP52" t="s">
        <v>324</v>
      </c>
      <c r="BQ52" t="s">
        <v>324</v>
      </c>
      <c r="BR52" t="s">
        <v>353</v>
      </c>
      <c r="BS52" t="s">
        <v>1552</v>
      </c>
      <c r="BT52" t="str">
        <f>HYPERLINK("https%3A%2F%2Fwww.webofscience.com%2Fwos%2Fwoscc%2Ffull-record%2FWOS:000914484800001","View Full Record in Web of Science")</f>
        <v>View Full Record in Web of Science</v>
      </c>
    </row>
    <row r="53" spans="1:72" x14ac:dyDescent="0.25">
      <c r="A53" t="s">
        <v>322</v>
      </c>
      <c r="B53" t="s">
        <v>548</v>
      </c>
      <c r="C53" t="s">
        <v>324</v>
      </c>
      <c r="D53" t="s">
        <v>324</v>
      </c>
      <c r="E53" t="s">
        <v>324</v>
      </c>
      <c r="F53" t="s">
        <v>549</v>
      </c>
      <c r="G53" t="s">
        <v>324</v>
      </c>
      <c r="H53" t="s">
        <v>324</v>
      </c>
      <c r="I53" t="s">
        <v>550</v>
      </c>
      <c r="J53" t="s">
        <v>551</v>
      </c>
      <c r="K53" t="s">
        <v>324</v>
      </c>
      <c r="L53" t="s">
        <v>324</v>
      </c>
      <c r="M53" t="s">
        <v>328</v>
      </c>
      <c r="N53" t="s">
        <v>329</v>
      </c>
      <c r="O53" t="s">
        <v>324</v>
      </c>
      <c r="P53" t="s">
        <v>324</v>
      </c>
      <c r="Q53" t="s">
        <v>324</v>
      </c>
      <c r="R53" t="s">
        <v>324</v>
      </c>
      <c r="S53" t="s">
        <v>324</v>
      </c>
      <c r="T53" t="s">
        <v>552</v>
      </c>
      <c r="U53" t="s">
        <v>553</v>
      </c>
      <c r="V53" t="s">
        <v>554</v>
      </c>
      <c r="W53" t="s">
        <v>555</v>
      </c>
      <c r="X53" t="s">
        <v>556</v>
      </c>
      <c r="Y53" t="s">
        <v>557</v>
      </c>
      <c r="Z53" t="s">
        <v>558</v>
      </c>
      <c r="AA53" t="s">
        <v>559</v>
      </c>
      <c r="AB53" t="s">
        <v>560</v>
      </c>
      <c r="AC53" t="s">
        <v>324</v>
      </c>
      <c r="AD53" t="s">
        <v>324</v>
      </c>
      <c r="AE53" t="s">
        <v>324</v>
      </c>
      <c r="AF53" t="s">
        <v>324</v>
      </c>
      <c r="AG53">
        <v>47</v>
      </c>
      <c r="AH53">
        <v>1</v>
      </c>
      <c r="AI53">
        <v>1</v>
      </c>
      <c r="AJ53">
        <v>12</v>
      </c>
      <c r="AK53">
        <v>32</v>
      </c>
      <c r="AL53" t="s">
        <v>561</v>
      </c>
      <c r="AM53" t="s">
        <v>562</v>
      </c>
      <c r="AN53" t="s">
        <v>563</v>
      </c>
      <c r="AO53" t="s">
        <v>564</v>
      </c>
      <c r="AP53" t="s">
        <v>565</v>
      </c>
      <c r="AQ53" t="s">
        <v>324</v>
      </c>
      <c r="AR53" t="s">
        <v>566</v>
      </c>
      <c r="AS53" t="s">
        <v>567</v>
      </c>
      <c r="AT53" t="s">
        <v>568</v>
      </c>
      <c r="AU53">
        <v>2023</v>
      </c>
      <c r="AV53">
        <v>27</v>
      </c>
      <c r="AW53">
        <v>5</v>
      </c>
      <c r="AX53" t="s">
        <v>324</v>
      </c>
      <c r="AY53" t="s">
        <v>324</v>
      </c>
      <c r="AZ53" t="s">
        <v>324</v>
      </c>
      <c r="BA53" t="s">
        <v>324</v>
      </c>
      <c r="BB53">
        <v>2601</v>
      </c>
      <c r="BC53">
        <v>2613</v>
      </c>
      <c r="BD53" t="s">
        <v>324</v>
      </c>
      <c r="BE53" t="s">
        <v>569</v>
      </c>
      <c r="BF53" t="str">
        <f>HYPERLINK("http://dx.doi.org/10.1007/s00500-022-07579-7","http://dx.doi.org/10.1007/s00500-022-07579-7")</f>
        <v>http://dx.doi.org/10.1007/s00500-022-07579-7</v>
      </c>
      <c r="BG53" t="s">
        <v>324</v>
      </c>
      <c r="BH53" t="s">
        <v>570</v>
      </c>
      <c r="BI53">
        <v>13</v>
      </c>
      <c r="BJ53" t="s">
        <v>571</v>
      </c>
      <c r="BK53" t="s">
        <v>544</v>
      </c>
      <c r="BL53" t="s">
        <v>572</v>
      </c>
      <c r="BM53" t="s">
        <v>573</v>
      </c>
      <c r="BN53" t="s">
        <v>324</v>
      </c>
      <c r="BO53" t="s">
        <v>324</v>
      </c>
      <c r="BP53" t="s">
        <v>324</v>
      </c>
      <c r="BQ53" t="s">
        <v>324</v>
      </c>
      <c r="BR53" t="s">
        <v>353</v>
      </c>
      <c r="BS53" t="s">
        <v>574</v>
      </c>
      <c r="BT53" t="str">
        <f>HYPERLINK("https%3A%2F%2Fwww.webofscience.com%2Fwos%2Fwoscc%2Ffull-record%2FWOS:000876924600001","View Full Record in Web of Science")</f>
        <v>View Full Record in Web of Science</v>
      </c>
    </row>
    <row r="54" spans="1:72" x14ac:dyDescent="0.25">
      <c r="A54" t="s">
        <v>322</v>
      </c>
      <c r="B54" t="s">
        <v>1092</v>
      </c>
      <c r="C54" t="s">
        <v>324</v>
      </c>
      <c r="D54" t="s">
        <v>324</v>
      </c>
      <c r="E54" t="s">
        <v>324</v>
      </c>
      <c r="F54" t="s">
        <v>1093</v>
      </c>
      <c r="G54" t="s">
        <v>324</v>
      </c>
      <c r="H54" t="s">
        <v>324</v>
      </c>
      <c r="I54" t="s">
        <v>1094</v>
      </c>
      <c r="J54" t="s">
        <v>1080</v>
      </c>
      <c r="K54" t="s">
        <v>324</v>
      </c>
      <c r="L54" t="s">
        <v>324</v>
      </c>
      <c r="M54" t="s">
        <v>328</v>
      </c>
      <c r="N54" t="s">
        <v>329</v>
      </c>
      <c r="O54" t="s">
        <v>324</v>
      </c>
      <c r="P54" t="s">
        <v>324</v>
      </c>
      <c r="Q54" t="s">
        <v>324</v>
      </c>
      <c r="R54" t="s">
        <v>324</v>
      </c>
      <c r="S54" t="s">
        <v>324</v>
      </c>
      <c r="T54" t="s">
        <v>1095</v>
      </c>
      <c r="U54" t="s">
        <v>1096</v>
      </c>
      <c r="V54" t="s">
        <v>1097</v>
      </c>
      <c r="W54" t="s">
        <v>1098</v>
      </c>
      <c r="X54" t="s">
        <v>1099</v>
      </c>
      <c r="Y54" t="s">
        <v>1100</v>
      </c>
      <c r="Z54" t="s">
        <v>1101</v>
      </c>
      <c r="AA54" t="s">
        <v>1102</v>
      </c>
      <c r="AB54" t="s">
        <v>324</v>
      </c>
      <c r="AC54" t="s">
        <v>1103</v>
      </c>
      <c r="AD54" t="s">
        <v>1104</v>
      </c>
      <c r="AE54" t="s">
        <v>1105</v>
      </c>
      <c r="AF54" t="s">
        <v>324</v>
      </c>
      <c r="AG54">
        <v>72</v>
      </c>
      <c r="AH54">
        <v>1</v>
      </c>
      <c r="AI54">
        <v>1</v>
      </c>
      <c r="AJ54">
        <v>21</v>
      </c>
      <c r="AK54">
        <v>79</v>
      </c>
      <c r="AL54" t="s">
        <v>340</v>
      </c>
      <c r="AM54" t="s">
        <v>341</v>
      </c>
      <c r="AN54" t="s">
        <v>342</v>
      </c>
      <c r="AO54" t="s">
        <v>324</v>
      </c>
      <c r="AP54" t="s">
        <v>1087</v>
      </c>
      <c r="AQ54" t="s">
        <v>324</v>
      </c>
      <c r="AR54" t="s">
        <v>1088</v>
      </c>
      <c r="AS54" t="s">
        <v>1088</v>
      </c>
      <c r="AT54" t="s">
        <v>1070</v>
      </c>
      <c r="AU54">
        <v>2023</v>
      </c>
      <c r="AV54">
        <v>13</v>
      </c>
      <c r="AW54">
        <v>1</v>
      </c>
      <c r="AX54" t="s">
        <v>324</v>
      </c>
      <c r="AY54" t="s">
        <v>324</v>
      </c>
      <c r="AZ54" t="s">
        <v>324</v>
      </c>
      <c r="BA54" t="s">
        <v>324</v>
      </c>
      <c r="BB54" t="s">
        <v>324</v>
      </c>
      <c r="BC54" t="s">
        <v>324</v>
      </c>
      <c r="BD54">
        <v>100</v>
      </c>
      <c r="BE54" t="s">
        <v>1106</v>
      </c>
      <c r="BF54" t="str">
        <f>HYPERLINK("http://dx.doi.org/10.3390/buildings13010100","http://dx.doi.org/10.3390/buildings13010100")</f>
        <v>http://dx.doi.org/10.3390/buildings13010100</v>
      </c>
      <c r="BG54" t="s">
        <v>324</v>
      </c>
      <c r="BH54" t="s">
        <v>324</v>
      </c>
      <c r="BI54">
        <v>32</v>
      </c>
      <c r="BJ54" t="s">
        <v>952</v>
      </c>
      <c r="BK54" t="s">
        <v>544</v>
      </c>
      <c r="BL54" t="s">
        <v>953</v>
      </c>
      <c r="BM54" t="s">
        <v>1107</v>
      </c>
      <c r="BN54" t="s">
        <v>324</v>
      </c>
      <c r="BO54" t="s">
        <v>352</v>
      </c>
      <c r="BP54" t="s">
        <v>324</v>
      </c>
      <c r="BQ54" t="s">
        <v>324</v>
      </c>
      <c r="BR54" t="s">
        <v>353</v>
      </c>
      <c r="BS54" t="s">
        <v>1108</v>
      </c>
      <c r="BT54" t="str">
        <f>HYPERLINK("https%3A%2F%2Fwww.webofscience.com%2Fwos%2Fwoscc%2Ffull-record%2FWOS:000916985300001","View Full Record in Web of Science")</f>
        <v>View Full Record in Web of Science</v>
      </c>
    </row>
    <row r="55" spans="1:72" x14ac:dyDescent="0.25">
      <c r="A55" t="s">
        <v>322</v>
      </c>
      <c r="B55" t="s">
        <v>1157</v>
      </c>
      <c r="C55" t="s">
        <v>324</v>
      </c>
      <c r="D55" t="s">
        <v>324</v>
      </c>
      <c r="E55" t="s">
        <v>324</v>
      </c>
      <c r="F55" t="s">
        <v>1158</v>
      </c>
      <c r="G55" t="s">
        <v>324</v>
      </c>
      <c r="H55" t="s">
        <v>324</v>
      </c>
      <c r="I55" t="s">
        <v>1159</v>
      </c>
      <c r="J55" t="s">
        <v>1160</v>
      </c>
      <c r="K55" t="s">
        <v>324</v>
      </c>
      <c r="L55" t="s">
        <v>324</v>
      </c>
      <c r="M55" t="s">
        <v>328</v>
      </c>
      <c r="N55" t="s">
        <v>485</v>
      </c>
      <c r="O55" t="s">
        <v>324</v>
      </c>
      <c r="P55" t="s">
        <v>324</v>
      </c>
      <c r="Q55" t="s">
        <v>324</v>
      </c>
      <c r="R55" t="s">
        <v>324</v>
      </c>
      <c r="S55" t="s">
        <v>324</v>
      </c>
      <c r="T55" t="s">
        <v>1161</v>
      </c>
      <c r="U55" t="s">
        <v>1162</v>
      </c>
      <c r="V55" t="s">
        <v>1163</v>
      </c>
      <c r="W55" t="s">
        <v>1164</v>
      </c>
      <c r="X55" t="s">
        <v>324</v>
      </c>
      <c r="Y55" t="s">
        <v>1165</v>
      </c>
      <c r="Z55" t="s">
        <v>1166</v>
      </c>
      <c r="AA55" t="s">
        <v>324</v>
      </c>
      <c r="AB55" t="s">
        <v>324</v>
      </c>
      <c r="AC55" t="s">
        <v>324</v>
      </c>
      <c r="AD55" t="s">
        <v>324</v>
      </c>
      <c r="AE55" t="s">
        <v>324</v>
      </c>
      <c r="AF55" t="s">
        <v>324</v>
      </c>
      <c r="AG55">
        <v>110</v>
      </c>
      <c r="AH55">
        <v>1</v>
      </c>
      <c r="AI55">
        <v>1</v>
      </c>
      <c r="AJ55">
        <v>8</v>
      </c>
      <c r="AK55">
        <v>16</v>
      </c>
      <c r="AL55" t="s">
        <v>1167</v>
      </c>
      <c r="AM55" t="s">
        <v>1168</v>
      </c>
      <c r="AN55" t="s">
        <v>1169</v>
      </c>
      <c r="AO55" t="s">
        <v>1170</v>
      </c>
      <c r="AP55" t="s">
        <v>1171</v>
      </c>
      <c r="AQ55" t="s">
        <v>324</v>
      </c>
      <c r="AR55" t="s">
        <v>1172</v>
      </c>
      <c r="AS55" t="s">
        <v>1173</v>
      </c>
      <c r="AT55" t="s">
        <v>1174</v>
      </c>
      <c r="AU55">
        <v>2023</v>
      </c>
      <c r="AV55" t="s">
        <v>324</v>
      </c>
      <c r="AW55" t="s">
        <v>324</v>
      </c>
      <c r="AX55" t="s">
        <v>324</v>
      </c>
      <c r="AY55" t="s">
        <v>324</v>
      </c>
      <c r="AZ55" t="s">
        <v>324</v>
      </c>
      <c r="BA55" t="s">
        <v>324</v>
      </c>
      <c r="BB55" t="s">
        <v>324</v>
      </c>
      <c r="BC55" t="s">
        <v>324</v>
      </c>
      <c r="BD55" t="s">
        <v>324</v>
      </c>
      <c r="BE55" t="s">
        <v>1175</v>
      </c>
      <c r="BF55" t="str">
        <f>HYPERLINK("http://dx.doi.org/10.1080/12460125.2023.2207268","http://dx.doi.org/10.1080/12460125.2023.2207268")</f>
        <v>http://dx.doi.org/10.1080/12460125.2023.2207268</v>
      </c>
      <c r="BG55" t="s">
        <v>324</v>
      </c>
      <c r="BH55" t="s">
        <v>1176</v>
      </c>
      <c r="BI55">
        <v>41</v>
      </c>
      <c r="BJ55" t="s">
        <v>1074</v>
      </c>
      <c r="BK55" t="s">
        <v>376</v>
      </c>
      <c r="BL55" t="s">
        <v>1074</v>
      </c>
      <c r="BM55" t="s">
        <v>1177</v>
      </c>
      <c r="BN55" t="s">
        <v>324</v>
      </c>
      <c r="BO55" t="s">
        <v>324</v>
      </c>
      <c r="BP55" t="s">
        <v>324</v>
      </c>
      <c r="BQ55" t="s">
        <v>324</v>
      </c>
      <c r="BR55" t="s">
        <v>353</v>
      </c>
      <c r="BS55" t="s">
        <v>1178</v>
      </c>
      <c r="BT55" t="str">
        <f>HYPERLINK("https%3A%2F%2Fwww.webofscience.com%2Fwos%2Fwoscc%2Ffull-record%2FWOS:000994686200001","View Full Record in Web of Science")</f>
        <v>View Full Record in Web of Science</v>
      </c>
    </row>
    <row r="56" spans="1:72" x14ac:dyDescent="0.25">
      <c r="A56" t="s">
        <v>322</v>
      </c>
      <c r="B56" t="s">
        <v>1179</v>
      </c>
      <c r="C56" t="s">
        <v>324</v>
      </c>
      <c r="D56" t="s">
        <v>324</v>
      </c>
      <c r="E56" t="s">
        <v>324</v>
      </c>
      <c r="F56" t="s">
        <v>1180</v>
      </c>
      <c r="G56" t="s">
        <v>324</v>
      </c>
      <c r="H56" t="s">
        <v>324</v>
      </c>
      <c r="I56" t="s">
        <v>1181</v>
      </c>
      <c r="J56" t="s">
        <v>817</v>
      </c>
      <c r="K56" t="s">
        <v>324</v>
      </c>
      <c r="L56" t="s">
        <v>324</v>
      </c>
      <c r="M56" t="s">
        <v>328</v>
      </c>
      <c r="N56" t="s">
        <v>329</v>
      </c>
      <c r="O56" t="s">
        <v>324</v>
      </c>
      <c r="P56" t="s">
        <v>324</v>
      </c>
      <c r="Q56" t="s">
        <v>324</v>
      </c>
      <c r="R56" t="s">
        <v>324</v>
      </c>
      <c r="S56" t="s">
        <v>324</v>
      </c>
      <c r="T56" t="s">
        <v>1182</v>
      </c>
      <c r="U56" t="s">
        <v>1183</v>
      </c>
      <c r="V56" t="s">
        <v>1184</v>
      </c>
      <c r="W56" t="s">
        <v>1185</v>
      </c>
      <c r="X56" t="s">
        <v>1186</v>
      </c>
      <c r="Y56" t="s">
        <v>1187</v>
      </c>
      <c r="Z56" t="s">
        <v>1188</v>
      </c>
      <c r="AA56" t="s">
        <v>1189</v>
      </c>
      <c r="AB56" t="s">
        <v>1190</v>
      </c>
      <c r="AC56" t="s">
        <v>324</v>
      </c>
      <c r="AD56" t="s">
        <v>324</v>
      </c>
      <c r="AE56" t="s">
        <v>324</v>
      </c>
      <c r="AF56" t="s">
        <v>324</v>
      </c>
      <c r="AG56">
        <v>45</v>
      </c>
      <c r="AH56">
        <v>1</v>
      </c>
      <c r="AI56">
        <v>1</v>
      </c>
      <c r="AJ56">
        <v>3</v>
      </c>
      <c r="AK56">
        <v>6</v>
      </c>
      <c r="AL56" t="s">
        <v>561</v>
      </c>
      <c r="AM56" t="s">
        <v>829</v>
      </c>
      <c r="AN56" t="s">
        <v>830</v>
      </c>
      <c r="AO56" t="s">
        <v>831</v>
      </c>
      <c r="AP56" t="s">
        <v>832</v>
      </c>
      <c r="AQ56" t="s">
        <v>324</v>
      </c>
      <c r="AR56" t="s">
        <v>833</v>
      </c>
      <c r="AS56" t="s">
        <v>834</v>
      </c>
      <c r="AT56" t="s">
        <v>881</v>
      </c>
      <c r="AU56">
        <v>2023</v>
      </c>
      <c r="AV56">
        <v>38</v>
      </c>
      <c r="AW56">
        <v>3</v>
      </c>
      <c r="AX56" t="s">
        <v>324</v>
      </c>
      <c r="AY56" t="s">
        <v>324</v>
      </c>
      <c r="AZ56" t="s">
        <v>324</v>
      </c>
      <c r="BA56" t="s">
        <v>324</v>
      </c>
      <c r="BB56">
        <v>2005</v>
      </c>
      <c r="BC56">
        <v>2027</v>
      </c>
      <c r="BD56" t="s">
        <v>324</v>
      </c>
      <c r="BE56" t="s">
        <v>1191</v>
      </c>
      <c r="BF56" t="str">
        <f>HYPERLINK("http://dx.doi.org/10.1007/s10901-023-10022-4","http://dx.doi.org/10.1007/s10901-023-10022-4")</f>
        <v>http://dx.doi.org/10.1007/s10901-023-10022-4</v>
      </c>
      <c r="BG56" t="s">
        <v>324</v>
      </c>
      <c r="BH56" t="s">
        <v>1192</v>
      </c>
      <c r="BI56">
        <v>23</v>
      </c>
      <c r="BJ56" t="s">
        <v>837</v>
      </c>
      <c r="BK56" t="s">
        <v>402</v>
      </c>
      <c r="BL56" t="s">
        <v>838</v>
      </c>
      <c r="BM56" t="s">
        <v>1193</v>
      </c>
      <c r="BN56" t="s">
        <v>324</v>
      </c>
      <c r="BO56" t="s">
        <v>324</v>
      </c>
      <c r="BP56" t="s">
        <v>324</v>
      </c>
      <c r="BQ56" t="s">
        <v>324</v>
      </c>
      <c r="BR56" t="s">
        <v>353</v>
      </c>
      <c r="BS56" t="s">
        <v>1194</v>
      </c>
      <c r="BT56" t="str">
        <f>HYPERLINK("https%3A%2F%2Fwww.webofscience.com%2Fwos%2Fwoscc%2Ffull-record%2FWOS:000956168700001","View Full Record in Web of Science")</f>
        <v>View Full Record in Web of Science</v>
      </c>
    </row>
    <row r="57" spans="1:72" x14ac:dyDescent="0.25">
      <c r="A57" t="s">
        <v>322</v>
      </c>
      <c r="B57" t="s">
        <v>460</v>
      </c>
      <c r="C57" t="s">
        <v>324</v>
      </c>
      <c r="D57" t="s">
        <v>324</v>
      </c>
      <c r="E57" t="s">
        <v>324</v>
      </c>
      <c r="F57" t="s">
        <v>461</v>
      </c>
      <c r="G57" t="s">
        <v>324</v>
      </c>
      <c r="H57" t="s">
        <v>324</v>
      </c>
      <c r="I57" t="s">
        <v>462</v>
      </c>
      <c r="J57" t="s">
        <v>463</v>
      </c>
      <c r="K57" t="s">
        <v>324</v>
      </c>
      <c r="L57" t="s">
        <v>324</v>
      </c>
      <c r="M57" t="s">
        <v>328</v>
      </c>
      <c r="N57" t="s">
        <v>329</v>
      </c>
      <c r="O57" t="s">
        <v>324</v>
      </c>
      <c r="P57" t="s">
        <v>324</v>
      </c>
      <c r="Q57" t="s">
        <v>324</v>
      </c>
      <c r="R57" t="s">
        <v>324</v>
      </c>
      <c r="S57" t="s">
        <v>324</v>
      </c>
      <c r="T57" t="s">
        <v>464</v>
      </c>
      <c r="U57" t="s">
        <v>324</v>
      </c>
      <c r="V57" t="s">
        <v>465</v>
      </c>
      <c r="W57" t="s">
        <v>466</v>
      </c>
      <c r="X57" t="s">
        <v>467</v>
      </c>
      <c r="Y57" t="s">
        <v>468</v>
      </c>
      <c r="Z57" t="s">
        <v>469</v>
      </c>
      <c r="AA57" t="s">
        <v>470</v>
      </c>
      <c r="AB57" t="s">
        <v>471</v>
      </c>
      <c r="AC57" t="s">
        <v>324</v>
      </c>
      <c r="AD57" t="s">
        <v>324</v>
      </c>
      <c r="AE57" t="s">
        <v>324</v>
      </c>
      <c r="AF57" t="s">
        <v>324</v>
      </c>
      <c r="AG57">
        <v>33</v>
      </c>
      <c r="AH57">
        <v>0</v>
      </c>
      <c r="AI57">
        <v>0</v>
      </c>
      <c r="AJ57">
        <v>3</v>
      </c>
      <c r="AK57">
        <v>3</v>
      </c>
      <c r="AL57" t="s">
        <v>472</v>
      </c>
      <c r="AM57" t="s">
        <v>473</v>
      </c>
      <c r="AN57" t="s">
        <v>474</v>
      </c>
      <c r="AO57" t="s">
        <v>475</v>
      </c>
      <c r="AP57" t="s">
        <v>324</v>
      </c>
      <c r="AQ57" t="s">
        <v>324</v>
      </c>
      <c r="AR57" t="s">
        <v>476</v>
      </c>
      <c r="AS57" t="s">
        <v>477</v>
      </c>
      <c r="AT57" t="s">
        <v>478</v>
      </c>
      <c r="AU57">
        <v>2023</v>
      </c>
      <c r="AV57">
        <v>26</v>
      </c>
      <c r="AW57">
        <v>4</v>
      </c>
      <c r="AX57" t="s">
        <v>324</v>
      </c>
      <c r="AY57" t="s">
        <v>324</v>
      </c>
      <c r="AZ57" t="s">
        <v>324</v>
      </c>
      <c r="BA57" t="s">
        <v>324</v>
      </c>
      <c r="BB57">
        <v>565</v>
      </c>
      <c r="BC57">
        <v>581</v>
      </c>
      <c r="BD57" t="s">
        <v>324</v>
      </c>
      <c r="BE57" t="s">
        <v>324</v>
      </c>
      <c r="BF57" t="s">
        <v>324</v>
      </c>
      <c r="BG57" t="s">
        <v>324</v>
      </c>
      <c r="BH57" t="s">
        <v>324</v>
      </c>
      <c r="BI57">
        <v>17</v>
      </c>
      <c r="BJ57" t="s">
        <v>479</v>
      </c>
      <c r="BK57" t="s">
        <v>376</v>
      </c>
      <c r="BL57" t="s">
        <v>377</v>
      </c>
      <c r="BM57" t="s">
        <v>480</v>
      </c>
      <c r="BN57" t="s">
        <v>324</v>
      </c>
      <c r="BO57" t="s">
        <v>324</v>
      </c>
      <c r="BP57" t="s">
        <v>324</v>
      </c>
      <c r="BQ57" t="s">
        <v>324</v>
      </c>
      <c r="BR57" t="s">
        <v>353</v>
      </c>
      <c r="BS57" t="s">
        <v>481</v>
      </c>
      <c r="BT57" t="str">
        <f>HYPERLINK("https%3A%2F%2Fwww.webofscience.com%2Fwos%2Fwoscc%2Ffull-record%2FWOS:001167660000005","View Full Record in Web of Science")</f>
        <v>View Full Record in Web of Science</v>
      </c>
    </row>
    <row r="58" spans="1:72" x14ac:dyDescent="0.25">
      <c r="A58" t="s">
        <v>322</v>
      </c>
      <c r="B58" t="s">
        <v>688</v>
      </c>
      <c r="C58" t="s">
        <v>324</v>
      </c>
      <c r="D58" t="s">
        <v>324</v>
      </c>
      <c r="E58" t="s">
        <v>324</v>
      </c>
      <c r="F58" t="s">
        <v>689</v>
      </c>
      <c r="G58" t="s">
        <v>324</v>
      </c>
      <c r="H58" t="s">
        <v>324</v>
      </c>
      <c r="I58" t="s">
        <v>690</v>
      </c>
      <c r="J58" t="s">
        <v>691</v>
      </c>
      <c r="K58" t="s">
        <v>324</v>
      </c>
      <c r="L58" t="s">
        <v>324</v>
      </c>
      <c r="M58" t="s">
        <v>328</v>
      </c>
      <c r="N58" t="s">
        <v>329</v>
      </c>
      <c r="O58" t="s">
        <v>324</v>
      </c>
      <c r="P58" t="s">
        <v>324</v>
      </c>
      <c r="Q58" t="s">
        <v>324</v>
      </c>
      <c r="R58" t="s">
        <v>324</v>
      </c>
      <c r="S58" t="s">
        <v>324</v>
      </c>
      <c r="T58" t="s">
        <v>324</v>
      </c>
      <c r="U58" t="s">
        <v>324</v>
      </c>
      <c r="V58" t="s">
        <v>692</v>
      </c>
      <c r="W58" t="s">
        <v>693</v>
      </c>
      <c r="X58" t="s">
        <v>694</v>
      </c>
      <c r="Y58" t="s">
        <v>695</v>
      </c>
      <c r="Z58" t="s">
        <v>696</v>
      </c>
      <c r="AA58" t="s">
        <v>324</v>
      </c>
      <c r="AB58" t="s">
        <v>324</v>
      </c>
      <c r="AC58" t="s">
        <v>324</v>
      </c>
      <c r="AD58" t="s">
        <v>324</v>
      </c>
      <c r="AE58" t="s">
        <v>324</v>
      </c>
      <c r="AF58" t="s">
        <v>324</v>
      </c>
      <c r="AG58">
        <v>16</v>
      </c>
      <c r="AH58">
        <v>0</v>
      </c>
      <c r="AI58">
        <v>0</v>
      </c>
      <c r="AJ58">
        <v>3</v>
      </c>
      <c r="AK58">
        <v>3</v>
      </c>
      <c r="AL58" t="s">
        <v>697</v>
      </c>
      <c r="AM58" t="s">
        <v>368</v>
      </c>
      <c r="AN58" t="s">
        <v>698</v>
      </c>
      <c r="AO58" t="s">
        <v>699</v>
      </c>
      <c r="AP58" t="s">
        <v>700</v>
      </c>
      <c r="AQ58" t="s">
        <v>324</v>
      </c>
      <c r="AR58" t="s">
        <v>701</v>
      </c>
      <c r="AS58" t="s">
        <v>702</v>
      </c>
      <c r="AT58" t="s">
        <v>683</v>
      </c>
      <c r="AU58">
        <v>2023</v>
      </c>
      <c r="AV58">
        <v>49</v>
      </c>
      <c r="AW58">
        <v>10</v>
      </c>
      <c r="AX58" t="s">
        <v>324</v>
      </c>
      <c r="AY58" t="s">
        <v>324</v>
      </c>
      <c r="AZ58" t="s">
        <v>518</v>
      </c>
      <c r="BA58" t="s">
        <v>324</v>
      </c>
      <c r="BB58">
        <v>11</v>
      </c>
      <c r="BC58">
        <v>23</v>
      </c>
      <c r="BD58" t="s">
        <v>324</v>
      </c>
      <c r="BE58" t="s">
        <v>324</v>
      </c>
      <c r="BF58" t="s">
        <v>324</v>
      </c>
      <c r="BG58" t="s">
        <v>324</v>
      </c>
      <c r="BH58" t="s">
        <v>324</v>
      </c>
      <c r="BI58">
        <v>13</v>
      </c>
      <c r="BJ58" t="s">
        <v>428</v>
      </c>
      <c r="BK58" t="s">
        <v>402</v>
      </c>
      <c r="BL58" t="s">
        <v>377</v>
      </c>
      <c r="BM58" t="s">
        <v>703</v>
      </c>
      <c r="BN58" t="s">
        <v>324</v>
      </c>
      <c r="BO58" t="s">
        <v>324</v>
      </c>
      <c r="BP58" t="s">
        <v>324</v>
      </c>
      <c r="BQ58" t="s">
        <v>324</v>
      </c>
      <c r="BR58" t="s">
        <v>353</v>
      </c>
      <c r="BS58" t="s">
        <v>704</v>
      </c>
      <c r="BT58" t="str">
        <f>HYPERLINK("https%3A%2F%2Fwww.webofscience.com%2Fwos%2Fwoscc%2Ffull-record%2FWOS:001150879100001","View Full Record in Web of Science")</f>
        <v>View Full Record in Web of Science</v>
      </c>
    </row>
    <row r="59" spans="1:72" x14ac:dyDescent="0.25">
      <c r="A59" t="s">
        <v>322</v>
      </c>
      <c r="B59" t="s">
        <v>865</v>
      </c>
      <c r="C59" t="s">
        <v>324</v>
      </c>
      <c r="D59" t="s">
        <v>324</v>
      </c>
      <c r="E59" t="s">
        <v>324</v>
      </c>
      <c r="F59" t="s">
        <v>866</v>
      </c>
      <c r="G59" t="s">
        <v>324</v>
      </c>
      <c r="H59" t="s">
        <v>324</v>
      </c>
      <c r="I59" t="s">
        <v>867</v>
      </c>
      <c r="J59" t="s">
        <v>868</v>
      </c>
      <c r="K59" t="s">
        <v>324</v>
      </c>
      <c r="L59" t="s">
        <v>324</v>
      </c>
      <c r="M59" t="s">
        <v>328</v>
      </c>
      <c r="N59" t="s">
        <v>384</v>
      </c>
      <c r="O59" t="s">
        <v>324</v>
      </c>
      <c r="P59" t="s">
        <v>324</v>
      </c>
      <c r="Q59" t="s">
        <v>324</v>
      </c>
      <c r="R59" t="s">
        <v>324</v>
      </c>
      <c r="S59" t="s">
        <v>324</v>
      </c>
      <c r="T59" t="s">
        <v>869</v>
      </c>
      <c r="U59" t="s">
        <v>870</v>
      </c>
      <c r="V59" t="s">
        <v>871</v>
      </c>
      <c r="W59" t="s">
        <v>872</v>
      </c>
      <c r="X59" t="s">
        <v>324</v>
      </c>
      <c r="Y59" t="s">
        <v>873</v>
      </c>
      <c r="Z59" t="s">
        <v>874</v>
      </c>
      <c r="AA59" t="s">
        <v>324</v>
      </c>
      <c r="AB59" t="s">
        <v>324</v>
      </c>
      <c r="AC59" t="s">
        <v>875</v>
      </c>
      <c r="AD59" t="s">
        <v>876</v>
      </c>
      <c r="AE59" t="s">
        <v>877</v>
      </c>
      <c r="AF59" t="s">
        <v>324</v>
      </c>
      <c r="AG59">
        <v>48</v>
      </c>
      <c r="AH59">
        <v>0</v>
      </c>
      <c r="AI59">
        <v>0</v>
      </c>
      <c r="AJ59">
        <v>5</v>
      </c>
      <c r="AK59">
        <v>13</v>
      </c>
      <c r="AL59" t="s">
        <v>340</v>
      </c>
      <c r="AM59" t="s">
        <v>341</v>
      </c>
      <c r="AN59" t="s">
        <v>342</v>
      </c>
      <c r="AO59" t="s">
        <v>878</v>
      </c>
      <c r="AP59" t="s">
        <v>324</v>
      </c>
      <c r="AQ59" t="s">
        <v>324</v>
      </c>
      <c r="AR59" t="s">
        <v>879</v>
      </c>
      <c r="AS59" t="s">
        <v>880</v>
      </c>
      <c r="AT59" t="s">
        <v>881</v>
      </c>
      <c r="AU59">
        <v>2023</v>
      </c>
      <c r="AV59">
        <v>11</v>
      </c>
      <c r="AW59">
        <v>3</v>
      </c>
      <c r="AX59" t="s">
        <v>324</v>
      </c>
      <c r="AY59" t="s">
        <v>324</v>
      </c>
      <c r="AZ59" t="s">
        <v>324</v>
      </c>
      <c r="BA59" t="s">
        <v>324</v>
      </c>
      <c r="BB59" t="s">
        <v>324</v>
      </c>
      <c r="BC59" t="s">
        <v>324</v>
      </c>
      <c r="BD59">
        <v>106</v>
      </c>
      <c r="BE59" t="s">
        <v>882</v>
      </c>
      <c r="BF59" t="str">
        <f>HYPERLINK("http://dx.doi.org/10.3390/ijfs11030106","http://dx.doi.org/10.3390/ijfs11030106")</f>
        <v>http://dx.doi.org/10.3390/ijfs11030106</v>
      </c>
      <c r="BG59" t="s">
        <v>324</v>
      </c>
      <c r="BH59" t="s">
        <v>324</v>
      </c>
      <c r="BI59">
        <v>16</v>
      </c>
      <c r="BJ59" t="s">
        <v>428</v>
      </c>
      <c r="BK59" t="s">
        <v>376</v>
      </c>
      <c r="BL59" t="s">
        <v>377</v>
      </c>
      <c r="BM59" t="s">
        <v>883</v>
      </c>
      <c r="BN59" t="s">
        <v>324</v>
      </c>
      <c r="BO59" t="s">
        <v>458</v>
      </c>
      <c r="BP59" t="s">
        <v>324</v>
      </c>
      <c r="BQ59" t="s">
        <v>324</v>
      </c>
      <c r="BR59" t="s">
        <v>353</v>
      </c>
      <c r="BS59" t="s">
        <v>884</v>
      </c>
      <c r="BT59" t="str">
        <f>HYPERLINK("https%3A%2F%2Fwww.webofscience.com%2Fwos%2Fwoscc%2Ffull-record%2FWOS:001073997700001","View Full Record in Web of Science")</f>
        <v>View Full Record in Web of Science</v>
      </c>
    </row>
    <row r="60" spans="1:72" x14ac:dyDescent="0.25">
      <c r="A60" t="s">
        <v>322</v>
      </c>
      <c r="B60" t="s">
        <v>1195</v>
      </c>
      <c r="C60" t="s">
        <v>324</v>
      </c>
      <c r="D60" t="s">
        <v>324</v>
      </c>
      <c r="E60" t="s">
        <v>324</v>
      </c>
      <c r="F60" t="s">
        <v>1196</v>
      </c>
      <c r="G60" t="s">
        <v>324</v>
      </c>
      <c r="H60" t="s">
        <v>324</v>
      </c>
      <c r="I60" t="s">
        <v>1197</v>
      </c>
      <c r="J60" t="s">
        <v>1198</v>
      </c>
      <c r="K60" t="s">
        <v>324</v>
      </c>
      <c r="L60" t="s">
        <v>324</v>
      </c>
      <c r="M60" t="s">
        <v>328</v>
      </c>
      <c r="N60" t="s">
        <v>329</v>
      </c>
      <c r="O60" t="s">
        <v>324</v>
      </c>
      <c r="P60" t="s">
        <v>324</v>
      </c>
      <c r="Q60" t="s">
        <v>324</v>
      </c>
      <c r="R60" t="s">
        <v>324</v>
      </c>
      <c r="S60" t="s">
        <v>324</v>
      </c>
      <c r="T60" t="s">
        <v>1199</v>
      </c>
      <c r="U60" t="s">
        <v>1200</v>
      </c>
      <c r="V60" t="s">
        <v>1201</v>
      </c>
      <c r="W60" t="s">
        <v>1202</v>
      </c>
      <c r="X60" t="s">
        <v>505</v>
      </c>
      <c r="Y60" t="s">
        <v>1203</v>
      </c>
      <c r="Z60" t="s">
        <v>1204</v>
      </c>
      <c r="AA60" t="s">
        <v>324</v>
      </c>
      <c r="AB60" t="s">
        <v>910</v>
      </c>
      <c r="AC60" t="s">
        <v>324</v>
      </c>
      <c r="AD60" t="s">
        <v>324</v>
      </c>
      <c r="AE60" t="s">
        <v>324</v>
      </c>
      <c r="AF60" t="s">
        <v>324</v>
      </c>
      <c r="AG60">
        <v>72</v>
      </c>
      <c r="AH60">
        <v>0</v>
      </c>
      <c r="AI60">
        <v>0</v>
      </c>
      <c r="AJ60">
        <v>6</v>
      </c>
      <c r="AK60">
        <v>10</v>
      </c>
      <c r="AL60" t="s">
        <v>510</v>
      </c>
      <c r="AM60" t="s">
        <v>657</v>
      </c>
      <c r="AN60" t="s">
        <v>1205</v>
      </c>
      <c r="AO60" t="s">
        <v>1206</v>
      </c>
      <c r="AP60" t="s">
        <v>324</v>
      </c>
      <c r="AQ60" t="s">
        <v>324</v>
      </c>
      <c r="AR60" t="s">
        <v>1207</v>
      </c>
      <c r="AS60" t="s">
        <v>1208</v>
      </c>
      <c r="AT60" t="s">
        <v>1209</v>
      </c>
      <c r="AU60">
        <v>2023</v>
      </c>
      <c r="AV60">
        <v>16</v>
      </c>
      <c r="AW60">
        <v>2</v>
      </c>
      <c r="AX60" t="s">
        <v>324</v>
      </c>
      <c r="AY60" t="s">
        <v>324</v>
      </c>
      <c r="AZ60" t="s">
        <v>324</v>
      </c>
      <c r="BA60" t="s">
        <v>324</v>
      </c>
      <c r="BB60">
        <v>172</v>
      </c>
      <c r="BC60">
        <v>199</v>
      </c>
      <c r="BD60" t="s">
        <v>324</v>
      </c>
      <c r="BE60" t="s">
        <v>1210</v>
      </c>
      <c r="BF60" t="str">
        <f>HYPERLINK("http://dx.doi.org/10.1108/JERER-02-2023-0008","http://dx.doi.org/10.1108/JERER-02-2023-0008")</f>
        <v>http://dx.doi.org/10.1108/JERER-02-2023-0008</v>
      </c>
      <c r="BG60" t="s">
        <v>324</v>
      </c>
      <c r="BH60" t="s">
        <v>1039</v>
      </c>
      <c r="BI60">
        <v>28</v>
      </c>
      <c r="BJ60" t="s">
        <v>428</v>
      </c>
      <c r="BK60" t="s">
        <v>376</v>
      </c>
      <c r="BL60" t="s">
        <v>377</v>
      </c>
      <c r="BM60" t="s">
        <v>1211</v>
      </c>
      <c r="BN60" t="s">
        <v>324</v>
      </c>
      <c r="BO60" t="s">
        <v>324</v>
      </c>
      <c r="BP60" t="s">
        <v>324</v>
      </c>
      <c r="BQ60" t="s">
        <v>324</v>
      </c>
      <c r="BR60" t="s">
        <v>353</v>
      </c>
      <c r="BS60" t="s">
        <v>1212</v>
      </c>
      <c r="BT60" t="str">
        <f>HYPERLINK("https%3A%2F%2Fwww.webofscience.com%2Fwos%2Fwoscc%2Ffull-record%2FWOS:001027203400001","View Full Record in Web of Science")</f>
        <v>View Full Record in Web of Science</v>
      </c>
    </row>
    <row r="61" spans="1:72" x14ac:dyDescent="0.25">
      <c r="A61" t="s">
        <v>322</v>
      </c>
      <c r="B61" t="s">
        <v>591</v>
      </c>
      <c r="C61" t="s">
        <v>324</v>
      </c>
      <c r="D61" t="s">
        <v>324</v>
      </c>
      <c r="E61" t="s">
        <v>324</v>
      </c>
      <c r="F61" t="s">
        <v>592</v>
      </c>
      <c r="G61" t="s">
        <v>324</v>
      </c>
      <c r="H61" t="s">
        <v>324</v>
      </c>
      <c r="I61" t="s">
        <v>593</v>
      </c>
      <c r="J61" t="s">
        <v>327</v>
      </c>
      <c r="K61" t="s">
        <v>324</v>
      </c>
      <c r="L61" t="s">
        <v>324</v>
      </c>
      <c r="M61" t="s">
        <v>328</v>
      </c>
      <c r="N61" t="s">
        <v>329</v>
      </c>
      <c r="O61" t="s">
        <v>324</v>
      </c>
      <c r="P61" t="s">
        <v>324</v>
      </c>
      <c r="Q61" t="s">
        <v>324</v>
      </c>
      <c r="R61" t="s">
        <v>324</v>
      </c>
      <c r="S61" t="s">
        <v>324</v>
      </c>
      <c r="T61" t="s">
        <v>594</v>
      </c>
      <c r="U61" t="s">
        <v>595</v>
      </c>
      <c r="V61" t="s">
        <v>596</v>
      </c>
      <c r="W61" t="s">
        <v>597</v>
      </c>
      <c r="X61" t="s">
        <v>598</v>
      </c>
      <c r="Y61" t="s">
        <v>599</v>
      </c>
      <c r="Z61" t="s">
        <v>600</v>
      </c>
      <c r="AA61" t="s">
        <v>601</v>
      </c>
      <c r="AB61" t="s">
        <v>602</v>
      </c>
      <c r="AC61" t="s">
        <v>603</v>
      </c>
      <c r="AD61" t="s">
        <v>603</v>
      </c>
      <c r="AE61" t="s">
        <v>604</v>
      </c>
      <c r="AF61" t="s">
        <v>324</v>
      </c>
      <c r="AG61">
        <v>83</v>
      </c>
      <c r="AH61">
        <v>4</v>
      </c>
      <c r="AI61">
        <v>4</v>
      </c>
      <c r="AJ61">
        <v>26</v>
      </c>
      <c r="AK61">
        <v>26</v>
      </c>
      <c r="AL61" t="s">
        <v>340</v>
      </c>
      <c r="AM61" t="s">
        <v>341</v>
      </c>
      <c r="AN61" t="s">
        <v>342</v>
      </c>
      <c r="AO61" t="s">
        <v>324</v>
      </c>
      <c r="AP61" t="s">
        <v>343</v>
      </c>
      <c r="AQ61" t="s">
        <v>324</v>
      </c>
      <c r="AR61" t="s">
        <v>344</v>
      </c>
      <c r="AS61" t="s">
        <v>345</v>
      </c>
      <c r="AT61" t="s">
        <v>605</v>
      </c>
      <c r="AU61">
        <v>2024</v>
      </c>
      <c r="AV61">
        <v>16</v>
      </c>
      <c r="AW61">
        <v>3</v>
      </c>
      <c r="AX61" t="s">
        <v>324</v>
      </c>
      <c r="AY61" t="s">
        <v>324</v>
      </c>
      <c r="AZ61" t="s">
        <v>324</v>
      </c>
      <c r="BA61" t="s">
        <v>324</v>
      </c>
      <c r="BB61" t="s">
        <v>324</v>
      </c>
      <c r="BC61" t="s">
        <v>324</v>
      </c>
      <c r="BD61">
        <v>1079</v>
      </c>
      <c r="BE61" t="s">
        <v>606</v>
      </c>
      <c r="BF61" t="str">
        <f>HYPERLINK("http://dx.doi.org/10.3390/su16031079","http://dx.doi.org/10.3390/su16031079")</f>
        <v>http://dx.doi.org/10.3390/su16031079</v>
      </c>
      <c r="BG61" t="s">
        <v>324</v>
      </c>
      <c r="BH61" t="s">
        <v>324</v>
      </c>
      <c r="BI61">
        <v>20</v>
      </c>
      <c r="BJ61" t="s">
        <v>348</v>
      </c>
      <c r="BK61" t="s">
        <v>349</v>
      </c>
      <c r="BL61" t="s">
        <v>350</v>
      </c>
      <c r="BM61" t="s">
        <v>607</v>
      </c>
      <c r="BN61" t="s">
        <v>324</v>
      </c>
      <c r="BO61" t="s">
        <v>458</v>
      </c>
      <c r="BP61" t="s">
        <v>324</v>
      </c>
      <c r="BQ61" t="s">
        <v>324</v>
      </c>
      <c r="BR61" t="s">
        <v>353</v>
      </c>
      <c r="BS61" t="s">
        <v>608</v>
      </c>
      <c r="BT61" t="str">
        <f>HYPERLINK("https%3A%2F%2Fwww.webofscience.com%2Fwos%2Fwoscc%2Ffull-record%2FWOS:001159929500001","View Full Record in Web of Science")</f>
        <v>View Full Record in Web of Science</v>
      </c>
    </row>
    <row r="62" spans="1:72" x14ac:dyDescent="0.25">
      <c r="A62" t="s">
        <v>322</v>
      </c>
      <c r="B62" t="s">
        <v>1316</v>
      </c>
      <c r="C62" t="s">
        <v>324</v>
      </c>
      <c r="D62" t="s">
        <v>324</v>
      </c>
      <c r="E62" t="s">
        <v>324</v>
      </c>
      <c r="F62" t="s">
        <v>1317</v>
      </c>
      <c r="G62" t="s">
        <v>324</v>
      </c>
      <c r="H62" t="s">
        <v>324</v>
      </c>
      <c r="I62" t="s">
        <v>1318</v>
      </c>
      <c r="J62" t="s">
        <v>1319</v>
      </c>
      <c r="K62" t="s">
        <v>324</v>
      </c>
      <c r="L62" t="s">
        <v>324</v>
      </c>
      <c r="M62" t="s">
        <v>328</v>
      </c>
      <c r="N62" t="s">
        <v>384</v>
      </c>
      <c r="O62" t="s">
        <v>324</v>
      </c>
      <c r="P62" t="s">
        <v>324</v>
      </c>
      <c r="Q62" t="s">
        <v>324</v>
      </c>
      <c r="R62" t="s">
        <v>324</v>
      </c>
      <c r="S62" t="s">
        <v>324</v>
      </c>
      <c r="T62" t="s">
        <v>1320</v>
      </c>
      <c r="U62" t="s">
        <v>1321</v>
      </c>
      <c r="V62" t="s">
        <v>1322</v>
      </c>
      <c r="W62" t="s">
        <v>1323</v>
      </c>
      <c r="X62" t="s">
        <v>1324</v>
      </c>
      <c r="Y62" t="s">
        <v>1325</v>
      </c>
      <c r="Z62" t="s">
        <v>1326</v>
      </c>
      <c r="AA62" t="s">
        <v>1327</v>
      </c>
      <c r="AB62" t="s">
        <v>1328</v>
      </c>
      <c r="AC62" t="s">
        <v>1329</v>
      </c>
      <c r="AD62" t="s">
        <v>1329</v>
      </c>
      <c r="AE62" t="s">
        <v>1330</v>
      </c>
      <c r="AF62" t="s">
        <v>324</v>
      </c>
      <c r="AG62">
        <v>201</v>
      </c>
      <c r="AH62">
        <v>4</v>
      </c>
      <c r="AI62">
        <v>4</v>
      </c>
      <c r="AJ62">
        <v>18</v>
      </c>
      <c r="AK62">
        <v>68</v>
      </c>
      <c r="AL62" t="s">
        <v>510</v>
      </c>
      <c r="AM62" t="s">
        <v>657</v>
      </c>
      <c r="AN62" t="s">
        <v>658</v>
      </c>
      <c r="AO62" t="s">
        <v>1331</v>
      </c>
      <c r="AP62" t="s">
        <v>1332</v>
      </c>
      <c r="AQ62" t="s">
        <v>324</v>
      </c>
      <c r="AR62" t="s">
        <v>1333</v>
      </c>
      <c r="AS62" t="s">
        <v>1334</v>
      </c>
      <c r="AT62" t="s">
        <v>1335</v>
      </c>
      <c r="AU62">
        <v>2024</v>
      </c>
      <c r="AV62">
        <v>31</v>
      </c>
      <c r="AW62">
        <v>4</v>
      </c>
      <c r="AX62" t="s">
        <v>324</v>
      </c>
      <c r="AY62" t="s">
        <v>324</v>
      </c>
      <c r="AZ62" t="s">
        <v>324</v>
      </c>
      <c r="BA62" t="s">
        <v>324</v>
      </c>
      <c r="BB62">
        <v>1642</v>
      </c>
      <c r="BC62">
        <v>1677</v>
      </c>
      <c r="BD62" t="s">
        <v>324</v>
      </c>
      <c r="BE62" t="s">
        <v>1336</v>
      </c>
      <c r="BF62" t="str">
        <f>HYPERLINK("http://dx.doi.org/10.1108/ECAM-07-2022-0642","http://dx.doi.org/10.1108/ECAM-07-2022-0642")</f>
        <v>http://dx.doi.org/10.1108/ECAM-07-2022-0642</v>
      </c>
      <c r="BG62" t="s">
        <v>324</v>
      </c>
      <c r="BH62" t="s">
        <v>1337</v>
      </c>
      <c r="BI62">
        <v>36</v>
      </c>
      <c r="BJ62" t="s">
        <v>1338</v>
      </c>
      <c r="BK62" t="s">
        <v>349</v>
      </c>
      <c r="BL62" t="s">
        <v>1339</v>
      </c>
      <c r="BM62" t="s">
        <v>1340</v>
      </c>
      <c r="BN62" t="s">
        <v>324</v>
      </c>
      <c r="BO62" t="s">
        <v>324</v>
      </c>
      <c r="BP62" t="s">
        <v>324</v>
      </c>
      <c r="BQ62" t="s">
        <v>324</v>
      </c>
      <c r="BR62" t="s">
        <v>353</v>
      </c>
      <c r="BS62" t="s">
        <v>1341</v>
      </c>
      <c r="BT62" t="str">
        <f>HYPERLINK("https%3A%2F%2Fwww.webofscience.com%2Fwos%2Fwoscc%2Ffull-record%2FWOS:000894423400001","View Full Record in Web of Science")</f>
        <v>View Full Record in Web of Science</v>
      </c>
    </row>
    <row r="63" spans="1:72" x14ac:dyDescent="0.25">
      <c r="A63" t="s">
        <v>322</v>
      </c>
      <c r="B63" t="s">
        <v>1424</v>
      </c>
      <c r="C63" t="s">
        <v>324</v>
      </c>
      <c r="D63" t="s">
        <v>324</v>
      </c>
      <c r="E63" t="s">
        <v>324</v>
      </c>
      <c r="F63" t="s">
        <v>1425</v>
      </c>
      <c r="G63" t="s">
        <v>324</v>
      </c>
      <c r="H63" t="s">
        <v>324</v>
      </c>
      <c r="I63" t="s">
        <v>1426</v>
      </c>
      <c r="J63" t="s">
        <v>1427</v>
      </c>
      <c r="K63" t="s">
        <v>324</v>
      </c>
      <c r="L63" t="s">
        <v>324</v>
      </c>
      <c r="M63" t="s">
        <v>328</v>
      </c>
      <c r="N63" t="s">
        <v>384</v>
      </c>
      <c r="O63" t="s">
        <v>324</v>
      </c>
      <c r="P63" t="s">
        <v>324</v>
      </c>
      <c r="Q63" t="s">
        <v>324</v>
      </c>
      <c r="R63" t="s">
        <v>324</v>
      </c>
      <c r="S63" t="s">
        <v>324</v>
      </c>
      <c r="T63" t="s">
        <v>324</v>
      </c>
      <c r="U63" t="s">
        <v>1428</v>
      </c>
      <c r="V63" t="s">
        <v>1429</v>
      </c>
      <c r="W63" t="s">
        <v>1430</v>
      </c>
      <c r="X63" t="s">
        <v>1431</v>
      </c>
      <c r="Y63" t="s">
        <v>1432</v>
      </c>
      <c r="Z63" t="s">
        <v>1433</v>
      </c>
      <c r="AA63" t="s">
        <v>1434</v>
      </c>
      <c r="AB63" t="s">
        <v>1435</v>
      </c>
      <c r="AC63" t="s">
        <v>324</v>
      </c>
      <c r="AD63" t="s">
        <v>324</v>
      </c>
      <c r="AE63" t="s">
        <v>324</v>
      </c>
      <c r="AF63" t="s">
        <v>324</v>
      </c>
      <c r="AG63">
        <v>105</v>
      </c>
      <c r="AH63">
        <v>3</v>
      </c>
      <c r="AI63">
        <v>3</v>
      </c>
      <c r="AJ63">
        <v>18</v>
      </c>
      <c r="AK63">
        <v>32</v>
      </c>
      <c r="AL63" t="s">
        <v>561</v>
      </c>
      <c r="AM63" t="s">
        <v>829</v>
      </c>
      <c r="AN63" t="s">
        <v>830</v>
      </c>
      <c r="AO63" t="s">
        <v>1436</v>
      </c>
      <c r="AP63" t="s">
        <v>1437</v>
      </c>
      <c r="AQ63" t="s">
        <v>324</v>
      </c>
      <c r="AR63" t="s">
        <v>1438</v>
      </c>
      <c r="AS63" t="s">
        <v>1439</v>
      </c>
      <c r="AT63" t="s">
        <v>568</v>
      </c>
      <c r="AU63">
        <v>2024</v>
      </c>
      <c r="AV63">
        <v>31</v>
      </c>
      <c r="AW63">
        <v>2</v>
      </c>
      <c r="AX63" t="s">
        <v>324</v>
      </c>
      <c r="AY63" t="s">
        <v>324</v>
      </c>
      <c r="AZ63" t="s">
        <v>324</v>
      </c>
      <c r="BA63" t="s">
        <v>324</v>
      </c>
      <c r="BB63">
        <v>1079</v>
      </c>
      <c r="BC63">
        <v>1095</v>
      </c>
      <c r="BD63" t="s">
        <v>324</v>
      </c>
      <c r="BE63" t="s">
        <v>1440</v>
      </c>
      <c r="BF63" t="str">
        <f>HYPERLINK("http://dx.doi.org/10.1007/s11831-023-10010-5","http://dx.doi.org/10.1007/s11831-023-10010-5")</f>
        <v>http://dx.doi.org/10.1007/s11831-023-10010-5</v>
      </c>
      <c r="BG63" t="s">
        <v>324</v>
      </c>
      <c r="BH63" t="s">
        <v>1441</v>
      </c>
      <c r="BI63">
        <v>17</v>
      </c>
      <c r="BJ63" t="s">
        <v>1442</v>
      </c>
      <c r="BK63" t="s">
        <v>544</v>
      </c>
      <c r="BL63" t="s">
        <v>1443</v>
      </c>
      <c r="BM63" t="s">
        <v>1444</v>
      </c>
      <c r="BN63" t="s">
        <v>324</v>
      </c>
      <c r="BO63" t="s">
        <v>324</v>
      </c>
      <c r="BP63" t="s">
        <v>324</v>
      </c>
      <c r="BQ63" t="s">
        <v>324</v>
      </c>
      <c r="BR63" t="s">
        <v>353</v>
      </c>
      <c r="BS63" t="s">
        <v>1445</v>
      </c>
      <c r="BT63" t="str">
        <f>HYPERLINK("https%3A%2F%2Fwww.webofscience.com%2Fwos%2Fwoscc%2Ffull-record%2FWOS:001088180100001","View Full Record in Web of Science")</f>
        <v>View Full Record in Web of Science</v>
      </c>
    </row>
    <row r="64" spans="1:72" x14ac:dyDescent="0.25">
      <c r="A64" t="s">
        <v>322</v>
      </c>
      <c r="B64" t="s">
        <v>1028</v>
      </c>
      <c r="C64" t="s">
        <v>324</v>
      </c>
      <c r="D64" t="s">
        <v>324</v>
      </c>
      <c r="E64" t="s">
        <v>324</v>
      </c>
      <c r="F64" t="s">
        <v>1029</v>
      </c>
      <c r="G64" t="s">
        <v>324</v>
      </c>
      <c r="H64" t="s">
        <v>324</v>
      </c>
      <c r="I64" t="s">
        <v>1030</v>
      </c>
      <c r="J64" t="s">
        <v>500</v>
      </c>
      <c r="K64" t="s">
        <v>324</v>
      </c>
      <c r="L64" t="s">
        <v>324</v>
      </c>
      <c r="M64" t="s">
        <v>328</v>
      </c>
      <c r="N64" t="s">
        <v>329</v>
      </c>
      <c r="O64" t="s">
        <v>324</v>
      </c>
      <c r="P64" t="s">
        <v>324</v>
      </c>
      <c r="Q64" t="s">
        <v>324</v>
      </c>
      <c r="R64" t="s">
        <v>324</v>
      </c>
      <c r="S64" t="s">
        <v>324</v>
      </c>
      <c r="T64" t="s">
        <v>1031</v>
      </c>
      <c r="U64" t="s">
        <v>324</v>
      </c>
      <c r="V64" t="s">
        <v>1032</v>
      </c>
      <c r="W64" t="s">
        <v>1033</v>
      </c>
      <c r="X64" t="s">
        <v>1034</v>
      </c>
      <c r="Y64" t="s">
        <v>1035</v>
      </c>
      <c r="Z64" t="s">
        <v>1036</v>
      </c>
      <c r="AA64" t="s">
        <v>324</v>
      </c>
      <c r="AB64" t="s">
        <v>1037</v>
      </c>
      <c r="AC64" t="s">
        <v>324</v>
      </c>
      <c r="AD64" t="s">
        <v>324</v>
      </c>
      <c r="AE64" t="s">
        <v>324</v>
      </c>
      <c r="AF64" t="s">
        <v>324</v>
      </c>
      <c r="AG64">
        <v>11</v>
      </c>
      <c r="AH64">
        <v>2</v>
      </c>
      <c r="AI64">
        <v>2</v>
      </c>
      <c r="AJ64">
        <v>9</v>
      </c>
      <c r="AK64">
        <v>18</v>
      </c>
      <c r="AL64" t="s">
        <v>510</v>
      </c>
      <c r="AM64" t="s">
        <v>657</v>
      </c>
      <c r="AN64" t="s">
        <v>658</v>
      </c>
      <c r="AO64" t="s">
        <v>513</v>
      </c>
      <c r="AP64" t="s">
        <v>514</v>
      </c>
      <c r="AQ64" t="s">
        <v>324</v>
      </c>
      <c r="AR64" t="s">
        <v>515</v>
      </c>
      <c r="AS64" t="s">
        <v>516</v>
      </c>
      <c r="AT64" t="s">
        <v>1023</v>
      </c>
      <c r="AU64">
        <v>2024</v>
      </c>
      <c r="AV64">
        <v>42</v>
      </c>
      <c r="AW64">
        <v>2</v>
      </c>
      <c r="AX64" t="s">
        <v>324</v>
      </c>
      <c r="AY64" t="s">
        <v>324</v>
      </c>
      <c r="AZ64" t="s">
        <v>518</v>
      </c>
      <c r="BA64" t="s">
        <v>324</v>
      </c>
      <c r="BB64">
        <v>190</v>
      </c>
      <c r="BC64">
        <v>199</v>
      </c>
      <c r="BD64" t="s">
        <v>324</v>
      </c>
      <c r="BE64" t="s">
        <v>1038</v>
      </c>
      <c r="BF64" t="str">
        <f>HYPERLINK("http://dx.doi.org/10.1108/JPIF-05-2023-0045","http://dx.doi.org/10.1108/JPIF-05-2023-0045")</f>
        <v>http://dx.doi.org/10.1108/JPIF-05-2023-0045</v>
      </c>
      <c r="BG64" t="s">
        <v>324</v>
      </c>
      <c r="BH64" t="s">
        <v>1039</v>
      </c>
      <c r="BI64">
        <v>10</v>
      </c>
      <c r="BJ64" t="s">
        <v>428</v>
      </c>
      <c r="BK64" t="s">
        <v>376</v>
      </c>
      <c r="BL64" t="s">
        <v>377</v>
      </c>
      <c r="BM64" t="s">
        <v>1026</v>
      </c>
      <c r="BN64" t="s">
        <v>324</v>
      </c>
      <c r="BO64" t="s">
        <v>324</v>
      </c>
      <c r="BP64" t="s">
        <v>324</v>
      </c>
      <c r="BQ64" t="s">
        <v>324</v>
      </c>
      <c r="BR64" t="s">
        <v>353</v>
      </c>
      <c r="BS64" t="s">
        <v>1040</v>
      </c>
      <c r="BT64" t="str">
        <f>HYPERLINK("https%3A%2F%2Fwww.webofscience.com%2Fwos%2Fwoscc%2Ffull-record%2FWOS:001022815500001","View Full Record in Web of Science")</f>
        <v>View Full Record in Web of Science</v>
      </c>
    </row>
    <row r="65" spans="1:72" x14ac:dyDescent="0.25">
      <c r="A65" t="s">
        <v>322</v>
      </c>
      <c r="B65" t="s">
        <v>431</v>
      </c>
      <c r="C65" t="s">
        <v>324</v>
      </c>
      <c r="D65" t="s">
        <v>324</v>
      </c>
      <c r="E65" t="s">
        <v>324</v>
      </c>
      <c r="F65" t="s">
        <v>432</v>
      </c>
      <c r="G65" t="s">
        <v>324</v>
      </c>
      <c r="H65" t="s">
        <v>324</v>
      </c>
      <c r="I65" t="s">
        <v>433</v>
      </c>
      <c r="J65" t="s">
        <v>434</v>
      </c>
      <c r="K65" t="s">
        <v>324</v>
      </c>
      <c r="L65" t="s">
        <v>324</v>
      </c>
      <c r="M65" t="s">
        <v>328</v>
      </c>
      <c r="N65" t="s">
        <v>329</v>
      </c>
      <c r="O65" t="s">
        <v>324</v>
      </c>
      <c r="P65" t="s">
        <v>324</v>
      </c>
      <c r="Q65" t="s">
        <v>324</v>
      </c>
      <c r="R65" t="s">
        <v>324</v>
      </c>
      <c r="S65" t="s">
        <v>324</v>
      </c>
      <c r="T65" t="s">
        <v>435</v>
      </c>
      <c r="U65" t="s">
        <v>324</v>
      </c>
      <c r="V65" t="s">
        <v>436</v>
      </c>
      <c r="W65" t="s">
        <v>437</v>
      </c>
      <c r="X65" t="s">
        <v>438</v>
      </c>
      <c r="Y65" t="s">
        <v>439</v>
      </c>
      <c r="Z65" t="s">
        <v>440</v>
      </c>
      <c r="AA65" t="s">
        <v>441</v>
      </c>
      <c r="AB65" t="s">
        <v>442</v>
      </c>
      <c r="AC65" t="s">
        <v>443</v>
      </c>
      <c r="AD65" t="s">
        <v>444</v>
      </c>
      <c r="AE65" t="s">
        <v>445</v>
      </c>
      <c r="AF65" t="s">
        <v>324</v>
      </c>
      <c r="AG65">
        <v>79</v>
      </c>
      <c r="AH65">
        <v>1</v>
      </c>
      <c r="AI65">
        <v>1</v>
      </c>
      <c r="AJ65">
        <v>3</v>
      </c>
      <c r="AK65">
        <v>4</v>
      </c>
      <c r="AL65" t="s">
        <v>446</v>
      </c>
      <c r="AM65" t="s">
        <v>447</v>
      </c>
      <c r="AN65" t="s">
        <v>448</v>
      </c>
      <c r="AO65" t="s">
        <v>449</v>
      </c>
      <c r="AP65" t="s">
        <v>450</v>
      </c>
      <c r="AQ65" t="s">
        <v>324</v>
      </c>
      <c r="AR65" t="s">
        <v>451</v>
      </c>
      <c r="AS65" t="s">
        <v>452</v>
      </c>
      <c r="AT65" t="s">
        <v>453</v>
      </c>
      <c r="AU65">
        <v>2024</v>
      </c>
      <c r="AV65">
        <v>32</v>
      </c>
      <c r="AW65">
        <v>2</v>
      </c>
      <c r="AX65" t="s">
        <v>324</v>
      </c>
      <c r="AY65" t="s">
        <v>324</v>
      </c>
      <c r="AZ65" t="s">
        <v>324</v>
      </c>
      <c r="BA65" t="s">
        <v>324</v>
      </c>
      <c r="BB65">
        <v>13</v>
      </c>
      <c r="BC65">
        <v>30</v>
      </c>
      <c r="BD65" t="s">
        <v>324</v>
      </c>
      <c r="BE65" t="s">
        <v>454</v>
      </c>
      <c r="BF65" t="str">
        <f>HYPERLINK("http://dx.doi.org/10.2478/remav-2024-0010","http://dx.doi.org/10.2478/remav-2024-0010")</f>
        <v>http://dx.doi.org/10.2478/remav-2024-0010</v>
      </c>
      <c r="BG65" t="s">
        <v>324</v>
      </c>
      <c r="BH65" t="s">
        <v>455</v>
      </c>
      <c r="BI65">
        <v>18</v>
      </c>
      <c r="BJ65" t="s">
        <v>456</v>
      </c>
      <c r="BK65" t="s">
        <v>376</v>
      </c>
      <c r="BL65" t="s">
        <v>377</v>
      </c>
      <c r="BM65" t="s">
        <v>457</v>
      </c>
      <c r="BN65" t="s">
        <v>324</v>
      </c>
      <c r="BO65" t="s">
        <v>458</v>
      </c>
      <c r="BP65" t="s">
        <v>324</v>
      </c>
      <c r="BQ65" t="s">
        <v>324</v>
      </c>
      <c r="BR65" t="s">
        <v>353</v>
      </c>
      <c r="BS65" t="s">
        <v>459</v>
      </c>
      <c r="BT65" t="str">
        <f>HYPERLINK("https%3A%2F%2Fwww.webofscience.com%2Fwos%2Fwoscc%2Ffull-record%2FWOS:001110341200001","View Full Record in Web of Science")</f>
        <v>View Full Record in Web of Science</v>
      </c>
    </row>
    <row r="66" spans="1:72" x14ac:dyDescent="0.25">
      <c r="A66" t="s">
        <v>322</v>
      </c>
      <c r="B66" t="s">
        <v>482</v>
      </c>
      <c r="C66" t="s">
        <v>324</v>
      </c>
      <c r="D66" t="s">
        <v>324</v>
      </c>
      <c r="E66" t="s">
        <v>324</v>
      </c>
      <c r="F66" t="s">
        <v>483</v>
      </c>
      <c r="G66" t="s">
        <v>324</v>
      </c>
      <c r="H66" t="s">
        <v>324</v>
      </c>
      <c r="I66" t="s">
        <v>484</v>
      </c>
      <c r="J66" t="s">
        <v>434</v>
      </c>
      <c r="K66" t="s">
        <v>324</v>
      </c>
      <c r="L66" t="s">
        <v>324</v>
      </c>
      <c r="M66" t="s">
        <v>328</v>
      </c>
      <c r="N66" t="s">
        <v>485</v>
      </c>
      <c r="O66" t="s">
        <v>324</v>
      </c>
      <c r="P66" t="s">
        <v>324</v>
      </c>
      <c r="Q66" t="s">
        <v>324</v>
      </c>
      <c r="R66" t="s">
        <v>324</v>
      </c>
      <c r="S66" t="s">
        <v>324</v>
      </c>
      <c r="T66" t="s">
        <v>486</v>
      </c>
      <c r="U66" t="s">
        <v>324</v>
      </c>
      <c r="V66" t="s">
        <v>487</v>
      </c>
      <c r="W66" t="s">
        <v>488</v>
      </c>
      <c r="X66" t="s">
        <v>489</v>
      </c>
      <c r="Y66" t="s">
        <v>490</v>
      </c>
      <c r="Z66" t="s">
        <v>491</v>
      </c>
      <c r="AA66" t="s">
        <v>324</v>
      </c>
      <c r="AB66" t="s">
        <v>324</v>
      </c>
      <c r="AC66" t="s">
        <v>324</v>
      </c>
      <c r="AD66" t="s">
        <v>324</v>
      </c>
      <c r="AE66" t="s">
        <v>324</v>
      </c>
      <c r="AF66" t="s">
        <v>324</v>
      </c>
      <c r="AG66">
        <v>79</v>
      </c>
      <c r="AH66">
        <v>0</v>
      </c>
      <c r="AI66">
        <v>0</v>
      </c>
      <c r="AJ66">
        <v>0</v>
      </c>
      <c r="AK66">
        <v>0</v>
      </c>
      <c r="AL66" t="s">
        <v>446</v>
      </c>
      <c r="AM66" t="s">
        <v>447</v>
      </c>
      <c r="AN66" t="s">
        <v>448</v>
      </c>
      <c r="AO66" t="s">
        <v>449</v>
      </c>
      <c r="AP66" t="s">
        <v>450</v>
      </c>
      <c r="AQ66" t="s">
        <v>324</v>
      </c>
      <c r="AR66" t="s">
        <v>451</v>
      </c>
      <c r="AS66" t="s">
        <v>452</v>
      </c>
      <c r="AT66" t="s">
        <v>492</v>
      </c>
      <c r="AU66">
        <v>2024</v>
      </c>
      <c r="AV66" t="s">
        <v>324</v>
      </c>
      <c r="AW66" t="s">
        <v>324</v>
      </c>
      <c r="AX66" t="s">
        <v>324</v>
      </c>
      <c r="AY66" t="s">
        <v>324</v>
      </c>
      <c r="AZ66" t="s">
        <v>324</v>
      </c>
      <c r="BA66" t="s">
        <v>324</v>
      </c>
      <c r="BB66" t="s">
        <v>324</v>
      </c>
      <c r="BC66" t="s">
        <v>324</v>
      </c>
      <c r="BD66" t="s">
        <v>324</v>
      </c>
      <c r="BE66" t="s">
        <v>493</v>
      </c>
      <c r="BF66" t="str">
        <f>HYPERLINK("http://dx.doi.org/10.2478/remav-2024-0032","http://dx.doi.org/10.2478/remav-2024-0032")</f>
        <v>http://dx.doi.org/10.2478/remav-2024-0032</v>
      </c>
      <c r="BG66" t="s">
        <v>324</v>
      </c>
      <c r="BH66" t="s">
        <v>494</v>
      </c>
      <c r="BI66">
        <v>16</v>
      </c>
      <c r="BJ66" t="s">
        <v>456</v>
      </c>
      <c r="BK66" t="s">
        <v>376</v>
      </c>
      <c r="BL66" t="s">
        <v>377</v>
      </c>
      <c r="BM66" t="s">
        <v>495</v>
      </c>
      <c r="BN66" t="s">
        <v>324</v>
      </c>
      <c r="BO66" t="s">
        <v>458</v>
      </c>
      <c r="BP66" t="s">
        <v>324</v>
      </c>
      <c r="BQ66" t="s">
        <v>324</v>
      </c>
      <c r="BR66" t="s">
        <v>353</v>
      </c>
      <c r="BS66" t="s">
        <v>496</v>
      </c>
      <c r="BT66" t="str">
        <f>HYPERLINK("https%3A%2F%2Fwww.webofscience.com%2Fwos%2Fwoscc%2Ffull-record%2FWOS:001240351700001","View Full Record in Web of Science")</f>
        <v>View Full Record in Web of Science</v>
      </c>
    </row>
    <row r="67" spans="1:72" x14ac:dyDescent="0.25">
      <c r="A67" t="s">
        <v>322</v>
      </c>
      <c r="B67" t="s">
        <v>779</v>
      </c>
      <c r="C67" t="s">
        <v>324</v>
      </c>
      <c r="D67" t="s">
        <v>324</v>
      </c>
      <c r="E67" t="s">
        <v>324</v>
      </c>
      <c r="F67" t="s">
        <v>780</v>
      </c>
      <c r="G67" t="s">
        <v>324</v>
      </c>
      <c r="H67" t="s">
        <v>324</v>
      </c>
      <c r="I67" t="s">
        <v>781</v>
      </c>
      <c r="J67" t="s">
        <v>500</v>
      </c>
      <c r="K67" t="s">
        <v>324</v>
      </c>
      <c r="L67" t="s">
        <v>324</v>
      </c>
      <c r="M67" t="s">
        <v>328</v>
      </c>
      <c r="N67" t="s">
        <v>485</v>
      </c>
      <c r="O67" t="s">
        <v>324</v>
      </c>
      <c r="P67" t="s">
        <v>324</v>
      </c>
      <c r="Q67" t="s">
        <v>324</v>
      </c>
      <c r="R67" t="s">
        <v>324</v>
      </c>
      <c r="S67" t="s">
        <v>324</v>
      </c>
      <c r="T67" t="s">
        <v>782</v>
      </c>
      <c r="U67" t="s">
        <v>324</v>
      </c>
      <c r="V67" t="s">
        <v>783</v>
      </c>
      <c r="W67" t="s">
        <v>784</v>
      </c>
      <c r="X67" t="s">
        <v>785</v>
      </c>
      <c r="Y67" t="s">
        <v>786</v>
      </c>
      <c r="Z67" t="s">
        <v>787</v>
      </c>
      <c r="AA67" t="s">
        <v>324</v>
      </c>
      <c r="AB67" t="s">
        <v>324</v>
      </c>
      <c r="AC67" t="s">
        <v>324</v>
      </c>
      <c r="AD67" t="s">
        <v>324</v>
      </c>
      <c r="AE67" t="s">
        <v>324</v>
      </c>
      <c r="AF67" t="s">
        <v>324</v>
      </c>
      <c r="AG67">
        <v>3</v>
      </c>
      <c r="AH67">
        <v>0</v>
      </c>
      <c r="AI67">
        <v>0</v>
      </c>
      <c r="AJ67">
        <v>0</v>
      </c>
      <c r="AK67">
        <v>0</v>
      </c>
      <c r="AL67" t="s">
        <v>510</v>
      </c>
      <c r="AM67" t="s">
        <v>657</v>
      </c>
      <c r="AN67" t="s">
        <v>658</v>
      </c>
      <c r="AO67" t="s">
        <v>513</v>
      </c>
      <c r="AP67" t="s">
        <v>514</v>
      </c>
      <c r="AQ67" t="s">
        <v>324</v>
      </c>
      <c r="AR67" t="s">
        <v>515</v>
      </c>
      <c r="AS67" t="s">
        <v>516</v>
      </c>
      <c r="AT67" t="s">
        <v>788</v>
      </c>
      <c r="AU67">
        <v>2024</v>
      </c>
      <c r="AV67" t="s">
        <v>324</v>
      </c>
      <c r="AW67" t="s">
        <v>324</v>
      </c>
      <c r="AX67" t="s">
        <v>324</v>
      </c>
      <c r="AY67" t="s">
        <v>324</v>
      </c>
      <c r="AZ67" t="s">
        <v>324</v>
      </c>
      <c r="BA67" t="s">
        <v>324</v>
      </c>
      <c r="BB67" t="s">
        <v>324</v>
      </c>
      <c r="BC67" t="s">
        <v>324</v>
      </c>
      <c r="BD67" t="s">
        <v>324</v>
      </c>
      <c r="BE67" t="s">
        <v>789</v>
      </c>
      <c r="BF67" t="str">
        <f>HYPERLINK("http://dx.doi.org/10.1108/JPIF-04-2024-0050","http://dx.doi.org/10.1108/JPIF-04-2024-0050")</f>
        <v>http://dx.doi.org/10.1108/JPIF-04-2024-0050</v>
      </c>
      <c r="BG67" t="s">
        <v>324</v>
      </c>
      <c r="BH67" t="s">
        <v>494</v>
      </c>
      <c r="BI67">
        <v>3</v>
      </c>
      <c r="BJ67" t="s">
        <v>428</v>
      </c>
      <c r="BK67" t="s">
        <v>376</v>
      </c>
      <c r="BL67" t="s">
        <v>377</v>
      </c>
      <c r="BM67" t="s">
        <v>790</v>
      </c>
      <c r="BN67" t="s">
        <v>324</v>
      </c>
      <c r="BO67" t="s">
        <v>324</v>
      </c>
      <c r="BP67" t="s">
        <v>324</v>
      </c>
      <c r="BQ67" t="s">
        <v>324</v>
      </c>
      <c r="BR67" t="s">
        <v>353</v>
      </c>
      <c r="BS67" t="s">
        <v>791</v>
      </c>
      <c r="BT67" t="str">
        <f>HYPERLINK("https%3A%2F%2Fwww.webofscience.com%2Fwos%2Fwoscc%2Ffull-record%2FWOS:001255088800001","View Full Record in Web of Science")</f>
        <v>View Full Record in Web of Science</v>
      </c>
    </row>
    <row r="68" spans="1:72" x14ac:dyDescent="0.25">
      <c r="A68" t="s">
        <v>322</v>
      </c>
      <c r="B68" t="s">
        <v>956</v>
      </c>
      <c r="C68" t="s">
        <v>324</v>
      </c>
      <c r="D68" t="s">
        <v>324</v>
      </c>
      <c r="E68" t="s">
        <v>324</v>
      </c>
      <c r="F68" t="s">
        <v>957</v>
      </c>
      <c r="G68" t="s">
        <v>324</v>
      </c>
      <c r="H68" t="s">
        <v>324</v>
      </c>
      <c r="I68" t="s">
        <v>958</v>
      </c>
      <c r="J68" t="s">
        <v>959</v>
      </c>
      <c r="K68" t="s">
        <v>324</v>
      </c>
      <c r="L68" t="s">
        <v>324</v>
      </c>
      <c r="M68" t="s">
        <v>328</v>
      </c>
      <c r="N68" t="s">
        <v>329</v>
      </c>
      <c r="O68" t="s">
        <v>324</v>
      </c>
      <c r="P68" t="s">
        <v>324</v>
      </c>
      <c r="Q68" t="s">
        <v>324</v>
      </c>
      <c r="R68" t="s">
        <v>324</v>
      </c>
      <c r="S68" t="s">
        <v>324</v>
      </c>
      <c r="T68" t="s">
        <v>960</v>
      </c>
      <c r="U68" t="s">
        <v>961</v>
      </c>
      <c r="V68" t="s">
        <v>962</v>
      </c>
      <c r="W68" t="s">
        <v>963</v>
      </c>
      <c r="X68" t="s">
        <v>964</v>
      </c>
      <c r="Y68" t="s">
        <v>965</v>
      </c>
      <c r="Z68" t="s">
        <v>966</v>
      </c>
      <c r="AA68" t="s">
        <v>324</v>
      </c>
      <c r="AB68" t="s">
        <v>967</v>
      </c>
      <c r="AC68" t="s">
        <v>324</v>
      </c>
      <c r="AD68" t="s">
        <v>324</v>
      </c>
      <c r="AE68" t="s">
        <v>324</v>
      </c>
      <c r="AF68" t="s">
        <v>324</v>
      </c>
      <c r="AG68">
        <v>67</v>
      </c>
      <c r="AH68">
        <v>0</v>
      </c>
      <c r="AI68">
        <v>0</v>
      </c>
      <c r="AJ68">
        <v>2</v>
      </c>
      <c r="AK68">
        <v>2</v>
      </c>
      <c r="AL68" t="s">
        <v>340</v>
      </c>
      <c r="AM68" t="s">
        <v>341</v>
      </c>
      <c r="AN68" t="s">
        <v>342</v>
      </c>
      <c r="AO68" t="s">
        <v>324</v>
      </c>
      <c r="AP68" t="s">
        <v>968</v>
      </c>
      <c r="AQ68" t="s">
        <v>324</v>
      </c>
      <c r="AR68" t="s">
        <v>959</v>
      </c>
      <c r="AS68" t="s">
        <v>969</v>
      </c>
      <c r="AT68" t="s">
        <v>810</v>
      </c>
      <c r="AU68">
        <v>2024</v>
      </c>
      <c r="AV68">
        <v>12</v>
      </c>
      <c r="AW68">
        <v>5</v>
      </c>
      <c r="AX68" t="s">
        <v>324</v>
      </c>
      <c r="AY68" t="s">
        <v>324</v>
      </c>
      <c r="AZ68" t="s">
        <v>324</v>
      </c>
      <c r="BA68" t="s">
        <v>324</v>
      </c>
      <c r="BB68" t="s">
        <v>324</v>
      </c>
      <c r="BC68" t="s">
        <v>324</v>
      </c>
      <c r="BD68">
        <v>112</v>
      </c>
      <c r="BE68" t="s">
        <v>970</v>
      </c>
      <c r="BF68" t="str">
        <f>HYPERLINK("http://dx.doi.org/10.3390/economies12050112","http://dx.doi.org/10.3390/economies12050112")</f>
        <v>http://dx.doi.org/10.3390/economies12050112</v>
      </c>
      <c r="BG68" t="s">
        <v>324</v>
      </c>
      <c r="BH68" t="s">
        <v>324</v>
      </c>
      <c r="BI68">
        <v>35</v>
      </c>
      <c r="BJ68" t="s">
        <v>479</v>
      </c>
      <c r="BK68" t="s">
        <v>376</v>
      </c>
      <c r="BL68" t="s">
        <v>377</v>
      </c>
      <c r="BM68" t="s">
        <v>971</v>
      </c>
      <c r="BN68" t="s">
        <v>324</v>
      </c>
      <c r="BO68" t="s">
        <v>458</v>
      </c>
      <c r="BP68" t="s">
        <v>324</v>
      </c>
      <c r="BQ68" t="s">
        <v>324</v>
      </c>
      <c r="BR68" t="s">
        <v>353</v>
      </c>
      <c r="BS68" t="s">
        <v>972</v>
      </c>
      <c r="BT68" t="str">
        <f>HYPERLINK("https%3A%2F%2Fwww.webofscience.com%2Fwos%2Fwoscc%2Ffull-record%2FWOS:001232448700001","View Full Record in Web of Science")</f>
        <v>View Full Record in Web of Science</v>
      </c>
    </row>
    <row r="69" spans="1:72" x14ac:dyDescent="0.25">
      <c r="A69" t="s">
        <v>322</v>
      </c>
      <c r="B69" t="s">
        <v>1014</v>
      </c>
      <c r="C69" t="s">
        <v>324</v>
      </c>
      <c r="D69" t="s">
        <v>324</v>
      </c>
      <c r="E69" t="s">
        <v>324</v>
      </c>
      <c r="F69" t="s">
        <v>1015</v>
      </c>
      <c r="G69" t="s">
        <v>324</v>
      </c>
      <c r="H69" t="s">
        <v>324</v>
      </c>
      <c r="I69" t="s">
        <v>1016</v>
      </c>
      <c r="J69" t="s">
        <v>500</v>
      </c>
      <c r="K69" t="s">
        <v>324</v>
      </c>
      <c r="L69" t="s">
        <v>324</v>
      </c>
      <c r="M69" t="s">
        <v>328</v>
      </c>
      <c r="N69" t="s">
        <v>329</v>
      </c>
      <c r="O69" t="s">
        <v>324</v>
      </c>
      <c r="P69" t="s">
        <v>324</v>
      </c>
      <c r="Q69" t="s">
        <v>324</v>
      </c>
      <c r="R69" t="s">
        <v>324</v>
      </c>
      <c r="S69" t="s">
        <v>324</v>
      </c>
      <c r="T69" t="s">
        <v>1017</v>
      </c>
      <c r="U69" t="s">
        <v>324</v>
      </c>
      <c r="V69" t="s">
        <v>1018</v>
      </c>
      <c r="W69" t="s">
        <v>1019</v>
      </c>
      <c r="X69" t="s">
        <v>1020</v>
      </c>
      <c r="Y69" t="s">
        <v>1021</v>
      </c>
      <c r="Z69" t="s">
        <v>1022</v>
      </c>
      <c r="AA69" t="s">
        <v>324</v>
      </c>
      <c r="AB69" t="s">
        <v>324</v>
      </c>
      <c r="AC69" t="s">
        <v>324</v>
      </c>
      <c r="AD69" t="s">
        <v>324</v>
      </c>
      <c r="AE69" t="s">
        <v>324</v>
      </c>
      <c r="AF69" t="s">
        <v>324</v>
      </c>
      <c r="AG69">
        <v>5</v>
      </c>
      <c r="AH69">
        <v>0</v>
      </c>
      <c r="AI69">
        <v>0</v>
      </c>
      <c r="AJ69">
        <v>9</v>
      </c>
      <c r="AK69">
        <v>9</v>
      </c>
      <c r="AL69" t="s">
        <v>510</v>
      </c>
      <c r="AM69" t="s">
        <v>657</v>
      </c>
      <c r="AN69" t="s">
        <v>658</v>
      </c>
      <c r="AO69" t="s">
        <v>513</v>
      </c>
      <c r="AP69" t="s">
        <v>514</v>
      </c>
      <c r="AQ69" t="s">
        <v>324</v>
      </c>
      <c r="AR69" t="s">
        <v>515</v>
      </c>
      <c r="AS69" t="s">
        <v>516</v>
      </c>
      <c r="AT69" t="s">
        <v>1023</v>
      </c>
      <c r="AU69">
        <v>2024</v>
      </c>
      <c r="AV69">
        <v>42</v>
      </c>
      <c r="AW69">
        <v>2</v>
      </c>
      <c r="AX69" t="s">
        <v>324</v>
      </c>
      <c r="AY69" t="s">
        <v>324</v>
      </c>
      <c r="AZ69" t="s">
        <v>518</v>
      </c>
      <c r="BA69" t="s">
        <v>324</v>
      </c>
      <c r="BB69">
        <v>211</v>
      </c>
      <c r="BC69">
        <v>217</v>
      </c>
      <c r="BD69" t="s">
        <v>324</v>
      </c>
      <c r="BE69" t="s">
        <v>1024</v>
      </c>
      <c r="BF69" t="str">
        <f>HYPERLINK("http://dx.doi.org/10.1108/JPIF-01-2024-0001","http://dx.doi.org/10.1108/JPIF-01-2024-0001")</f>
        <v>http://dx.doi.org/10.1108/JPIF-01-2024-0001</v>
      </c>
      <c r="BG69" t="s">
        <v>324</v>
      </c>
      <c r="BH69" t="s">
        <v>1025</v>
      </c>
      <c r="BI69">
        <v>7</v>
      </c>
      <c r="BJ69" t="s">
        <v>428</v>
      </c>
      <c r="BK69" t="s">
        <v>376</v>
      </c>
      <c r="BL69" t="s">
        <v>377</v>
      </c>
      <c r="BM69" t="s">
        <v>1026</v>
      </c>
      <c r="BN69" t="s">
        <v>324</v>
      </c>
      <c r="BO69" t="s">
        <v>324</v>
      </c>
      <c r="BP69" t="s">
        <v>324</v>
      </c>
      <c r="BQ69" t="s">
        <v>324</v>
      </c>
      <c r="BR69" t="s">
        <v>353</v>
      </c>
      <c r="BS69" t="s">
        <v>1027</v>
      </c>
      <c r="BT69" t="str">
        <f>HYPERLINK("https%3A%2F%2Fwww.webofscience.com%2Fwos%2Fwoscc%2Ffull-record%2FWOS:001185960000001","View Full Record in Web of Science")</f>
        <v>View Full Record in Web of Science</v>
      </c>
    </row>
    <row r="70" spans="1:72" x14ac:dyDescent="0.25">
      <c r="A70" t="s">
        <v>322</v>
      </c>
      <c r="B70" t="s">
        <v>1077</v>
      </c>
      <c r="C70" t="s">
        <v>324</v>
      </c>
      <c r="D70" t="s">
        <v>324</v>
      </c>
      <c r="E70" t="s">
        <v>324</v>
      </c>
      <c r="F70" t="s">
        <v>1078</v>
      </c>
      <c r="G70" t="s">
        <v>324</v>
      </c>
      <c r="H70" t="s">
        <v>324</v>
      </c>
      <c r="I70" t="s">
        <v>1079</v>
      </c>
      <c r="J70" t="s">
        <v>1080</v>
      </c>
      <c r="K70" t="s">
        <v>324</v>
      </c>
      <c r="L70" t="s">
        <v>324</v>
      </c>
      <c r="M70" t="s">
        <v>328</v>
      </c>
      <c r="N70" t="s">
        <v>329</v>
      </c>
      <c r="O70" t="s">
        <v>324</v>
      </c>
      <c r="P70" t="s">
        <v>324</v>
      </c>
      <c r="Q70" t="s">
        <v>324</v>
      </c>
      <c r="R70" t="s">
        <v>324</v>
      </c>
      <c r="S70" t="s">
        <v>324</v>
      </c>
      <c r="T70" t="s">
        <v>1081</v>
      </c>
      <c r="U70" t="s">
        <v>324</v>
      </c>
      <c r="V70" t="s">
        <v>1082</v>
      </c>
      <c r="W70" t="s">
        <v>1083</v>
      </c>
      <c r="X70" t="s">
        <v>1084</v>
      </c>
      <c r="Y70" t="s">
        <v>1085</v>
      </c>
      <c r="Z70" t="s">
        <v>1086</v>
      </c>
      <c r="AA70" t="s">
        <v>324</v>
      </c>
      <c r="AB70" t="s">
        <v>324</v>
      </c>
      <c r="AC70" t="s">
        <v>324</v>
      </c>
      <c r="AD70" t="s">
        <v>324</v>
      </c>
      <c r="AE70" t="s">
        <v>324</v>
      </c>
      <c r="AF70" t="s">
        <v>324</v>
      </c>
      <c r="AG70">
        <v>35</v>
      </c>
      <c r="AH70">
        <v>0</v>
      </c>
      <c r="AI70">
        <v>0</v>
      </c>
      <c r="AJ70">
        <v>3</v>
      </c>
      <c r="AK70">
        <v>3</v>
      </c>
      <c r="AL70" t="s">
        <v>340</v>
      </c>
      <c r="AM70" t="s">
        <v>341</v>
      </c>
      <c r="AN70" t="s">
        <v>342</v>
      </c>
      <c r="AO70" t="s">
        <v>324</v>
      </c>
      <c r="AP70" t="s">
        <v>1087</v>
      </c>
      <c r="AQ70" t="s">
        <v>324</v>
      </c>
      <c r="AR70" t="s">
        <v>1088</v>
      </c>
      <c r="AS70" t="s">
        <v>1088</v>
      </c>
      <c r="AT70" t="s">
        <v>568</v>
      </c>
      <c r="AU70">
        <v>2024</v>
      </c>
      <c r="AV70">
        <v>14</v>
      </c>
      <c r="AW70">
        <v>3</v>
      </c>
      <c r="AX70" t="s">
        <v>324</v>
      </c>
      <c r="AY70" t="s">
        <v>324</v>
      </c>
      <c r="AZ70" t="s">
        <v>324</v>
      </c>
      <c r="BA70" t="s">
        <v>324</v>
      </c>
      <c r="BB70" t="s">
        <v>324</v>
      </c>
      <c r="BC70" t="s">
        <v>324</v>
      </c>
      <c r="BD70">
        <v>669</v>
      </c>
      <c r="BE70" t="s">
        <v>1089</v>
      </c>
      <c r="BF70" t="str">
        <f>HYPERLINK("http://dx.doi.org/10.3390/buildings14030669","http://dx.doi.org/10.3390/buildings14030669")</f>
        <v>http://dx.doi.org/10.3390/buildings14030669</v>
      </c>
      <c r="BG70" t="s">
        <v>324</v>
      </c>
      <c r="BH70" t="s">
        <v>324</v>
      </c>
      <c r="BI70">
        <v>15</v>
      </c>
      <c r="BJ70" t="s">
        <v>952</v>
      </c>
      <c r="BK70" t="s">
        <v>544</v>
      </c>
      <c r="BL70" t="s">
        <v>953</v>
      </c>
      <c r="BM70" t="s">
        <v>1090</v>
      </c>
      <c r="BN70" t="s">
        <v>324</v>
      </c>
      <c r="BO70" t="s">
        <v>458</v>
      </c>
      <c r="BP70" t="s">
        <v>324</v>
      </c>
      <c r="BQ70" t="s">
        <v>324</v>
      </c>
      <c r="BR70" t="s">
        <v>353</v>
      </c>
      <c r="BS70" t="s">
        <v>1091</v>
      </c>
      <c r="BT70" t="str">
        <f>HYPERLINK("https%3A%2F%2Fwww.webofscience.com%2Fwos%2Fwoscc%2Ffull-record%2FWOS:001191418800001","View Full Record in Web of Science")</f>
        <v>View Full Record in Web of Science</v>
      </c>
    </row>
    <row r="71" spans="1:72" x14ac:dyDescent="0.25">
      <c r="A71" t="s">
        <v>322</v>
      </c>
      <c r="B71" t="s">
        <v>1446</v>
      </c>
      <c r="C71" t="s">
        <v>324</v>
      </c>
      <c r="D71" t="s">
        <v>324</v>
      </c>
      <c r="E71" t="s">
        <v>324</v>
      </c>
      <c r="F71" t="s">
        <v>1447</v>
      </c>
      <c r="G71" t="s">
        <v>324</v>
      </c>
      <c r="H71" t="s">
        <v>324</v>
      </c>
      <c r="I71" t="s">
        <v>1448</v>
      </c>
      <c r="J71" t="s">
        <v>1449</v>
      </c>
      <c r="K71" t="s">
        <v>324</v>
      </c>
      <c r="L71" t="s">
        <v>324</v>
      </c>
      <c r="M71" t="s">
        <v>328</v>
      </c>
      <c r="N71" t="s">
        <v>384</v>
      </c>
      <c r="O71" t="s">
        <v>324</v>
      </c>
      <c r="P71" t="s">
        <v>324</v>
      </c>
      <c r="Q71" t="s">
        <v>324</v>
      </c>
      <c r="R71" t="s">
        <v>324</v>
      </c>
      <c r="S71" t="s">
        <v>324</v>
      </c>
      <c r="T71" t="s">
        <v>1450</v>
      </c>
      <c r="U71" t="s">
        <v>1451</v>
      </c>
      <c r="V71" t="s">
        <v>1452</v>
      </c>
      <c r="W71" t="s">
        <v>1453</v>
      </c>
      <c r="X71" t="s">
        <v>1454</v>
      </c>
      <c r="Y71" t="s">
        <v>1455</v>
      </c>
      <c r="Z71" t="s">
        <v>1456</v>
      </c>
      <c r="AA71" t="s">
        <v>324</v>
      </c>
      <c r="AB71" t="s">
        <v>1457</v>
      </c>
      <c r="AC71" t="s">
        <v>324</v>
      </c>
      <c r="AD71" t="s">
        <v>324</v>
      </c>
      <c r="AE71" t="s">
        <v>324</v>
      </c>
      <c r="AF71" t="s">
        <v>324</v>
      </c>
      <c r="AG71">
        <v>86</v>
      </c>
      <c r="AH71">
        <v>0</v>
      </c>
      <c r="AI71">
        <v>0</v>
      </c>
      <c r="AJ71">
        <v>2</v>
      </c>
      <c r="AK71">
        <v>2</v>
      </c>
      <c r="AL71" t="s">
        <v>1458</v>
      </c>
      <c r="AM71" t="s">
        <v>1459</v>
      </c>
      <c r="AN71" t="s">
        <v>1460</v>
      </c>
      <c r="AO71" t="s">
        <v>324</v>
      </c>
      <c r="AP71" t="s">
        <v>1461</v>
      </c>
      <c r="AQ71" t="s">
        <v>324</v>
      </c>
      <c r="AR71" t="s">
        <v>1449</v>
      </c>
      <c r="AS71" t="s">
        <v>1462</v>
      </c>
      <c r="AT71" t="s">
        <v>1395</v>
      </c>
      <c r="AU71">
        <v>2024</v>
      </c>
      <c r="AV71">
        <v>10</v>
      </c>
      <c r="AW71">
        <v>5</v>
      </c>
      <c r="AX71" t="s">
        <v>324</v>
      </c>
      <c r="AY71" t="s">
        <v>324</v>
      </c>
      <c r="AZ71" t="s">
        <v>324</v>
      </c>
      <c r="BA71" t="s">
        <v>324</v>
      </c>
      <c r="BB71" t="s">
        <v>324</v>
      </c>
      <c r="BC71" t="s">
        <v>324</v>
      </c>
      <c r="BD71" t="s">
        <v>1463</v>
      </c>
      <c r="BE71" t="s">
        <v>1464</v>
      </c>
      <c r="BF71" t="str">
        <f>HYPERLINK("http://dx.doi.org/10.1016/j.heliyon.2024.e26444","http://dx.doi.org/10.1016/j.heliyon.2024.e26444")</f>
        <v>http://dx.doi.org/10.1016/j.heliyon.2024.e26444</v>
      </c>
      <c r="BG71" t="s">
        <v>324</v>
      </c>
      <c r="BH71" t="s">
        <v>1465</v>
      </c>
      <c r="BI71">
        <v>19</v>
      </c>
      <c r="BJ71" t="s">
        <v>1466</v>
      </c>
      <c r="BK71" t="s">
        <v>544</v>
      </c>
      <c r="BL71" t="s">
        <v>1467</v>
      </c>
      <c r="BM71" t="s">
        <v>1468</v>
      </c>
      <c r="BN71">
        <v>38439861</v>
      </c>
      <c r="BO71" t="s">
        <v>352</v>
      </c>
      <c r="BP71" t="s">
        <v>324</v>
      </c>
      <c r="BQ71" t="s">
        <v>324</v>
      </c>
      <c r="BR71" t="s">
        <v>353</v>
      </c>
      <c r="BS71" t="s">
        <v>1469</v>
      </c>
      <c r="BT71" t="str">
        <f>HYPERLINK("https%3A%2F%2Fwww.webofscience.com%2Fwos%2Fwoscc%2Ffull-record%2FWOS:001195888700001","View Full Record in Web of Science")</f>
        <v>View Full Record in Web of Science</v>
      </c>
    </row>
    <row r="72" spans="1:72" x14ac:dyDescent="0.25">
      <c r="A72" t="s">
        <v>322</v>
      </c>
      <c r="B72" t="s">
        <v>1594</v>
      </c>
      <c r="C72" t="s">
        <v>324</v>
      </c>
      <c r="D72" t="s">
        <v>324</v>
      </c>
      <c r="E72" t="s">
        <v>324</v>
      </c>
      <c r="F72" t="s">
        <v>1595</v>
      </c>
      <c r="G72" t="s">
        <v>324</v>
      </c>
      <c r="H72" t="s">
        <v>324</v>
      </c>
      <c r="I72" t="s">
        <v>1596</v>
      </c>
      <c r="J72" t="s">
        <v>1597</v>
      </c>
      <c r="K72" t="s">
        <v>324</v>
      </c>
      <c r="L72" t="s">
        <v>324</v>
      </c>
      <c r="M72" t="s">
        <v>328</v>
      </c>
      <c r="N72" t="s">
        <v>384</v>
      </c>
      <c r="O72" t="s">
        <v>324</v>
      </c>
      <c r="P72" t="s">
        <v>324</v>
      </c>
      <c r="Q72" t="s">
        <v>324</v>
      </c>
      <c r="R72" t="s">
        <v>324</v>
      </c>
      <c r="S72" t="s">
        <v>324</v>
      </c>
      <c r="T72" t="s">
        <v>1598</v>
      </c>
      <c r="U72" t="s">
        <v>1599</v>
      </c>
      <c r="V72" t="s">
        <v>1600</v>
      </c>
      <c r="W72" t="s">
        <v>1601</v>
      </c>
      <c r="X72" t="s">
        <v>1602</v>
      </c>
      <c r="Y72" t="s">
        <v>1603</v>
      </c>
      <c r="Z72" t="s">
        <v>1604</v>
      </c>
      <c r="AA72" t="s">
        <v>324</v>
      </c>
      <c r="AB72" t="s">
        <v>1605</v>
      </c>
      <c r="AC72" t="s">
        <v>1606</v>
      </c>
      <c r="AD72" t="s">
        <v>1607</v>
      </c>
      <c r="AE72" t="s">
        <v>1608</v>
      </c>
      <c r="AF72" t="s">
        <v>324</v>
      </c>
      <c r="AG72">
        <v>113</v>
      </c>
      <c r="AH72">
        <v>0</v>
      </c>
      <c r="AI72">
        <v>0</v>
      </c>
      <c r="AJ72">
        <v>9</v>
      </c>
      <c r="AK72">
        <v>9</v>
      </c>
      <c r="AL72" t="s">
        <v>1004</v>
      </c>
      <c r="AM72" t="s">
        <v>1005</v>
      </c>
      <c r="AN72" t="s">
        <v>1006</v>
      </c>
      <c r="AO72" t="s">
        <v>1609</v>
      </c>
      <c r="AP72" t="s">
        <v>1610</v>
      </c>
      <c r="AQ72" t="s">
        <v>324</v>
      </c>
      <c r="AR72" t="s">
        <v>1611</v>
      </c>
      <c r="AS72" t="s">
        <v>1612</v>
      </c>
      <c r="AT72" t="s">
        <v>605</v>
      </c>
      <c r="AU72">
        <v>2024</v>
      </c>
      <c r="AV72">
        <v>36</v>
      </c>
      <c r="AW72">
        <v>2</v>
      </c>
      <c r="AX72" t="s">
        <v>324</v>
      </c>
      <c r="AY72" t="s">
        <v>324</v>
      </c>
      <c r="AZ72" t="s">
        <v>324</v>
      </c>
      <c r="BA72" t="s">
        <v>324</v>
      </c>
      <c r="BB72" t="s">
        <v>324</v>
      </c>
      <c r="BC72" t="s">
        <v>324</v>
      </c>
      <c r="BD72">
        <v>101967</v>
      </c>
      <c r="BE72" t="s">
        <v>1613</v>
      </c>
      <c r="BF72" t="str">
        <f>HYPERLINK("http://dx.doi.org/10.1016/j.jksuci.2024.101967","http://dx.doi.org/10.1016/j.jksuci.2024.101967")</f>
        <v>http://dx.doi.org/10.1016/j.jksuci.2024.101967</v>
      </c>
      <c r="BG72" t="s">
        <v>324</v>
      </c>
      <c r="BH72" t="s">
        <v>1465</v>
      </c>
      <c r="BI72">
        <v>16</v>
      </c>
      <c r="BJ72" t="s">
        <v>1375</v>
      </c>
      <c r="BK72" t="s">
        <v>544</v>
      </c>
      <c r="BL72" t="s">
        <v>572</v>
      </c>
      <c r="BM72" t="s">
        <v>1614</v>
      </c>
      <c r="BN72" t="s">
        <v>324</v>
      </c>
      <c r="BO72" t="s">
        <v>458</v>
      </c>
      <c r="BP72" t="s">
        <v>324</v>
      </c>
      <c r="BQ72" t="s">
        <v>324</v>
      </c>
      <c r="BR72" t="s">
        <v>353</v>
      </c>
      <c r="BS72" t="s">
        <v>1615</v>
      </c>
      <c r="BT72" t="str">
        <f>HYPERLINK("https%3A%2F%2Fwww.webofscience.com%2Fwos%2Fwoscc%2Ffull-record%2FWOS:001185740600001","View Full Record in Web of Science")</f>
        <v>View Full Record in Web of Science</v>
      </c>
    </row>
    <row r="73" spans="1:72" x14ac:dyDescent="0.25">
      <c r="A73" t="s">
        <v>322</v>
      </c>
      <c r="B73" t="s">
        <v>1316</v>
      </c>
      <c r="C73" t="s">
        <v>324</v>
      </c>
      <c r="D73" t="s">
        <v>324</v>
      </c>
      <c r="E73" t="s">
        <v>324</v>
      </c>
      <c r="F73" t="s">
        <v>1317</v>
      </c>
      <c r="G73" t="s">
        <v>324</v>
      </c>
      <c r="H73" t="s">
        <v>324</v>
      </c>
      <c r="I73" t="s">
        <v>1616</v>
      </c>
      <c r="J73" t="s">
        <v>1617</v>
      </c>
      <c r="K73" t="s">
        <v>324</v>
      </c>
      <c r="L73" t="s">
        <v>324</v>
      </c>
      <c r="M73" t="s">
        <v>328</v>
      </c>
      <c r="N73" t="s">
        <v>329</v>
      </c>
      <c r="O73" t="s">
        <v>324</v>
      </c>
      <c r="P73" t="s">
        <v>324</v>
      </c>
      <c r="Q73" t="s">
        <v>324</v>
      </c>
      <c r="R73" t="s">
        <v>324</v>
      </c>
      <c r="S73" t="s">
        <v>324</v>
      </c>
      <c r="T73" t="s">
        <v>1618</v>
      </c>
      <c r="U73" t="s">
        <v>1619</v>
      </c>
      <c r="V73" t="s">
        <v>1620</v>
      </c>
      <c r="W73" t="s">
        <v>1621</v>
      </c>
      <c r="X73" t="s">
        <v>1324</v>
      </c>
      <c r="Y73" t="s">
        <v>1622</v>
      </c>
      <c r="Z73" t="s">
        <v>1623</v>
      </c>
      <c r="AA73" t="s">
        <v>324</v>
      </c>
      <c r="AB73" t="s">
        <v>324</v>
      </c>
      <c r="AC73" t="s">
        <v>1624</v>
      </c>
      <c r="AD73" t="s">
        <v>1625</v>
      </c>
      <c r="AE73" t="s">
        <v>1626</v>
      </c>
      <c r="AF73" t="s">
        <v>324</v>
      </c>
      <c r="AG73">
        <v>93</v>
      </c>
      <c r="AH73">
        <v>0</v>
      </c>
      <c r="AI73">
        <v>0</v>
      </c>
      <c r="AJ73">
        <v>7</v>
      </c>
      <c r="AK73">
        <v>7</v>
      </c>
      <c r="AL73" t="s">
        <v>1627</v>
      </c>
      <c r="AM73" t="s">
        <v>1628</v>
      </c>
      <c r="AN73" t="s">
        <v>1629</v>
      </c>
      <c r="AO73" t="s">
        <v>1630</v>
      </c>
      <c r="AP73" t="s">
        <v>1631</v>
      </c>
      <c r="AQ73" t="s">
        <v>324</v>
      </c>
      <c r="AR73" t="s">
        <v>1617</v>
      </c>
      <c r="AS73" t="s">
        <v>1632</v>
      </c>
      <c r="AT73" t="s">
        <v>1633</v>
      </c>
      <c r="AU73">
        <v>2024</v>
      </c>
      <c r="AV73">
        <v>151</v>
      </c>
      <c r="AW73" t="s">
        <v>324</v>
      </c>
      <c r="AX73" t="s">
        <v>324</v>
      </c>
      <c r="AY73" t="s">
        <v>324</v>
      </c>
      <c r="AZ73" t="s">
        <v>324</v>
      </c>
      <c r="BA73" t="s">
        <v>324</v>
      </c>
      <c r="BB73" t="s">
        <v>324</v>
      </c>
      <c r="BC73" t="s">
        <v>324</v>
      </c>
      <c r="BD73">
        <v>105115</v>
      </c>
      <c r="BE73" t="s">
        <v>1634</v>
      </c>
      <c r="BF73" t="str">
        <f>HYPERLINK("http://dx.doi.org/10.1016/j.cities.2024.105115","http://dx.doi.org/10.1016/j.cities.2024.105115")</f>
        <v>http://dx.doi.org/10.1016/j.cities.2024.105115</v>
      </c>
      <c r="BG73" t="s">
        <v>324</v>
      </c>
      <c r="BH73" t="s">
        <v>324</v>
      </c>
      <c r="BI73">
        <v>19</v>
      </c>
      <c r="BJ73" t="s">
        <v>776</v>
      </c>
      <c r="BK73" t="s">
        <v>402</v>
      </c>
      <c r="BL73" t="s">
        <v>776</v>
      </c>
      <c r="BM73" t="s">
        <v>1635</v>
      </c>
      <c r="BN73" t="s">
        <v>324</v>
      </c>
      <c r="BO73" t="s">
        <v>840</v>
      </c>
      <c r="BP73" t="s">
        <v>324</v>
      </c>
      <c r="BQ73" t="s">
        <v>324</v>
      </c>
      <c r="BR73" t="s">
        <v>353</v>
      </c>
      <c r="BS73" t="s">
        <v>1636</v>
      </c>
      <c r="BT73" t="str">
        <f>HYPERLINK("https%3A%2F%2Fwww.webofscience.com%2Fwos%2Fwoscc%2Ffull-record%2FWOS:001242455400001","View Full Record in Web of Science")</f>
        <v>View Full Record in Web of Science</v>
      </c>
    </row>
    <row r="74" spans="1:72" x14ac:dyDescent="0.25">
      <c r="A74" t="s">
        <v>322</v>
      </c>
      <c r="B74" t="s">
        <v>1316</v>
      </c>
      <c r="C74" t="s">
        <v>324</v>
      </c>
      <c r="D74" t="s">
        <v>324</v>
      </c>
      <c r="E74" t="s">
        <v>324</v>
      </c>
      <c r="F74" t="s">
        <v>1317</v>
      </c>
      <c r="G74" t="s">
        <v>324</v>
      </c>
      <c r="H74" t="s">
        <v>324</v>
      </c>
      <c r="I74" t="s">
        <v>1760</v>
      </c>
      <c r="J74" t="s">
        <v>845</v>
      </c>
      <c r="K74" t="s">
        <v>324</v>
      </c>
      <c r="L74" t="s">
        <v>324</v>
      </c>
      <c r="M74" t="s">
        <v>328</v>
      </c>
      <c r="N74" t="s">
        <v>329</v>
      </c>
      <c r="O74" t="s">
        <v>324</v>
      </c>
      <c r="P74" t="s">
        <v>324</v>
      </c>
      <c r="Q74" t="s">
        <v>324</v>
      </c>
      <c r="R74" t="s">
        <v>324</v>
      </c>
      <c r="S74" t="s">
        <v>324</v>
      </c>
      <c r="T74" t="s">
        <v>1761</v>
      </c>
      <c r="U74" t="s">
        <v>1762</v>
      </c>
      <c r="V74" t="s">
        <v>1763</v>
      </c>
      <c r="W74" t="s">
        <v>1621</v>
      </c>
      <c r="X74" t="s">
        <v>1324</v>
      </c>
      <c r="Y74" t="s">
        <v>1764</v>
      </c>
      <c r="Z74" t="s">
        <v>1623</v>
      </c>
      <c r="AA74" t="s">
        <v>324</v>
      </c>
      <c r="AB74" t="s">
        <v>1765</v>
      </c>
      <c r="AC74" t="s">
        <v>1624</v>
      </c>
      <c r="AD74" t="s">
        <v>1625</v>
      </c>
      <c r="AE74" t="s">
        <v>1766</v>
      </c>
      <c r="AF74" t="s">
        <v>324</v>
      </c>
      <c r="AG74">
        <v>95</v>
      </c>
      <c r="AH74">
        <v>0</v>
      </c>
      <c r="AI74">
        <v>0</v>
      </c>
      <c r="AJ74">
        <v>4</v>
      </c>
      <c r="AK74">
        <v>4</v>
      </c>
      <c r="AL74" t="s">
        <v>720</v>
      </c>
      <c r="AM74" t="s">
        <v>721</v>
      </c>
      <c r="AN74" t="s">
        <v>722</v>
      </c>
      <c r="AO74" t="s">
        <v>855</v>
      </c>
      <c r="AP74" t="s">
        <v>856</v>
      </c>
      <c r="AQ74" t="s">
        <v>324</v>
      </c>
      <c r="AR74" t="s">
        <v>857</v>
      </c>
      <c r="AS74" t="s">
        <v>858</v>
      </c>
      <c r="AT74" t="s">
        <v>1767</v>
      </c>
      <c r="AU74">
        <v>2024</v>
      </c>
      <c r="AV74">
        <v>148</v>
      </c>
      <c r="AW74" t="s">
        <v>324</v>
      </c>
      <c r="AX74" t="s">
        <v>324</v>
      </c>
      <c r="AY74" t="s">
        <v>324</v>
      </c>
      <c r="AZ74" t="s">
        <v>324</v>
      </c>
      <c r="BA74" t="s">
        <v>324</v>
      </c>
      <c r="BB74" t="s">
        <v>324</v>
      </c>
      <c r="BC74" t="s">
        <v>324</v>
      </c>
      <c r="BD74">
        <v>103075</v>
      </c>
      <c r="BE74" t="s">
        <v>1768</v>
      </c>
      <c r="BF74" t="str">
        <f>HYPERLINK("http://dx.doi.org/10.1016/j.habitatint.2024.103075","http://dx.doi.org/10.1016/j.habitatint.2024.103075")</f>
        <v>http://dx.doi.org/10.1016/j.habitatint.2024.103075</v>
      </c>
      <c r="BG74" t="s">
        <v>324</v>
      </c>
      <c r="BH74" t="s">
        <v>324</v>
      </c>
      <c r="BI74">
        <v>16</v>
      </c>
      <c r="BJ74" t="s">
        <v>861</v>
      </c>
      <c r="BK74" t="s">
        <v>402</v>
      </c>
      <c r="BL74" t="s">
        <v>862</v>
      </c>
      <c r="BM74" t="s">
        <v>1769</v>
      </c>
      <c r="BN74" t="s">
        <v>324</v>
      </c>
      <c r="BO74" t="s">
        <v>840</v>
      </c>
      <c r="BP74" t="s">
        <v>324</v>
      </c>
      <c r="BQ74" t="s">
        <v>324</v>
      </c>
      <c r="BR74" t="s">
        <v>353</v>
      </c>
      <c r="BS74" t="s">
        <v>1770</v>
      </c>
      <c r="BT74" t="str">
        <f>HYPERLINK("https%3A%2F%2Fwww.webofscience.com%2Fwos%2Fwoscc%2Ffull-record%2FWOS:001227349400001","View Full Record in Web of Science")</f>
        <v>View Full Record in Web of Science</v>
      </c>
    </row>
    <row r="75" spans="1:72" x14ac:dyDescent="0.25">
      <c r="A75" t="s">
        <v>322</v>
      </c>
      <c r="B75" t="s">
        <v>1771</v>
      </c>
      <c r="C75" t="s">
        <v>324</v>
      </c>
      <c r="D75" t="s">
        <v>324</v>
      </c>
      <c r="E75" t="s">
        <v>324</v>
      </c>
      <c r="F75" t="s">
        <v>1772</v>
      </c>
      <c r="G75" t="s">
        <v>324</v>
      </c>
      <c r="H75" t="s">
        <v>324</v>
      </c>
      <c r="I75" t="s">
        <v>1773</v>
      </c>
      <c r="J75" t="s">
        <v>1774</v>
      </c>
      <c r="K75" t="s">
        <v>324</v>
      </c>
      <c r="L75" t="s">
        <v>324</v>
      </c>
      <c r="M75" t="s">
        <v>328</v>
      </c>
      <c r="N75" t="s">
        <v>329</v>
      </c>
      <c r="O75" t="s">
        <v>324</v>
      </c>
      <c r="P75" t="s">
        <v>324</v>
      </c>
      <c r="Q75" t="s">
        <v>324</v>
      </c>
      <c r="R75" t="s">
        <v>324</v>
      </c>
      <c r="S75" t="s">
        <v>324</v>
      </c>
      <c r="T75" t="s">
        <v>1775</v>
      </c>
      <c r="U75" t="s">
        <v>324</v>
      </c>
      <c r="V75" t="s">
        <v>1776</v>
      </c>
      <c r="W75" t="s">
        <v>1777</v>
      </c>
      <c r="X75" t="s">
        <v>1778</v>
      </c>
      <c r="Y75" t="s">
        <v>1779</v>
      </c>
      <c r="Z75" t="s">
        <v>1780</v>
      </c>
      <c r="AA75" t="s">
        <v>324</v>
      </c>
      <c r="AB75" t="s">
        <v>324</v>
      </c>
      <c r="AC75" t="s">
        <v>324</v>
      </c>
      <c r="AD75" t="s">
        <v>324</v>
      </c>
      <c r="AE75" t="s">
        <v>324</v>
      </c>
      <c r="AF75" t="s">
        <v>324</v>
      </c>
      <c r="AG75">
        <v>39</v>
      </c>
      <c r="AH75">
        <v>0</v>
      </c>
      <c r="AI75">
        <v>0</v>
      </c>
      <c r="AJ75">
        <v>2</v>
      </c>
      <c r="AK75">
        <v>2</v>
      </c>
      <c r="AL75" t="s">
        <v>1781</v>
      </c>
      <c r="AM75" t="s">
        <v>1782</v>
      </c>
      <c r="AN75" t="s">
        <v>1783</v>
      </c>
      <c r="AO75" t="s">
        <v>1784</v>
      </c>
      <c r="AP75" t="s">
        <v>324</v>
      </c>
      <c r="AQ75" t="s">
        <v>324</v>
      </c>
      <c r="AR75" t="s">
        <v>1774</v>
      </c>
      <c r="AS75" t="s">
        <v>1785</v>
      </c>
      <c r="AT75" t="s">
        <v>346</v>
      </c>
      <c r="AU75">
        <v>2024</v>
      </c>
      <c r="AV75">
        <v>14</v>
      </c>
      <c r="AW75">
        <v>2</v>
      </c>
      <c r="AX75" t="s">
        <v>324</v>
      </c>
      <c r="AY75" t="s">
        <v>324</v>
      </c>
      <c r="AZ75" t="s">
        <v>324</v>
      </c>
      <c r="BA75" t="s">
        <v>324</v>
      </c>
      <c r="BB75" t="s">
        <v>324</v>
      </c>
      <c r="BC75" t="s">
        <v>324</v>
      </c>
      <c r="BD75">
        <v>2.158244024123918E+16</v>
      </c>
      <c r="BE75" t="s">
        <v>1786</v>
      </c>
      <c r="BF75" t="str">
        <f>HYPERLINK("http://dx.doi.org/10.1177/21582440241239179","http://dx.doi.org/10.1177/21582440241239179")</f>
        <v>http://dx.doi.org/10.1177/21582440241239179</v>
      </c>
      <c r="BG75" t="s">
        <v>324</v>
      </c>
      <c r="BH75" t="s">
        <v>324</v>
      </c>
      <c r="BI75">
        <v>15</v>
      </c>
      <c r="BJ75" t="s">
        <v>1787</v>
      </c>
      <c r="BK75" t="s">
        <v>402</v>
      </c>
      <c r="BL75" t="s">
        <v>1788</v>
      </c>
      <c r="BM75" t="s">
        <v>1789</v>
      </c>
      <c r="BN75" t="s">
        <v>324</v>
      </c>
      <c r="BO75" t="s">
        <v>458</v>
      </c>
      <c r="BP75" t="s">
        <v>324</v>
      </c>
      <c r="BQ75" t="s">
        <v>324</v>
      </c>
      <c r="BR75" t="s">
        <v>353</v>
      </c>
      <c r="BS75" t="s">
        <v>1790</v>
      </c>
      <c r="BT75" t="str">
        <f>HYPERLINK("https%3A%2F%2Fwww.webofscience.com%2Fwos%2Fwoscc%2Ffull-record%2FWOS:001206161400001","View Full Record in Web of Science")</f>
        <v>View Full Record in Web of Science</v>
      </c>
    </row>
  </sheetData>
  <sortState xmlns:xlrd2="http://schemas.microsoft.com/office/spreadsheetml/2017/richdata2" ref="A2:BT75">
    <sortCondition ref="AU2:AU7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AB713-6E18-4D3F-9A97-976CE0758626}">
  <dimension ref="A1:E75"/>
  <sheetViews>
    <sheetView workbookViewId="0">
      <selection activeCell="I19" sqref="I19"/>
    </sheetView>
  </sheetViews>
  <sheetFormatPr defaultRowHeight="15" x14ac:dyDescent="0.25"/>
  <cols>
    <col min="1" max="1" width="19.85546875" customWidth="1"/>
  </cols>
  <sheetData>
    <row r="1" spans="1:5" x14ac:dyDescent="0.25">
      <c r="A1" t="s">
        <v>296</v>
      </c>
      <c r="C1" t="s">
        <v>296</v>
      </c>
      <c r="D1" t="s">
        <v>1791</v>
      </c>
      <c r="E1" t="s">
        <v>1792</v>
      </c>
    </row>
    <row r="2" spans="1:5" x14ac:dyDescent="0.25">
      <c r="A2">
        <v>1997</v>
      </c>
      <c r="C2">
        <v>1997</v>
      </c>
      <c r="D2">
        <f>COUNTIF(A2:A75, 1997)</f>
        <v>1</v>
      </c>
      <c r="E2" s="13">
        <f t="shared" ref="E2:E10" si="0">D2/$D$11</f>
        <v>1.3513513513513514E-2</v>
      </c>
    </row>
    <row r="3" spans="1:5" x14ac:dyDescent="0.25">
      <c r="A3">
        <v>2012</v>
      </c>
      <c r="C3">
        <v>2012</v>
      </c>
      <c r="D3">
        <f>COUNTIF(A2:A75, 2012)</f>
        <v>1</v>
      </c>
      <c r="E3" s="13">
        <f t="shared" si="0"/>
        <v>1.3513513513513514E-2</v>
      </c>
    </row>
    <row r="4" spans="1:5" x14ac:dyDescent="0.25">
      <c r="A4">
        <v>2018</v>
      </c>
      <c r="C4">
        <v>2018</v>
      </c>
      <c r="D4">
        <f>COUNTIF(A2:A75, 2018)</f>
        <v>1</v>
      </c>
      <c r="E4" s="13">
        <f t="shared" si="0"/>
        <v>1.3513513513513514E-2</v>
      </c>
    </row>
    <row r="5" spans="1:5" x14ac:dyDescent="0.25">
      <c r="A5">
        <v>2019</v>
      </c>
      <c r="C5">
        <v>2019</v>
      </c>
      <c r="D5">
        <f>COUNTIF(A2:A75, 2019)</f>
        <v>7</v>
      </c>
      <c r="E5" s="13">
        <f t="shared" si="0"/>
        <v>9.45945945945946E-2</v>
      </c>
    </row>
    <row r="6" spans="1:5" x14ac:dyDescent="0.25">
      <c r="A6">
        <v>2019</v>
      </c>
      <c r="C6">
        <v>2020</v>
      </c>
      <c r="D6">
        <f>COUNTIF(A2:A75, 2020)</f>
        <v>7</v>
      </c>
      <c r="E6" s="13">
        <f t="shared" si="0"/>
        <v>9.45945945945946E-2</v>
      </c>
    </row>
    <row r="7" spans="1:5" x14ac:dyDescent="0.25">
      <c r="A7">
        <v>2019</v>
      </c>
      <c r="C7">
        <v>2021</v>
      </c>
      <c r="D7">
        <f>COUNTIF(A2:A75, 2021)</f>
        <v>6</v>
      </c>
      <c r="E7" s="13">
        <f t="shared" si="0"/>
        <v>8.1081081081081086E-2</v>
      </c>
    </row>
    <row r="8" spans="1:5" x14ac:dyDescent="0.25">
      <c r="A8">
        <v>2019</v>
      </c>
      <c r="C8">
        <v>2022</v>
      </c>
      <c r="D8">
        <f>COUNTIF(A2:A75, 2022)</f>
        <v>18</v>
      </c>
      <c r="E8" s="13">
        <f t="shared" si="0"/>
        <v>0.24324324324324326</v>
      </c>
    </row>
    <row r="9" spans="1:5" x14ac:dyDescent="0.25">
      <c r="A9">
        <v>2019</v>
      </c>
      <c r="C9">
        <v>2023</v>
      </c>
      <c r="D9">
        <f>COUNTIF(A2:A75, 2023)</f>
        <v>18</v>
      </c>
      <c r="E9" s="13">
        <f t="shared" si="0"/>
        <v>0.24324324324324326</v>
      </c>
    </row>
    <row r="10" spans="1:5" x14ac:dyDescent="0.25">
      <c r="A10">
        <v>2019</v>
      </c>
      <c r="C10">
        <v>2024</v>
      </c>
      <c r="D10">
        <f>COUNTIF(A2:A75, 2024)</f>
        <v>15</v>
      </c>
      <c r="E10" s="13">
        <f t="shared" si="0"/>
        <v>0.20270270270270271</v>
      </c>
    </row>
    <row r="11" spans="1:5" x14ac:dyDescent="0.25">
      <c r="A11">
        <v>2019</v>
      </c>
      <c r="D11" s="1">
        <f>SUM(D2:D10)</f>
        <v>74</v>
      </c>
    </row>
    <row r="12" spans="1:5" x14ac:dyDescent="0.25">
      <c r="A12">
        <v>2020</v>
      </c>
    </row>
    <row r="13" spans="1:5" x14ac:dyDescent="0.25">
      <c r="A13">
        <v>2020</v>
      </c>
    </row>
    <row r="14" spans="1:5" x14ac:dyDescent="0.25">
      <c r="A14">
        <v>2020</v>
      </c>
    </row>
    <row r="15" spans="1:5" x14ac:dyDescent="0.25">
      <c r="A15">
        <v>2020</v>
      </c>
    </row>
    <row r="16" spans="1:5" x14ac:dyDescent="0.25">
      <c r="A16">
        <v>2020</v>
      </c>
    </row>
    <row r="17" spans="1:1" x14ac:dyDescent="0.25">
      <c r="A17">
        <v>2020</v>
      </c>
    </row>
    <row r="18" spans="1:1" x14ac:dyDescent="0.25">
      <c r="A18">
        <v>2020</v>
      </c>
    </row>
    <row r="19" spans="1:1" x14ac:dyDescent="0.25">
      <c r="A19">
        <v>2021</v>
      </c>
    </row>
    <row r="20" spans="1:1" x14ac:dyDescent="0.25">
      <c r="A20">
        <v>2021</v>
      </c>
    </row>
    <row r="21" spans="1:1" x14ac:dyDescent="0.25">
      <c r="A21">
        <v>2021</v>
      </c>
    </row>
    <row r="22" spans="1:1" x14ac:dyDescent="0.25">
      <c r="A22">
        <v>2021</v>
      </c>
    </row>
    <row r="23" spans="1:1" x14ac:dyDescent="0.25">
      <c r="A23">
        <v>2021</v>
      </c>
    </row>
    <row r="24" spans="1:1" x14ac:dyDescent="0.25">
      <c r="A24">
        <v>2021</v>
      </c>
    </row>
    <row r="25" spans="1:1" x14ac:dyDescent="0.25">
      <c r="A25">
        <v>2022</v>
      </c>
    </row>
    <row r="26" spans="1:1" x14ac:dyDescent="0.25">
      <c r="A26">
        <v>2022</v>
      </c>
    </row>
    <row r="27" spans="1:1" x14ac:dyDescent="0.25">
      <c r="A27">
        <v>2022</v>
      </c>
    </row>
    <row r="28" spans="1:1" x14ac:dyDescent="0.25">
      <c r="A28">
        <v>2022</v>
      </c>
    </row>
    <row r="29" spans="1:1" x14ac:dyDescent="0.25">
      <c r="A29">
        <v>2022</v>
      </c>
    </row>
    <row r="30" spans="1:1" x14ac:dyDescent="0.25">
      <c r="A30">
        <v>2022</v>
      </c>
    </row>
    <row r="31" spans="1:1" x14ac:dyDescent="0.25">
      <c r="A31">
        <v>2022</v>
      </c>
    </row>
    <row r="32" spans="1:1" x14ac:dyDescent="0.25">
      <c r="A32">
        <v>2022</v>
      </c>
    </row>
    <row r="33" spans="1:1" x14ac:dyDescent="0.25">
      <c r="A33">
        <v>2022</v>
      </c>
    </row>
    <row r="34" spans="1:1" x14ac:dyDescent="0.25">
      <c r="A34">
        <v>2022</v>
      </c>
    </row>
    <row r="35" spans="1:1" x14ac:dyDescent="0.25">
      <c r="A35">
        <v>2022</v>
      </c>
    </row>
    <row r="36" spans="1:1" x14ac:dyDescent="0.25">
      <c r="A36">
        <v>2022</v>
      </c>
    </row>
    <row r="37" spans="1:1" x14ac:dyDescent="0.25">
      <c r="A37">
        <v>2022</v>
      </c>
    </row>
    <row r="38" spans="1:1" x14ac:dyDescent="0.25">
      <c r="A38">
        <v>2022</v>
      </c>
    </row>
    <row r="39" spans="1:1" x14ac:dyDescent="0.25">
      <c r="A39">
        <v>2022</v>
      </c>
    </row>
    <row r="40" spans="1:1" x14ac:dyDescent="0.25">
      <c r="A40">
        <v>2022</v>
      </c>
    </row>
    <row r="41" spans="1:1" x14ac:dyDescent="0.25">
      <c r="A41">
        <v>2022</v>
      </c>
    </row>
    <row r="42" spans="1:1" x14ac:dyDescent="0.25">
      <c r="A42">
        <v>2022</v>
      </c>
    </row>
    <row r="43" spans="1:1" x14ac:dyDescent="0.25">
      <c r="A43">
        <v>2023</v>
      </c>
    </row>
    <row r="44" spans="1:1" x14ac:dyDescent="0.25">
      <c r="A44">
        <v>2023</v>
      </c>
    </row>
    <row r="45" spans="1:1" x14ac:dyDescent="0.25">
      <c r="A45">
        <v>2023</v>
      </c>
    </row>
    <row r="46" spans="1:1" x14ac:dyDescent="0.25">
      <c r="A46">
        <v>2023</v>
      </c>
    </row>
    <row r="47" spans="1:1" x14ac:dyDescent="0.25">
      <c r="A47">
        <v>2023</v>
      </c>
    </row>
    <row r="48" spans="1:1" x14ac:dyDescent="0.25">
      <c r="A48">
        <v>2023</v>
      </c>
    </row>
    <row r="49" spans="1:1" x14ac:dyDescent="0.25">
      <c r="A49">
        <v>2023</v>
      </c>
    </row>
    <row r="50" spans="1:1" x14ac:dyDescent="0.25">
      <c r="A50">
        <v>2023</v>
      </c>
    </row>
    <row r="51" spans="1:1" x14ac:dyDescent="0.25">
      <c r="A51">
        <v>2023</v>
      </c>
    </row>
    <row r="52" spans="1:1" x14ac:dyDescent="0.25">
      <c r="A52">
        <v>2023</v>
      </c>
    </row>
    <row r="53" spans="1:1" x14ac:dyDescent="0.25">
      <c r="A53">
        <v>2023</v>
      </c>
    </row>
    <row r="54" spans="1:1" x14ac:dyDescent="0.25">
      <c r="A54">
        <v>2023</v>
      </c>
    </row>
    <row r="55" spans="1:1" x14ac:dyDescent="0.25">
      <c r="A55">
        <v>2023</v>
      </c>
    </row>
    <row r="56" spans="1:1" x14ac:dyDescent="0.25">
      <c r="A56">
        <v>2023</v>
      </c>
    </row>
    <row r="57" spans="1:1" x14ac:dyDescent="0.25">
      <c r="A57">
        <v>2023</v>
      </c>
    </row>
    <row r="58" spans="1:1" x14ac:dyDescent="0.25">
      <c r="A58">
        <v>2023</v>
      </c>
    </row>
    <row r="59" spans="1:1" x14ac:dyDescent="0.25">
      <c r="A59">
        <v>2023</v>
      </c>
    </row>
    <row r="60" spans="1:1" x14ac:dyDescent="0.25">
      <c r="A60">
        <v>2023</v>
      </c>
    </row>
    <row r="61" spans="1:1" x14ac:dyDescent="0.25">
      <c r="A61">
        <v>2024</v>
      </c>
    </row>
    <row r="62" spans="1:1" x14ac:dyDescent="0.25">
      <c r="A62">
        <v>2024</v>
      </c>
    </row>
    <row r="63" spans="1:1" x14ac:dyDescent="0.25">
      <c r="A63">
        <v>2024</v>
      </c>
    </row>
    <row r="64" spans="1:1" x14ac:dyDescent="0.25">
      <c r="A64">
        <v>2024</v>
      </c>
    </row>
    <row r="65" spans="1:1" x14ac:dyDescent="0.25">
      <c r="A65">
        <v>2024</v>
      </c>
    </row>
    <row r="66" spans="1:1" x14ac:dyDescent="0.25">
      <c r="A66">
        <v>2024</v>
      </c>
    </row>
    <row r="67" spans="1:1" x14ac:dyDescent="0.25">
      <c r="A67">
        <v>2024</v>
      </c>
    </row>
    <row r="68" spans="1:1" x14ac:dyDescent="0.25">
      <c r="A68">
        <v>2024</v>
      </c>
    </row>
    <row r="69" spans="1:1" x14ac:dyDescent="0.25">
      <c r="A69">
        <v>2024</v>
      </c>
    </row>
    <row r="70" spans="1:1" x14ac:dyDescent="0.25">
      <c r="A70">
        <v>2024</v>
      </c>
    </row>
    <row r="71" spans="1:1" x14ac:dyDescent="0.25">
      <c r="A71">
        <v>2024</v>
      </c>
    </row>
    <row r="72" spans="1:1" x14ac:dyDescent="0.25">
      <c r="A72">
        <v>2024</v>
      </c>
    </row>
    <row r="73" spans="1:1" x14ac:dyDescent="0.25">
      <c r="A73">
        <v>2024</v>
      </c>
    </row>
    <row r="74" spans="1:1" x14ac:dyDescent="0.25">
      <c r="A74">
        <v>2024</v>
      </c>
    </row>
    <row r="75" spans="1:1" x14ac:dyDescent="0.25">
      <c r="A75">
        <v>2024</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3B078-FA6C-4EF2-B867-EE7AE4618E6D}">
  <dimension ref="A1:U41"/>
  <sheetViews>
    <sheetView workbookViewId="0">
      <selection activeCell="Q24" sqref="Q24"/>
    </sheetView>
  </sheetViews>
  <sheetFormatPr defaultRowHeight="15" x14ac:dyDescent="0.25"/>
  <cols>
    <col min="1" max="1" width="4.42578125" customWidth="1"/>
    <col min="2" max="2" width="14.7109375" customWidth="1"/>
    <col min="3" max="3" width="11.5703125" style="2" customWidth="1"/>
    <col min="4" max="4" width="9.5703125" style="2" customWidth="1"/>
    <col min="5" max="5" width="17.85546875" style="2" customWidth="1"/>
    <col min="6" max="6" width="6" customWidth="1"/>
    <col min="7" max="7" width="4.42578125" customWidth="1"/>
    <col min="8" max="8" width="11.28515625" customWidth="1"/>
    <col min="9" max="9" width="11.5703125" style="2" customWidth="1"/>
    <col min="10" max="10" width="9.5703125" style="2" customWidth="1"/>
    <col min="11" max="11" width="7.140625" style="2" customWidth="1"/>
    <col min="12" max="12" width="4.42578125" customWidth="1"/>
    <col min="13" max="13" width="13.7109375" customWidth="1"/>
    <col min="14" max="14" width="12.28515625" style="2" customWidth="1"/>
    <col min="15" max="15" width="11.85546875" style="2" customWidth="1"/>
    <col min="16" max="16" width="7" customWidth="1"/>
    <col min="17" max="17" width="15.28515625" customWidth="1"/>
    <col min="18" max="18" width="14.140625" customWidth="1"/>
    <col min="20" max="20" width="12" style="2" customWidth="1"/>
    <col min="21" max="21" width="11.42578125" customWidth="1"/>
  </cols>
  <sheetData>
    <row r="1" spans="1:21" ht="45" x14ac:dyDescent="0.25">
      <c r="A1" t="s">
        <v>0</v>
      </c>
      <c r="B1" t="s">
        <v>208</v>
      </c>
      <c r="C1" s="2" t="s">
        <v>2</v>
      </c>
      <c r="D1" s="2" t="s">
        <v>3</v>
      </c>
      <c r="E1" s="2" t="s">
        <v>4</v>
      </c>
      <c r="G1" t="s">
        <v>0</v>
      </c>
      <c r="H1" t="s">
        <v>208</v>
      </c>
      <c r="I1" s="2" t="s">
        <v>2</v>
      </c>
      <c r="J1" s="3" t="s">
        <v>3</v>
      </c>
      <c r="L1" t="s">
        <v>0</v>
      </c>
      <c r="M1" t="s">
        <v>208</v>
      </c>
      <c r="N1" s="3" t="s">
        <v>2</v>
      </c>
      <c r="O1" s="2" t="s">
        <v>3</v>
      </c>
      <c r="Q1" t="s">
        <v>208</v>
      </c>
      <c r="R1" s="3" t="s">
        <v>2</v>
      </c>
      <c r="S1" s="2" t="s">
        <v>3</v>
      </c>
      <c r="T1" s="11" t="s">
        <v>248</v>
      </c>
      <c r="U1" s="11" t="s">
        <v>249</v>
      </c>
    </row>
    <row r="2" spans="1:21" x14ac:dyDescent="0.25">
      <c r="A2">
        <v>1</v>
      </c>
      <c r="B2" t="s">
        <v>209</v>
      </c>
      <c r="C2" s="2">
        <v>1</v>
      </c>
      <c r="D2" s="2">
        <v>5</v>
      </c>
      <c r="E2" s="2">
        <v>1</v>
      </c>
      <c r="G2">
        <v>25</v>
      </c>
      <c r="H2" t="s">
        <v>233</v>
      </c>
      <c r="I2" s="2">
        <v>13</v>
      </c>
      <c r="J2" s="2">
        <v>118</v>
      </c>
      <c r="L2">
        <v>25</v>
      </c>
      <c r="M2" t="s">
        <v>233</v>
      </c>
      <c r="N2" s="2">
        <v>13</v>
      </c>
      <c r="O2" s="2">
        <v>118</v>
      </c>
      <c r="Q2" t="s">
        <v>233</v>
      </c>
      <c r="R2" s="2">
        <v>13</v>
      </c>
      <c r="S2" s="2">
        <v>118</v>
      </c>
      <c r="T2" s="12">
        <f>R2/$C$41</f>
        <v>0.13829787234042554</v>
      </c>
      <c r="U2" s="12">
        <f>S2/$D$41</f>
        <v>0.15775401069518716</v>
      </c>
    </row>
    <row r="3" spans="1:21" x14ac:dyDescent="0.25">
      <c r="A3">
        <v>2</v>
      </c>
      <c r="B3" t="s">
        <v>210</v>
      </c>
      <c r="C3" s="2">
        <v>5</v>
      </c>
      <c r="D3" s="2">
        <v>109</v>
      </c>
      <c r="E3" s="2">
        <v>2</v>
      </c>
      <c r="G3">
        <v>2</v>
      </c>
      <c r="H3" t="s">
        <v>210</v>
      </c>
      <c r="I3" s="2">
        <v>5</v>
      </c>
      <c r="J3" s="2">
        <v>109</v>
      </c>
      <c r="L3">
        <v>38</v>
      </c>
      <c r="M3" t="s">
        <v>246</v>
      </c>
      <c r="N3" s="2">
        <v>8</v>
      </c>
      <c r="O3" s="2">
        <v>50</v>
      </c>
      <c r="Q3" t="s">
        <v>246</v>
      </c>
      <c r="R3" s="2">
        <v>8</v>
      </c>
      <c r="S3" s="2">
        <v>50</v>
      </c>
      <c r="T3" s="12">
        <f t="shared" ref="T3:T16" si="0">R3/$C$41</f>
        <v>8.5106382978723402E-2</v>
      </c>
      <c r="U3" s="12">
        <f t="shared" ref="U3:U16" si="1">S3/$D$41</f>
        <v>6.684491978609626E-2</v>
      </c>
    </row>
    <row r="4" spans="1:21" x14ac:dyDescent="0.25">
      <c r="A4">
        <v>3</v>
      </c>
      <c r="B4" t="s">
        <v>211</v>
      </c>
      <c r="C4" s="2">
        <v>1</v>
      </c>
      <c r="D4" s="2">
        <v>3</v>
      </c>
      <c r="E4" s="2">
        <v>0</v>
      </c>
      <c r="G4">
        <v>32</v>
      </c>
      <c r="H4" t="s">
        <v>240</v>
      </c>
      <c r="I4" s="2">
        <v>4</v>
      </c>
      <c r="J4" s="2">
        <v>95</v>
      </c>
      <c r="L4">
        <v>11</v>
      </c>
      <c r="M4" t="s">
        <v>219</v>
      </c>
      <c r="N4" s="2">
        <v>7</v>
      </c>
      <c r="O4" s="2">
        <v>22</v>
      </c>
      <c r="Q4" t="s">
        <v>219</v>
      </c>
      <c r="R4" s="2">
        <v>7</v>
      </c>
      <c r="S4" s="2">
        <v>22</v>
      </c>
      <c r="T4" s="12">
        <f t="shared" si="0"/>
        <v>7.4468085106382975E-2</v>
      </c>
      <c r="U4" s="12">
        <f t="shared" si="1"/>
        <v>2.9411764705882353E-2</v>
      </c>
    </row>
    <row r="5" spans="1:21" x14ac:dyDescent="0.25">
      <c r="A5">
        <v>4</v>
      </c>
      <c r="B5" t="s">
        <v>212</v>
      </c>
      <c r="C5" s="2">
        <v>1</v>
      </c>
      <c r="D5" s="2">
        <v>3</v>
      </c>
      <c r="E5" s="2">
        <v>2</v>
      </c>
      <c r="G5">
        <v>38</v>
      </c>
      <c r="H5" t="s">
        <v>246</v>
      </c>
      <c r="I5" s="2">
        <v>8</v>
      </c>
      <c r="J5" s="2">
        <v>50</v>
      </c>
      <c r="L5">
        <v>2</v>
      </c>
      <c r="M5" t="s">
        <v>210</v>
      </c>
      <c r="N5" s="2">
        <v>5</v>
      </c>
      <c r="O5" s="2">
        <v>109</v>
      </c>
      <c r="Q5" t="s">
        <v>210</v>
      </c>
      <c r="R5" s="2">
        <v>5</v>
      </c>
      <c r="S5" s="2">
        <v>109</v>
      </c>
      <c r="T5" s="12">
        <f t="shared" si="0"/>
        <v>5.3191489361702128E-2</v>
      </c>
      <c r="U5" s="12">
        <f t="shared" si="1"/>
        <v>0.14572192513368984</v>
      </c>
    </row>
    <row r="6" spans="1:21" x14ac:dyDescent="0.25">
      <c r="A6">
        <v>5</v>
      </c>
      <c r="B6" t="s">
        <v>213</v>
      </c>
      <c r="C6" s="2">
        <v>1</v>
      </c>
      <c r="D6" s="2">
        <v>0</v>
      </c>
      <c r="E6" s="2">
        <v>2</v>
      </c>
      <c r="G6">
        <v>35</v>
      </c>
      <c r="H6" t="s">
        <v>243</v>
      </c>
      <c r="I6" s="2">
        <v>3</v>
      </c>
      <c r="J6" s="2">
        <v>49</v>
      </c>
      <c r="L6">
        <v>9</v>
      </c>
      <c r="M6" t="s">
        <v>217</v>
      </c>
      <c r="N6" s="2">
        <v>4</v>
      </c>
      <c r="O6" s="2">
        <v>13</v>
      </c>
      <c r="Q6" t="s">
        <v>217</v>
      </c>
      <c r="R6" s="2">
        <v>4</v>
      </c>
      <c r="S6" s="2">
        <v>13</v>
      </c>
      <c r="T6" s="12">
        <f t="shared" si="0"/>
        <v>4.2553191489361701E-2</v>
      </c>
      <c r="U6" s="12">
        <f t="shared" si="1"/>
        <v>1.7379679144385027E-2</v>
      </c>
    </row>
    <row r="7" spans="1:21" x14ac:dyDescent="0.25">
      <c r="A7">
        <v>6</v>
      </c>
      <c r="B7" t="s">
        <v>214</v>
      </c>
      <c r="C7" s="2">
        <v>1</v>
      </c>
      <c r="D7" s="2">
        <v>0</v>
      </c>
      <c r="E7" s="2">
        <v>0</v>
      </c>
      <c r="G7">
        <v>15</v>
      </c>
      <c r="H7" t="s">
        <v>223</v>
      </c>
      <c r="I7" s="2">
        <v>3</v>
      </c>
      <c r="J7" s="2">
        <v>38</v>
      </c>
      <c r="L7">
        <v>14</v>
      </c>
      <c r="M7" t="s">
        <v>222</v>
      </c>
      <c r="N7" s="2">
        <v>4</v>
      </c>
      <c r="O7" s="2">
        <v>32</v>
      </c>
      <c r="Q7" t="s">
        <v>222</v>
      </c>
      <c r="R7" s="2">
        <v>4</v>
      </c>
      <c r="S7" s="2">
        <v>32</v>
      </c>
      <c r="T7" s="12">
        <f t="shared" si="0"/>
        <v>4.2553191489361701E-2</v>
      </c>
      <c r="U7" s="12">
        <f t="shared" si="1"/>
        <v>4.2780748663101602E-2</v>
      </c>
    </row>
    <row r="8" spans="1:21" x14ac:dyDescent="0.25">
      <c r="A8">
        <v>7</v>
      </c>
      <c r="B8" t="s">
        <v>215</v>
      </c>
      <c r="C8" s="2">
        <v>1</v>
      </c>
      <c r="D8" s="2">
        <v>0</v>
      </c>
      <c r="E8" s="2">
        <v>1</v>
      </c>
      <c r="G8">
        <v>14</v>
      </c>
      <c r="H8" t="s">
        <v>222</v>
      </c>
      <c r="I8" s="2">
        <v>4</v>
      </c>
      <c r="J8" s="2">
        <v>32</v>
      </c>
      <c r="L8">
        <v>27</v>
      </c>
      <c r="M8" t="s">
        <v>235</v>
      </c>
      <c r="N8" s="2">
        <v>4</v>
      </c>
      <c r="O8" s="2">
        <v>26</v>
      </c>
      <c r="Q8" t="s">
        <v>235</v>
      </c>
      <c r="R8" s="2">
        <v>4</v>
      </c>
      <c r="S8" s="2">
        <v>26</v>
      </c>
      <c r="T8" s="12">
        <f t="shared" si="0"/>
        <v>4.2553191489361701E-2</v>
      </c>
      <c r="U8" s="12">
        <f t="shared" si="1"/>
        <v>3.4759358288770054E-2</v>
      </c>
    </row>
    <row r="9" spans="1:21" x14ac:dyDescent="0.25">
      <c r="A9">
        <v>8</v>
      </c>
      <c r="B9" t="s">
        <v>216</v>
      </c>
      <c r="C9" s="2">
        <v>1</v>
      </c>
      <c r="D9" s="2">
        <v>8</v>
      </c>
      <c r="E9" s="2">
        <v>0</v>
      </c>
      <c r="G9">
        <v>29</v>
      </c>
      <c r="H9" t="s">
        <v>237</v>
      </c>
      <c r="I9" s="2">
        <v>4</v>
      </c>
      <c r="J9" s="2">
        <v>31</v>
      </c>
      <c r="L9">
        <v>29</v>
      </c>
      <c r="M9" t="s">
        <v>237</v>
      </c>
      <c r="N9" s="2">
        <v>4</v>
      </c>
      <c r="O9" s="2">
        <v>31</v>
      </c>
      <c r="Q9" t="s">
        <v>237</v>
      </c>
      <c r="R9" s="2">
        <v>4</v>
      </c>
      <c r="S9" s="2">
        <v>31</v>
      </c>
      <c r="T9" s="12">
        <f t="shared" si="0"/>
        <v>4.2553191489361701E-2</v>
      </c>
      <c r="U9" s="12">
        <f t="shared" si="1"/>
        <v>4.1443850267379678E-2</v>
      </c>
    </row>
    <row r="10" spans="1:21" x14ac:dyDescent="0.25">
      <c r="A10">
        <v>9</v>
      </c>
      <c r="B10" t="s">
        <v>217</v>
      </c>
      <c r="C10" s="2">
        <v>4</v>
      </c>
      <c r="D10" s="2">
        <v>13</v>
      </c>
      <c r="E10" s="2">
        <v>4</v>
      </c>
      <c r="G10">
        <v>27</v>
      </c>
      <c r="H10" t="s">
        <v>235</v>
      </c>
      <c r="I10" s="2">
        <v>4</v>
      </c>
      <c r="J10" s="2">
        <v>26</v>
      </c>
      <c r="L10">
        <v>32</v>
      </c>
      <c r="M10" t="s">
        <v>240</v>
      </c>
      <c r="N10" s="2">
        <v>4</v>
      </c>
      <c r="O10" s="2">
        <v>95</v>
      </c>
      <c r="Q10" t="s">
        <v>240</v>
      </c>
      <c r="R10" s="2">
        <v>4</v>
      </c>
      <c r="S10" s="2">
        <v>95</v>
      </c>
      <c r="T10" s="12">
        <f t="shared" si="0"/>
        <v>4.2553191489361701E-2</v>
      </c>
      <c r="U10" s="12">
        <f t="shared" si="1"/>
        <v>0.1270053475935829</v>
      </c>
    </row>
    <row r="11" spans="1:21" x14ac:dyDescent="0.25">
      <c r="A11">
        <v>10</v>
      </c>
      <c r="B11" t="s">
        <v>218</v>
      </c>
      <c r="C11" s="2">
        <v>1</v>
      </c>
      <c r="D11" s="2">
        <v>21</v>
      </c>
      <c r="E11" s="2">
        <v>0</v>
      </c>
      <c r="G11">
        <v>31</v>
      </c>
      <c r="H11" t="s">
        <v>239</v>
      </c>
      <c r="I11" s="2">
        <v>3</v>
      </c>
      <c r="J11" s="2">
        <v>26</v>
      </c>
      <c r="L11">
        <v>15</v>
      </c>
      <c r="M11" t="s">
        <v>223</v>
      </c>
      <c r="N11" s="2">
        <v>3</v>
      </c>
      <c r="O11" s="2">
        <v>38</v>
      </c>
      <c r="Q11" t="s">
        <v>223</v>
      </c>
      <c r="R11" s="2">
        <v>3</v>
      </c>
      <c r="S11" s="2">
        <v>38</v>
      </c>
      <c r="T11" s="12">
        <f t="shared" si="0"/>
        <v>3.1914893617021274E-2</v>
      </c>
      <c r="U11" s="12">
        <f t="shared" si="1"/>
        <v>5.0802139037433157E-2</v>
      </c>
    </row>
    <row r="12" spans="1:21" x14ac:dyDescent="0.25">
      <c r="A12">
        <v>11</v>
      </c>
      <c r="B12" t="s">
        <v>219</v>
      </c>
      <c r="C12" s="2">
        <v>7</v>
      </c>
      <c r="D12" s="2">
        <v>22</v>
      </c>
      <c r="E12" s="2">
        <v>0</v>
      </c>
      <c r="G12">
        <v>11</v>
      </c>
      <c r="H12" t="s">
        <v>219</v>
      </c>
      <c r="I12" s="2">
        <v>7</v>
      </c>
      <c r="J12" s="2">
        <v>22</v>
      </c>
      <c r="L12">
        <v>31</v>
      </c>
      <c r="M12" t="s">
        <v>239</v>
      </c>
      <c r="N12" s="2">
        <v>3</v>
      </c>
      <c r="O12" s="2">
        <v>26</v>
      </c>
      <c r="Q12" t="s">
        <v>239</v>
      </c>
      <c r="R12" s="2">
        <v>3</v>
      </c>
      <c r="S12" s="2">
        <v>26</v>
      </c>
      <c r="T12" s="12">
        <f t="shared" si="0"/>
        <v>3.1914893617021274E-2</v>
      </c>
      <c r="U12" s="12">
        <f t="shared" si="1"/>
        <v>3.4759358288770054E-2</v>
      </c>
    </row>
    <row r="13" spans="1:21" x14ac:dyDescent="0.25">
      <c r="A13">
        <v>12</v>
      </c>
      <c r="B13" t="s">
        <v>220</v>
      </c>
      <c r="C13" s="2">
        <v>1</v>
      </c>
      <c r="D13" s="2">
        <v>12</v>
      </c>
      <c r="E13" s="2">
        <v>0</v>
      </c>
      <c r="G13">
        <v>10</v>
      </c>
      <c r="H13" t="s">
        <v>218</v>
      </c>
      <c r="I13" s="2">
        <v>1</v>
      </c>
      <c r="J13" s="2">
        <v>21</v>
      </c>
      <c r="L13">
        <v>35</v>
      </c>
      <c r="M13" s="4" t="s">
        <v>243</v>
      </c>
      <c r="N13" s="7">
        <v>3</v>
      </c>
      <c r="O13" s="7">
        <v>49</v>
      </c>
      <c r="Q13" s="8" t="s">
        <v>244</v>
      </c>
      <c r="R13" s="9">
        <v>5</v>
      </c>
      <c r="S13" s="9">
        <v>50</v>
      </c>
      <c r="T13" s="12">
        <f t="shared" si="0"/>
        <v>5.3191489361702128E-2</v>
      </c>
      <c r="U13" s="12">
        <f t="shared" si="1"/>
        <v>6.684491978609626E-2</v>
      </c>
    </row>
    <row r="14" spans="1:21" x14ac:dyDescent="0.25">
      <c r="A14">
        <v>13</v>
      </c>
      <c r="B14" t="s">
        <v>221</v>
      </c>
      <c r="C14" s="2">
        <v>1</v>
      </c>
      <c r="D14" s="2">
        <v>4</v>
      </c>
      <c r="E14" s="2">
        <v>4</v>
      </c>
      <c r="G14">
        <v>17</v>
      </c>
      <c r="H14" t="s">
        <v>225</v>
      </c>
      <c r="I14" s="2">
        <v>2</v>
      </c>
      <c r="J14" s="2">
        <v>17</v>
      </c>
      <c r="L14">
        <v>17</v>
      </c>
      <c r="M14" t="s">
        <v>225</v>
      </c>
      <c r="N14" s="2">
        <v>2</v>
      </c>
      <c r="O14" s="2">
        <v>17</v>
      </c>
      <c r="Q14" t="s">
        <v>225</v>
      </c>
      <c r="R14" s="2">
        <v>2</v>
      </c>
      <c r="S14" s="2">
        <v>17</v>
      </c>
      <c r="T14" s="12">
        <f t="shared" si="0"/>
        <v>2.1276595744680851E-2</v>
      </c>
      <c r="U14" s="12">
        <f t="shared" si="1"/>
        <v>2.2727272727272728E-2</v>
      </c>
    </row>
    <row r="15" spans="1:21" x14ac:dyDescent="0.25">
      <c r="A15">
        <v>14</v>
      </c>
      <c r="B15" t="s">
        <v>222</v>
      </c>
      <c r="C15" s="2">
        <v>4</v>
      </c>
      <c r="D15" s="2">
        <v>32</v>
      </c>
      <c r="E15" s="2">
        <v>2</v>
      </c>
      <c r="G15">
        <v>34</v>
      </c>
      <c r="H15" t="s">
        <v>242</v>
      </c>
      <c r="I15" s="2">
        <v>1</v>
      </c>
      <c r="J15" s="2">
        <v>14</v>
      </c>
      <c r="L15">
        <v>18</v>
      </c>
      <c r="M15" t="s">
        <v>226</v>
      </c>
      <c r="N15" s="2">
        <v>2</v>
      </c>
      <c r="O15" s="2">
        <v>1</v>
      </c>
      <c r="Q15" t="s">
        <v>226</v>
      </c>
      <c r="R15" s="2">
        <v>2</v>
      </c>
      <c r="S15" s="2">
        <v>1</v>
      </c>
      <c r="T15" s="12">
        <f t="shared" si="0"/>
        <v>2.1276595744680851E-2</v>
      </c>
      <c r="U15" s="12">
        <f t="shared" si="1"/>
        <v>1.3368983957219251E-3</v>
      </c>
    </row>
    <row r="16" spans="1:21" x14ac:dyDescent="0.25">
      <c r="A16">
        <v>15</v>
      </c>
      <c r="B16" t="s">
        <v>223</v>
      </c>
      <c r="C16" s="2">
        <v>3</v>
      </c>
      <c r="D16" s="2">
        <v>38</v>
      </c>
      <c r="E16" s="2">
        <v>0</v>
      </c>
      <c r="G16">
        <v>39</v>
      </c>
      <c r="H16" t="s">
        <v>247</v>
      </c>
      <c r="I16" s="2">
        <v>1</v>
      </c>
      <c r="J16" s="2">
        <v>14</v>
      </c>
      <c r="L16">
        <v>28</v>
      </c>
      <c r="M16" s="5" t="s">
        <v>236</v>
      </c>
      <c r="N16" s="6">
        <v>2</v>
      </c>
      <c r="O16" s="6">
        <v>0</v>
      </c>
      <c r="Q16" t="s">
        <v>241</v>
      </c>
      <c r="R16" s="2">
        <v>2</v>
      </c>
      <c r="S16" s="2">
        <v>5</v>
      </c>
      <c r="T16" s="12">
        <f t="shared" si="0"/>
        <v>2.1276595744680851E-2</v>
      </c>
      <c r="U16" s="12">
        <f t="shared" si="1"/>
        <v>6.6844919786096255E-3</v>
      </c>
    </row>
    <row r="17" spans="1:15" x14ac:dyDescent="0.25">
      <c r="A17">
        <v>16</v>
      </c>
      <c r="B17" t="s">
        <v>224</v>
      </c>
      <c r="C17" s="2">
        <v>1</v>
      </c>
      <c r="D17" s="2">
        <v>3</v>
      </c>
      <c r="E17" s="2">
        <v>1</v>
      </c>
      <c r="G17">
        <v>9</v>
      </c>
      <c r="H17" t="s">
        <v>217</v>
      </c>
      <c r="I17" s="2">
        <v>4</v>
      </c>
      <c r="J17" s="2">
        <v>13</v>
      </c>
      <c r="L17">
        <v>33</v>
      </c>
      <c r="M17" t="s">
        <v>241</v>
      </c>
      <c r="N17" s="2">
        <v>2</v>
      </c>
      <c r="O17" s="2">
        <v>5</v>
      </c>
    </row>
    <row r="18" spans="1:15" x14ac:dyDescent="0.25">
      <c r="A18">
        <v>17</v>
      </c>
      <c r="B18" t="s">
        <v>225</v>
      </c>
      <c r="C18" s="2">
        <v>2</v>
      </c>
      <c r="D18" s="2">
        <v>17</v>
      </c>
      <c r="E18" s="2">
        <v>5</v>
      </c>
      <c r="G18">
        <v>22</v>
      </c>
      <c r="H18" t="s">
        <v>230</v>
      </c>
      <c r="I18" s="2">
        <v>1</v>
      </c>
      <c r="J18" s="2">
        <v>13</v>
      </c>
      <c r="L18">
        <v>36</v>
      </c>
      <c r="M18" s="4" t="s">
        <v>244</v>
      </c>
      <c r="N18" s="7">
        <v>2</v>
      </c>
      <c r="O18" s="7">
        <v>1</v>
      </c>
    </row>
    <row r="19" spans="1:15" x14ac:dyDescent="0.25">
      <c r="A19">
        <v>18</v>
      </c>
      <c r="B19" t="s">
        <v>226</v>
      </c>
      <c r="C19" s="2">
        <v>2</v>
      </c>
      <c r="D19" s="2">
        <v>1</v>
      </c>
      <c r="E19" s="2">
        <v>0</v>
      </c>
      <c r="G19">
        <v>12</v>
      </c>
      <c r="H19" t="s">
        <v>220</v>
      </c>
      <c r="I19" s="2">
        <v>1</v>
      </c>
      <c r="J19" s="2">
        <v>12</v>
      </c>
      <c r="L19">
        <v>1</v>
      </c>
      <c r="M19" t="s">
        <v>209</v>
      </c>
      <c r="N19" s="2">
        <v>1</v>
      </c>
      <c r="O19" s="2">
        <v>5</v>
      </c>
    </row>
    <row r="20" spans="1:15" x14ac:dyDescent="0.25">
      <c r="A20">
        <v>19</v>
      </c>
      <c r="B20" t="s">
        <v>227</v>
      </c>
      <c r="C20" s="2">
        <v>1</v>
      </c>
      <c r="D20" s="2">
        <v>3</v>
      </c>
      <c r="E20" s="2">
        <v>2</v>
      </c>
      <c r="G20">
        <v>8</v>
      </c>
      <c r="H20" t="s">
        <v>216</v>
      </c>
      <c r="I20" s="2">
        <v>1</v>
      </c>
      <c r="J20" s="2">
        <v>8</v>
      </c>
      <c r="L20">
        <v>3</v>
      </c>
      <c r="M20" t="s">
        <v>211</v>
      </c>
      <c r="N20" s="2">
        <v>1</v>
      </c>
      <c r="O20" s="2">
        <v>3</v>
      </c>
    </row>
    <row r="21" spans="1:15" x14ac:dyDescent="0.25">
      <c r="A21">
        <v>20</v>
      </c>
      <c r="B21" t="s">
        <v>228</v>
      </c>
      <c r="C21" s="2">
        <v>1</v>
      </c>
      <c r="D21" s="2">
        <v>0</v>
      </c>
      <c r="E21" s="2">
        <v>0</v>
      </c>
      <c r="G21">
        <v>24</v>
      </c>
      <c r="H21" t="s">
        <v>232</v>
      </c>
      <c r="I21" s="2">
        <v>1</v>
      </c>
      <c r="J21" s="2">
        <v>6</v>
      </c>
      <c r="L21">
        <v>4</v>
      </c>
      <c r="M21" t="s">
        <v>212</v>
      </c>
      <c r="N21" s="2">
        <v>1</v>
      </c>
      <c r="O21" s="2">
        <v>3</v>
      </c>
    </row>
    <row r="22" spans="1:15" x14ac:dyDescent="0.25">
      <c r="A22">
        <v>21</v>
      </c>
      <c r="B22" t="s">
        <v>229</v>
      </c>
      <c r="C22" s="2">
        <v>1</v>
      </c>
      <c r="D22" s="2">
        <v>0</v>
      </c>
      <c r="E22" s="2">
        <v>1</v>
      </c>
      <c r="G22">
        <v>1</v>
      </c>
      <c r="H22" t="s">
        <v>209</v>
      </c>
      <c r="I22" s="2">
        <v>1</v>
      </c>
      <c r="J22" s="2">
        <v>5</v>
      </c>
      <c r="L22">
        <v>5</v>
      </c>
      <c r="M22" t="s">
        <v>213</v>
      </c>
      <c r="N22" s="2">
        <v>1</v>
      </c>
      <c r="O22" s="2">
        <v>0</v>
      </c>
    </row>
    <row r="23" spans="1:15" x14ac:dyDescent="0.25">
      <c r="A23">
        <v>22</v>
      </c>
      <c r="B23" t="s">
        <v>230</v>
      </c>
      <c r="C23" s="2">
        <v>1</v>
      </c>
      <c r="D23" s="2">
        <v>13</v>
      </c>
      <c r="E23" s="2">
        <v>0</v>
      </c>
      <c r="G23">
        <v>33</v>
      </c>
      <c r="H23" t="s">
        <v>241</v>
      </c>
      <c r="I23" s="2">
        <v>2</v>
      </c>
      <c r="J23" s="2">
        <v>5</v>
      </c>
      <c r="L23">
        <v>6</v>
      </c>
      <c r="M23" t="s">
        <v>214</v>
      </c>
      <c r="N23" s="2">
        <v>1</v>
      </c>
      <c r="O23" s="2">
        <v>0</v>
      </c>
    </row>
    <row r="24" spans="1:15" x14ac:dyDescent="0.25">
      <c r="A24">
        <v>23</v>
      </c>
      <c r="B24" t="s">
        <v>231</v>
      </c>
      <c r="C24" s="2">
        <v>1</v>
      </c>
      <c r="D24" s="2">
        <v>4</v>
      </c>
      <c r="E24" s="2">
        <v>4</v>
      </c>
      <c r="G24">
        <v>13</v>
      </c>
      <c r="H24" t="s">
        <v>221</v>
      </c>
      <c r="I24" s="2">
        <v>1</v>
      </c>
      <c r="J24" s="2">
        <v>4</v>
      </c>
      <c r="L24">
        <v>7</v>
      </c>
      <c r="M24" t="s">
        <v>215</v>
      </c>
      <c r="N24" s="2">
        <v>1</v>
      </c>
      <c r="O24" s="2">
        <v>0</v>
      </c>
    </row>
    <row r="25" spans="1:15" x14ac:dyDescent="0.25">
      <c r="A25">
        <v>24</v>
      </c>
      <c r="B25" t="s">
        <v>232</v>
      </c>
      <c r="C25" s="2">
        <v>1</v>
      </c>
      <c r="D25" s="2">
        <v>6</v>
      </c>
      <c r="E25" s="2">
        <v>1</v>
      </c>
      <c r="G25">
        <v>23</v>
      </c>
      <c r="H25" t="s">
        <v>231</v>
      </c>
      <c r="I25" s="2">
        <v>1</v>
      </c>
      <c r="J25" s="2">
        <v>4</v>
      </c>
      <c r="L25">
        <v>8</v>
      </c>
      <c r="M25" t="s">
        <v>216</v>
      </c>
      <c r="N25" s="2">
        <v>1</v>
      </c>
      <c r="O25" s="2">
        <v>8</v>
      </c>
    </row>
    <row r="26" spans="1:15" x14ac:dyDescent="0.25">
      <c r="A26">
        <v>25</v>
      </c>
      <c r="B26" t="s">
        <v>233</v>
      </c>
      <c r="C26" s="2">
        <v>13</v>
      </c>
      <c r="D26" s="2">
        <v>118</v>
      </c>
      <c r="E26" s="2">
        <v>4</v>
      </c>
      <c r="G26">
        <v>3</v>
      </c>
      <c r="H26" t="s">
        <v>211</v>
      </c>
      <c r="I26" s="2">
        <v>1</v>
      </c>
      <c r="J26" s="2">
        <v>3</v>
      </c>
      <c r="L26">
        <v>10</v>
      </c>
      <c r="M26" t="s">
        <v>218</v>
      </c>
      <c r="N26" s="2">
        <v>1</v>
      </c>
      <c r="O26" s="2">
        <v>21</v>
      </c>
    </row>
    <row r="27" spans="1:15" x14ac:dyDescent="0.25">
      <c r="A27">
        <v>26</v>
      </c>
      <c r="B27" t="s">
        <v>234</v>
      </c>
      <c r="C27" s="2">
        <v>1</v>
      </c>
      <c r="D27" s="2">
        <v>2</v>
      </c>
      <c r="E27" s="2">
        <v>0</v>
      </c>
      <c r="G27">
        <v>4</v>
      </c>
      <c r="H27" t="s">
        <v>212</v>
      </c>
      <c r="I27" s="2">
        <v>1</v>
      </c>
      <c r="J27" s="2">
        <v>3</v>
      </c>
      <c r="L27">
        <v>12</v>
      </c>
      <c r="M27" t="s">
        <v>220</v>
      </c>
      <c r="N27" s="2">
        <v>1</v>
      </c>
      <c r="O27" s="2">
        <v>12</v>
      </c>
    </row>
    <row r="28" spans="1:15" x14ac:dyDescent="0.25">
      <c r="A28">
        <v>27</v>
      </c>
      <c r="B28" t="s">
        <v>235</v>
      </c>
      <c r="C28" s="2">
        <v>4</v>
      </c>
      <c r="D28" s="2">
        <v>26</v>
      </c>
      <c r="E28" s="2">
        <v>1</v>
      </c>
      <c r="G28">
        <v>16</v>
      </c>
      <c r="H28" t="s">
        <v>224</v>
      </c>
      <c r="I28" s="2">
        <v>1</v>
      </c>
      <c r="J28" s="2">
        <v>3</v>
      </c>
      <c r="L28">
        <v>13</v>
      </c>
      <c r="M28" t="s">
        <v>221</v>
      </c>
      <c r="N28" s="2">
        <v>1</v>
      </c>
      <c r="O28" s="2">
        <v>4</v>
      </c>
    </row>
    <row r="29" spans="1:15" x14ac:dyDescent="0.25">
      <c r="A29">
        <v>28</v>
      </c>
      <c r="B29" t="s">
        <v>236</v>
      </c>
      <c r="C29" s="2">
        <v>2</v>
      </c>
      <c r="D29" s="2">
        <v>0</v>
      </c>
      <c r="E29" s="2">
        <v>1</v>
      </c>
      <c r="G29">
        <v>19</v>
      </c>
      <c r="H29" t="s">
        <v>227</v>
      </c>
      <c r="I29" s="2">
        <v>1</v>
      </c>
      <c r="J29" s="2">
        <v>3</v>
      </c>
      <c r="L29">
        <v>16</v>
      </c>
      <c r="M29" t="s">
        <v>224</v>
      </c>
      <c r="N29" s="2">
        <v>1</v>
      </c>
      <c r="O29" s="2">
        <v>3</v>
      </c>
    </row>
    <row r="30" spans="1:15" x14ac:dyDescent="0.25">
      <c r="A30">
        <v>29</v>
      </c>
      <c r="B30" t="s">
        <v>237</v>
      </c>
      <c r="C30" s="2">
        <v>4</v>
      </c>
      <c r="D30" s="2">
        <v>31</v>
      </c>
      <c r="E30" s="2">
        <v>3</v>
      </c>
      <c r="G30">
        <v>26</v>
      </c>
      <c r="H30" t="s">
        <v>234</v>
      </c>
      <c r="I30" s="2">
        <v>1</v>
      </c>
      <c r="J30" s="2">
        <v>2</v>
      </c>
      <c r="L30">
        <v>19</v>
      </c>
      <c r="M30" t="s">
        <v>227</v>
      </c>
      <c r="N30" s="2">
        <v>1</v>
      </c>
      <c r="O30" s="2">
        <v>3</v>
      </c>
    </row>
    <row r="31" spans="1:15" x14ac:dyDescent="0.25">
      <c r="A31">
        <v>30</v>
      </c>
      <c r="B31" t="s">
        <v>238</v>
      </c>
      <c r="C31" s="2">
        <v>1</v>
      </c>
      <c r="D31" s="2">
        <v>0</v>
      </c>
      <c r="E31" s="2">
        <v>1</v>
      </c>
      <c r="G31">
        <v>18</v>
      </c>
      <c r="H31" t="s">
        <v>226</v>
      </c>
      <c r="I31" s="2">
        <v>2</v>
      </c>
      <c r="J31" s="2">
        <v>1</v>
      </c>
      <c r="L31">
        <v>20</v>
      </c>
      <c r="M31" t="s">
        <v>228</v>
      </c>
      <c r="N31" s="2">
        <v>1</v>
      </c>
      <c r="O31" s="2">
        <v>0</v>
      </c>
    </row>
    <row r="32" spans="1:15" x14ac:dyDescent="0.25">
      <c r="A32">
        <v>31</v>
      </c>
      <c r="B32" t="s">
        <v>239</v>
      </c>
      <c r="C32" s="2">
        <v>3</v>
      </c>
      <c r="D32" s="2">
        <v>26</v>
      </c>
      <c r="E32" s="2">
        <v>6</v>
      </c>
      <c r="G32">
        <v>36</v>
      </c>
      <c r="H32" t="s">
        <v>244</v>
      </c>
      <c r="I32" s="2">
        <v>2</v>
      </c>
      <c r="J32" s="2">
        <v>1</v>
      </c>
      <c r="L32">
        <v>21</v>
      </c>
      <c r="M32" t="s">
        <v>229</v>
      </c>
      <c r="N32" s="2">
        <v>1</v>
      </c>
      <c r="O32" s="2">
        <v>0</v>
      </c>
    </row>
    <row r="33" spans="1:15" x14ac:dyDescent="0.25">
      <c r="A33">
        <v>32</v>
      </c>
      <c r="B33" t="s">
        <v>240</v>
      </c>
      <c r="C33" s="2">
        <v>4</v>
      </c>
      <c r="D33" s="2">
        <v>95</v>
      </c>
      <c r="E33" s="2">
        <v>0</v>
      </c>
      <c r="G33">
        <v>5</v>
      </c>
      <c r="H33" t="s">
        <v>213</v>
      </c>
      <c r="I33" s="2">
        <v>1</v>
      </c>
      <c r="J33" s="2">
        <v>0</v>
      </c>
      <c r="L33">
        <v>22</v>
      </c>
      <c r="M33" t="s">
        <v>230</v>
      </c>
      <c r="N33" s="2">
        <v>1</v>
      </c>
      <c r="O33" s="2">
        <v>13</v>
      </c>
    </row>
    <row r="34" spans="1:15" x14ac:dyDescent="0.25">
      <c r="A34">
        <v>33</v>
      </c>
      <c r="B34" t="s">
        <v>241</v>
      </c>
      <c r="C34" s="2">
        <v>2</v>
      </c>
      <c r="D34" s="2">
        <v>5</v>
      </c>
      <c r="E34" s="2">
        <v>2</v>
      </c>
      <c r="G34">
        <v>6</v>
      </c>
      <c r="H34" t="s">
        <v>214</v>
      </c>
      <c r="I34" s="2">
        <v>1</v>
      </c>
      <c r="J34" s="2">
        <v>0</v>
      </c>
      <c r="L34">
        <v>23</v>
      </c>
      <c r="M34" t="s">
        <v>231</v>
      </c>
      <c r="N34" s="2">
        <v>1</v>
      </c>
      <c r="O34" s="2">
        <v>4</v>
      </c>
    </row>
    <row r="35" spans="1:15" x14ac:dyDescent="0.25">
      <c r="A35">
        <v>34</v>
      </c>
      <c r="B35" t="s">
        <v>242</v>
      </c>
      <c r="C35" s="2">
        <v>1</v>
      </c>
      <c r="D35" s="2">
        <v>14</v>
      </c>
      <c r="E35" s="2">
        <v>1</v>
      </c>
      <c r="G35">
        <v>7</v>
      </c>
      <c r="H35" t="s">
        <v>215</v>
      </c>
      <c r="I35" s="2">
        <v>1</v>
      </c>
      <c r="J35" s="2">
        <v>0</v>
      </c>
      <c r="L35">
        <v>24</v>
      </c>
      <c r="M35" t="s">
        <v>232</v>
      </c>
      <c r="N35" s="2">
        <v>1</v>
      </c>
      <c r="O35" s="2">
        <v>6</v>
      </c>
    </row>
    <row r="36" spans="1:15" x14ac:dyDescent="0.25">
      <c r="A36">
        <v>35</v>
      </c>
      <c r="B36" t="s">
        <v>243</v>
      </c>
      <c r="C36" s="2">
        <v>3</v>
      </c>
      <c r="D36" s="2">
        <v>49</v>
      </c>
      <c r="E36" s="2">
        <v>0</v>
      </c>
      <c r="G36">
        <v>20</v>
      </c>
      <c r="H36" t="s">
        <v>228</v>
      </c>
      <c r="I36" s="2">
        <v>1</v>
      </c>
      <c r="J36" s="2">
        <v>0</v>
      </c>
      <c r="L36">
        <v>26</v>
      </c>
      <c r="M36" t="s">
        <v>234</v>
      </c>
      <c r="N36" s="2">
        <v>1</v>
      </c>
      <c r="O36" s="2">
        <v>2</v>
      </c>
    </row>
    <row r="37" spans="1:15" x14ac:dyDescent="0.25">
      <c r="A37">
        <v>36</v>
      </c>
      <c r="B37" t="s">
        <v>244</v>
      </c>
      <c r="C37" s="2">
        <v>2</v>
      </c>
      <c r="D37" s="2">
        <v>1</v>
      </c>
      <c r="E37" s="2">
        <v>0</v>
      </c>
      <c r="G37">
        <v>21</v>
      </c>
      <c r="H37" t="s">
        <v>229</v>
      </c>
      <c r="I37" s="2">
        <v>1</v>
      </c>
      <c r="J37" s="2">
        <v>0</v>
      </c>
      <c r="L37">
        <v>30</v>
      </c>
      <c r="M37" t="s">
        <v>238</v>
      </c>
      <c r="N37" s="2">
        <v>1</v>
      </c>
      <c r="O37" s="2">
        <v>0</v>
      </c>
    </row>
    <row r="38" spans="1:15" x14ac:dyDescent="0.25">
      <c r="A38">
        <v>37</v>
      </c>
      <c r="B38" t="s">
        <v>245</v>
      </c>
      <c r="C38" s="2">
        <v>1</v>
      </c>
      <c r="D38" s="2">
        <v>0</v>
      </c>
      <c r="E38" s="2">
        <v>2</v>
      </c>
      <c r="G38">
        <v>28</v>
      </c>
      <c r="H38" t="s">
        <v>236</v>
      </c>
      <c r="I38" s="2">
        <v>2</v>
      </c>
      <c r="J38" s="2">
        <v>0</v>
      </c>
      <c r="L38">
        <v>34</v>
      </c>
      <c r="M38" t="s">
        <v>242</v>
      </c>
      <c r="N38" s="2">
        <v>1</v>
      </c>
      <c r="O38" s="2">
        <v>14</v>
      </c>
    </row>
    <row r="39" spans="1:15" x14ac:dyDescent="0.25">
      <c r="A39">
        <v>38</v>
      </c>
      <c r="B39" t="s">
        <v>246</v>
      </c>
      <c r="C39" s="2">
        <v>8</v>
      </c>
      <c r="D39" s="2">
        <v>50</v>
      </c>
      <c r="E39" s="2">
        <v>4</v>
      </c>
      <c r="G39">
        <v>30</v>
      </c>
      <c r="H39" t="s">
        <v>238</v>
      </c>
      <c r="I39" s="2">
        <v>1</v>
      </c>
      <c r="J39" s="2">
        <v>0</v>
      </c>
      <c r="L39">
        <v>37</v>
      </c>
      <c r="M39" t="s">
        <v>245</v>
      </c>
      <c r="N39" s="2">
        <v>1</v>
      </c>
      <c r="O39" s="2">
        <v>0</v>
      </c>
    </row>
    <row r="40" spans="1:15" x14ac:dyDescent="0.25">
      <c r="A40">
        <v>39</v>
      </c>
      <c r="B40" t="s">
        <v>247</v>
      </c>
      <c r="C40" s="2">
        <v>1</v>
      </c>
      <c r="D40" s="2">
        <v>14</v>
      </c>
      <c r="E40" s="2">
        <v>1</v>
      </c>
      <c r="G40">
        <v>37</v>
      </c>
      <c r="H40" t="s">
        <v>245</v>
      </c>
      <c r="I40" s="2">
        <v>1</v>
      </c>
      <c r="J40" s="2">
        <v>0</v>
      </c>
      <c r="L40">
        <v>39</v>
      </c>
      <c r="M40" t="s">
        <v>247</v>
      </c>
      <c r="N40" s="2">
        <v>1</v>
      </c>
      <c r="O40" s="2">
        <v>14</v>
      </c>
    </row>
    <row r="41" spans="1:15" x14ac:dyDescent="0.25">
      <c r="C41" s="10">
        <f>SUM(C2:C40)</f>
        <v>94</v>
      </c>
      <c r="D41" s="10">
        <f>SUM(D2:D40)</f>
        <v>748</v>
      </c>
    </row>
  </sheetData>
  <sortState xmlns:xlrd2="http://schemas.microsoft.com/office/spreadsheetml/2017/richdata2" ref="G2:K41">
    <sortCondition descending="1" ref="J2:J4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EB1DE-7124-48C4-9D38-05BD3B93739C}">
  <dimension ref="A1:E75"/>
  <sheetViews>
    <sheetView workbookViewId="0">
      <selection activeCell="C5" sqref="C5"/>
    </sheetView>
  </sheetViews>
  <sheetFormatPr defaultRowHeight="15" x14ac:dyDescent="0.25"/>
  <cols>
    <col min="1" max="1" width="16.85546875" style="2" customWidth="1"/>
    <col min="2" max="3" width="41.28515625" customWidth="1"/>
    <col min="4" max="4" width="9.140625" style="2"/>
  </cols>
  <sheetData>
    <row r="1" spans="1:5" x14ac:dyDescent="0.25">
      <c r="A1" s="3" t="s">
        <v>284</v>
      </c>
      <c r="B1" t="s">
        <v>294</v>
      </c>
      <c r="C1" t="s">
        <v>294</v>
      </c>
      <c r="D1" s="2" t="s">
        <v>1794</v>
      </c>
      <c r="E1" t="s">
        <v>1793</v>
      </c>
    </row>
    <row r="2" spans="1:5" x14ac:dyDescent="0.25">
      <c r="A2" s="2">
        <v>5</v>
      </c>
      <c r="B2" t="s">
        <v>1373</v>
      </c>
      <c r="C2" s="15" t="s">
        <v>345</v>
      </c>
      <c r="D2" s="2">
        <v>4</v>
      </c>
      <c r="E2">
        <v>168</v>
      </c>
    </row>
    <row r="3" spans="1:5" x14ac:dyDescent="0.25">
      <c r="A3" s="2">
        <v>6</v>
      </c>
      <c r="B3" t="s">
        <v>1677</v>
      </c>
      <c r="C3" s="15" t="s">
        <v>726</v>
      </c>
      <c r="D3" s="2">
        <v>3</v>
      </c>
      <c r="E3">
        <v>91</v>
      </c>
    </row>
    <row r="4" spans="1:5" x14ac:dyDescent="0.25">
      <c r="A4" s="2">
        <v>23</v>
      </c>
      <c r="B4" t="s">
        <v>1069</v>
      </c>
      <c r="C4" s="15" t="s">
        <v>516</v>
      </c>
      <c r="D4" s="2">
        <v>10</v>
      </c>
      <c r="E4">
        <v>74</v>
      </c>
    </row>
    <row r="5" spans="1:5" x14ac:dyDescent="0.25">
      <c r="A5" s="2">
        <v>3</v>
      </c>
      <c r="B5" t="s">
        <v>1439</v>
      </c>
      <c r="C5" s="15" t="s">
        <v>858</v>
      </c>
      <c r="D5" s="2">
        <v>2</v>
      </c>
      <c r="E5">
        <v>30</v>
      </c>
    </row>
    <row r="6" spans="1:5" x14ac:dyDescent="0.25">
      <c r="A6" s="2">
        <v>6</v>
      </c>
      <c r="B6" t="s">
        <v>1656</v>
      </c>
      <c r="C6" s="15" t="s">
        <v>400</v>
      </c>
      <c r="D6" s="2">
        <v>3</v>
      </c>
      <c r="E6">
        <v>27</v>
      </c>
    </row>
    <row r="7" spans="1:5" x14ac:dyDescent="0.25">
      <c r="A7" s="2">
        <v>12</v>
      </c>
      <c r="B7" t="s">
        <v>1009</v>
      </c>
      <c r="C7" s="15" t="s">
        <v>772</v>
      </c>
      <c r="D7" s="2">
        <v>2</v>
      </c>
      <c r="E7">
        <v>25</v>
      </c>
    </row>
    <row r="8" spans="1:5" x14ac:dyDescent="0.25">
      <c r="A8" s="2">
        <v>7</v>
      </c>
      <c r="B8" t="s">
        <v>1577</v>
      </c>
      <c r="C8" s="16" t="s">
        <v>1069</v>
      </c>
      <c r="D8" s="2">
        <v>1</v>
      </c>
      <c r="E8">
        <v>23</v>
      </c>
    </row>
    <row r="9" spans="1:5" x14ac:dyDescent="0.25">
      <c r="A9" s="2">
        <v>2</v>
      </c>
      <c r="B9" t="s">
        <v>1088</v>
      </c>
      <c r="C9" s="16" t="s">
        <v>834</v>
      </c>
      <c r="D9" s="2">
        <v>3</v>
      </c>
      <c r="E9">
        <v>23</v>
      </c>
    </row>
    <row r="10" spans="1:5" x14ac:dyDescent="0.25">
      <c r="A10" s="2">
        <v>2</v>
      </c>
      <c r="B10" t="s">
        <v>1088</v>
      </c>
      <c r="C10" s="16" t="s">
        <v>1418</v>
      </c>
      <c r="D10" s="2">
        <v>1</v>
      </c>
      <c r="E10">
        <v>23</v>
      </c>
    </row>
    <row r="11" spans="1:5" x14ac:dyDescent="0.25">
      <c r="A11" s="2">
        <v>1</v>
      </c>
      <c r="B11" t="s">
        <v>1088</v>
      </c>
      <c r="C11" s="16" t="s">
        <v>702</v>
      </c>
      <c r="D11" s="2">
        <v>2</v>
      </c>
      <c r="E11">
        <v>16</v>
      </c>
    </row>
    <row r="12" spans="1:5" x14ac:dyDescent="0.25">
      <c r="A12" s="2">
        <v>0</v>
      </c>
      <c r="B12" t="s">
        <v>1088</v>
      </c>
      <c r="C12" s="17" t="s">
        <v>750</v>
      </c>
      <c r="D12" s="2">
        <v>1</v>
      </c>
      <c r="E12">
        <v>14</v>
      </c>
    </row>
    <row r="13" spans="1:5" x14ac:dyDescent="0.25">
      <c r="A13" s="2">
        <v>8</v>
      </c>
      <c r="B13" t="s">
        <v>1632</v>
      </c>
      <c r="C13" s="17" t="s">
        <v>1009</v>
      </c>
      <c r="D13" s="2">
        <v>1</v>
      </c>
      <c r="E13">
        <v>12</v>
      </c>
    </row>
    <row r="14" spans="1:5" x14ac:dyDescent="0.25">
      <c r="A14" s="2">
        <v>0</v>
      </c>
      <c r="B14" t="s">
        <v>1632</v>
      </c>
      <c r="C14" s="17" t="s">
        <v>1755</v>
      </c>
      <c r="D14" s="2">
        <v>1</v>
      </c>
      <c r="E14">
        <v>12</v>
      </c>
    </row>
    <row r="15" spans="1:5" x14ac:dyDescent="0.25">
      <c r="A15" s="2">
        <v>6</v>
      </c>
      <c r="B15" t="s">
        <v>1533</v>
      </c>
      <c r="C15" s="17" t="s">
        <v>373</v>
      </c>
      <c r="D15" s="2">
        <v>1</v>
      </c>
      <c r="E15">
        <v>12</v>
      </c>
    </row>
    <row r="16" spans="1:5" x14ac:dyDescent="0.25">
      <c r="A16" s="2">
        <v>4</v>
      </c>
      <c r="B16" t="s">
        <v>1150</v>
      </c>
      <c r="C16" s="15" t="s">
        <v>1632</v>
      </c>
      <c r="D16" s="2">
        <v>2</v>
      </c>
      <c r="E16">
        <v>8</v>
      </c>
    </row>
    <row r="17" spans="1:5" x14ac:dyDescent="0.25">
      <c r="A17" s="2">
        <v>0</v>
      </c>
      <c r="B17" t="s">
        <v>969</v>
      </c>
      <c r="C17" t="s">
        <v>539</v>
      </c>
      <c r="D17" s="2">
        <v>1</v>
      </c>
      <c r="E17">
        <v>8</v>
      </c>
    </row>
    <row r="18" spans="1:5" x14ac:dyDescent="0.25">
      <c r="A18" s="2">
        <v>4</v>
      </c>
      <c r="B18" t="s">
        <v>1334</v>
      </c>
      <c r="C18" t="s">
        <v>1577</v>
      </c>
      <c r="D18" s="2">
        <v>1</v>
      </c>
      <c r="E18">
        <v>7</v>
      </c>
    </row>
    <row r="19" spans="1:5" x14ac:dyDescent="0.25">
      <c r="A19" s="2">
        <v>72</v>
      </c>
      <c r="B19" t="s">
        <v>726</v>
      </c>
      <c r="C19" t="s">
        <v>1677</v>
      </c>
      <c r="D19" s="2">
        <v>1</v>
      </c>
      <c r="E19">
        <v>6</v>
      </c>
    </row>
    <row r="20" spans="1:5" x14ac:dyDescent="0.25">
      <c r="A20" s="2">
        <v>15</v>
      </c>
      <c r="B20" t="s">
        <v>726</v>
      </c>
      <c r="C20" t="s">
        <v>1656</v>
      </c>
      <c r="D20" s="2">
        <v>1</v>
      </c>
      <c r="E20">
        <v>6</v>
      </c>
    </row>
    <row r="21" spans="1:5" x14ac:dyDescent="0.25">
      <c r="A21" s="2">
        <v>4</v>
      </c>
      <c r="B21" t="s">
        <v>726</v>
      </c>
      <c r="C21" t="s">
        <v>1533</v>
      </c>
      <c r="D21" s="2">
        <v>1</v>
      </c>
      <c r="E21">
        <v>6</v>
      </c>
    </row>
    <row r="22" spans="1:5" x14ac:dyDescent="0.25">
      <c r="A22" s="2">
        <v>3</v>
      </c>
      <c r="B22" t="s">
        <v>423</v>
      </c>
      <c r="C22" t="s">
        <v>1489</v>
      </c>
      <c r="E22">
        <v>6</v>
      </c>
    </row>
    <row r="23" spans="1:5" x14ac:dyDescent="0.25">
      <c r="A23" s="2">
        <v>3</v>
      </c>
      <c r="B23" t="s">
        <v>949</v>
      </c>
      <c r="C23" t="s">
        <v>1394</v>
      </c>
      <c r="E23">
        <v>6</v>
      </c>
    </row>
    <row r="24" spans="1:5" x14ac:dyDescent="0.25">
      <c r="A24" s="2">
        <v>30</v>
      </c>
      <c r="B24" t="s">
        <v>858</v>
      </c>
      <c r="C24" t="s">
        <v>1373</v>
      </c>
      <c r="E24">
        <v>5</v>
      </c>
    </row>
    <row r="25" spans="1:5" x14ac:dyDescent="0.25">
      <c r="A25" s="2">
        <v>0</v>
      </c>
      <c r="B25" t="s">
        <v>858</v>
      </c>
      <c r="C25" t="s">
        <v>1088</v>
      </c>
      <c r="E25">
        <v>5</v>
      </c>
    </row>
    <row r="26" spans="1:5" x14ac:dyDescent="0.25">
      <c r="A26" s="2">
        <v>0</v>
      </c>
      <c r="B26" t="s">
        <v>1462</v>
      </c>
      <c r="C26" t="s">
        <v>452</v>
      </c>
      <c r="E26">
        <v>5</v>
      </c>
    </row>
    <row r="27" spans="1:5" x14ac:dyDescent="0.25">
      <c r="A27" s="2">
        <v>12</v>
      </c>
      <c r="B27" t="s">
        <v>1755</v>
      </c>
      <c r="C27" t="s">
        <v>1150</v>
      </c>
      <c r="E27">
        <v>4</v>
      </c>
    </row>
    <row r="28" spans="1:5" x14ac:dyDescent="0.25">
      <c r="A28" s="2">
        <v>4</v>
      </c>
      <c r="B28" t="s">
        <v>682</v>
      </c>
      <c r="C28" t="s">
        <v>1334</v>
      </c>
      <c r="E28">
        <v>4</v>
      </c>
    </row>
    <row r="29" spans="1:5" x14ac:dyDescent="0.25">
      <c r="A29" s="2">
        <v>1</v>
      </c>
      <c r="B29" t="s">
        <v>1128</v>
      </c>
      <c r="C29" t="s">
        <v>682</v>
      </c>
      <c r="E29">
        <v>4</v>
      </c>
    </row>
    <row r="30" spans="1:5" x14ac:dyDescent="0.25">
      <c r="A30" s="2">
        <v>0</v>
      </c>
      <c r="B30" t="s">
        <v>880</v>
      </c>
      <c r="C30" t="s">
        <v>1310</v>
      </c>
      <c r="E30">
        <v>4</v>
      </c>
    </row>
    <row r="31" spans="1:5" x14ac:dyDescent="0.25">
      <c r="A31" s="2">
        <v>22</v>
      </c>
      <c r="B31" t="s">
        <v>772</v>
      </c>
      <c r="C31" t="s">
        <v>1439</v>
      </c>
      <c r="E31">
        <v>3</v>
      </c>
    </row>
    <row r="32" spans="1:5" x14ac:dyDescent="0.25">
      <c r="A32" s="2">
        <v>3</v>
      </c>
      <c r="B32" t="s">
        <v>772</v>
      </c>
      <c r="C32" t="s">
        <v>423</v>
      </c>
      <c r="E32">
        <v>3</v>
      </c>
    </row>
    <row r="33" spans="1:5" x14ac:dyDescent="0.25">
      <c r="A33" s="2">
        <v>18</v>
      </c>
      <c r="B33" t="s">
        <v>400</v>
      </c>
      <c r="C33" t="s">
        <v>949</v>
      </c>
      <c r="E33">
        <v>3</v>
      </c>
    </row>
    <row r="34" spans="1:5" x14ac:dyDescent="0.25">
      <c r="A34" s="2">
        <v>5</v>
      </c>
      <c r="B34" t="s">
        <v>400</v>
      </c>
      <c r="C34" t="s">
        <v>1512</v>
      </c>
      <c r="E34">
        <v>2</v>
      </c>
    </row>
    <row r="35" spans="1:5" x14ac:dyDescent="0.25">
      <c r="A35" s="2">
        <v>4</v>
      </c>
      <c r="B35" t="s">
        <v>400</v>
      </c>
      <c r="C35" t="s">
        <v>1128</v>
      </c>
      <c r="E35">
        <v>1</v>
      </c>
    </row>
    <row r="36" spans="1:5" x14ac:dyDescent="0.25">
      <c r="A36" s="2">
        <v>0</v>
      </c>
      <c r="B36" t="s">
        <v>477</v>
      </c>
      <c r="C36" t="s">
        <v>1173</v>
      </c>
      <c r="E36">
        <v>1</v>
      </c>
    </row>
    <row r="37" spans="1:5" x14ac:dyDescent="0.25">
      <c r="A37" s="2">
        <v>8</v>
      </c>
      <c r="B37" t="s">
        <v>539</v>
      </c>
      <c r="C37" t="s">
        <v>1239</v>
      </c>
      <c r="E37">
        <v>1</v>
      </c>
    </row>
    <row r="38" spans="1:5" x14ac:dyDescent="0.25">
      <c r="A38" s="2">
        <v>1</v>
      </c>
      <c r="B38" t="s">
        <v>1173</v>
      </c>
      <c r="C38" t="s">
        <v>639</v>
      </c>
      <c r="E38">
        <v>1</v>
      </c>
    </row>
    <row r="39" spans="1:5" x14ac:dyDescent="0.25">
      <c r="A39" s="2">
        <v>0</v>
      </c>
      <c r="B39" t="s">
        <v>1208</v>
      </c>
      <c r="C39" t="s">
        <v>567</v>
      </c>
      <c r="E39">
        <v>1</v>
      </c>
    </row>
    <row r="40" spans="1:5" x14ac:dyDescent="0.25">
      <c r="A40" s="2">
        <v>12</v>
      </c>
      <c r="B40" t="s">
        <v>373</v>
      </c>
      <c r="C40" t="s">
        <v>969</v>
      </c>
      <c r="E40">
        <v>0</v>
      </c>
    </row>
    <row r="41" spans="1:5" x14ac:dyDescent="0.25">
      <c r="A41" s="2">
        <v>14</v>
      </c>
      <c r="B41" t="s">
        <v>834</v>
      </c>
      <c r="C41" t="s">
        <v>1462</v>
      </c>
      <c r="E41">
        <v>0</v>
      </c>
    </row>
    <row r="42" spans="1:5" x14ac:dyDescent="0.25">
      <c r="A42" s="2">
        <v>8</v>
      </c>
      <c r="B42" t="s">
        <v>834</v>
      </c>
      <c r="C42" t="s">
        <v>880</v>
      </c>
      <c r="E42">
        <v>0</v>
      </c>
    </row>
    <row r="43" spans="1:5" x14ac:dyDescent="0.25">
      <c r="A43" s="2">
        <v>1</v>
      </c>
      <c r="B43" t="s">
        <v>834</v>
      </c>
      <c r="C43" t="s">
        <v>477</v>
      </c>
      <c r="E43">
        <v>0</v>
      </c>
    </row>
    <row r="44" spans="1:5" x14ac:dyDescent="0.25">
      <c r="A44" s="2">
        <v>0</v>
      </c>
      <c r="B44" t="s">
        <v>1612</v>
      </c>
      <c r="C44" t="s">
        <v>1208</v>
      </c>
      <c r="E44">
        <v>0</v>
      </c>
    </row>
    <row r="45" spans="1:5" x14ac:dyDescent="0.25">
      <c r="A45" s="2">
        <v>16</v>
      </c>
      <c r="B45" t="s">
        <v>702</v>
      </c>
      <c r="C45" t="s">
        <v>1612</v>
      </c>
      <c r="E45">
        <v>0</v>
      </c>
    </row>
    <row r="46" spans="1:5" x14ac:dyDescent="0.25">
      <c r="A46" s="2">
        <v>0</v>
      </c>
      <c r="B46" t="s">
        <v>702</v>
      </c>
      <c r="C46" t="s">
        <v>1785</v>
      </c>
      <c r="E46">
        <v>0</v>
      </c>
    </row>
    <row r="47" spans="1:5" x14ac:dyDescent="0.25">
      <c r="A47" s="2">
        <v>31</v>
      </c>
      <c r="B47" t="s">
        <v>516</v>
      </c>
      <c r="C47" t="s">
        <v>1714</v>
      </c>
      <c r="E47">
        <v>0</v>
      </c>
    </row>
    <row r="48" spans="1:5" x14ac:dyDescent="0.25">
      <c r="A48" s="2">
        <v>27</v>
      </c>
      <c r="B48" t="s">
        <v>516</v>
      </c>
    </row>
    <row r="49" spans="1:2" x14ac:dyDescent="0.25">
      <c r="A49" s="2">
        <v>6</v>
      </c>
      <c r="B49" t="s">
        <v>516</v>
      </c>
    </row>
    <row r="50" spans="1:2" x14ac:dyDescent="0.25">
      <c r="A50" s="2">
        <v>4</v>
      </c>
      <c r="B50" t="s">
        <v>516</v>
      </c>
    </row>
    <row r="51" spans="1:2" x14ac:dyDescent="0.25">
      <c r="A51" s="2">
        <v>3</v>
      </c>
      <c r="B51" t="s">
        <v>516</v>
      </c>
    </row>
    <row r="52" spans="1:2" x14ac:dyDescent="0.25">
      <c r="A52" s="2">
        <v>2</v>
      </c>
      <c r="B52" t="s">
        <v>516</v>
      </c>
    </row>
    <row r="53" spans="1:2" x14ac:dyDescent="0.25">
      <c r="A53" s="2">
        <v>1</v>
      </c>
      <c r="B53" t="s">
        <v>516</v>
      </c>
    </row>
    <row r="54" spans="1:2" x14ac:dyDescent="0.25">
      <c r="A54" s="2">
        <v>0</v>
      </c>
      <c r="B54" t="s">
        <v>516</v>
      </c>
    </row>
    <row r="55" spans="1:2" x14ac:dyDescent="0.25">
      <c r="A55" s="2">
        <v>0</v>
      </c>
      <c r="B55" t="s">
        <v>516</v>
      </c>
    </row>
    <row r="56" spans="1:2" x14ac:dyDescent="0.25">
      <c r="A56" s="2">
        <v>0</v>
      </c>
      <c r="B56" t="s">
        <v>516</v>
      </c>
    </row>
    <row r="57" spans="1:2" x14ac:dyDescent="0.25">
      <c r="A57" s="2">
        <v>4</v>
      </c>
      <c r="B57" t="s">
        <v>1310</v>
      </c>
    </row>
    <row r="58" spans="1:2" x14ac:dyDescent="0.25">
      <c r="A58" s="2">
        <v>6</v>
      </c>
      <c r="B58" t="s">
        <v>1489</v>
      </c>
    </row>
    <row r="59" spans="1:2" x14ac:dyDescent="0.25">
      <c r="A59" s="2">
        <v>23</v>
      </c>
      <c r="B59" t="s">
        <v>1418</v>
      </c>
    </row>
    <row r="60" spans="1:2" x14ac:dyDescent="0.25">
      <c r="A60" s="2">
        <v>1</v>
      </c>
      <c r="B60" t="s">
        <v>1239</v>
      </c>
    </row>
    <row r="61" spans="1:2" x14ac:dyDescent="0.25">
      <c r="A61" s="2">
        <v>14</v>
      </c>
      <c r="B61" t="s">
        <v>750</v>
      </c>
    </row>
    <row r="62" spans="1:2" x14ac:dyDescent="0.25">
      <c r="A62" s="2">
        <v>4</v>
      </c>
      <c r="B62" t="s">
        <v>1394</v>
      </c>
    </row>
    <row r="63" spans="1:2" x14ac:dyDescent="0.25">
      <c r="A63" s="2">
        <v>2</v>
      </c>
      <c r="B63" t="s">
        <v>1394</v>
      </c>
    </row>
    <row r="64" spans="1:2" x14ac:dyDescent="0.25">
      <c r="A64" s="2">
        <v>4</v>
      </c>
      <c r="B64" t="s">
        <v>452</v>
      </c>
    </row>
    <row r="65" spans="1:2" x14ac:dyDescent="0.25">
      <c r="A65" s="2">
        <v>1</v>
      </c>
      <c r="B65" t="s">
        <v>452</v>
      </c>
    </row>
    <row r="66" spans="1:2" x14ac:dyDescent="0.25">
      <c r="A66" s="2">
        <v>0</v>
      </c>
      <c r="B66" t="s">
        <v>452</v>
      </c>
    </row>
    <row r="67" spans="1:2" x14ac:dyDescent="0.25">
      <c r="A67" s="2">
        <v>0</v>
      </c>
      <c r="B67" t="s">
        <v>1785</v>
      </c>
    </row>
    <row r="68" spans="1:2" x14ac:dyDescent="0.25">
      <c r="A68" s="2">
        <v>1</v>
      </c>
      <c r="B68" t="s">
        <v>639</v>
      </c>
    </row>
    <row r="69" spans="1:2" x14ac:dyDescent="0.25">
      <c r="A69" s="2">
        <v>1</v>
      </c>
      <c r="B69" t="s">
        <v>567</v>
      </c>
    </row>
    <row r="70" spans="1:2" x14ac:dyDescent="0.25">
      <c r="A70" s="2">
        <v>94</v>
      </c>
      <c r="B70" t="s">
        <v>345</v>
      </c>
    </row>
    <row r="71" spans="1:2" x14ac:dyDescent="0.25">
      <c r="A71" s="2">
        <v>49</v>
      </c>
      <c r="B71" t="s">
        <v>345</v>
      </c>
    </row>
    <row r="72" spans="1:2" x14ac:dyDescent="0.25">
      <c r="A72" s="2">
        <v>21</v>
      </c>
      <c r="B72" t="s">
        <v>345</v>
      </c>
    </row>
    <row r="73" spans="1:2" x14ac:dyDescent="0.25">
      <c r="A73" s="2">
        <v>4</v>
      </c>
      <c r="B73" t="s">
        <v>345</v>
      </c>
    </row>
    <row r="74" spans="1:2" x14ac:dyDescent="0.25">
      <c r="A74" s="2">
        <v>2</v>
      </c>
      <c r="B74" t="s">
        <v>1512</v>
      </c>
    </row>
    <row r="75" spans="1:2" x14ac:dyDescent="0.25">
      <c r="A75" s="2">
        <v>0</v>
      </c>
      <c r="B75" t="s">
        <v>1714</v>
      </c>
    </row>
  </sheetData>
  <sortState xmlns:xlrd2="http://schemas.microsoft.com/office/spreadsheetml/2017/richdata2" ref="C2:D77">
    <sortCondition descending="1" ref="D2:D7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5EDDF-E62B-4966-BAF7-0B14DECBB40F}">
  <dimension ref="A1:S116"/>
  <sheetViews>
    <sheetView tabSelected="1" topLeftCell="G94" zoomScale="85" zoomScaleNormal="85" workbookViewId="0">
      <selection activeCell="Q113" sqref="Q113:S116"/>
    </sheetView>
  </sheetViews>
  <sheetFormatPr defaultRowHeight="15" x14ac:dyDescent="0.25"/>
  <cols>
    <col min="1" max="1" width="3.7109375" customWidth="1"/>
    <col min="2" max="2" width="34.42578125" customWidth="1"/>
    <col min="7" max="7" width="3.7109375" customWidth="1"/>
    <col min="8" max="8" width="34.42578125" customWidth="1"/>
    <col min="12" max="12" width="3.7109375" customWidth="1"/>
    <col min="13" max="13" width="34.42578125" customWidth="1"/>
    <col min="17" max="17" width="27.28515625" customWidth="1"/>
  </cols>
  <sheetData>
    <row r="1" spans="1:15" x14ac:dyDescent="0.25">
      <c r="A1" t="s">
        <v>0</v>
      </c>
      <c r="B1" t="s">
        <v>1795</v>
      </c>
      <c r="C1" t="s">
        <v>1796</v>
      </c>
      <c r="D1" t="s">
        <v>4</v>
      </c>
      <c r="G1" t="s">
        <v>0</v>
      </c>
      <c r="H1" t="s">
        <v>1795</v>
      </c>
      <c r="I1" t="s">
        <v>1796</v>
      </c>
      <c r="J1" t="s">
        <v>4</v>
      </c>
      <c r="L1" t="s">
        <v>0</v>
      </c>
      <c r="M1" t="s">
        <v>1795</v>
      </c>
      <c r="N1" t="s">
        <v>1796</v>
      </c>
      <c r="O1" t="s">
        <v>4</v>
      </c>
    </row>
    <row r="2" spans="1:15" x14ac:dyDescent="0.25">
      <c r="A2">
        <v>3</v>
      </c>
      <c r="B2" s="23" t="s">
        <v>1798</v>
      </c>
      <c r="C2">
        <v>27</v>
      </c>
      <c r="D2">
        <v>67</v>
      </c>
      <c r="G2">
        <v>3</v>
      </c>
      <c r="H2" s="23" t="s">
        <v>1798</v>
      </c>
      <c r="I2">
        <v>27</v>
      </c>
      <c r="J2">
        <v>67</v>
      </c>
      <c r="L2">
        <v>2</v>
      </c>
      <c r="M2" s="20" t="s">
        <v>1797</v>
      </c>
      <c r="N2">
        <v>2</v>
      </c>
      <c r="O2">
        <v>11</v>
      </c>
    </row>
    <row r="3" spans="1:15" x14ac:dyDescent="0.25">
      <c r="A3">
        <v>59</v>
      </c>
      <c r="B3" s="28" t="s">
        <v>1840</v>
      </c>
      <c r="C3">
        <v>16</v>
      </c>
      <c r="D3">
        <v>60</v>
      </c>
      <c r="G3">
        <v>59</v>
      </c>
      <c r="H3" s="28" t="s">
        <v>1840</v>
      </c>
      <c r="I3">
        <v>16</v>
      </c>
      <c r="J3">
        <v>60</v>
      </c>
      <c r="L3">
        <v>3</v>
      </c>
      <c r="M3" s="23" t="s">
        <v>1798</v>
      </c>
      <c r="N3">
        <v>27</v>
      </c>
      <c r="O3">
        <v>67</v>
      </c>
    </row>
    <row r="4" spans="1:15" x14ac:dyDescent="0.25">
      <c r="A4">
        <v>79</v>
      </c>
      <c r="B4" s="30" t="s">
        <v>1857</v>
      </c>
      <c r="C4">
        <v>15</v>
      </c>
      <c r="D4">
        <v>51</v>
      </c>
      <c r="G4">
        <v>79</v>
      </c>
      <c r="H4" s="30" t="s">
        <v>1857</v>
      </c>
      <c r="I4">
        <v>15</v>
      </c>
      <c r="J4">
        <v>51</v>
      </c>
      <c r="L4">
        <v>4</v>
      </c>
      <c r="M4" s="27" t="s">
        <v>1799</v>
      </c>
      <c r="N4">
        <v>2</v>
      </c>
      <c r="O4">
        <v>6</v>
      </c>
    </row>
    <row r="5" spans="1:15" x14ac:dyDescent="0.25">
      <c r="A5">
        <v>84</v>
      </c>
      <c r="B5" s="32" t="s">
        <v>1862</v>
      </c>
      <c r="C5">
        <v>9</v>
      </c>
      <c r="D5">
        <v>29</v>
      </c>
      <c r="G5">
        <v>84</v>
      </c>
      <c r="H5" s="32" t="s">
        <v>1862</v>
      </c>
      <c r="I5">
        <v>9</v>
      </c>
      <c r="J5">
        <v>29</v>
      </c>
      <c r="L5">
        <v>5</v>
      </c>
      <c r="M5" s="24" t="s">
        <v>1800</v>
      </c>
      <c r="N5">
        <v>4</v>
      </c>
      <c r="O5">
        <v>11</v>
      </c>
    </row>
    <row r="6" spans="1:15" x14ac:dyDescent="0.25">
      <c r="A6">
        <v>34</v>
      </c>
      <c r="B6" s="18" t="s">
        <v>1818</v>
      </c>
      <c r="C6">
        <v>8</v>
      </c>
      <c r="D6">
        <v>18</v>
      </c>
      <c r="G6">
        <v>74</v>
      </c>
      <c r="H6" s="30" t="s">
        <v>1854</v>
      </c>
      <c r="I6">
        <v>8</v>
      </c>
      <c r="J6">
        <v>28</v>
      </c>
      <c r="L6">
        <v>8</v>
      </c>
      <c r="M6" s="31" t="s">
        <v>1801</v>
      </c>
      <c r="N6">
        <v>1</v>
      </c>
      <c r="O6">
        <v>4</v>
      </c>
    </row>
    <row r="7" spans="1:15" x14ac:dyDescent="0.25">
      <c r="A7">
        <v>74</v>
      </c>
      <c r="B7" s="30" t="s">
        <v>1854</v>
      </c>
      <c r="C7">
        <v>8</v>
      </c>
      <c r="D7">
        <v>28</v>
      </c>
      <c r="G7">
        <v>37</v>
      </c>
      <c r="H7" s="21" t="s">
        <v>1821</v>
      </c>
      <c r="I7">
        <v>6</v>
      </c>
      <c r="J7">
        <v>21</v>
      </c>
      <c r="L7">
        <v>9</v>
      </c>
      <c r="M7" s="26" t="s">
        <v>1802</v>
      </c>
      <c r="N7">
        <v>1</v>
      </c>
      <c r="O7">
        <v>4</v>
      </c>
    </row>
    <row r="8" spans="1:15" x14ac:dyDescent="0.25">
      <c r="A8">
        <v>69</v>
      </c>
      <c r="B8" s="28" t="s">
        <v>1850</v>
      </c>
      <c r="C8">
        <v>7</v>
      </c>
      <c r="D8">
        <v>17</v>
      </c>
      <c r="G8">
        <v>55</v>
      </c>
      <c r="H8" s="20" t="s">
        <v>1836</v>
      </c>
      <c r="I8">
        <v>4</v>
      </c>
      <c r="J8">
        <v>19</v>
      </c>
      <c r="L8">
        <v>10</v>
      </c>
      <c r="M8" s="29" t="s">
        <v>1803</v>
      </c>
      <c r="N8">
        <v>3</v>
      </c>
      <c r="O8">
        <v>14</v>
      </c>
    </row>
    <row r="9" spans="1:15" x14ac:dyDescent="0.25">
      <c r="A9">
        <v>37</v>
      </c>
      <c r="B9" s="21" t="s">
        <v>1821</v>
      </c>
      <c r="C9">
        <v>6</v>
      </c>
      <c r="D9">
        <v>21</v>
      </c>
      <c r="G9">
        <v>34</v>
      </c>
      <c r="H9" s="18" t="s">
        <v>1818</v>
      </c>
      <c r="I9">
        <v>8</v>
      </c>
      <c r="J9">
        <v>18</v>
      </c>
      <c r="L9">
        <v>11</v>
      </c>
      <c r="M9" s="29" t="s">
        <v>1804</v>
      </c>
      <c r="N9">
        <v>1</v>
      </c>
      <c r="O9">
        <v>6</v>
      </c>
    </row>
    <row r="10" spans="1:15" x14ac:dyDescent="0.25">
      <c r="A10">
        <v>5</v>
      </c>
      <c r="B10" s="24" t="s">
        <v>1800</v>
      </c>
      <c r="C10">
        <v>4</v>
      </c>
      <c r="D10">
        <v>11</v>
      </c>
      <c r="G10">
        <v>80</v>
      </c>
      <c r="H10" s="20" t="s">
        <v>1858</v>
      </c>
      <c r="I10">
        <v>4</v>
      </c>
      <c r="J10">
        <v>18</v>
      </c>
      <c r="L10">
        <v>12</v>
      </c>
      <c r="M10" s="20" t="s">
        <v>1805</v>
      </c>
      <c r="N10">
        <v>1</v>
      </c>
      <c r="O10">
        <v>6</v>
      </c>
    </row>
    <row r="11" spans="1:15" x14ac:dyDescent="0.25">
      <c r="A11">
        <v>41</v>
      </c>
      <c r="B11" s="21" t="s">
        <v>1825</v>
      </c>
      <c r="C11">
        <v>4</v>
      </c>
      <c r="D11">
        <v>12</v>
      </c>
      <c r="G11">
        <v>69</v>
      </c>
      <c r="H11" s="28" t="s">
        <v>1850</v>
      </c>
      <c r="I11">
        <v>7</v>
      </c>
      <c r="J11">
        <v>17</v>
      </c>
      <c r="L11">
        <v>14</v>
      </c>
      <c r="M11" s="14" t="s">
        <v>1806</v>
      </c>
      <c r="N11">
        <v>1</v>
      </c>
      <c r="O11">
        <v>3</v>
      </c>
    </row>
    <row r="12" spans="1:15" x14ac:dyDescent="0.25">
      <c r="A12">
        <v>55</v>
      </c>
      <c r="B12" s="20" t="s">
        <v>1836</v>
      </c>
      <c r="C12">
        <v>4</v>
      </c>
      <c r="D12">
        <v>19</v>
      </c>
      <c r="G12">
        <v>86</v>
      </c>
      <c r="H12" s="14" t="s">
        <v>1864</v>
      </c>
      <c r="I12">
        <v>4</v>
      </c>
      <c r="J12">
        <v>15</v>
      </c>
      <c r="L12">
        <v>15</v>
      </c>
      <c r="M12" s="4" t="s">
        <v>1807</v>
      </c>
      <c r="N12">
        <v>3</v>
      </c>
      <c r="O12">
        <v>10</v>
      </c>
    </row>
    <row r="13" spans="1:15" x14ac:dyDescent="0.25">
      <c r="A13">
        <v>60</v>
      </c>
      <c r="B13" s="14" t="s">
        <v>1841</v>
      </c>
      <c r="C13">
        <v>4</v>
      </c>
      <c r="D13">
        <v>10</v>
      </c>
      <c r="G13">
        <v>10</v>
      </c>
      <c r="H13" s="29" t="s">
        <v>1803</v>
      </c>
      <c r="I13">
        <v>3</v>
      </c>
      <c r="J13">
        <v>14</v>
      </c>
      <c r="L13">
        <v>16</v>
      </c>
      <c r="M13" s="29" t="s">
        <v>1808</v>
      </c>
      <c r="N13">
        <v>1</v>
      </c>
      <c r="O13">
        <v>3</v>
      </c>
    </row>
    <row r="14" spans="1:15" x14ac:dyDescent="0.25">
      <c r="A14">
        <v>80</v>
      </c>
      <c r="B14" s="20" t="s">
        <v>1858</v>
      </c>
      <c r="C14">
        <v>4</v>
      </c>
      <c r="D14">
        <v>18</v>
      </c>
      <c r="G14">
        <v>75</v>
      </c>
      <c r="H14" s="22" t="s">
        <v>1855</v>
      </c>
      <c r="I14">
        <v>3</v>
      </c>
      <c r="J14">
        <v>14</v>
      </c>
      <c r="L14">
        <v>17</v>
      </c>
      <c r="M14" s="27" t="s">
        <v>1809</v>
      </c>
      <c r="N14">
        <v>1</v>
      </c>
      <c r="O14">
        <v>6</v>
      </c>
    </row>
    <row r="15" spans="1:15" x14ac:dyDescent="0.25">
      <c r="A15">
        <v>82</v>
      </c>
      <c r="B15" s="25" t="s">
        <v>1860</v>
      </c>
      <c r="C15">
        <v>4</v>
      </c>
      <c r="D15">
        <v>8</v>
      </c>
      <c r="G15">
        <v>41</v>
      </c>
      <c r="H15" s="21" t="s">
        <v>1825</v>
      </c>
      <c r="I15">
        <v>4</v>
      </c>
      <c r="J15">
        <v>12</v>
      </c>
      <c r="L15">
        <v>21</v>
      </c>
      <c r="M15" s="22" t="s">
        <v>1810</v>
      </c>
      <c r="N15">
        <v>1</v>
      </c>
      <c r="O15">
        <v>1</v>
      </c>
    </row>
    <row r="16" spans="1:15" x14ac:dyDescent="0.25">
      <c r="A16">
        <v>86</v>
      </c>
      <c r="B16" s="14" t="s">
        <v>1864</v>
      </c>
      <c r="C16">
        <v>4</v>
      </c>
      <c r="D16">
        <v>15</v>
      </c>
      <c r="G16">
        <v>87</v>
      </c>
      <c r="H16" t="s">
        <v>1865</v>
      </c>
      <c r="I16">
        <v>4</v>
      </c>
      <c r="J16">
        <v>12</v>
      </c>
      <c r="L16">
        <v>22</v>
      </c>
      <c r="M16" s="20" t="s">
        <v>1811</v>
      </c>
      <c r="N16">
        <v>2</v>
      </c>
      <c r="O16">
        <v>7</v>
      </c>
    </row>
    <row r="17" spans="1:19" x14ac:dyDescent="0.25">
      <c r="A17">
        <v>87</v>
      </c>
      <c r="B17" t="s">
        <v>1865</v>
      </c>
      <c r="C17">
        <v>4</v>
      </c>
      <c r="D17">
        <v>12</v>
      </c>
      <c r="G17">
        <v>5</v>
      </c>
      <c r="H17" s="24" t="s">
        <v>1800</v>
      </c>
      <c r="I17">
        <v>4</v>
      </c>
      <c r="J17">
        <v>11</v>
      </c>
      <c r="L17">
        <v>23</v>
      </c>
      <c r="M17" t="s">
        <v>1812</v>
      </c>
      <c r="N17">
        <v>1</v>
      </c>
      <c r="O17">
        <v>1</v>
      </c>
    </row>
    <row r="18" spans="1:19" x14ac:dyDescent="0.25">
      <c r="A18">
        <v>10</v>
      </c>
      <c r="B18" t="s">
        <v>1803</v>
      </c>
      <c r="C18">
        <v>3</v>
      </c>
      <c r="D18">
        <v>14</v>
      </c>
      <c r="G18">
        <v>2</v>
      </c>
      <c r="H18" t="s">
        <v>1797</v>
      </c>
      <c r="I18">
        <v>2</v>
      </c>
      <c r="J18">
        <v>11</v>
      </c>
      <c r="L18">
        <v>24</v>
      </c>
      <c r="M18" s="22" t="s">
        <v>1813</v>
      </c>
      <c r="N18">
        <v>2</v>
      </c>
      <c r="O18">
        <v>8</v>
      </c>
    </row>
    <row r="19" spans="1:19" x14ac:dyDescent="0.25">
      <c r="A19">
        <v>15</v>
      </c>
      <c r="B19" s="4" t="s">
        <v>1807</v>
      </c>
      <c r="C19">
        <v>3</v>
      </c>
      <c r="D19">
        <v>10</v>
      </c>
      <c r="G19">
        <v>60</v>
      </c>
      <c r="H19" s="14" t="s">
        <v>1841</v>
      </c>
      <c r="I19">
        <v>4</v>
      </c>
      <c r="J19">
        <v>10</v>
      </c>
      <c r="L19">
        <v>28</v>
      </c>
      <c r="M19" s="4" t="s">
        <v>1814</v>
      </c>
      <c r="N19">
        <v>1</v>
      </c>
      <c r="O19">
        <v>5</v>
      </c>
    </row>
    <row r="20" spans="1:19" x14ac:dyDescent="0.25">
      <c r="A20">
        <v>32</v>
      </c>
      <c r="B20" s="14" t="s">
        <v>1816</v>
      </c>
      <c r="C20">
        <v>3</v>
      </c>
      <c r="D20">
        <v>8</v>
      </c>
      <c r="G20">
        <v>15</v>
      </c>
      <c r="H20" s="4" t="s">
        <v>1807</v>
      </c>
      <c r="I20">
        <v>3</v>
      </c>
      <c r="J20">
        <v>10</v>
      </c>
      <c r="L20">
        <v>31</v>
      </c>
      <c r="M20" s="26" t="s">
        <v>1815</v>
      </c>
      <c r="N20">
        <v>2</v>
      </c>
      <c r="O20">
        <v>7</v>
      </c>
    </row>
    <row r="21" spans="1:19" x14ac:dyDescent="0.25">
      <c r="A21">
        <v>40</v>
      </c>
      <c r="B21" s="25" t="s">
        <v>1824</v>
      </c>
      <c r="C21">
        <v>3</v>
      </c>
      <c r="D21">
        <v>9</v>
      </c>
      <c r="G21">
        <v>50</v>
      </c>
      <c r="H21" s="14" t="s">
        <v>1832</v>
      </c>
      <c r="I21">
        <v>3</v>
      </c>
      <c r="J21">
        <v>10</v>
      </c>
      <c r="L21">
        <v>32</v>
      </c>
      <c r="M21" s="14" t="s">
        <v>1816</v>
      </c>
      <c r="N21">
        <v>3</v>
      </c>
      <c r="O21">
        <v>8</v>
      </c>
    </row>
    <row r="22" spans="1:19" x14ac:dyDescent="0.25">
      <c r="A22">
        <v>46</v>
      </c>
      <c r="B22" s="25" t="s">
        <v>1830</v>
      </c>
      <c r="C22">
        <v>3</v>
      </c>
      <c r="D22">
        <v>9</v>
      </c>
      <c r="G22">
        <v>78</v>
      </c>
      <c r="H22" s="14" t="s">
        <v>1856</v>
      </c>
      <c r="I22">
        <v>3</v>
      </c>
      <c r="J22">
        <v>10</v>
      </c>
      <c r="L22">
        <v>33</v>
      </c>
      <c r="M22" s="14" t="s">
        <v>1817</v>
      </c>
      <c r="N22">
        <v>2</v>
      </c>
      <c r="O22">
        <v>4</v>
      </c>
    </row>
    <row r="23" spans="1:19" x14ac:dyDescent="0.25">
      <c r="A23">
        <v>50</v>
      </c>
      <c r="B23" s="14" t="s">
        <v>1832</v>
      </c>
      <c r="C23">
        <v>3</v>
      </c>
      <c r="D23">
        <v>10</v>
      </c>
      <c r="G23">
        <v>95</v>
      </c>
      <c r="H23" s="14" t="s">
        <v>1871</v>
      </c>
      <c r="I23">
        <v>3</v>
      </c>
      <c r="J23">
        <v>10</v>
      </c>
      <c r="L23">
        <v>34</v>
      </c>
      <c r="M23" s="18" t="s">
        <v>1818</v>
      </c>
      <c r="N23">
        <v>8</v>
      </c>
      <c r="O23">
        <v>18</v>
      </c>
    </row>
    <row r="24" spans="1:19" x14ac:dyDescent="0.25">
      <c r="A24">
        <v>75</v>
      </c>
      <c r="B24" s="22" t="s">
        <v>1855</v>
      </c>
      <c r="C24">
        <v>3</v>
      </c>
      <c r="D24">
        <v>14</v>
      </c>
      <c r="G24">
        <v>83</v>
      </c>
      <c r="H24" s="20" t="s">
        <v>1861</v>
      </c>
      <c r="I24">
        <v>2</v>
      </c>
      <c r="J24">
        <v>10</v>
      </c>
      <c r="L24">
        <v>35</v>
      </c>
      <c r="M24" s="22" t="s">
        <v>1819</v>
      </c>
      <c r="N24">
        <v>2</v>
      </c>
      <c r="O24">
        <v>4</v>
      </c>
      <c r="Q24" t="s">
        <v>1876</v>
      </c>
      <c r="R24" t="s">
        <v>1796</v>
      </c>
      <c r="S24" t="s">
        <v>4</v>
      </c>
    </row>
    <row r="25" spans="1:19" x14ac:dyDescent="0.25">
      <c r="A25">
        <v>78</v>
      </c>
      <c r="B25" s="14" t="s">
        <v>1856</v>
      </c>
      <c r="C25">
        <v>3</v>
      </c>
      <c r="D25">
        <v>10</v>
      </c>
      <c r="G25">
        <v>40</v>
      </c>
      <c r="H25" s="25" t="s">
        <v>1824</v>
      </c>
      <c r="I25">
        <v>3</v>
      </c>
      <c r="J25">
        <v>9</v>
      </c>
      <c r="L25">
        <v>36</v>
      </c>
      <c r="M25" s="26" t="s">
        <v>1820</v>
      </c>
      <c r="N25">
        <v>2</v>
      </c>
      <c r="O25">
        <v>5</v>
      </c>
      <c r="Q25" s="18" t="s">
        <v>1818</v>
      </c>
      <c r="R25">
        <v>8</v>
      </c>
      <c r="S25">
        <v>18</v>
      </c>
    </row>
    <row r="26" spans="1:19" x14ac:dyDescent="0.25">
      <c r="A26">
        <v>95</v>
      </c>
      <c r="B26" s="14" t="s">
        <v>1871</v>
      </c>
      <c r="C26">
        <v>3</v>
      </c>
      <c r="D26">
        <v>10</v>
      </c>
      <c r="G26">
        <v>46</v>
      </c>
      <c r="H26" s="25" t="s">
        <v>1830</v>
      </c>
      <c r="I26">
        <v>3</v>
      </c>
      <c r="J26">
        <v>9</v>
      </c>
      <c r="L26">
        <v>37</v>
      </c>
      <c r="M26" s="21" t="s">
        <v>1821</v>
      </c>
      <c r="N26">
        <v>6</v>
      </c>
      <c r="O26">
        <v>21</v>
      </c>
      <c r="Q26" s="14" t="s">
        <v>1864</v>
      </c>
      <c r="R26">
        <v>4</v>
      </c>
      <c r="S26">
        <v>15</v>
      </c>
    </row>
    <row r="27" spans="1:19" x14ac:dyDescent="0.25">
      <c r="A27">
        <v>2</v>
      </c>
      <c r="B27" t="s">
        <v>1797</v>
      </c>
      <c r="C27">
        <v>2</v>
      </c>
      <c r="D27">
        <v>11</v>
      </c>
      <c r="G27">
        <v>56</v>
      </c>
      <c r="H27" s="22" t="s">
        <v>1837</v>
      </c>
      <c r="I27">
        <v>2</v>
      </c>
      <c r="J27">
        <v>9</v>
      </c>
      <c r="L27">
        <v>38</v>
      </c>
      <c r="M27" s="26" t="s">
        <v>1822</v>
      </c>
      <c r="N27">
        <v>1</v>
      </c>
      <c r="O27">
        <v>3</v>
      </c>
      <c r="Q27" s="14" t="s">
        <v>1832</v>
      </c>
      <c r="R27">
        <v>3</v>
      </c>
      <c r="S27">
        <v>10</v>
      </c>
    </row>
    <row r="28" spans="1:19" x14ac:dyDescent="0.25">
      <c r="A28">
        <v>4</v>
      </c>
      <c r="B28" s="27" t="s">
        <v>1799</v>
      </c>
      <c r="C28">
        <v>2</v>
      </c>
      <c r="D28">
        <v>6</v>
      </c>
      <c r="G28">
        <v>82</v>
      </c>
      <c r="H28" s="25" t="s">
        <v>1860</v>
      </c>
      <c r="I28">
        <v>4</v>
      </c>
      <c r="J28">
        <v>8</v>
      </c>
      <c r="L28">
        <v>39</v>
      </c>
      <c r="M28" s="25" t="s">
        <v>1823</v>
      </c>
      <c r="N28">
        <v>1</v>
      </c>
      <c r="O28">
        <v>4</v>
      </c>
      <c r="Q28" s="14" t="s">
        <v>1841</v>
      </c>
      <c r="R28">
        <v>4</v>
      </c>
      <c r="S28">
        <v>10</v>
      </c>
    </row>
    <row r="29" spans="1:19" x14ac:dyDescent="0.25">
      <c r="A29">
        <v>22</v>
      </c>
      <c r="B29" s="20" t="s">
        <v>1811</v>
      </c>
      <c r="C29">
        <v>2</v>
      </c>
      <c r="D29">
        <v>7</v>
      </c>
      <c r="G29">
        <v>32</v>
      </c>
      <c r="H29" s="14" t="s">
        <v>1816</v>
      </c>
      <c r="I29">
        <v>3</v>
      </c>
      <c r="J29">
        <v>8</v>
      </c>
      <c r="L29">
        <v>40</v>
      </c>
      <c r="M29" s="25" t="s">
        <v>1824</v>
      </c>
      <c r="N29">
        <v>3</v>
      </c>
      <c r="O29">
        <v>9</v>
      </c>
      <c r="Q29" s="14" t="s">
        <v>1856</v>
      </c>
      <c r="R29">
        <v>3</v>
      </c>
      <c r="S29">
        <v>10</v>
      </c>
    </row>
    <row r="30" spans="1:19" x14ac:dyDescent="0.25">
      <c r="A30">
        <v>24</v>
      </c>
      <c r="B30" s="22" t="s">
        <v>1813</v>
      </c>
      <c r="C30">
        <v>2</v>
      </c>
      <c r="D30">
        <v>8</v>
      </c>
      <c r="G30">
        <v>24</v>
      </c>
      <c r="H30" s="22" t="s">
        <v>1813</v>
      </c>
      <c r="I30">
        <v>2</v>
      </c>
      <c r="J30">
        <v>8</v>
      </c>
      <c r="L30">
        <v>41</v>
      </c>
      <c r="M30" s="21" t="s">
        <v>1825</v>
      </c>
      <c r="N30">
        <v>4</v>
      </c>
      <c r="O30">
        <v>12</v>
      </c>
      <c r="Q30" s="14" t="s">
        <v>1871</v>
      </c>
      <c r="R30">
        <v>3</v>
      </c>
      <c r="S30">
        <v>10</v>
      </c>
    </row>
    <row r="31" spans="1:19" x14ac:dyDescent="0.25">
      <c r="A31">
        <v>31</v>
      </c>
      <c r="B31" t="s">
        <v>1815</v>
      </c>
      <c r="C31">
        <v>2</v>
      </c>
      <c r="D31">
        <v>7</v>
      </c>
      <c r="G31">
        <v>42</v>
      </c>
      <c r="H31" t="s">
        <v>1826</v>
      </c>
      <c r="I31">
        <v>2</v>
      </c>
      <c r="J31">
        <v>8</v>
      </c>
      <c r="L31">
        <v>42</v>
      </c>
      <c r="M31" t="s">
        <v>1826</v>
      </c>
      <c r="N31">
        <v>2</v>
      </c>
      <c r="O31">
        <v>8</v>
      </c>
      <c r="Q31" s="14" t="s">
        <v>1816</v>
      </c>
      <c r="R31">
        <v>3</v>
      </c>
      <c r="S31">
        <v>8</v>
      </c>
    </row>
    <row r="32" spans="1:19" x14ac:dyDescent="0.25">
      <c r="A32">
        <v>33</v>
      </c>
      <c r="B32" s="14" t="s">
        <v>1817</v>
      </c>
      <c r="C32">
        <v>2</v>
      </c>
      <c r="D32">
        <v>4</v>
      </c>
      <c r="G32">
        <v>57</v>
      </c>
      <c r="H32" s="14" t="s">
        <v>1838</v>
      </c>
      <c r="I32">
        <v>2</v>
      </c>
      <c r="J32">
        <v>8</v>
      </c>
      <c r="L32">
        <v>43</v>
      </c>
      <c r="M32" s="20" t="s">
        <v>1827</v>
      </c>
      <c r="N32">
        <v>1</v>
      </c>
      <c r="O32">
        <v>4</v>
      </c>
      <c r="Q32" s="14" t="s">
        <v>1838</v>
      </c>
      <c r="R32">
        <v>2</v>
      </c>
      <c r="S32">
        <v>8</v>
      </c>
    </row>
    <row r="33" spans="1:19" x14ac:dyDescent="0.25">
      <c r="A33">
        <v>35</v>
      </c>
      <c r="B33" s="22" t="s">
        <v>1819</v>
      </c>
      <c r="C33">
        <v>2</v>
      </c>
      <c r="D33">
        <v>4</v>
      </c>
      <c r="G33">
        <v>63</v>
      </c>
      <c r="H33" s="29" t="s">
        <v>1844</v>
      </c>
      <c r="I33">
        <v>2</v>
      </c>
      <c r="J33">
        <v>8</v>
      </c>
      <c r="L33">
        <v>44</v>
      </c>
      <c r="M33" s="27" t="s">
        <v>1828</v>
      </c>
      <c r="N33">
        <v>1</v>
      </c>
      <c r="O33">
        <v>6</v>
      </c>
      <c r="Q33" s="14" t="s">
        <v>1817</v>
      </c>
      <c r="R33">
        <v>2</v>
      </c>
      <c r="S33">
        <v>4</v>
      </c>
    </row>
    <row r="34" spans="1:19" x14ac:dyDescent="0.25">
      <c r="A34">
        <v>36</v>
      </c>
      <c r="B34" s="26" t="s">
        <v>1820</v>
      </c>
      <c r="C34">
        <v>2</v>
      </c>
      <c r="D34">
        <v>5</v>
      </c>
      <c r="G34">
        <v>64</v>
      </c>
      <c r="H34" s="4" t="s">
        <v>1845</v>
      </c>
      <c r="I34">
        <v>2</v>
      </c>
      <c r="J34">
        <v>8</v>
      </c>
      <c r="L34">
        <v>45</v>
      </c>
      <c r="M34" s="22" t="s">
        <v>1829</v>
      </c>
      <c r="N34">
        <v>2</v>
      </c>
      <c r="O34">
        <v>7</v>
      </c>
      <c r="Q34" s="14" t="s">
        <v>1806</v>
      </c>
      <c r="R34">
        <v>1</v>
      </c>
      <c r="S34">
        <v>3</v>
      </c>
    </row>
    <row r="35" spans="1:19" x14ac:dyDescent="0.25">
      <c r="A35">
        <v>42</v>
      </c>
      <c r="B35" t="s">
        <v>1826</v>
      </c>
      <c r="C35">
        <v>2</v>
      </c>
      <c r="D35">
        <v>8</v>
      </c>
      <c r="G35">
        <v>22</v>
      </c>
      <c r="H35" s="20" t="s">
        <v>1811</v>
      </c>
      <c r="I35">
        <v>2</v>
      </c>
      <c r="J35">
        <v>7</v>
      </c>
      <c r="L35">
        <v>46</v>
      </c>
      <c r="M35" s="25" t="s">
        <v>1830</v>
      </c>
      <c r="N35">
        <v>3</v>
      </c>
      <c r="O35">
        <v>9</v>
      </c>
      <c r="Q35" s="14" t="s">
        <v>1848</v>
      </c>
      <c r="R35">
        <v>2</v>
      </c>
      <c r="S35">
        <v>3</v>
      </c>
    </row>
    <row r="36" spans="1:19" x14ac:dyDescent="0.25">
      <c r="A36">
        <v>45</v>
      </c>
      <c r="B36" s="22" t="s">
        <v>1829</v>
      </c>
      <c r="C36">
        <v>2</v>
      </c>
      <c r="D36">
        <v>7</v>
      </c>
      <c r="G36">
        <v>31</v>
      </c>
      <c r="H36" s="26" t="s">
        <v>1815</v>
      </c>
      <c r="I36">
        <v>2</v>
      </c>
      <c r="J36">
        <v>7</v>
      </c>
      <c r="L36">
        <v>48</v>
      </c>
      <c r="M36" s="25" t="s">
        <v>1831</v>
      </c>
      <c r="N36">
        <v>2</v>
      </c>
      <c r="O36">
        <v>5</v>
      </c>
      <c r="Q36" s="14" t="s">
        <v>1859</v>
      </c>
      <c r="R36">
        <v>2</v>
      </c>
      <c r="S36">
        <v>3</v>
      </c>
    </row>
    <row r="37" spans="1:19" x14ac:dyDescent="0.25">
      <c r="A37">
        <v>48</v>
      </c>
      <c r="B37" s="25" t="s">
        <v>1831</v>
      </c>
      <c r="C37">
        <v>2</v>
      </c>
      <c r="D37">
        <v>5</v>
      </c>
      <c r="G37">
        <v>45</v>
      </c>
      <c r="H37" s="22" t="s">
        <v>1829</v>
      </c>
      <c r="I37">
        <v>2</v>
      </c>
      <c r="J37">
        <v>7</v>
      </c>
      <c r="L37">
        <v>50</v>
      </c>
      <c r="M37" s="14" t="s">
        <v>1832</v>
      </c>
      <c r="N37">
        <v>3</v>
      </c>
      <c r="O37">
        <v>10</v>
      </c>
    </row>
    <row r="38" spans="1:19" x14ac:dyDescent="0.25">
      <c r="A38">
        <v>56</v>
      </c>
      <c r="B38" s="22" t="s">
        <v>1837</v>
      </c>
      <c r="C38">
        <v>2</v>
      </c>
      <c r="D38">
        <v>9</v>
      </c>
      <c r="G38">
        <v>85</v>
      </c>
      <c r="H38" s="22" t="s">
        <v>1863</v>
      </c>
      <c r="I38">
        <v>2</v>
      </c>
      <c r="J38">
        <v>7</v>
      </c>
      <c r="L38">
        <v>51</v>
      </c>
      <c r="M38" s="20" t="s">
        <v>1833</v>
      </c>
      <c r="N38">
        <v>1</v>
      </c>
      <c r="O38">
        <v>5</v>
      </c>
      <c r="Q38" s="8" t="s">
        <v>1877</v>
      </c>
      <c r="R38" t="s">
        <v>1796</v>
      </c>
      <c r="S38" t="s">
        <v>4</v>
      </c>
    </row>
    <row r="39" spans="1:19" x14ac:dyDescent="0.25">
      <c r="A39">
        <v>57</v>
      </c>
      <c r="B39" s="14" t="s">
        <v>1838</v>
      </c>
      <c r="C39">
        <v>2</v>
      </c>
      <c r="D39">
        <v>8</v>
      </c>
      <c r="G39">
        <v>91</v>
      </c>
      <c r="H39" s="4" t="s">
        <v>1868</v>
      </c>
      <c r="I39">
        <v>2</v>
      </c>
      <c r="J39">
        <v>7</v>
      </c>
      <c r="L39">
        <v>53</v>
      </c>
      <c r="M39" s="27" t="s">
        <v>1834</v>
      </c>
      <c r="N39">
        <v>1</v>
      </c>
      <c r="O39">
        <v>3</v>
      </c>
      <c r="Q39" s="21" t="s">
        <v>1821</v>
      </c>
      <c r="R39">
        <v>6</v>
      </c>
      <c r="S39">
        <v>21</v>
      </c>
    </row>
    <row r="40" spans="1:19" x14ac:dyDescent="0.25">
      <c r="A40">
        <v>63</v>
      </c>
      <c r="B40" t="s">
        <v>1844</v>
      </c>
      <c r="C40">
        <v>2</v>
      </c>
      <c r="D40">
        <v>8</v>
      </c>
      <c r="G40">
        <v>93</v>
      </c>
      <c r="H40" s="26" t="s">
        <v>1870</v>
      </c>
      <c r="I40">
        <v>2</v>
      </c>
      <c r="J40">
        <v>7</v>
      </c>
      <c r="L40">
        <v>54</v>
      </c>
      <c r="M40" s="22" t="s">
        <v>1835</v>
      </c>
      <c r="N40">
        <v>1</v>
      </c>
      <c r="O40">
        <v>6</v>
      </c>
      <c r="Q40" s="20" t="s">
        <v>1836</v>
      </c>
      <c r="R40">
        <v>4</v>
      </c>
      <c r="S40">
        <v>19</v>
      </c>
    </row>
    <row r="41" spans="1:19" x14ac:dyDescent="0.25">
      <c r="A41">
        <v>64</v>
      </c>
      <c r="B41" s="4" t="s">
        <v>1845</v>
      </c>
      <c r="C41">
        <v>2</v>
      </c>
      <c r="D41">
        <v>8</v>
      </c>
      <c r="G41">
        <v>97</v>
      </c>
      <c r="H41" s="22" t="s">
        <v>1873</v>
      </c>
      <c r="I41">
        <v>2</v>
      </c>
      <c r="J41">
        <v>7</v>
      </c>
      <c r="L41">
        <v>55</v>
      </c>
      <c r="M41" s="20" t="s">
        <v>1836</v>
      </c>
      <c r="N41">
        <v>4</v>
      </c>
      <c r="O41">
        <v>19</v>
      </c>
      <c r="Q41" s="20" t="s">
        <v>1858</v>
      </c>
      <c r="R41">
        <v>4</v>
      </c>
      <c r="S41">
        <v>18</v>
      </c>
    </row>
    <row r="42" spans="1:19" x14ac:dyDescent="0.25">
      <c r="A42">
        <v>67</v>
      </c>
      <c r="B42" s="14" t="s">
        <v>1848</v>
      </c>
      <c r="C42">
        <v>2</v>
      </c>
      <c r="D42">
        <v>3</v>
      </c>
      <c r="G42">
        <v>98</v>
      </c>
      <c r="H42" s="26" t="s">
        <v>1874</v>
      </c>
      <c r="I42">
        <v>2</v>
      </c>
      <c r="J42">
        <v>7</v>
      </c>
      <c r="L42">
        <v>56</v>
      </c>
      <c r="M42" s="22" t="s">
        <v>1837</v>
      </c>
      <c r="N42">
        <v>2</v>
      </c>
      <c r="O42">
        <v>9</v>
      </c>
      <c r="Q42" s="21" t="s">
        <v>1825</v>
      </c>
      <c r="R42">
        <v>4</v>
      </c>
      <c r="S42">
        <v>12</v>
      </c>
    </row>
    <row r="43" spans="1:19" x14ac:dyDescent="0.25">
      <c r="A43">
        <v>71</v>
      </c>
      <c r="B43" s="20" t="s">
        <v>1851</v>
      </c>
      <c r="C43">
        <v>2</v>
      </c>
      <c r="D43">
        <v>5</v>
      </c>
      <c r="G43">
        <v>4</v>
      </c>
      <c r="H43" s="27" t="s">
        <v>1799</v>
      </c>
      <c r="I43">
        <v>2</v>
      </c>
      <c r="J43">
        <v>6</v>
      </c>
      <c r="L43">
        <v>57</v>
      </c>
      <c r="M43" s="14" t="s">
        <v>1838</v>
      </c>
      <c r="N43">
        <v>2</v>
      </c>
      <c r="O43">
        <v>8</v>
      </c>
      <c r="Q43" s="20" t="s">
        <v>1797</v>
      </c>
      <c r="R43">
        <v>2</v>
      </c>
      <c r="S43">
        <v>11</v>
      </c>
    </row>
    <row r="44" spans="1:19" x14ac:dyDescent="0.25">
      <c r="A44">
        <v>72</v>
      </c>
      <c r="B44" s="27" t="s">
        <v>1852</v>
      </c>
      <c r="C44">
        <v>2</v>
      </c>
      <c r="D44">
        <v>5</v>
      </c>
      <c r="G44">
        <v>11</v>
      </c>
      <c r="H44" s="29" t="s">
        <v>1804</v>
      </c>
      <c r="I44">
        <v>1</v>
      </c>
      <c r="J44">
        <v>6</v>
      </c>
      <c r="L44">
        <v>58</v>
      </c>
      <c r="M44" s="25" t="s">
        <v>1839</v>
      </c>
      <c r="N44">
        <v>1</v>
      </c>
      <c r="O44">
        <v>2</v>
      </c>
      <c r="Q44" s="20" t="s">
        <v>1861</v>
      </c>
      <c r="R44">
        <v>2</v>
      </c>
      <c r="S44">
        <v>10</v>
      </c>
    </row>
    <row r="45" spans="1:19" x14ac:dyDescent="0.25">
      <c r="A45">
        <v>73</v>
      </c>
      <c r="B45" s="26" t="s">
        <v>1853</v>
      </c>
      <c r="C45">
        <v>2</v>
      </c>
      <c r="D45">
        <v>3</v>
      </c>
      <c r="G45">
        <v>12</v>
      </c>
      <c r="H45" s="20" t="s">
        <v>1805</v>
      </c>
      <c r="I45">
        <v>1</v>
      </c>
      <c r="J45">
        <v>6</v>
      </c>
      <c r="L45">
        <v>59</v>
      </c>
      <c r="M45" s="28" t="s">
        <v>1840</v>
      </c>
      <c r="N45">
        <v>16</v>
      </c>
      <c r="O45">
        <v>60</v>
      </c>
      <c r="Q45" s="20" t="s">
        <v>1811</v>
      </c>
      <c r="R45">
        <v>2</v>
      </c>
      <c r="S45">
        <v>7</v>
      </c>
    </row>
    <row r="46" spans="1:19" x14ac:dyDescent="0.25">
      <c r="A46">
        <v>81</v>
      </c>
      <c r="B46" s="14" t="s">
        <v>1859</v>
      </c>
      <c r="C46">
        <v>2</v>
      </c>
      <c r="D46">
        <v>3</v>
      </c>
      <c r="G46">
        <v>17</v>
      </c>
      <c r="H46" s="27" t="s">
        <v>1809</v>
      </c>
      <c r="I46">
        <v>1</v>
      </c>
      <c r="J46">
        <v>6</v>
      </c>
      <c r="L46">
        <v>60</v>
      </c>
      <c r="M46" s="14" t="s">
        <v>1841</v>
      </c>
      <c r="N46">
        <v>4</v>
      </c>
      <c r="O46">
        <v>10</v>
      </c>
      <c r="Q46" s="20" t="s">
        <v>1805</v>
      </c>
      <c r="R46">
        <v>1</v>
      </c>
      <c r="S46">
        <v>6</v>
      </c>
    </row>
    <row r="47" spans="1:19" x14ac:dyDescent="0.25">
      <c r="A47">
        <v>83</v>
      </c>
      <c r="B47" s="20" t="s">
        <v>1861</v>
      </c>
      <c r="C47">
        <v>2</v>
      </c>
      <c r="D47">
        <v>10</v>
      </c>
      <c r="G47">
        <v>44</v>
      </c>
      <c r="H47" s="27" t="s">
        <v>1828</v>
      </c>
      <c r="I47">
        <v>1</v>
      </c>
      <c r="J47">
        <v>6</v>
      </c>
      <c r="L47">
        <v>61</v>
      </c>
      <c r="M47" t="s">
        <v>1842</v>
      </c>
      <c r="N47">
        <v>1</v>
      </c>
      <c r="O47">
        <v>0</v>
      </c>
      <c r="Q47" s="20" t="s">
        <v>1833</v>
      </c>
      <c r="R47">
        <v>1</v>
      </c>
      <c r="S47">
        <v>5</v>
      </c>
    </row>
    <row r="48" spans="1:19" x14ac:dyDescent="0.25">
      <c r="A48">
        <v>85</v>
      </c>
      <c r="B48" s="22" t="s">
        <v>1863</v>
      </c>
      <c r="C48">
        <v>2</v>
      </c>
      <c r="D48">
        <v>7</v>
      </c>
      <c r="G48">
        <v>54</v>
      </c>
      <c r="H48" s="22" t="s">
        <v>1835</v>
      </c>
      <c r="I48">
        <v>1</v>
      </c>
      <c r="J48">
        <v>6</v>
      </c>
      <c r="L48">
        <v>62</v>
      </c>
      <c r="M48" s="22" t="s">
        <v>1843</v>
      </c>
      <c r="N48">
        <v>1</v>
      </c>
      <c r="O48">
        <v>5</v>
      </c>
      <c r="Q48" s="20" t="s">
        <v>1851</v>
      </c>
      <c r="R48">
        <v>2</v>
      </c>
      <c r="S48">
        <v>5</v>
      </c>
    </row>
    <row r="49" spans="1:19" x14ac:dyDescent="0.25">
      <c r="A49">
        <v>91</v>
      </c>
      <c r="B49" s="4" t="s">
        <v>1868</v>
      </c>
      <c r="C49">
        <v>2</v>
      </c>
      <c r="D49">
        <v>7</v>
      </c>
      <c r="G49">
        <v>36</v>
      </c>
      <c r="H49" s="26" t="s">
        <v>1820</v>
      </c>
      <c r="I49">
        <v>2</v>
      </c>
      <c r="J49">
        <v>5</v>
      </c>
      <c r="L49">
        <v>63</v>
      </c>
      <c r="M49" s="29" t="s">
        <v>1844</v>
      </c>
      <c r="N49">
        <v>2</v>
      </c>
      <c r="O49">
        <v>8</v>
      </c>
      <c r="Q49" s="20" t="s">
        <v>1827</v>
      </c>
      <c r="R49">
        <v>1</v>
      </c>
      <c r="S49">
        <v>4</v>
      </c>
    </row>
    <row r="50" spans="1:19" x14ac:dyDescent="0.25">
      <c r="A50">
        <v>93</v>
      </c>
      <c r="B50" s="26" t="s">
        <v>1870</v>
      </c>
      <c r="C50">
        <v>2</v>
      </c>
      <c r="D50">
        <v>7</v>
      </c>
      <c r="G50">
        <v>48</v>
      </c>
      <c r="H50" s="25" t="s">
        <v>1831</v>
      </c>
      <c r="I50">
        <v>2</v>
      </c>
      <c r="J50">
        <v>5</v>
      </c>
      <c r="L50">
        <v>64</v>
      </c>
      <c r="M50" s="4" t="s">
        <v>1845</v>
      </c>
      <c r="N50">
        <v>2</v>
      </c>
      <c r="O50">
        <v>8</v>
      </c>
    </row>
    <row r="51" spans="1:19" x14ac:dyDescent="0.25">
      <c r="A51">
        <v>97</v>
      </c>
      <c r="B51" s="22" t="s">
        <v>1873</v>
      </c>
      <c r="C51">
        <v>2</v>
      </c>
      <c r="D51">
        <v>7</v>
      </c>
      <c r="G51">
        <v>71</v>
      </c>
      <c r="H51" s="20" t="s">
        <v>1851</v>
      </c>
      <c r="I51">
        <v>2</v>
      </c>
      <c r="J51">
        <v>5</v>
      </c>
      <c r="L51">
        <v>65</v>
      </c>
      <c r="M51" s="4" t="s">
        <v>1846</v>
      </c>
      <c r="N51">
        <v>1</v>
      </c>
      <c r="O51">
        <v>4</v>
      </c>
      <c r="Q51" s="8" t="s">
        <v>1878</v>
      </c>
      <c r="R51" t="s">
        <v>1796</v>
      </c>
      <c r="S51" t="s">
        <v>4</v>
      </c>
    </row>
    <row r="52" spans="1:19" x14ac:dyDescent="0.25">
      <c r="A52">
        <v>98</v>
      </c>
      <c r="B52" s="26" t="s">
        <v>1874</v>
      </c>
      <c r="C52">
        <v>2</v>
      </c>
      <c r="D52">
        <v>7</v>
      </c>
      <c r="G52">
        <v>72</v>
      </c>
      <c r="H52" s="27" t="s">
        <v>1852</v>
      </c>
      <c r="I52">
        <v>2</v>
      </c>
      <c r="J52">
        <v>5</v>
      </c>
      <c r="L52">
        <v>66</v>
      </c>
      <c r="M52" s="4" t="s">
        <v>1847</v>
      </c>
      <c r="N52">
        <v>1</v>
      </c>
      <c r="O52">
        <v>4</v>
      </c>
      <c r="Q52" s="22" t="s">
        <v>1855</v>
      </c>
      <c r="R52">
        <v>3</v>
      </c>
      <c r="S52">
        <v>14</v>
      </c>
    </row>
    <row r="53" spans="1:19" x14ac:dyDescent="0.25">
      <c r="A53">
        <v>8</v>
      </c>
      <c r="B53" t="s">
        <v>1801</v>
      </c>
      <c r="C53">
        <v>1</v>
      </c>
      <c r="D53">
        <v>4</v>
      </c>
      <c r="G53">
        <v>28</v>
      </c>
      <c r="H53" s="4" t="s">
        <v>1814</v>
      </c>
      <c r="I53">
        <v>1</v>
      </c>
      <c r="J53">
        <v>5</v>
      </c>
      <c r="L53">
        <v>67</v>
      </c>
      <c r="M53" s="14" t="s">
        <v>1848</v>
      </c>
      <c r="N53">
        <v>2</v>
      </c>
      <c r="O53">
        <v>3</v>
      </c>
      <c r="Q53" s="22" t="s">
        <v>1837</v>
      </c>
      <c r="R53">
        <v>2</v>
      </c>
      <c r="S53">
        <v>9</v>
      </c>
    </row>
    <row r="54" spans="1:19" x14ac:dyDescent="0.25">
      <c r="A54">
        <v>9</v>
      </c>
      <c r="B54" s="26" t="s">
        <v>1802</v>
      </c>
      <c r="C54">
        <v>1</v>
      </c>
      <c r="D54">
        <v>4</v>
      </c>
      <c r="G54">
        <v>51</v>
      </c>
      <c r="H54" s="20" t="s">
        <v>1833</v>
      </c>
      <c r="I54">
        <v>1</v>
      </c>
      <c r="J54">
        <v>5</v>
      </c>
      <c r="L54">
        <v>68</v>
      </c>
      <c r="M54" s="4" t="s">
        <v>1849</v>
      </c>
      <c r="N54">
        <v>1</v>
      </c>
      <c r="O54">
        <v>4</v>
      </c>
      <c r="Q54" s="22" t="s">
        <v>1813</v>
      </c>
      <c r="R54">
        <v>2</v>
      </c>
      <c r="S54">
        <v>8</v>
      </c>
    </row>
    <row r="55" spans="1:19" x14ac:dyDescent="0.25">
      <c r="A55">
        <v>11</v>
      </c>
      <c r="B55" t="s">
        <v>1804</v>
      </c>
      <c r="C55">
        <v>1</v>
      </c>
      <c r="D55">
        <v>6</v>
      </c>
      <c r="G55">
        <v>62</v>
      </c>
      <c r="H55" s="22" t="s">
        <v>1843</v>
      </c>
      <c r="I55">
        <v>1</v>
      </c>
      <c r="J55">
        <v>5</v>
      </c>
      <c r="L55">
        <v>69</v>
      </c>
      <c r="M55" s="28" t="s">
        <v>1850</v>
      </c>
      <c r="N55">
        <v>7</v>
      </c>
      <c r="O55">
        <v>17</v>
      </c>
      <c r="Q55" s="22" t="s">
        <v>1829</v>
      </c>
      <c r="R55">
        <v>2</v>
      </c>
      <c r="S55">
        <v>7</v>
      </c>
    </row>
    <row r="56" spans="1:19" x14ac:dyDescent="0.25">
      <c r="A56">
        <v>12</v>
      </c>
      <c r="B56" s="20" t="s">
        <v>1805</v>
      </c>
      <c r="C56">
        <v>1</v>
      </c>
      <c r="D56">
        <v>6</v>
      </c>
      <c r="G56">
        <v>92</v>
      </c>
      <c r="H56" s="4" t="s">
        <v>1869</v>
      </c>
      <c r="I56">
        <v>1</v>
      </c>
      <c r="J56">
        <v>5</v>
      </c>
      <c r="L56">
        <v>71</v>
      </c>
      <c r="M56" s="20" t="s">
        <v>1851</v>
      </c>
      <c r="N56">
        <v>2</v>
      </c>
      <c r="O56">
        <v>5</v>
      </c>
      <c r="Q56" s="22" t="s">
        <v>1863</v>
      </c>
      <c r="R56">
        <v>2</v>
      </c>
      <c r="S56">
        <v>7</v>
      </c>
    </row>
    <row r="57" spans="1:19" x14ac:dyDescent="0.25">
      <c r="A57">
        <v>14</v>
      </c>
      <c r="B57" s="14" t="s">
        <v>1806</v>
      </c>
      <c r="C57">
        <v>1</v>
      </c>
      <c r="D57">
        <v>3</v>
      </c>
      <c r="G57">
        <v>96</v>
      </c>
      <c r="H57" s="22" t="s">
        <v>1872</v>
      </c>
      <c r="I57">
        <v>1</v>
      </c>
      <c r="J57">
        <v>5</v>
      </c>
      <c r="L57">
        <v>72</v>
      </c>
      <c r="M57" s="27" t="s">
        <v>1852</v>
      </c>
      <c r="N57">
        <v>2</v>
      </c>
      <c r="O57">
        <v>5</v>
      </c>
      <c r="Q57" s="22" t="s">
        <v>1873</v>
      </c>
      <c r="R57">
        <v>2</v>
      </c>
      <c r="S57">
        <v>7</v>
      </c>
    </row>
    <row r="58" spans="1:19" x14ac:dyDescent="0.25">
      <c r="A58">
        <v>16</v>
      </c>
      <c r="B58" t="s">
        <v>1808</v>
      </c>
      <c r="C58">
        <v>1</v>
      </c>
      <c r="D58">
        <v>3</v>
      </c>
      <c r="G58">
        <v>33</v>
      </c>
      <c r="H58" s="14" t="s">
        <v>1817</v>
      </c>
      <c r="I58">
        <v>2</v>
      </c>
      <c r="J58">
        <v>4</v>
      </c>
      <c r="L58">
        <v>73</v>
      </c>
      <c r="M58" s="26" t="s">
        <v>1853</v>
      </c>
      <c r="N58">
        <v>2</v>
      </c>
      <c r="O58">
        <v>3</v>
      </c>
      <c r="Q58" s="22" t="s">
        <v>1835</v>
      </c>
      <c r="R58">
        <v>1</v>
      </c>
      <c r="S58">
        <v>6</v>
      </c>
    </row>
    <row r="59" spans="1:19" x14ac:dyDescent="0.25">
      <c r="A59">
        <v>17</v>
      </c>
      <c r="B59" s="27" t="s">
        <v>1809</v>
      </c>
      <c r="C59">
        <v>1</v>
      </c>
      <c r="D59">
        <v>6</v>
      </c>
      <c r="G59">
        <v>35</v>
      </c>
      <c r="H59" s="22" t="s">
        <v>1819</v>
      </c>
      <c r="I59">
        <v>2</v>
      </c>
      <c r="J59">
        <v>4</v>
      </c>
      <c r="L59">
        <v>74</v>
      </c>
      <c r="M59" s="30" t="s">
        <v>1854</v>
      </c>
      <c r="N59">
        <v>8</v>
      </c>
      <c r="O59">
        <v>28</v>
      </c>
      <c r="Q59" s="22" t="s">
        <v>1843</v>
      </c>
      <c r="R59">
        <v>1</v>
      </c>
      <c r="S59">
        <v>5</v>
      </c>
    </row>
    <row r="60" spans="1:19" x14ac:dyDescent="0.25">
      <c r="A60">
        <v>21</v>
      </c>
      <c r="B60" s="22" t="s">
        <v>1810</v>
      </c>
      <c r="C60">
        <v>1</v>
      </c>
      <c r="D60">
        <v>1</v>
      </c>
      <c r="G60">
        <v>8</v>
      </c>
      <c r="H60" s="31" t="s">
        <v>1801</v>
      </c>
      <c r="I60">
        <v>1</v>
      </c>
      <c r="J60">
        <v>4</v>
      </c>
      <c r="L60">
        <v>75</v>
      </c>
      <c r="M60" s="22" t="s">
        <v>1855</v>
      </c>
      <c r="N60">
        <v>3</v>
      </c>
      <c r="O60">
        <v>14</v>
      </c>
      <c r="Q60" s="22" t="s">
        <v>1872</v>
      </c>
      <c r="R60">
        <v>1</v>
      </c>
      <c r="S60">
        <v>5</v>
      </c>
    </row>
    <row r="61" spans="1:19" x14ac:dyDescent="0.25">
      <c r="A61">
        <v>23</v>
      </c>
      <c r="B61" t="s">
        <v>1812</v>
      </c>
      <c r="C61">
        <v>1</v>
      </c>
      <c r="D61">
        <v>1</v>
      </c>
      <c r="G61">
        <v>9</v>
      </c>
      <c r="H61" s="26" t="s">
        <v>1802</v>
      </c>
      <c r="I61">
        <v>1</v>
      </c>
      <c r="J61">
        <v>4</v>
      </c>
      <c r="L61">
        <v>78</v>
      </c>
      <c r="M61" s="14" t="s">
        <v>1856</v>
      </c>
      <c r="N61">
        <v>3</v>
      </c>
      <c r="O61">
        <v>10</v>
      </c>
      <c r="Q61" s="22" t="s">
        <v>1819</v>
      </c>
      <c r="R61">
        <v>2</v>
      </c>
      <c r="S61">
        <v>4</v>
      </c>
    </row>
    <row r="62" spans="1:19" x14ac:dyDescent="0.25">
      <c r="A62">
        <v>28</v>
      </c>
      <c r="B62" s="4" t="s">
        <v>1814</v>
      </c>
      <c r="C62">
        <v>1</v>
      </c>
      <c r="D62">
        <v>5</v>
      </c>
      <c r="G62">
        <v>39</v>
      </c>
      <c r="H62" s="25" t="s">
        <v>1823</v>
      </c>
      <c r="I62">
        <v>1</v>
      </c>
      <c r="J62">
        <v>4</v>
      </c>
      <c r="L62">
        <v>79</v>
      </c>
      <c r="M62" s="30" t="s">
        <v>1857</v>
      </c>
      <c r="N62">
        <v>15</v>
      </c>
      <c r="O62">
        <v>51</v>
      </c>
      <c r="Q62" s="22" t="s">
        <v>1810</v>
      </c>
      <c r="R62">
        <v>1</v>
      </c>
      <c r="S62">
        <v>1</v>
      </c>
    </row>
    <row r="63" spans="1:19" x14ac:dyDescent="0.25">
      <c r="A63">
        <v>38</v>
      </c>
      <c r="B63" s="26" t="s">
        <v>1822</v>
      </c>
      <c r="C63">
        <v>1</v>
      </c>
      <c r="D63">
        <v>3</v>
      </c>
      <c r="G63">
        <v>43</v>
      </c>
      <c r="H63" s="20" t="s">
        <v>1827</v>
      </c>
      <c r="I63">
        <v>1</v>
      </c>
      <c r="J63">
        <v>4</v>
      </c>
      <c r="L63">
        <v>80</v>
      </c>
      <c r="M63" s="20" t="s">
        <v>1858</v>
      </c>
      <c r="N63">
        <v>4</v>
      </c>
      <c r="O63">
        <v>18</v>
      </c>
    </row>
    <row r="64" spans="1:19" x14ac:dyDescent="0.25">
      <c r="A64">
        <v>39</v>
      </c>
      <c r="B64" s="25" t="s">
        <v>1823</v>
      </c>
      <c r="C64">
        <v>1</v>
      </c>
      <c r="D64">
        <v>4</v>
      </c>
      <c r="G64">
        <v>65</v>
      </c>
      <c r="H64" s="4" t="s">
        <v>1846</v>
      </c>
      <c r="I64">
        <v>1</v>
      </c>
      <c r="J64">
        <v>4</v>
      </c>
      <c r="L64">
        <v>81</v>
      </c>
      <c r="M64" s="14" t="s">
        <v>1859</v>
      </c>
      <c r="N64">
        <v>2</v>
      </c>
      <c r="O64">
        <v>3</v>
      </c>
      <c r="Q64" s="8" t="s">
        <v>1879</v>
      </c>
      <c r="R64" t="s">
        <v>1796</v>
      </c>
      <c r="S64" t="s">
        <v>4</v>
      </c>
    </row>
    <row r="65" spans="1:19" x14ac:dyDescent="0.25">
      <c r="A65">
        <v>43</v>
      </c>
      <c r="B65" s="20" t="s">
        <v>1827</v>
      </c>
      <c r="C65">
        <v>1</v>
      </c>
      <c r="D65">
        <v>4</v>
      </c>
      <c r="G65">
        <v>66</v>
      </c>
      <c r="H65" s="4" t="s">
        <v>1847</v>
      </c>
      <c r="I65">
        <v>1</v>
      </c>
      <c r="J65">
        <v>4</v>
      </c>
      <c r="L65">
        <v>82</v>
      </c>
      <c r="M65" s="25" t="s">
        <v>1860</v>
      </c>
      <c r="N65">
        <v>4</v>
      </c>
      <c r="O65">
        <v>8</v>
      </c>
      <c r="Q65" s="23" t="s">
        <v>1798</v>
      </c>
      <c r="R65">
        <v>27</v>
      </c>
      <c r="S65">
        <v>67</v>
      </c>
    </row>
    <row r="66" spans="1:19" x14ac:dyDescent="0.25">
      <c r="A66">
        <v>44</v>
      </c>
      <c r="B66" s="27" t="s">
        <v>1828</v>
      </c>
      <c r="C66">
        <v>1</v>
      </c>
      <c r="D66">
        <v>6</v>
      </c>
      <c r="G66">
        <v>68</v>
      </c>
      <c r="H66" s="4" t="s">
        <v>1849</v>
      </c>
      <c r="I66">
        <v>1</v>
      </c>
      <c r="J66">
        <v>4</v>
      </c>
      <c r="L66">
        <v>83</v>
      </c>
      <c r="M66" s="20" t="s">
        <v>1861</v>
      </c>
      <c r="N66">
        <v>2</v>
      </c>
      <c r="O66">
        <v>10</v>
      </c>
      <c r="Q66" s="4" t="s">
        <v>1807</v>
      </c>
      <c r="R66">
        <v>3</v>
      </c>
      <c r="S66">
        <v>10</v>
      </c>
    </row>
    <row r="67" spans="1:19" x14ac:dyDescent="0.25">
      <c r="A67">
        <v>51</v>
      </c>
      <c r="B67" s="20" t="s">
        <v>1833</v>
      </c>
      <c r="C67">
        <v>1</v>
      </c>
      <c r="D67">
        <v>5</v>
      </c>
      <c r="G67">
        <v>100</v>
      </c>
      <c r="H67" s="31" t="s">
        <v>1875</v>
      </c>
      <c r="I67">
        <v>1</v>
      </c>
      <c r="J67">
        <v>4</v>
      </c>
      <c r="L67">
        <v>84</v>
      </c>
      <c r="M67" s="1" t="s">
        <v>1862</v>
      </c>
      <c r="N67">
        <v>9</v>
      </c>
      <c r="O67">
        <v>29</v>
      </c>
      <c r="Q67" s="4" t="s">
        <v>1845</v>
      </c>
      <c r="R67">
        <v>2</v>
      </c>
      <c r="S67">
        <v>8</v>
      </c>
    </row>
    <row r="68" spans="1:19" x14ac:dyDescent="0.25">
      <c r="A68">
        <v>53</v>
      </c>
      <c r="B68" s="27" t="s">
        <v>1834</v>
      </c>
      <c r="C68">
        <v>1</v>
      </c>
      <c r="D68">
        <v>3</v>
      </c>
      <c r="G68">
        <v>67</v>
      </c>
      <c r="H68" s="19" t="s">
        <v>1848</v>
      </c>
      <c r="I68">
        <v>2</v>
      </c>
      <c r="J68">
        <v>3</v>
      </c>
      <c r="L68">
        <v>85</v>
      </c>
      <c r="M68" s="22" t="s">
        <v>1863</v>
      </c>
      <c r="N68">
        <v>2</v>
      </c>
      <c r="O68">
        <v>7</v>
      </c>
      <c r="Q68" s="4" t="s">
        <v>1868</v>
      </c>
      <c r="R68">
        <v>2</v>
      </c>
      <c r="S68">
        <v>7</v>
      </c>
    </row>
    <row r="69" spans="1:19" x14ac:dyDescent="0.25">
      <c r="A69">
        <v>54</v>
      </c>
      <c r="B69" s="22" t="s">
        <v>1835</v>
      </c>
      <c r="C69">
        <v>1</v>
      </c>
      <c r="D69">
        <v>6</v>
      </c>
      <c r="G69">
        <v>73</v>
      </c>
      <c r="H69" s="26" t="s">
        <v>1853</v>
      </c>
      <c r="I69">
        <v>2</v>
      </c>
      <c r="J69">
        <v>3</v>
      </c>
      <c r="L69">
        <v>86</v>
      </c>
      <c r="M69" s="14" t="s">
        <v>1864</v>
      </c>
      <c r="N69">
        <v>4</v>
      </c>
      <c r="O69">
        <v>15</v>
      </c>
      <c r="Q69" s="4" t="s">
        <v>1814</v>
      </c>
      <c r="R69">
        <v>1</v>
      </c>
      <c r="S69">
        <v>5</v>
      </c>
    </row>
    <row r="70" spans="1:19" x14ac:dyDescent="0.25">
      <c r="A70">
        <v>58</v>
      </c>
      <c r="B70" s="25" t="s">
        <v>1839</v>
      </c>
      <c r="C70">
        <v>1</v>
      </c>
      <c r="D70">
        <v>2</v>
      </c>
      <c r="G70">
        <v>81</v>
      </c>
      <c r="H70" s="14" t="s">
        <v>1859</v>
      </c>
      <c r="I70">
        <v>2</v>
      </c>
      <c r="J70">
        <v>3</v>
      </c>
      <c r="L70">
        <v>87</v>
      </c>
      <c r="M70" t="s">
        <v>1865</v>
      </c>
      <c r="N70">
        <v>4</v>
      </c>
      <c r="O70">
        <v>12</v>
      </c>
      <c r="Q70" s="4" t="s">
        <v>1869</v>
      </c>
      <c r="R70">
        <v>1</v>
      </c>
      <c r="S70">
        <v>5</v>
      </c>
    </row>
    <row r="71" spans="1:19" x14ac:dyDescent="0.25">
      <c r="A71">
        <v>61</v>
      </c>
      <c r="B71" t="s">
        <v>1842</v>
      </c>
      <c r="C71">
        <v>1</v>
      </c>
      <c r="D71">
        <v>0</v>
      </c>
      <c r="G71">
        <v>14</v>
      </c>
      <c r="H71" s="14" t="s">
        <v>1806</v>
      </c>
      <c r="I71">
        <v>1</v>
      </c>
      <c r="J71">
        <v>3</v>
      </c>
      <c r="L71">
        <v>88</v>
      </c>
      <c r="M71" s="25" t="s">
        <v>1866</v>
      </c>
      <c r="N71">
        <v>1</v>
      </c>
      <c r="O71">
        <v>3</v>
      </c>
      <c r="Q71" s="4" t="s">
        <v>1846</v>
      </c>
      <c r="R71">
        <v>1</v>
      </c>
      <c r="S71">
        <v>4</v>
      </c>
    </row>
    <row r="72" spans="1:19" x14ac:dyDescent="0.25">
      <c r="A72">
        <v>62</v>
      </c>
      <c r="B72" s="22" t="s">
        <v>1843</v>
      </c>
      <c r="C72">
        <v>1</v>
      </c>
      <c r="D72">
        <v>5</v>
      </c>
      <c r="G72">
        <v>16</v>
      </c>
      <c r="H72" s="29" t="s">
        <v>1808</v>
      </c>
      <c r="I72">
        <v>1</v>
      </c>
      <c r="J72">
        <v>3</v>
      </c>
      <c r="L72">
        <v>90</v>
      </c>
      <c r="M72" t="s">
        <v>1867</v>
      </c>
      <c r="N72">
        <v>1</v>
      </c>
      <c r="O72">
        <v>1</v>
      </c>
      <c r="Q72" s="4" t="s">
        <v>1847</v>
      </c>
      <c r="R72">
        <v>1</v>
      </c>
      <c r="S72">
        <v>4</v>
      </c>
    </row>
    <row r="73" spans="1:19" x14ac:dyDescent="0.25">
      <c r="A73">
        <v>65</v>
      </c>
      <c r="B73" s="4" t="s">
        <v>1846</v>
      </c>
      <c r="C73">
        <v>1</v>
      </c>
      <c r="D73">
        <v>4</v>
      </c>
      <c r="G73">
        <v>38</v>
      </c>
      <c r="H73" s="26" t="s">
        <v>1822</v>
      </c>
      <c r="I73">
        <v>1</v>
      </c>
      <c r="J73">
        <v>3</v>
      </c>
      <c r="L73">
        <v>91</v>
      </c>
      <c r="M73" s="4" t="s">
        <v>1868</v>
      </c>
      <c r="N73">
        <v>2</v>
      </c>
      <c r="O73">
        <v>7</v>
      </c>
      <c r="Q73" s="4" t="s">
        <v>1849</v>
      </c>
      <c r="R73">
        <v>1</v>
      </c>
      <c r="S73">
        <v>4</v>
      </c>
    </row>
    <row r="74" spans="1:19" x14ac:dyDescent="0.25">
      <c r="A74">
        <v>66</v>
      </c>
      <c r="B74" s="4" t="s">
        <v>1847</v>
      </c>
      <c r="C74">
        <v>1</v>
      </c>
      <c r="D74">
        <v>4</v>
      </c>
      <c r="G74">
        <v>53</v>
      </c>
      <c r="H74" s="27" t="s">
        <v>1834</v>
      </c>
      <c r="I74">
        <v>1</v>
      </c>
      <c r="J74">
        <v>3</v>
      </c>
      <c r="L74">
        <v>92</v>
      </c>
      <c r="M74" s="4" t="s">
        <v>1869</v>
      </c>
      <c r="N74">
        <v>1</v>
      </c>
      <c r="O74">
        <v>5</v>
      </c>
    </row>
    <row r="75" spans="1:19" x14ac:dyDescent="0.25">
      <c r="A75">
        <v>68</v>
      </c>
      <c r="B75" s="4" t="s">
        <v>1849</v>
      </c>
      <c r="C75">
        <v>1</v>
      </c>
      <c r="D75">
        <v>4</v>
      </c>
      <c r="G75">
        <v>88</v>
      </c>
      <c r="H75" s="25" t="s">
        <v>1866</v>
      </c>
      <c r="I75">
        <v>1</v>
      </c>
      <c r="J75">
        <v>3</v>
      </c>
      <c r="L75">
        <v>93</v>
      </c>
      <c r="M75" s="26" t="s">
        <v>1870</v>
      </c>
      <c r="N75">
        <v>2</v>
      </c>
      <c r="O75">
        <v>7</v>
      </c>
      <c r="Q75" s="8" t="s">
        <v>1880</v>
      </c>
      <c r="R75" t="s">
        <v>1796</v>
      </c>
      <c r="S75" t="s">
        <v>4</v>
      </c>
    </row>
    <row r="76" spans="1:19" x14ac:dyDescent="0.25">
      <c r="A76">
        <v>88</v>
      </c>
      <c r="B76" s="25" t="s">
        <v>1866</v>
      </c>
      <c r="C76">
        <v>1</v>
      </c>
      <c r="D76">
        <v>3</v>
      </c>
      <c r="G76">
        <v>58</v>
      </c>
      <c r="H76" s="25" t="s">
        <v>1839</v>
      </c>
      <c r="I76">
        <v>1</v>
      </c>
      <c r="J76">
        <v>2</v>
      </c>
      <c r="L76">
        <v>95</v>
      </c>
      <c r="M76" s="14" t="s">
        <v>1871</v>
      </c>
      <c r="N76">
        <v>3</v>
      </c>
      <c r="O76">
        <v>10</v>
      </c>
      <c r="Q76" s="24" t="s">
        <v>1800</v>
      </c>
      <c r="R76">
        <v>4</v>
      </c>
      <c r="S76">
        <v>11</v>
      </c>
    </row>
    <row r="77" spans="1:19" x14ac:dyDescent="0.25">
      <c r="A77">
        <v>90</v>
      </c>
      <c r="B77" t="s">
        <v>1867</v>
      </c>
      <c r="C77">
        <v>1</v>
      </c>
      <c r="D77">
        <v>1</v>
      </c>
      <c r="G77">
        <v>21</v>
      </c>
      <c r="H77" s="22" t="s">
        <v>1810</v>
      </c>
      <c r="I77">
        <v>1</v>
      </c>
      <c r="J77">
        <v>1</v>
      </c>
      <c r="L77">
        <v>96</v>
      </c>
      <c r="M77" s="22" t="s">
        <v>1872</v>
      </c>
      <c r="N77">
        <v>1</v>
      </c>
      <c r="O77">
        <v>5</v>
      </c>
      <c r="Q77" s="25" t="s">
        <v>1824</v>
      </c>
      <c r="R77">
        <v>3</v>
      </c>
      <c r="S77">
        <v>9</v>
      </c>
    </row>
    <row r="78" spans="1:19" x14ac:dyDescent="0.25">
      <c r="A78">
        <v>92</v>
      </c>
      <c r="B78" s="4" t="s">
        <v>1869</v>
      </c>
      <c r="C78">
        <v>1</v>
      </c>
      <c r="D78">
        <v>5</v>
      </c>
      <c r="G78">
        <v>23</v>
      </c>
      <c r="H78" t="s">
        <v>1812</v>
      </c>
      <c r="I78">
        <v>1</v>
      </c>
      <c r="J78">
        <v>1</v>
      </c>
      <c r="L78">
        <v>97</v>
      </c>
      <c r="M78" s="22" t="s">
        <v>1873</v>
      </c>
      <c r="N78">
        <v>2</v>
      </c>
      <c r="O78">
        <v>7</v>
      </c>
      <c r="Q78" s="25" t="s">
        <v>1830</v>
      </c>
      <c r="R78">
        <v>3</v>
      </c>
      <c r="S78">
        <v>9</v>
      </c>
    </row>
    <row r="79" spans="1:19" x14ac:dyDescent="0.25">
      <c r="A79">
        <v>96</v>
      </c>
      <c r="B79" s="22" t="s">
        <v>1872</v>
      </c>
      <c r="C79">
        <v>1</v>
      </c>
      <c r="D79">
        <v>5</v>
      </c>
      <c r="G79">
        <v>90</v>
      </c>
      <c r="H79" t="s">
        <v>1867</v>
      </c>
      <c r="I79">
        <v>1</v>
      </c>
      <c r="J79">
        <v>1</v>
      </c>
      <c r="L79">
        <v>98</v>
      </c>
      <c r="M79" s="26" t="s">
        <v>1874</v>
      </c>
      <c r="N79">
        <v>2</v>
      </c>
      <c r="O79">
        <v>7</v>
      </c>
      <c r="Q79" s="25" t="s">
        <v>1860</v>
      </c>
      <c r="R79">
        <v>4</v>
      </c>
      <c r="S79">
        <v>8</v>
      </c>
    </row>
    <row r="80" spans="1:19" x14ac:dyDescent="0.25">
      <c r="A80">
        <v>100</v>
      </c>
      <c r="B80" s="31" t="s">
        <v>1875</v>
      </c>
      <c r="C80">
        <v>1</v>
      </c>
      <c r="D80">
        <v>4</v>
      </c>
      <c r="G80">
        <v>61</v>
      </c>
      <c r="H80" t="s">
        <v>1842</v>
      </c>
      <c r="I80">
        <v>1</v>
      </c>
      <c r="J80">
        <v>0</v>
      </c>
      <c r="L80">
        <v>100</v>
      </c>
      <c r="M80" s="31" t="s">
        <v>1875</v>
      </c>
      <c r="N80">
        <v>1</v>
      </c>
      <c r="O80">
        <v>4</v>
      </c>
      <c r="Q80" s="25" t="s">
        <v>1831</v>
      </c>
      <c r="R80">
        <v>2</v>
      </c>
      <c r="S80">
        <v>5</v>
      </c>
    </row>
    <row r="81" spans="17:19" x14ac:dyDescent="0.25">
      <c r="Q81" s="25" t="s">
        <v>1823</v>
      </c>
      <c r="R81">
        <v>1</v>
      </c>
      <c r="S81">
        <v>4</v>
      </c>
    </row>
    <row r="82" spans="17:19" x14ac:dyDescent="0.25">
      <c r="Q82" s="25" t="s">
        <v>1866</v>
      </c>
      <c r="R82">
        <v>1</v>
      </c>
      <c r="S82">
        <v>3</v>
      </c>
    </row>
    <row r="83" spans="17:19" x14ac:dyDescent="0.25">
      <c r="Q83" s="25" t="s">
        <v>1839</v>
      </c>
      <c r="R83">
        <v>1</v>
      </c>
      <c r="S83">
        <v>2</v>
      </c>
    </row>
    <row r="86" spans="17:19" x14ac:dyDescent="0.25">
      <c r="Q86" s="8" t="s">
        <v>1881</v>
      </c>
      <c r="R86" t="s">
        <v>1796</v>
      </c>
      <c r="S86" t="s">
        <v>4</v>
      </c>
    </row>
    <row r="87" spans="17:19" x14ac:dyDescent="0.25">
      <c r="Q87" s="26" t="s">
        <v>1815</v>
      </c>
      <c r="R87">
        <v>2</v>
      </c>
      <c r="S87">
        <v>7</v>
      </c>
    </row>
    <row r="88" spans="17:19" x14ac:dyDescent="0.25">
      <c r="Q88" s="26" t="s">
        <v>1870</v>
      </c>
      <c r="R88">
        <v>2</v>
      </c>
      <c r="S88">
        <v>7</v>
      </c>
    </row>
    <row r="89" spans="17:19" x14ac:dyDescent="0.25">
      <c r="Q89" s="26" t="s">
        <v>1874</v>
      </c>
      <c r="R89">
        <v>2</v>
      </c>
      <c r="S89">
        <v>7</v>
      </c>
    </row>
    <row r="90" spans="17:19" x14ac:dyDescent="0.25">
      <c r="Q90" s="26" t="s">
        <v>1820</v>
      </c>
      <c r="R90">
        <v>2</v>
      </c>
      <c r="S90">
        <v>5</v>
      </c>
    </row>
    <row r="91" spans="17:19" x14ac:dyDescent="0.25">
      <c r="Q91" s="26" t="s">
        <v>1802</v>
      </c>
      <c r="R91">
        <v>1</v>
      </c>
      <c r="S91">
        <v>4</v>
      </c>
    </row>
    <row r="92" spans="17:19" x14ac:dyDescent="0.25">
      <c r="Q92" s="26" t="s">
        <v>1853</v>
      </c>
      <c r="R92">
        <v>2</v>
      </c>
      <c r="S92">
        <v>3</v>
      </c>
    </row>
    <row r="93" spans="17:19" x14ac:dyDescent="0.25">
      <c r="Q93" s="26" t="s">
        <v>1822</v>
      </c>
      <c r="R93">
        <v>1</v>
      </c>
      <c r="S93">
        <v>3</v>
      </c>
    </row>
    <row r="95" spans="17:19" x14ac:dyDescent="0.25">
      <c r="Q95" s="8" t="s">
        <v>1882</v>
      </c>
      <c r="R95" t="s">
        <v>1796</v>
      </c>
      <c r="S95" t="s">
        <v>4</v>
      </c>
    </row>
    <row r="96" spans="17:19" x14ac:dyDescent="0.25">
      <c r="Q96" s="28" t="s">
        <v>1840</v>
      </c>
      <c r="R96">
        <v>16</v>
      </c>
      <c r="S96">
        <v>60</v>
      </c>
    </row>
    <row r="97" spans="17:19" x14ac:dyDescent="0.25">
      <c r="Q97" s="28" t="s">
        <v>1850</v>
      </c>
      <c r="R97">
        <v>7</v>
      </c>
      <c r="S97">
        <v>17</v>
      </c>
    </row>
    <row r="98" spans="17:19" x14ac:dyDescent="0.25">
      <c r="Q98" s="27" t="s">
        <v>1799</v>
      </c>
      <c r="R98">
        <v>2</v>
      </c>
      <c r="S98">
        <v>6</v>
      </c>
    </row>
    <row r="99" spans="17:19" x14ac:dyDescent="0.25">
      <c r="Q99" s="27" t="s">
        <v>1809</v>
      </c>
      <c r="R99">
        <v>1</v>
      </c>
      <c r="S99">
        <v>6</v>
      </c>
    </row>
    <row r="100" spans="17:19" x14ac:dyDescent="0.25">
      <c r="Q100" s="27" t="s">
        <v>1828</v>
      </c>
      <c r="R100">
        <v>1</v>
      </c>
      <c r="S100">
        <v>6</v>
      </c>
    </row>
    <row r="101" spans="17:19" x14ac:dyDescent="0.25">
      <c r="Q101" s="27" t="s">
        <v>1852</v>
      </c>
      <c r="R101">
        <v>2</v>
      </c>
      <c r="S101">
        <v>5</v>
      </c>
    </row>
    <row r="102" spans="17:19" x14ac:dyDescent="0.25">
      <c r="Q102" s="27" t="s">
        <v>1834</v>
      </c>
      <c r="R102">
        <v>1</v>
      </c>
      <c r="S102">
        <v>3</v>
      </c>
    </row>
    <row r="104" spans="17:19" x14ac:dyDescent="0.25">
      <c r="Q104" s="8" t="s">
        <v>1883</v>
      </c>
      <c r="R104" t="s">
        <v>1796</v>
      </c>
      <c r="S104" t="s">
        <v>4</v>
      </c>
    </row>
    <row r="105" spans="17:19" x14ac:dyDescent="0.25">
      <c r="Q105" s="30" t="s">
        <v>1857</v>
      </c>
      <c r="R105">
        <v>15</v>
      </c>
      <c r="S105">
        <v>51</v>
      </c>
    </row>
    <row r="106" spans="17:19" x14ac:dyDescent="0.25">
      <c r="Q106" s="30" t="s">
        <v>1854</v>
      </c>
      <c r="R106">
        <v>8</v>
      </c>
      <c r="S106">
        <v>28</v>
      </c>
    </row>
    <row r="107" spans="17:19" x14ac:dyDescent="0.25">
      <c r="Q107" s="29" t="s">
        <v>1803</v>
      </c>
      <c r="R107">
        <v>3</v>
      </c>
      <c r="S107">
        <v>14</v>
      </c>
    </row>
    <row r="108" spans="17:19" x14ac:dyDescent="0.25">
      <c r="Q108" s="29" t="s">
        <v>1844</v>
      </c>
      <c r="R108">
        <v>2</v>
      </c>
      <c r="S108">
        <v>8</v>
      </c>
    </row>
    <row r="109" spans="17:19" x14ac:dyDescent="0.25">
      <c r="Q109" s="29" t="s">
        <v>1804</v>
      </c>
      <c r="R109">
        <v>1</v>
      </c>
      <c r="S109">
        <v>6</v>
      </c>
    </row>
    <row r="110" spans="17:19" x14ac:dyDescent="0.25">
      <c r="Q110" s="29" t="s">
        <v>1808</v>
      </c>
      <c r="R110">
        <v>1</v>
      </c>
      <c r="S110">
        <v>3</v>
      </c>
    </row>
    <row r="113" spans="17:19" x14ac:dyDescent="0.25">
      <c r="Q113" s="8" t="s">
        <v>1884</v>
      </c>
      <c r="R113" t="s">
        <v>1796</v>
      </c>
      <c r="S113" t="s">
        <v>4</v>
      </c>
    </row>
    <row r="114" spans="17:19" x14ac:dyDescent="0.25">
      <c r="Q114" s="32" t="s">
        <v>1862</v>
      </c>
      <c r="R114">
        <v>9</v>
      </c>
      <c r="S114">
        <v>29</v>
      </c>
    </row>
    <row r="115" spans="17:19" x14ac:dyDescent="0.25">
      <c r="Q115" s="31" t="s">
        <v>1801</v>
      </c>
      <c r="R115">
        <v>1</v>
      </c>
      <c r="S115">
        <v>4</v>
      </c>
    </row>
    <row r="116" spans="17:19" x14ac:dyDescent="0.25">
      <c r="Q116" s="31" t="s">
        <v>1875</v>
      </c>
      <c r="R116">
        <v>1</v>
      </c>
      <c r="S116">
        <v>4</v>
      </c>
    </row>
  </sheetData>
  <sortState xmlns:xlrd2="http://schemas.microsoft.com/office/spreadsheetml/2017/richdata2" ref="Q25:S36">
    <sortCondition descending="1" ref="S25:S36"/>
  </sortState>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Authors</vt:lpstr>
      <vt:lpstr>Sorted by year</vt:lpstr>
      <vt:lpstr>Years</vt:lpstr>
      <vt:lpstr>Countries</vt:lpstr>
      <vt:lpstr>Journals</vt:lpstr>
      <vt:lpstr>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Tatjana Vilutienė</dc:creator>
  <cp:lastModifiedBy>Tatjana Vilutienė</cp:lastModifiedBy>
  <dcterms:created xsi:type="dcterms:W3CDTF">2015-06-05T18:17:20Z</dcterms:created>
  <dcterms:modified xsi:type="dcterms:W3CDTF">2024-08-14T15:05:58Z</dcterms:modified>
</cp:coreProperties>
</file>