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0" activeTab="90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7" i="105"/>
  <c r="BN36"/>
  <c r="BM36"/>
  <c r="CC26"/>
  <c r="AD28"/>
  <c r="AH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P24" s="1"/>
  <c r="Y24"/>
  <c r="CS24" s="1"/>
  <c r="H24"/>
  <c r="L24" s="1"/>
  <c r="M24" s="1"/>
  <c r="CZ23"/>
  <c r="CU23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8" i="101"/>
  <c r="CC27"/>
  <c r="BM37"/>
  <c r="BN36"/>
  <c r="BM36"/>
  <c r="AD28"/>
  <c r="AE27" s="1"/>
  <c r="AE28" s="1"/>
  <c r="Z28"/>
  <c r="AM27"/>
  <c r="AW27" s="1"/>
  <c r="AK27"/>
  <c r="AK28" s="1"/>
  <c r="Y27"/>
  <c r="Y28" s="1"/>
  <c r="X27"/>
  <c r="CR27" s="1"/>
  <c r="H27"/>
  <c r="AM26"/>
  <c r="AW26" s="1"/>
  <c r="AK26"/>
  <c r="Y26"/>
  <c r="CS26" s="1"/>
  <c r="X26"/>
  <c r="CR26" s="1"/>
  <c r="H26"/>
  <c r="L26" s="1"/>
  <c r="M26" s="1"/>
  <c r="AM25"/>
  <c r="AW25" s="1"/>
  <c r="AK25"/>
  <c r="AP25" s="1"/>
  <c r="Y25"/>
  <c r="CS25" s="1"/>
  <c r="X25"/>
  <c r="CR25" s="1"/>
  <c r="H25"/>
  <c r="L25" s="1"/>
  <c r="M25" s="1"/>
  <c r="AM24"/>
  <c r="AW24" s="1"/>
  <c r="AK24"/>
  <c r="AP24" s="1"/>
  <c r="Y24"/>
  <c r="CS24" s="1"/>
  <c r="X24"/>
  <c r="CR24" s="1"/>
  <c r="H24"/>
  <c r="L24" s="1"/>
  <c r="M24" s="1"/>
  <c r="CU23"/>
  <c r="CZ23" s="1"/>
  <c r="AM23"/>
  <c r="AW23" s="1"/>
  <c r="AK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7" s="1"/>
  <c r="AE28" s="1"/>
  <c r="Z28"/>
  <c r="AM27"/>
  <c r="AK27"/>
  <c r="AK28" s="1"/>
  <c r="Y27"/>
  <c r="Y28" s="1"/>
  <c r="W27"/>
  <c r="CQ27" s="1"/>
  <c r="V27"/>
  <c r="CP27" s="1"/>
  <c r="H27"/>
  <c r="H28" s="1"/>
  <c r="I30" s="1"/>
  <c r="AM26"/>
  <c r="AK26"/>
  <c r="Y26"/>
  <c r="CS26" s="1"/>
  <c r="W26"/>
  <c r="CQ26" s="1"/>
  <c r="V26"/>
  <c r="CP26" s="1"/>
  <c r="H26"/>
  <c r="L26" s="1"/>
  <c r="M26" s="1"/>
  <c r="AM25"/>
  <c r="AW25" s="1"/>
  <c r="AK25"/>
  <c r="AP25" s="1"/>
  <c r="Y25"/>
  <c r="CS25" s="1"/>
  <c r="W25"/>
  <c r="CQ25" s="1"/>
  <c r="V25"/>
  <c r="CP25" s="1"/>
  <c r="H25"/>
  <c r="AM24"/>
  <c r="AW24" s="1"/>
  <c r="AK24"/>
  <c r="Y24"/>
  <c r="CS24" s="1"/>
  <c r="W24"/>
  <c r="V24"/>
  <c r="CP24" s="1"/>
  <c r="H24"/>
  <c r="L24" s="1"/>
  <c r="M24" s="1"/>
  <c r="DB23"/>
  <c r="CU23"/>
  <c r="CX23" s="1"/>
  <c r="AM23"/>
  <c r="AW23" s="1"/>
  <c r="AK23"/>
  <c r="AH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G23" i="92" l="1"/>
  <c r="AJ23" s="1"/>
  <c r="AO23" s="1"/>
  <c r="AE23"/>
  <c r="AH25"/>
  <c r="AH26"/>
  <c r="AH27"/>
  <c r="AH24"/>
  <c r="AG25"/>
  <c r="AE26"/>
  <c r="AG27"/>
  <c r="AG28" s="1"/>
  <c r="AG24"/>
  <c r="AE25"/>
  <c r="AE24"/>
  <c r="AH28"/>
  <c r="AP25" i="105"/>
  <c r="AG26" i="92"/>
  <c r="BM40" i="101"/>
  <c r="BN40" s="1"/>
  <c r="AP26"/>
  <c r="AP23"/>
  <c r="AP23" i="105"/>
  <c r="AH23"/>
  <c r="AE24"/>
  <c r="AH25"/>
  <c r="AH26"/>
  <c r="AG24"/>
  <c r="AG23"/>
  <c r="AG25"/>
  <c r="AE26"/>
  <c r="AH24"/>
  <c r="AG27"/>
  <c r="AG28" s="1"/>
  <c r="AE23"/>
  <c r="AP26" i="92"/>
  <c r="H19" i="105"/>
  <c r="L27"/>
  <c r="M27" s="1"/>
  <c r="N27" s="1"/>
  <c r="N24"/>
  <c r="O24" s="1"/>
  <c r="BM40"/>
  <c r="BN40" s="1"/>
  <c r="AP24" i="92"/>
  <c r="AJ25"/>
  <c r="AO25" s="1"/>
  <c r="N25" i="105"/>
  <c r="O25" s="1"/>
  <c r="AP26"/>
  <c r="N23"/>
  <c r="AY24"/>
  <c r="BP24"/>
  <c r="AE25"/>
  <c r="BP25"/>
  <c r="L26"/>
  <c r="M26" s="1"/>
  <c r="AG26"/>
  <c r="AJ26" s="1"/>
  <c r="AO26" s="1"/>
  <c r="AH27"/>
  <c r="AJ27" s="1"/>
  <c r="BP26"/>
  <c r="AP27"/>
  <c r="BP23"/>
  <c r="AE27"/>
  <c r="AE28" s="1"/>
  <c r="BP27"/>
  <c r="CS27"/>
  <c r="AH25" i="101"/>
  <c r="AG25"/>
  <c r="AH24"/>
  <c r="AE25"/>
  <c r="AG26"/>
  <c r="AJ26" s="1"/>
  <c r="AO26" s="1"/>
  <c r="AE26"/>
  <c r="AG24"/>
  <c r="AH23"/>
  <c r="AH28"/>
  <c r="AG23"/>
  <c r="AG27"/>
  <c r="AG28" s="1"/>
  <c r="AE24"/>
  <c r="AH27"/>
  <c r="AE23"/>
  <c r="AH26"/>
  <c r="H19"/>
  <c r="N23"/>
  <c r="O23" s="1"/>
  <c r="AY26"/>
  <c r="BP26"/>
  <c r="AY25"/>
  <c r="BP25"/>
  <c r="X28"/>
  <c r="AY24"/>
  <c r="N26"/>
  <c r="H28"/>
  <c r="I30" s="1"/>
  <c r="AY23"/>
  <c r="AY27"/>
  <c r="N24"/>
  <c r="CS27"/>
  <c r="BP24"/>
  <c r="N25"/>
  <c r="L27"/>
  <c r="M27" s="1"/>
  <c r="AP27"/>
  <c r="BP23"/>
  <c r="BP27"/>
  <c r="AP23" i="92"/>
  <c r="AP27"/>
  <c r="BP23"/>
  <c r="AY23"/>
  <c r="AE26" i="90"/>
  <c r="L27" i="92"/>
  <c r="M27" s="1"/>
  <c r="N27" s="1"/>
  <c r="H19"/>
  <c r="AJ24"/>
  <c r="AO24" s="1"/>
  <c r="BM40"/>
  <c r="BN40" s="1"/>
  <c r="W28"/>
  <c r="N26"/>
  <c r="AY24"/>
  <c r="BP24"/>
  <c r="N23"/>
  <c r="AY25"/>
  <c r="N24"/>
  <c r="CQ24"/>
  <c r="CS27"/>
  <c r="AW27"/>
  <c r="L25"/>
  <c r="M25" s="1"/>
  <c r="V28"/>
  <c r="AW26"/>
  <c r="BP25"/>
  <c r="CZ23"/>
  <c r="AH24" i="90"/>
  <c r="AE23" i="93"/>
  <c r="AG25"/>
  <c r="AH23" i="90"/>
  <c r="AE24"/>
  <c r="AH25"/>
  <c r="AG26" i="93"/>
  <c r="AE23" i="90"/>
  <c r="AE25"/>
  <c r="AH26"/>
  <c r="AH23" i="93"/>
  <c r="AE27" i="90"/>
  <c r="AE28" s="1"/>
  <c r="AH27" i="93"/>
  <c r="AY25" i="90"/>
  <c r="BP25"/>
  <c r="AP24"/>
  <c r="AP25"/>
  <c r="AG26"/>
  <c r="AH27"/>
  <c r="AJ27" s="1"/>
  <c r="AJ28" s="1"/>
  <c r="AG24"/>
  <c r="AG25"/>
  <c r="AH28"/>
  <c r="AH28" i="93"/>
  <c r="AG23" i="90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AJ23" i="90" l="1"/>
  <c r="AO23" s="1"/>
  <c r="AJ27" i="92"/>
  <c r="AJ28" s="1"/>
  <c r="AJ26"/>
  <c r="AO26" s="1"/>
  <c r="AJ25" i="90"/>
  <c r="AO25" s="1"/>
  <c r="AJ23" i="101"/>
  <c r="AO23" s="1"/>
  <c r="AJ23" i="105"/>
  <c r="AO23" s="1"/>
  <c r="AJ24"/>
  <c r="AO24" s="1"/>
  <c r="AJ25"/>
  <c r="AO25" s="1"/>
  <c r="P25"/>
  <c r="Q25" s="1"/>
  <c r="R25" s="1"/>
  <c r="S25" s="1"/>
  <c r="X25" s="1"/>
  <c r="AJ24" i="101"/>
  <c r="AO24" s="1"/>
  <c r="W25" i="105"/>
  <c r="CQ25" s="1"/>
  <c r="V25"/>
  <c r="O23"/>
  <c r="P23" s="1"/>
  <c r="Q23" s="1"/>
  <c r="P24"/>
  <c r="Q24" s="1"/>
  <c r="R24" s="1"/>
  <c r="S24" s="1"/>
  <c r="X24" s="1"/>
  <c r="CR24" s="1"/>
  <c r="N26"/>
  <c r="AJ28"/>
  <c r="AO27"/>
  <c r="O27"/>
  <c r="AJ25" i="101"/>
  <c r="AO25" s="1"/>
  <c r="AJ27"/>
  <c r="P23"/>
  <c r="Q23" s="1"/>
  <c r="R23" s="1"/>
  <c r="S23" s="1"/>
  <c r="W23" s="1"/>
  <c r="CQ23" s="1"/>
  <c r="O26"/>
  <c r="P26" s="1"/>
  <c r="Q26" s="1"/>
  <c r="O25"/>
  <c r="P25" s="1"/>
  <c r="Q25" s="1"/>
  <c r="N27"/>
  <c r="O24"/>
  <c r="P24" s="1"/>
  <c r="Q24" s="1"/>
  <c r="AJ23" i="93"/>
  <c r="AO23" s="1"/>
  <c r="AJ24" i="90"/>
  <c r="AO24" s="1"/>
  <c r="O24" i="92"/>
  <c r="P24" s="1"/>
  <c r="Q24" s="1"/>
  <c r="O23"/>
  <c r="O27"/>
  <c r="P27" s="1"/>
  <c r="Q27" s="1"/>
  <c r="BP27"/>
  <c r="AY27"/>
  <c r="N25"/>
  <c r="O26"/>
  <c r="P26" s="1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AO27" i="92" l="1"/>
  <c r="AA25" i="105"/>
  <c r="CT25" s="1"/>
  <c r="CR25"/>
  <c r="AC25"/>
  <c r="AI25"/>
  <c r="AN25" s="1"/>
  <c r="AR25" s="1"/>
  <c r="AX25" s="1"/>
  <c r="AZ25" s="1"/>
  <c r="BO25" s="1"/>
  <c r="AX28"/>
  <c r="W24"/>
  <c r="CQ24" s="1"/>
  <c r="AI24"/>
  <c r="AN24" s="1"/>
  <c r="AR24" s="1"/>
  <c r="AX24" s="1"/>
  <c r="AZ24" s="1"/>
  <c r="BO24" s="1"/>
  <c r="V24"/>
  <c r="AA24"/>
  <c r="CT24" s="1"/>
  <c r="AC24"/>
  <c r="CC24"/>
  <c r="O26"/>
  <c r="P26" s="1"/>
  <c r="Q26" s="1"/>
  <c r="CP25"/>
  <c r="R23"/>
  <c r="S23" s="1"/>
  <c r="X23" s="1"/>
  <c r="CR23" s="1"/>
  <c r="P27"/>
  <c r="Q27" s="1"/>
  <c r="R27" s="1"/>
  <c r="AJ28" i="101"/>
  <c r="AO27"/>
  <c r="V23"/>
  <c r="CP23" s="1"/>
  <c r="AA23"/>
  <c r="CT23" s="1"/>
  <c r="AI23"/>
  <c r="AN23" s="1"/>
  <c r="AR23" s="1"/>
  <c r="AX23" s="1"/>
  <c r="AZ23" s="1"/>
  <c r="BO23" s="1"/>
  <c r="R25"/>
  <c r="S25" s="1"/>
  <c r="O27"/>
  <c r="R24"/>
  <c r="S24" s="1"/>
  <c r="R26"/>
  <c r="S26" s="1"/>
  <c r="O25" i="92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B25" i="105" l="1"/>
  <c r="R28"/>
  <c r="I31" s="1"/>
  <c r="S27"/>
  <c r="X27" s="1"/>
  <c r="CR27" s="1"/>
  <c r="R26"/>
  <c r="S26" s="1"/>
  <c r="X26" s="1"/>
  <c r="CR26" s="1"/>
  <c r="CP24"/>
  <c r="AB24"/>
  <c r="AA23"/>
  <c r="CT23" s="1"/>
  <c r="AC23"/>
  <c r="V23"/>
  <c r="CC23"/>
  <c r="W23"/>
  <c r="AI23"/>
  <c r="AN23" s="1"/>
  <c r="AR23" s="1"/>
  <c r="AX23" s="1"/>
  <c r="AZ23" s="1"/>
  <c r="BO23" s="1"/>
  <c r="AB23" i="101"/>
  <c r="AC23"/>
  <c r="CC24"/>
  <c r="V24"/>
  <c r="CP24" s="1"/>
  <c r="AX28"/>
  <c r="AI24"/>
  <c r="AN24" s="1"/>
  <c r="AR24" s="1"/>
  <c r="AX24" s="1"/>
  <c r="AZ24" s="1"/>
  <c r="BO24" s="1"/>
  <c r="W24"/>
  <c r="CQ24" s="1"/>
  <c r="AA24"/>
  <c r="CT24" s="1"/>
  <c r="V25"/>
  <c r="CP25" s="1"/>
  <c r="W25"/>
  <c r="CQ25" s="1"/>
  <c r="AI25"/>
  <c r="AN25" s="1"/>
  <c r="AR25" s="1"/>
  <c r="AX25" s="1"/>
  <c r="AZ25" s="1"/>
  <c r="BO25" s="1"/>
  <c r="AA25"/>
  <c r="CT25" s="1"/>
  <c r="P27"/>
  <c r="Q27" s="1"/>
  <c r="R27" s="1"/>
  <c r="AA26"/>
  <c r="CT26" s="1"/>
  <c r="V26"/>
  <c r="CP26" s="1"/>
  <c r="W26"/>
  <c r="CQ26" s="1"/>
  <c r="AI26"/>
  <c r="AN26" s="1"/>
  <c r="AR26" s="1"/>
  <c r="AX26" s="1"/>
  <c r="AZ26" s="1"/>
  <c r="BO26" s="1"/>
  <c r="AA24" i="92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P25"/>
  <c r="Q25" s="1"/>
  <c r="R25" s="1"/>
  <c r="S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AN27" s="1"/>
  <c r="AR27" s="1"/>
  <c r="AX27" s="1"/>
  <c r="AZ27" s="1"/>
  <c r="BO27" s="1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I23"/>
  <c r="AN23" s="1"/>
  <c r="AR23" s="1"/>
  <c r="AX23" s="1"/>
  <c r="AZ23" s="1"/>
  <c r="BO23" s="1"/>
  <c r="V23"/>
  <c r="AA23"/>
  <c r="CT23" s="1"/>
  <c r="W23"/>
  <c r="CP27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X28" i="105" l="1"/>
  <c r="CC25" s="1"/>
  <c r="AB23"/>
  <c r="CP23"/>
  <c r="CQ23"/>
  <c r="AA27"/>
  <c r="AC27"/>
  <c r="V27"/>
  <c r="S28"/>
  <c r="I32" s="1"/>
  <c r="W27"/>
  <c r="CQ27" s="1"/>
  <c r="AI27"/>
  <c r="AA26"/>
  <c r="CT26" s="1"/>
  <c r="AC26"/>
  <c r="V26"/>
  <c r="W26"/>
  <c r="CQ26" s="1"/>
  <c r="AI26"/>
  <c r="AN26" s="1"/>
  <c r="AR26" s="1"/>
  <c r="AX26" s="1"/>
  <c r="AZ26" s="1"/>
  <c r="BO26" s="1"/>
  <c r="AW28"/>
  <c r="R28" i="101"/>
  <c r="I31" s="1"/>
  <c r="S27"/>
  <c r="AB25"/>
  <c r="AC25" s="1"/>
  <c r="AB26"/>
  <c r="AC26" s="1"/>
  <c r="AB24"/>
  <c r="AB27" i="93"/>
  <c r="AC27" s="1"/>
  <c r="AA28"/>
  <c r="AI28"/>
  <c r="CR23" i="92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V28" i="105" l="1"/>
  <c r="AC28"/>
  <c r="AT28" s="1"/>
  <c r="AU28" s="1"/>
  <c r="AI28"/>
  <c r="AN27"/>
  <c r="AR27" s="1"/>
  <c r="AX27" s="1"/>
  <c r="AZ27" s="1"/>
  <c r="BO27" s="1"/>
  <c r="CT27"/>
  <c r="AA28"/>
  <c r="W28"/>
  <c r="CD26" s="1"/>
  <c r="AB26"/>
  <c r="CP26"/>
  <c r="AB27"/>
  <c r="CP27"/>
  <c r="AC24" i="101"/>
  <c r="S28"/>
  <c r="I32" s="1"/>
  <c r="W27"/>
  <c r="AI27"/>
  <c r="V27"/>
  <c r="CP27" s="1"/>
  <c r="AA27"/>
  <c r="AW28"/>
  <c r="CC23"/>
  <c r="AN27" i="92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C24" i="90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4" i="82" l="1"/>
  <c r="AH24" i="81"/>
  <c r="CD28" i="105"/>
  <c r="AB28"/>
  <c r="I33" s="1"/>
  <c r="I34" s="1"/>
  <c r="W28" i="101"/>
  <c r="CC26" s="1"/>
  <c r="CD28" s="1"/>
  <c r="CQ27"/>
  <c r="AB28" i="90"/>
  <c r="I33" s="1"/>
  <c r="I34" s="1"/>
  <c r="CC27" i="105"/>
  <c r="CD27"/>
  <c r="AN27" i="101"/>
  <c r="AR27" s="1"/>
  <c r="AX27" s="1"/>
  <c r="AZ27" s="1"/>
  <c r="BO27" s="1"/>
  <c r="AI28"/>
  <c r="AB27"/>
  <c r="V28"/>
  <c r="CC25" s="1"/>
  <c r="CD27" s="1"/>
  <c r="CT27"/>
  <c r="AA28"/>
  <c r="AG27" i="134"/>
  <c r="AG28" s="1"/>
  <c r="AC28" i="92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H19" i="104"/>
  <c r="L23"/>
  <c r="M23" s="1"/>
  <c r="N23" s="1"/>
  <c r="H24" i="106"/>
  <c r="I26" s="1"/>
  <c r="AP23" i="104"/>
  <c r="H19" i="103"/>
  <c r="H19" i="106"/>
  <c r="AP23"/>
  <c r="AY23" i="104"/>
  <c r="BM36" i="106"/>
  <c r="BN36" s="1"/>
  <c r="AP23" i="103"/>
  <c r="N23" i="106"/>
  <c r="AY23"/>
  <c r="AK24" i="104"/>
  <c r="BP23" i="103"/>
  <c r="AY23"/>
  <c r="AK24"/>
  <c r="N23"/>
  <c r="H24"/>
  <c r="DB23" i="105" l="1"/>
  <c r="CX23"/>
  <c r="AC27" i="101"/>
  <c r="AC28" s="1"/>
  <c r="AT28" s="1"/>
  <c r="AB28"/>
  <c r="I33" s="1"/>
  <c r="I34" s="1"/>
  <c r="AJ27" i="134"/>
  <c r="AO27" s="1"/>
  <c r="CD28" i="92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16"/>
  <c r="AO23" s="1"/>
  <c r="P23" i="115"/>
  <c r="Q23" s="1"/>
  <c r="R23" s="1"/>
  <c r="R24" s="1"/>
  <c r="I27" s="1"/>
  <c r="AJ23" i="123"/>
  <c r="AJ24" s="1"/>
  <c r="AE24" i="110"/>
  <c r="AK23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O23" i="106"/>
  <c r="O23" i="104"/>
  <c r="O23" i="103"/>
  <c r="AU28" i="101" l="1"/>
  <c r="CD30"/>
  <c r="CD26" i="93"/>
  <c r="CC26"/>
  <c r="CC27" i="97"/>
  <c r="CD27"/>
  <c r="AJ28" i="134"/>
  <c r="CC27" i="90"/>
  <c r="CD27"/>
  <c r="CC26" i="92"/>
  <c r="CD26"/>
  <c r="DB23" i="97"/>
  <c r="AO23" i="82"/>
  <c r="AO23" i="8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P23" i="104"/>
  <c r="Q23" s="1"/>
  <c r="R23" s="1"/>
  <c r="P23" i="103"/>
  <c r="Q23" s="1"/>
  <c r="R23" s="1"/>
  <c r="CC29" i="101" l="1"/>
  <c r="CD29"/>
  <c r="CX23" i="97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R24" i="104"/>
  <c r="S23"/>
  <c r="R24" i="103"/>
  <c r="S23"/>
  <c r="DB23" i="101" l="1"/>
  <c r="CX23"/>
  <c r="AI23" i="85"/>
  <c r="AI25" s="1"/>
  <c r="AW28" i="136"/>
  <c r="CD25" i="135"/>
  <c r="CD27" i="82"/>
  <c r="CX23" s="1"/>
  <c r="AA25" i="85"/>
  <c r="CX23" i="83"/>
  <c r="V23" i="85"/>
  <c r="W23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V23" i="106"/>
  <c r="W23"/>
  <c r="W24" s="1"/>
  <c r="S24"/>
  <c r="I28" s="1"/>
  <c r="AI23"/>
  <c r="AA23"/>
  <c r="AA24" s="1"/>
  <c r="AC23"/>
  <c r="AC24" s="1"/>
  <c r="AT24" s="1"/>
  <c r="S24" i="104"/>
  <c r="AE23" s="1"/>
  <c r="AE24" s="1"/>
  <c r="AI23"/>
  <c r="X23"/>
  <c r="AA23"/>
  <c r="V23" i="103"/>
  <c r="W23"/>
  <c r="W24" s="1"/>
  <c r="S24"/>
  <c r="AH23" s="1"/>
  <c r="AH24" s="1"/>
  <c r="AI23"/>
  <c r="AA23"/>
  <c r="AB23" i="85" l="1"/>
  <c r="AC23" s="1"/>
  <c r="AC25" s="1"/>
  <c r="AN23"/>
  <c r="AR23" s="1"/>
  <c r="AX23" s="1"/>
  <c r="AZ23" s="1"/>
  <c r="BO23" s="1"/>
  <c r="AW28" i="137"/>
  <c r="AC28" i="138"/>
  <c r="AT28" s="1"/>
  <c r="AU28" s="1"/>
  <c r="CD27" i="133"/>
  <c r="CP23" i="85"/>
  <c r="V25"/>
  <c r="CC25" s="1"/>
  <c r="CQ23"/>
  <c r="W25"/>
  <c r="CC26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I29" i="85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C26" i="125" l="1"/>
  <c r="CD26"/>
  <c r="CX23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7"/>
  <c r="AK28"/>
  <c r="BM36" i="99"/>
  <c r="BN36" s="1"/>
  <c r="AP23" i="102"/>
  <c r="H19" i="100"/>
  <c r="BM40" i="102"/>
  <c r="BN40" s="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O23" i="95" l="1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B25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O23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<sst xmlns="http://schemas.openxmlformats.org/spreadsheetml/2006/main" count="28476" uniqueCount="709">
  <si>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</si>
  <si>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</si>
  <si>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</si>
  <si>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</si>
  <si>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</si>
  <si>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</si>
  <si>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</si>
  <si>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</si>
  <si>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</si>
  <si>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</si>
  <si>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</si>
  <si>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</si>
  <si>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</si>
  <si>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</si>
  <si>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</si>
  <si>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</si>
  <si>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</si>
  <si>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</si>
  <si>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</si>
  <si>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</si>
  <si>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</si>
  <si>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</si>
  <si>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</si>
  <si>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</si>
  <si>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</si>
  <si>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</si>
  <si>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</si>
  <si>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</si>
  <si>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</si>
  <si>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</si>
  <si>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</si>
  <si>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</si>
  <si>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</si>
  <si>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</si>
  <si>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</si>
  <si>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</si>
  <si>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</si>
  <si>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</si>
  <si>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</si>
  <si>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</si>
  <si>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</si>
  <si>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</si>
  <si>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</si>
  <si>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</si>
  <si>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</si>
  <si>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</si>
  <si>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</si>
  <si>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</si>
  <si>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</si>
  <si>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</si>
  <si>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</si>
  <si>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</si>
  <si>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</si>
  <si>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</si>
  <si>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</si>
  <si>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</si>
  <si>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</si>
  <si>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</si>
  <si>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</si>
  <si>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</si>
  <si>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</si>
  <si>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</si>
  <si>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</si>
  <si>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</si>
  <si>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</si>
  <si>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</si>
  <si>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</si>
  <si>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</si>
  <si>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</si>
  <si>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</si>
  <si>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</si>
  <si>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</si>
  <si>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</si>
  <si>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</si>
  <si>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</si>
  <si>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</si>
  <si>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</si>
  <si>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</si>
  <si>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</si>
  <si>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</si>
  <si>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</si>
  <si>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</si>
  <si>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</si>
  <si>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</si>
  <si>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</si>
  <si>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</si>
  <si>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</si>
  <si>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</si>
  <si>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</si>
  <si>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</si>
  <si>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</si>
  <si>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</si>
  <si>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</si>
  <si>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</si>
  <si>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</si>
  <si>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</si>
  <si>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</si>
  <si>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</si>
  <si>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</si>
  <si>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</si>
  <si>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</si>
  <si>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</si>
  <si>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</si>
  <si>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</si>
  <si>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</si>
  <si>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</si>
  <si>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</si>
  <si>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</si>
  <si>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</si>
  <si>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</si>
  <si>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</si>
  <si>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</si>
  <si>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</si>
  <si>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</si>
  <si>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</si>
  <si>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</si>
  <si>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</si>
  <si>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</si>
  <si>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</si>
  <si>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</si>
  <si>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</si>
  <si>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</si>
  <si>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</si>
  <si>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</si>
  <si>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</si>
  <si>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</si>
  <si>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</si>
  <si>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</si>
  <si>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</si>
  <si>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</si>
  <si>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</si>
  <si>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</si>
  <si>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</si>
  <si>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</si>
  <si>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</si>
  <si>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</si>
  <si>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</si>
  <si>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</si>
  <si>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</si>
  <si>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</si>
  <si>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</si>
  <si>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</si>
  <si>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</si>
  <si>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</si>
  <si>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</si>
  <si>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</si>
  <si>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</si>
  <si>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</si>
  <si>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</si>
  <si>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</si>
  <si>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</si>
  <si>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</si>
  <si>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</si>
  <si>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</si>
  <si>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</si>
  <si>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</si>
  <si>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</si>
  <si>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</si>
  <si>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</si>
  <si>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</si>
  <si>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</si>
  <si>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</si>
  <si>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</si>
  <si>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</si>
  <si>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</si>
  <si>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</si>
  <si>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</si>
  <si>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</si>
  <si>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</si>
  <si>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</si>
  <si>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</si>
  <si>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</si>
  <si>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</si>
  <si>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</si>
  <si>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</si>
  <si>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</si>
  <si>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</si>
  <si>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</si>
  <si>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</si>
  <si>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</si>
  <si>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</si>
  <si>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</si>
  <si>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</si>
  <si>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</si>
  <si>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</si>
  <si>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</si>
  <si>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</si>
  <si>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</si>
  <si>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</si>
  <si>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</si>
  <si>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</si>
  <si>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</si>
  <si>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</si>
  <si>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</si>
  <si>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</si>
  <si>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</si>
  <si>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</si>
  <si>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</si>
  <si>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</si>
  <si>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</si>
  <si>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</si>
  <si>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</si>
  <si>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</si>
  <si>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</si>
  <si>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</si>
  <si>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</si>
  <si>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</si>
  <si>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</si>
  <si>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</si>
  <si>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</si>
  <si>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</si>
  <si>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</si>
  <si>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</si>
  <si>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</si>
  <si>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</si>
  <si>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</si>
  <si>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</si>
  <si>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</si>
  <si>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</si>
  <si>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</si>
  <si>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</si>
  <si>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</si>
  <si>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</si>
  <si>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</si>
  <si>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</si>
  <si>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</si>
  <si>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</si>
  <si>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</si>
  <si>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</si>
  <si>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</si>
  <si>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</si>
  <si>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</si>
  <si>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</si>
  <si>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</si>
  <si>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</si>
  <si>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</si>
  <si>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</si>
  <si>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</si>
  <si>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</si>
  <si>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</si>
  <si>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</si>
  <si>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</si>
  <si>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</si>
  <si>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</si>
  <si>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</si>
  <si>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</si>
  <si>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</si>
  <si>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</si>
  <si>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</si>
  <si>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</si>
  <si>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</si>
  <si>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</si>
  <si>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</si>
  <si>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</si>
  <si>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</si>
  <si>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</si>
  <si>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</si>
  <si>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</si>
  <si>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</si>
  <si>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</si>
  <si>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</si>
  <si>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</si>
  <si>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</si>
  <si>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</si>
  <si>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</si>
  <si>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</si>
  <si>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</si>
  <si>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</si>
  <si>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</si>
  <si>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</si>
  <si>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</si>
  <si>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</si>
  <si>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</si>
  <si>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</si>
  <si>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</si>
  <si>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</si>
  <si>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</si>
  <si>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</si>
  <si>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</si>
  <si>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</si>
  <si>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</si>
  <si>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</si>
  <si>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</si>
  <si>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</si>
  <si>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</si>
  <si>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</si>
  <si>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</si>
  <si>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</si>
  <si>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</si>
  <si>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</si>
  <si>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</si>
  <si>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</si>
  <si>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</si>
  <si>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</si>
  <si>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</si>
  <si>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</si>
  <si>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</si>
  <si>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</si>
  <si>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</si>
  <si>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</si>
  <si>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</si>
  <si>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</si>
  <si>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</si>
  <si>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</si>
  <si>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</si>
  <si>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</si>
  <si>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</si>
  <si>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</si>
  <si>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</si>
  <si>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</si>
  <si>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</si>
  <si>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</si>
  <si>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</si>
  <si>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</si>
  <si>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</si>
  <si>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</si>
  <si>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</si>
  <si>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</si>
  <si>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</si>
  <si>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</si>
  <si>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</si>
  <si>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</si>
  <si>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</si>
  <si>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</si>
  <si>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</si>
  <si>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</si>
  <si>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</si>
  <si>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</si>
  <si>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</si>
  <si>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</si>
  <si>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</si>
  <si>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</si>
  <si>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</si>
  <si>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</si>
  <si>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</si>
  <si>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</si>
  <si>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</si>
  <si>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</si>
  <si>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</si>
  <si>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</si>
  <si>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</si>
  <si>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</si>
  <si>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</si>
  <si>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</si>
  <si>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</si>
  <si>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</si>
  <si>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</si>
  <si>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</si>
  <si>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</si>
  <si>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</si>
  <si>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</si>
  <si>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</si>
  <si>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</si>
  <si>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</si>
  <si>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</si>
  <si>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</si>
  <si>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</si>
  <si>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</si>
  <si>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</si>
  <si>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</si>
  <si>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</si>
  <si>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</si>
  <si>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</si>
  <si>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</si>
  <si>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</si>
  <si>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</si>
  <si>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</si>
  <si>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</si>
  <si>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</si>
  <si>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</si>
  <si>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</si>
  <si>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</si>
  <si>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</si>
  <si>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</si>
  <si>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</si>
  <si>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</si>
  <si>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</si>
  <si>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</si>
  <si>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</si>
  <si>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</si>
  <si>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</si>
  <si>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</si>
  <si>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</si>
  <si>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</si>
  <si>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</si>
  <si>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</si>
  <si>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</si>
  <si>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</si>
  <si>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</si>
  <si>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</si>
  <si>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</si>
  <si>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</si>
  <si>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</si>
  <si>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</si>
  <si>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</si>
  <si>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</si>
  <si>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</si>
  <si>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</si>
  <si>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</si>
  <si>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</si>
  <si>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</si>
  <si>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</si>
  <si>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</si>
  <si>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</si>
  <si>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</si>
  <si>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</si>
  <si>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</si>
  <si>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</si>
  <si>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</si>
  <si>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</si>
  <si>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</si>
  <si>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</si>
  <si>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</si>
  <si>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</si>
  <si>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</si>
  <si>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</si>
  <si>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</si>
  <si>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</si>
  <si>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</si>
  <si>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</si>
  <si>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</si>
  <si>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</si>
  <si>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</si>
  <si>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</si>
  <si>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</si>
  <si>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</si>
  <si>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</si>
  <si>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</si>
  <si>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</si>
  <si>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</si>
  <si>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</si>
  <si>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</si>
  <si>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</si>
  <si>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</si>
  <si>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</si>
  <si>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</si>
  <si>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</si>
  <si>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</si>
  <si>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</si>
  <si>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</si>
  <si>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</si>
  <si>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</si>
  <si>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</si>
  <si>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</si>
  <si>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</si>
  <si>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</si>
  <si>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</si>
  <si>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</si>
  <si>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</si>
  <si>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</si>
  <si>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</si>
  <si>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</si>
  <si>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</si>
  <si>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</si>
  <si>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</si>
  <si>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</si>
  <si>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</si>
  <si>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</si>
  <si>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</si>
  <si>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</si>
  <si>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</si>
  <si>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</si>
  <si>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</si>
  <si>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</si>
  <si>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</si>
  <si>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</si>
  <si>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</si>
  <si>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</si>
  <si>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</si>
  <si>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</si>
  <si>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</si>
  <si>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</si>
  <si>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</si>
  <si>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</si>
  <si>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</si>
  <si>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</si>
  <si>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</si>
  <si>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</si>
  <si>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</si>
  <si>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</si>
  <si>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</si>
  <si>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</si>
  <si>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</si>
  <si>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</si>
  <si>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</si>
  <si>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</si>
  <si>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</si>
  <si>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</si>
  <si>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</si>
  <si>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</si>
  <si>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</si>
  <si>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</si>
  <si>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</si>
  <si>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</si>
  <si>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</si>
  <si>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</si>
  <si>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</si>
  <si>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</si>
  <si>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</si>
  <si>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</si>
  <si>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</si>
  <si>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</si>
  <si>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</si>
  <si>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</si>
  <si>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</si>
  <si>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</si>
  <si>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</si>
  <si>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</si>
  <si>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</si>
  <si>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</si>
  <si>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</si>
  <si>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</si>
  <si>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</si>
  <si>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</si>
  <si>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</si>
  <si>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</si>
  <si>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</si>
  <si>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</si>
  <si>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</si>
  <si>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</si>
  <si>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</si>
  <si>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</si>
  <si>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</si>
  <si>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</si>
  <si>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</si>
  <si>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</si>
  <si>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</si>
  <si>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</si>
  <si>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</si>
  <si>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</si>
  <si>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</si>
  <si>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</si>
  <si>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</si>
  <si>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</si>
  <si>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</si>
  <si>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</si>
  <si>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</si>
  <si>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</si>
  <si>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</si>
  <si>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</si>
  <si>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</si>
  <si>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</si>
  <si>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</si>
  <si>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</si>
  <si>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</si>
  <si>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</si>
  <si>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</si>
  <si>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</si>
  <si>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</si>
  <si>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</si>
  <si>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</si>
  <si>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</si>
  <si>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</si>
  <si>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</si>
  <si>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</si>
  <si>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</si>
  <si>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</si>
  <si>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</si>
  <si>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</si>
  <si>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</si>
  <si>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</si>
  <si>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</si>
  <si>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</si>
  <si>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</si>
  <si>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</si>
  <si>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</si>
  <si>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</si>
  <si>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</si>
  <si>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</si>
  <si>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</si>
  <si>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</si>
  <si>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</si>
  <si>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</si>
  <si>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</si>
  <si>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</si>
  <si>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</si>
  <si>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</si>
  <si>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</si>
  <si>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</si>
  <si>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</si>
  <si>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</si>
  <si>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</si>
  <si>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</si>
  <si>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</si>
  <si>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</si>
  <si>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</si>
  <si>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</si>
  <si>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</si>
  <si>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</si>
  <si>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</si>
  <si>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</si>
  <si>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</si>
  <si>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</si>
  <si>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</si>
  <si>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</si>
  <si>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</si>
  <si>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</si>
  <si>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</si>
  <si>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</si>
  <si>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</si>
  <si>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</si>
  <si>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</si>
  <si>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</si>
  <si>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</si>
  <si>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</si>
  <si>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</si>
  <si>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</si>
  <si>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</si>
  <si>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</si>
  <si>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</si>
  <si>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</si>
  <si>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</si>
  <si>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</si>
  <si>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</si>
  <si>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</si>
  <si>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</si>
  <si>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</si>
  <si>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</si>
  <si>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</si>
  <si>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</si>
  <si>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</si>
  <si>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</si>
  <si>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</si>
  <si>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</si>
  <si>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</si>
  <si>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</si>
  <si>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</si>
  <si>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</si>
  <si>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</si>
  <si>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</si>
  <si>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</si>
  <si>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</si>
  <si>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</si>
  <si>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</si>
  <si>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</si>
  <si>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</si>
  <si>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</si>
  <si>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</si>
  <si>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</si>
  <si>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</si>
  <si>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</si>
  <si>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</si>
  <si>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</si>
  <si>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</si>
  <si>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</si>
  <si>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</si>
  <si>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</si>
  <si>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</si>
  <si>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</si>
  <si>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</si>
  <si>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</si>
  <si>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</si>
  <si>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</si>
  <si>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</si>
  <si>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</si>
  <si>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</si>
  <si>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</si>
  <si>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</si>
  <si>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</si>
  <si>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</si>
  <si>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</si>
  <si>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</si>
  <si>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</si>
  <si>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</si>
  <si>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</si>
  <si>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</si>
  <si>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</si>
  <si>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</si>
  <si>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</si>
  <si>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</si>
  <si>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</si>
  <si>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</si>
  <si>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</si>
  <si>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</si>
  <si>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</si>
  <si>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</si>
  <si>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</si>
  <si>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</si>
  <si>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</si>
  <si>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</si>
  <si>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</si>
  <si>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</si>
  <si>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</si>
  <si>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</si>
  <si>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</si>
  <si>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</si>
  <si>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</si>
  <si>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558.95</t>
  </si>
  <si>
    <t>6117.11</t>
  </si>
  <si>
    <t>910</t>
  </si>
  <si>
    <t>566.72588</t>
  </si>
  <si>
    <t>949</t>
  </si>
  <si>
    <t>566.55284</t>
  </si>
  <si>
    <t>7200</t>
  </si>
  <si>
    <t>6681.77</t>
  </si>
  <si>
    <t>572</t>
  </si>
  <si>
    <t>3139.05617</t>
  </si>
  <si>
    <t>574</t>
  </si>
  <si>
    <t>3150.58035</t>
  </si>
  <si>
    <t>6700</t>
  </si>
  <si>
    <t>461.04</t>
  </si>
  <si>
    <t>134</t>
  </si>
  <si>
    <t>474.88809</t>
  </si>
  <si>
    <t>6211.22</t>
  </si>
  <si>
    <t>575</t>
  </si>
  <si>
    <t>3155.9032</t>
  </si>
  <si>
    <t>6300</t>
  </si>
  <si>
    <t>137</t>
  </si>
  <si>
    <t>474.58485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</si>
</sst>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12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0" borderId="13" xfId="0" applyFont="1" applyBorder="1" applyAlignment="1">
      <alignment horizontal="right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8" fillId="0" borderId="23" xfId="0" applyFont="1" applyFill="1" applyBorder="1" applyAlignment="1">
      <alignment horizontal="left" vertical="center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8"/>
      <c r="J33" s="278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8"/>
      <c r="J34" s="278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8"/>
      <c r="J35" s="278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9"/>
      <c r="H36" s="279"/>
      <c r="I36" s="278"/>
      <c r="J36" s="278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9"/>
      <c r="H37" s="279"/>
      <c r="I37" s="278"/>
      <c r="J37" s="278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80" t="s">
        <v>154</v>
      </c>
      <c r="B21" s="280"/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1" t="s">
        <v>87</v>
      </c>
      <c r="C38" s="281"/>
      <c r="D38" s="281"/>
      <c r="E38" s="281"/>
      <c r="F38" s="281"/>
      <c r="G38" s="281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2" t="s">
        <v>194</v>
      </c>
      <c r="H40" s="283"/>
      <c r="I40" s="284">
        <f>H38</f>
        <v>75435.260000000009</v>
      </c>
      <c r="J40" s="284"/>
      <c r="K40" s="100"/>
      <c r="L40" s="66"/>
      <c r="M40" s="285" t="s">
        <v>195</v>
      </c>
      <c r="N40" s="286"/>
      <c r="O40" s="286"/>
      <c r="P40" s="287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2" t="s">
        <v>196</v>
      </c>
      <c r="H41" s="283"/>
      <c r="I41" s="284">
        <f>R38</f>
        <v>4077.7</v>
      </c>
      <c r="J41" s="284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2" t="s">
        <v>197</v>
      </c>
      <c r="H42" s="283"/>
      <c r="I42" s="284">
        <f>S38</f>
        <v>71357.56</v>
      </c>
      <c r="J42" s="284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2" t="s">
        <v>198</v>
      </c>
      <c r="H43" s="283"/>
      <c r="I43" s="284">
        <f>U38</f>
        <v>12844.370000000004</v>
      </c>
      <c r="J43" s="284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2" t="s">
        <v>199</v>
      </c>
      <c r="H44" s="283"/>
      <c r="I44" s="288">
        <f>I42+I43</f>
        <v>84201.930000000008</v>
      </c>
      <c r="J44" s="288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80" t="s">
        <v>200</v>
      </c>
      <c r="B4" s="280"/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0"/>
      <c r="N4" s="280"/>
      <c r="O4" s="280"/>
      <c r="P4" s="280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1" t="s">
        <v>87</v>
      </c>
      <c r="C21" s="281"/>
      <c r="D21" s="281"/>
      <c r="E21" s="281"/>
      <c r="F21" s="281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9" t="s">
        <v>206</v>
      </c>
      <c r="G23" s="289"/>
      <c r="H23" s="289"/>
      <c r="I23" s="289"/>
      <c r="J23" s="66"/>
      <c r="K23" s="289" t="s">
        <v>207</v>
      </c>
      <c r="L23" s="289"/>
      <c r="M23" s="289"/>
      <c r="N23" s="289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2" t="s">
        <v>194</v>
      </c>
      <c r="G24" s="283"/>
      <c r="H24" s="290">
        <f>G21</f>
        <v>71856.759999999995</v>
      </c>
      <c r="I24" s="290"/>
      <c r="J24" s="100"/>
      <c r="K24" s="282" t="s">
        <v>194</v>
      </c>
      <c r="L24" s="283"/>
      <c r="M24" s="290">
        <f>H24*$T$4</f>
        <v>5958362.5391999995</v>
      </c>
      <c r="N24" s="290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2" t="s">
        <v>196</v>
      </c>
      <c r="G25" s="283"/>
      <c r="H25" s="290">
        <f>Q21</f>
        <v>3884.27</v>
      </c>
      <c r="I25" s="290"/>
      <c r="J25" s="66"/>
      <c r="K25" s="282" t="s">
        <v>196</v>
      </c>
      <c r="L25" s="283"/>
      <c r="M25" s="290">
        <f t="shared" ref="M25:M28" si="14">H25*$T$4</f>
        <v>322083.66840000002</v>
      </c>
      <c r="N25" s="290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2" t="s">
        <v>197</v>
      </c>
      <c r="G26" s="283"/>
      <c r="H26" s="290">
        <f>R21</f>
        <v>67972.490000000005</v>
      </c>
      <c r="I26" s="290"/>
      <c r="J26" s="66"/>
      <c r="K26" s="282" t="s">
        <v>197</v>
      </c>
      <c r="L26" s="283"/>
      <c r="M26" s="290">
        <f t="shared" si="14"/>
        <v>5636278.8708000006</v>
      </c>
      <c r="N26" s="290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2" t="s">
        <v>198</v>
      </c>
      <c r="G27" s="283"/>
      <c r="H27" s="290">
        <f>T21</f>
        <v>12235.060000000003</v>
      </c>
      <c r="I27" s="290"/>
      <c r="J27" s="66"/>
      <c r="K27" s="282" t="s">
        <v>198</v>
      </c>
      <c r="L27" s="283"/>
      <c r="M27" s="290">
        <f t="shared" si="14"/>
        <v>1014531.1752000003</v>
      </c>
      <c r="N27" s="290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2" t="s">
        <v>199</v>
      </c>
      <c r="G28" s="283"/>
      <c r="H28" s="291">
        <f>H26+H27</f>
        <v>80207.55</v>
      </c>
      <c r="I28" s="291"/>
      <c r="J28" s="66"/>
      <c r="K28" s="282" t="s">
        <v>199</v>
      </c>
      <c r="L28" s="283"/>
      <c r="M28" s="291">
        <f t="shared" si="14"/>
        <v>6650810.0460000001</v>
      </c>
      <c r="N28" s="291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0" t="s">
        <v>208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1" t="s">
        <v>87</v>
      </c>
      <c r="C18" s="281"/>
      <c r="D18" s="281"/>
      <c r="E18" s="281"/>
      <c r="F18" s="281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9" t="s">
        <v>206</v>
      </c>
      <c r="G20" s="289"/>
      <c r="H20" s="289"/>
      <c r="I20" s="289"/>
      <c r="J20" s="66"/>
      <c r="K20" s="289" t="s">
        <v>207</v>
      </c>
      <c r="L20" s="289"/>
      <c r="M20" s="289"/>
      <c r="N20" s="289"/>
      <c r="O20" s="66"/>
      <c r="P20" s="66"/>
      <c r="Q20" s="285" t="s">
        <v>195</v>
      </c>
      <c r="R20" s="286"/>
      <c r="S20" s="286"/>
      <c r="T20" s="287"/>
      <c r="U20" s="66"/>
      <c r="V20" s="66"/>
      <c r="W20" s="66"/>
    </row>
    <row r="21" spans="1:23">
      <c r="A21" s="66"/>
      <c r="B21" s="66"/>
      <c r="C21" s="66"/>
      <c r="D21" s="66"/>
      <c r="E21" s="66"/>
      <c r="F21" s="282" t="s">
        <v>194</v>
      </c>
      <c r="G21" s="283"/>
      <c r="H21" s="290">
        <f>G18</f>
        <v>71570.810000000012</v>
      </c>
      <c r="I21" s="290"/>
      <c r="J21" s="100"/>
      <c r="K21" s="282" t="s">
        <v>194</v>
      </c>
      <c r="L21" s="283"/>
      <c r="M21" s="290">
        <f>H21*$T$1</f>
        <v>5934651.565200001</v>
      </c>
      <c r="N21" s="290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2" t="s">
        <v>196</v>
      </c>
      <c r="G22" s="283"/>
      <c r="H22" s="290">
        <f>Q18</f>
        <v>3868.82</v>
      </c>
      <c r="I22" s="290"/>
      <c r="J22" s="66"/>
      <c r="K22" s="282" t="s">
        <v>196</v>
      </c>
      <c r="L22" s="283"/>
      <c r="M22" s="290">
        <f t="shared" ref="M22:M25" si="14">H22*$T$1</f>
        <v>320802.55440000002</v>
      </c>
      <c r="N22" s="290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2" t="s">
        <v>197</v>
      </c>
      <c r="G23" s="283"/>
      <c r="H23" s="290">
        <f>R18</f>
        <v>67701.989999999991</v>
      </c>
      <c r="I23" s="290"/>
      <c r="J23" s="66"/>
      <c r="K23" s="282" t="s">
        <v>197</v>
      </c>
      <c r="L23" s="283"/>
      <c r="M23" s="290">
        <f t="shared" si="14"/>
        <v>5613849.0107999993</v>
      </c>
      <c r="N23" s="290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2" t="s">
        <v>198</v>
      </c>
      <c r="G24" s="283"/>
      <c r="H24" s="290">
        <f>T18</f>
        <v>12186.370000000004</v>
      </c>
      <c r="I24" s="290"/>
      <c r="J24" s="66"/>
      <c r="K24" s="282" t="s">
        <v>198</v>
      </c>
      <c r="L24" s="283"/>
      <c r="M24" s="290">
        <f t="shared" si="14"/>
        <v>1010493.8004000004</v>
      </c>
      <c r="N24" s="290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2" t="s">
        <v>199</v>
      </c>
      <c r="G25" s="283"/>
      <c r="H25" s="291">
        <f>H23+H24</f>
        <v>79888.36</v>
      </c>
      <c r="I25" s="291"/>
      <c r="J25" s="66"/>
      <c r="K25" s="282" t="s">
        <v>199</v>
      </c>
      <c r="L25" s="283"/>
      <c r="M25" s="291">
        <f t="shared" si="14"/>
        <v>6624342.8112000003</v>
      </c>
      <c r="N25" s="291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649</v>
      </c>
      <c r="AV23" t="s">
        <v>650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652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651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653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3673.17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198.56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3474.6099999999997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625.44000000000005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4100.0499999999993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14400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1123.43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13276.57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2389.7800000000002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15666.35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7500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441.06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7058.94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1270.5999999999999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8329.5399999999991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12358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842.29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11515.71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2072.8200000000002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13588.529999999999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21300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1458.09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19841.91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3571.55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23413.46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15152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944.18000000000006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14207.82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2557.4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16765.22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24000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1526.6399999999999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22473.360000000001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4045.2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26518.560000000001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5" t="s">
        <v>89</v>
      </c>
      <c r="B21" s="29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96">
        <f>H25</f>
        <v>14499</v>
      </c>
      <c r="J27" s="297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96">
        <f>R25</f>
        <v>1001.74</v>
      </c>
      <c r="J28" s="29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96">
        <f>S25</f>
        <v>13497.26</v>
      </c>
      <c r="J29" s="29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96">
        <f>AB25</f>
        <v>2429.5</v>
      </c>
      <c r="J30" s="29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98">
        <f>I29+I30</f>
        <v>15926.76</v>
      </c>
      <c r="J31" s="29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5" t="s">
        <v>89</v>
      </c>
      <c r="B21" s="29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96">
        <f>H25</f>
        <v>9000</v>
      </c>
      <c r="J27" s="297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96">
        <f>R25</f>
        <v>615.49</v>
      </c>
      <c r="J28" s="29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96">
        <f>S25</f>
        <v>8384.51</v>
      </c>
      <c r="J29" s="29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96">
        <f>AB25</f>
        <v>1509.22</v>
      </c>
      <c r="J30" s="29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98">
        <f>I29+I30</f>
        <v>9893.73</v>
      </c>
      <c r="J31" s="29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5" t="s">
        <v>89</v>
      </c>
      <c r="B21" s="295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96">
        <f>H25</f>
        <v>6443.34</v>
      </c>
      <c r="J27" s="297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96">
        <f>R25</f>
        <v>348.28999999999996</v>
      </c>
      <c r="J28" s="29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96">
        <f>S25</f>
        <v>6095.05</v>
      </c>
      <c r="J29" s="29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96">
        <f>AB25</f>
        <v>1097.0999999999999</v>
      </c>
      <c r="J30" s="29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98">
        <f>I29+I30</f>
        <v>7192.15</v>
      </c>
      <c r="J31" s="29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4545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328.67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4216.33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758.93999999999994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4975.2699999999995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9300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637.44000000000005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8662.5600000000013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1559.27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10221.830000000002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9300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637.44000000000005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8662.5600000000013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1559.27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10221.830000000002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10076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710.49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9365.51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1685.79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11051.3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13800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963.81999999999994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12836.18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2310.52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15146.7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5349.0599999999995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289.16000000000003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5059.8999999999996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910.78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5970.6799999999994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10654.75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575.95000000000005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10078.799999999999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Y25</f>
        <v>1814.19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11892.99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10654.75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575.95000000000005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10078.799999999999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Y25</f>
        <v>1814.19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11892.99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4347.5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299.27999999999997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4048.22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Y25</f>
        <v>728.68000000000006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4776.8999999999996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7" t="s">
        <v>89</v>
      </c>
      <c r="B21" s="277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2" t="s">
        <v>87</v>
      </c>
      <c r="C19" s="293"/>
      <c r="D19" s="293"/>
      <c r="E19" s="293"/>
      <c r="F19" s="293"/>
      <c r="G19" s="294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300" t="s">
        <v>46</v>
      </c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300"/>
      <c r="AA1" s="300"/>
      <c r="AB1" s="300"/>
      <c r="AC1" s="300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614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615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657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4500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810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5310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85" t="s">
        <v>656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614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615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658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659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4500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810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5310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668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85" t="s">
        <v>669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623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658</v>
      </c>
      <c r="CC25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666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4500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810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5310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684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685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686</v>
      </c>
      <c r="CC25">
        <f>W24</f>
        <v>630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657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4500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1260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5760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560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614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615</v>
      </c>
      <c r="CC26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194</v>
      </c>
      <c r="H27" s="283"/>
      <c r="I27" s="284">
        <f>H25</f>
        <v>9000</v>
      </c>
      <c r="J27" s="284"/>
      <c r="K27" s="100"/>
      <c r="L27" s="66"/>
      <c r="M27" s="285" t="s">
        <v>195</v>
      </c>
      <c r="N27" s="286"/>
      <c r="O27" s="286"/>
      <c r="P27" s="287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657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2" t="s">
        <v>196</v>
      </c>
      <c r="H28" s="283"/>
      <c r="I28" s="284">
        <f>R25</f>
        <v>0</v>
      </c>
      <c r="J28" s="284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197</v>
      </c>
      <c r="H29" s="283"/>
      <c r="I29" s="284">
        <f>S25</f>
        <v>9000</v>
      </c>
      <c r="J29" s="284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198</v>
      </c>
      <c r="H30" s="283"/>
      <c r="I30" s="284">
        <f>AB25</f>
        <v>1620</v>
      </c>
      <c r="J30" s="284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2" t="s">
        <v>199</v>
      </c>
      <c r="H31" s="283"/>
      <c r="I31" s="288">
        <f>I29+I30</f>
        <v>10620</v>
      </c>
      <c r="J31" s="28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667</v>
      </c>
      <c r="H23" s="69">
        <f>F23*G23</f>
        <v>4700</v>
      </c>
      <c r="I23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SUMIF(BZ23:BZ23,"RAW MATERIAL",S23:S23)</f>
        <v>4700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423</v>
      </c>
      <c r="CQ23">
        <f>W23</f>
        <v>423</v>
      </c>
      <c r="CR23">
        <f>X23</f>
        <v>0</v>
      </c>
      <c r="CS23">
        <f>Y23</f>
        <v>0</v>
      </c>
      <c r="CT23">
        <f>AA23</f>
        <v>0</v>
      </c>
      <c r="CU23">
        <f>CD26</f>
        <v>5546</v>
      </c>
      <c r="CV23">
        <v>0</v>
      </c>
      <c r="CW23">
        <v>0</v>
      </c>
      <c r="CX23">
        <f>CU23+CD27</f>
        <v>5546</v>
      </c>
      <c r="CY23">
        <v>0</v>
      </c>
      <c r="CZ23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614</v>
      </c>
      <c r="CC24">
        <f>V24</f>
        <v>423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615</v>
      </c>
      <c r="CC25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4700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657</v>
      </c>
      <c r="CC26">
        <v>0</v>
      </c>
      <c r="CD26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4700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846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5546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556</v>
      </c>
      <c r="H23" s="69">
        <f>F23*G23</f>
        <v>4400</v>
      </c>
      <c r="I23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SUMIF(BZ23:BZ23,"RAW MATERIAL",S23:S23)</f>
        <v>4400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396</v>
      </c>
      <c r="CQ23">
        <f>W23</f>
        <v>396</v>
      </c>
      <c r="CR23">
        <f>X23</f>
        <v>0</v>
      </c>
      <c r="CS23">
        <f>Y23</f>
        <v>0</v>
      </c>
      <c r="CT23">
        <f>AA23</f>
        <v>0</v>
      </c>
      <c r="CU23">
        <f>CD26</f>
        <v>5192</v>
      </c>
      <c r="CV23">
        <v>0</v>
      </c>
      <c r="CW23">
        <v>0</v>
      </c>
      <c r="CX23">
        <f>CU23+CD27</f>
        <v>5192</v>
      </c>
      <c r="CY23">
        <v>0</v>
      </c>
      <c r="CZ23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614</v>
      </c>
      <c r="CC24">
        <f>V24</f>
        <v>396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615</v>
      </c>
      <c r="CC25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4400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657</v>
      </c>
      <c r="CC26">
        <v>0</v>
      </c>
      <c r="CD26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4400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792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5192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0" t="s">
        <v>154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619</v>
      </c>
      <c r="CA22" s="247" t="s">
        <v>53</v>
      </c>
      <c r="CB22" s="247" t="s">
        <v>618</v>
      </c>
      <c r="CC22" s="247" t="s">
        <v>616</v>
      </c>
      <c r="CD22" s="247" t="s">
        <v>617</v>
      </c>
      <c r="CE22" s="247" t="s">
        <v>620</v>
      </c>
      <c r="CF22" s="247" t="s">
        <v>621</v>
      </c>
      <c r="CG22" s="247" t="s">
        <v>622</v>
      </c>
      <c r="CH22" s="247" t="s">
        <v>624</v>
      </c>
      <c r="CI22" s="247" t="s">
        <v>643</v>
      </c>
      <c r="CJ22" s="247" t="s">
        <v>644</v>
      </c>
      <c r="CK22" s="247" t="s">
        <v>627</v>
      </c>
      <c r="CL22" s="247" t="s">
        <v>628</v>
      </c>
      <c r="CM22" s="247" t="s">
        <v>637</v>
      </c>
      <c r="CN22" s="247" t="s">
        <v>638</v>
      </c>
      <c r="CO22" s="247" t="s">
        <v>639</v>
      </c>
      <c r="CP22" s="247" t="s">
        <v>629</v>
      </c>
      <c r="CQ22" s="247" t="s">
        <v>630</v>
      </c>
      <c r="CR22" s="247" t="s">
        <v>640</v>
      </c>
      <c r="CS22" s="247" t="s">
        <v>641</v>
      </c>
      <c r="CT22" s="247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613</v>
      </c>
      <c r="CA23" s="255">
        <v>60</v>
      </c>
      <c r="CB23" s="253" t="s">
        <v>656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614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615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82" t="s">
        <v>194</v>
      </c>
      <c r="H26" s="283"/>
      <c r="I26" s="284">
        <f>H24</f>
        <v>4500</v>
      </c>
      <c r="J26" s="284"/>
      <c r="K26" s="100"/>
      <c r="L26" s="66"/>
      <c r="M26" s="285" t="s">
        <v>195</v>
      </c>
      <c r="N26" s="286"/>
      <c r="O26" s="286"/>
      <c r="P26" s="287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657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2" t="s">
        <v>196</v>
      </c>
      <c r="H27" s="283"/>
      <c r="I27" s="284">
        <f>R24</f>
        <v>0</v>
      </c>
      <c r="J27" s="284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2" t="s">
        <v>197</v>
      </c>
      <c r="H28" s="283"/>
      <c r="I28" s="284">
        <f>S24</f>
        <v>4500</v>
      </c>
      <c r="J28" s="284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2" t="s">
        <v>198</v>
      </c>
      <c r="H29" s="283"/>
      <c r="I29" s="284">
        <f>AB24</f>
        <v>810</v>
      </c>
      <c r="J29" s="284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2" t="s">
        <v>199</v>
      </c>
      <c r="H30" s="283"/>
      <c r="I30" s="288">
        <f>I28+I29</f>
        <v>5310</v>
      </c>
      <c r="J30" s="288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8" t="s">
        <v>154</v>
      </c>
      <c r="BS1" s="308"/>
      <c r="BT1" s="308"/>
      <c r="BU1" s="308"/>
      <c r="BV1" s="308"/>
      <c r="BW1" s="308"/>
      <c r="BX1" s="308"/>
      <c r="BY1" s="308"/>
      <c r="BZ1" s="308"/>
      <c r="CA1" s="308"/>
      <c r="CB1" s="308"/>
      <c r="CC1" s="308"/>
      <c r="CD1" s="308"/>
      <c r="CE1" s="308"/>
      <c r="CF1" s="308"/>
      <c r="CG1" s="308"/>
      <c r="CH1" s="308"/>
      <c r="CI1" s="308"/>
      <c r="CJ1" s="308"/>
      <c r="CK1" s="308"/>
      <c r="CL1" s="308"/>
      <c r="CM1" s="308"/>
      <c r="CN1" s="308"/>
      <c r="CO1" s="308"/>
      <c r="CP1" s="308"/>
      <c r="CQ1" s="308"/>
      <c r="CR1" s="308"/>
      <c r="CS1" s="308"/>
      <c r="CT1" s="308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9" t="s">
        <v>87</v>
      </c>
      <c r="BT19" s="309"/>
      <c r="BU19" s="309"/>
      <c r="BV19" s="309"/>
      <c r="BW19" s="309"/>
      <c r="BX19" s="309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10" t="s">
        <v>89</v>
      </c>
      <c r="BS21" s="310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7200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1" t="s">
        <v>194</v>
      </c>
      <c r="BY26" s="302"/>
      <c r="BZ26" s="303">
        <f>BY24</f>
        <v>13200</v>
      </c>
      <c r="CA26" s="303"/>
      <c r="CB26" s="185"/>
      <c r="CC26" s="137"/>
      <c r="CD26" s="305" t="s">
        <v>195</v>
      </c>
      <c r="CE26" s="306"/>
      <c r="CF26" s="306"/>
      <c r="CG26" s="307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526.79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1" t="s">
        <v>196</v>
      </c>
      <c r="BY27" s="302"/>
      <c r="BZ27" s="303">
        <f>CI24</f>
        <v>965.78</v>
      </c>
      <c r="CA27" s="303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6673.21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1" t="s">
        <v>197</v>
      </c>
      <c r="BY28" s="302"/>
      <c r="BZ28" s="303">
        <f>CJ24</f>
        <v>12234.22</v>
      </c>
      <c r="CA28" s="303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1201.18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1" t="s">
        <v>198</v>
      </c>
      <c r="BY29" s="302"/>
      <c r="BZ29" s="303">
        <f>CS24</f>
        <v>2202.16</v>
      </c>
      <c r="CA29" s="303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7874.39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1" t="s">
        <v>199</v>
      </c>
      <c r="BY30" s="302"/>
      <c r="BZ30" s="304">
        <f>BZ28+BZ29</f>
        <v>14436.38</v>
      </c>
      <c r="CA30" s="304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CO13" workbookViewId="0">
      <selection activeCell="CQ23" sqref="CQ23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693</v>
      </c>
      <c r="H23" s="170">
        <f>F23*G23</f>
        <v>7200</v>
      </c>
      <c r="I23">
        <v>1</v>
      </c>
      <c r="J23" s="170">
        <v>2</v>
      </c>
      <c r="K23" s="170">
        <v>3</v>
      </c>
      <c r="L23" s="170">
        <f>H23</f>
        <v>7200</v>
      </c>
      <c r="M23" s="170">
        <f>ROUND(L23*I23%,2)</f>
        <v>72</v>
      </c>
      <c r="N23" s="170">
        <f>H23-M23</f>
        <v>7128</v>
      </c>
      <c r="O23" s="170">
        <f>ROUND(N23*J23%,2)</f>
        <v>142.56</v>
      </c>
      <c r="P23" s="170">
        <f>ROUND(N23-O23,2)</f>
        <v>6985.44</v>
      </c>
      <c r="Q23" s="170">
        <f>ROUND(P23*K23%,2)</f>
        <v>209.56</v>
      </c>
      <c r="R23" s="170">
        <f>ROUND((M23+O23+Q23),2)</f>
        <v>424.12</v>
      </c>
      <c r="S23" s="170">
        <f>ROUND((H23-R23),2)</f>
        <v>6775.88</v>
      </c>
      <c r="T23" s="171" t="s">
        <v>146</v>
      </c>
      <c r="U23" s="172">
        <v>0.18</v>
      </c>
      <c r="V23" s="170">
        <f>IF(OR($C$21=1,$C$21=4),ROUND(((S23*U23)/2),2),0)</f>
        <v>609.83000000000004</v>
      </c>
      <c r="W23" s="170">
        <f>IF($C$21=1,ROUND(((S23*U23)/2),2),0)</f>
        <v>609.83000000000004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1219.6600000000001</v>
      </c>
      <c r="AC23" s="169">
        <f>IF($V21=1,S23+AB23,S23)</f>
        <v>6775.88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6775.88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6775.88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6775.88</v>
      </c>
      <c r="AS23" s="175" t="s">
        <v>518</v>
      </c>
      <c r="AT23" s="175" t="s">
        <v>58</v>
      </c>
      <c r="AU23" t="s">
        <v>239</v>
      </c>
      <c r="AV23" t="s">
        <v>694</v>
      </c>
      <c r="AW23" s="175">
        <f>AM23</f>
        <v>1</v>
      </c>
      <c r="AX23" s="175">
        <f>AR23</f>
        <v>6775.88</v>
      </c>
      <c r="AY23" s="175">
        <f>AU23+AW23</f>
        <v>1</v>
      </c>
      <c r="AZ23" s="175">
        <f>ROUND(((AU23*AV23)+(AW23*AX23))/(AU23+AW23),5)</f>
        <v>6775.88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696</v>
      </c>
      <c r="BN23" t="s">
        <v>695</v>
      </c>
      <c r="BO23" s="175">
        <f>ROUND((((AW23*AZ23)+(BN23*BM23))/(AW23+BN23)),5)</f>
        <v>3145.4031599999998</v>
      </c>
      <c r="BP23" s="87">
        <f>BN23+AW23</f>
        <v>573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13075.880000000001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609.83000000000004</v>
      </c>
      <c r="CQ23">
        <f>W23</f>
        <v>609.83000000000004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693</v>
      </c>
      <c r="H24" s="170">
        <f>F24*G24</f>
        <v>7200</v>
      </c>
      <c r="I24">
        <v>0</v>
      </c>
      <c r="J24" s="170">
        <v>0</v>
      </c>
      <c r="K24" s="170">
        <v>0</v>
      </c>
      <c r="L24" s="170">
        <f>H24</f>
        <v>7200</v>
      </c>
      <c r="M24" s="170">
        <f>ROUND(L24*I24%,2)</f>
        <v>0</v>
      </c>
      <c r="N24" s="170">
        <f>H24-M24</f>
        <v>7200</v>
      </c>
      <c r="O24" s="170">
        <f>ROUND(N24*J24%,2)</f>
        <v>0</v>
      </c>
      <c r="P24" s="170">
        <f>ROUND(N24-O24,2)</f>
        <v>7200</v>
      </c>
      <c r="Q24" s="170">
        <f>ROUND(P24*K24%,2)</f>
        <v>0</v>
      </c>
      <c r="R24" s="170">
        <f>ROUND((M24+O24+Q24),2)</f>
        <v>0</v>
      </c>
      <c r="S24" s="170">
        <f>ROUND((H24-R24),2)</f>
        <v>7200</v>
      </c>
      <c r="T24" s="171" t="s">
        <v>146</v>
      </c>
      <c r="U24" s="172">
        <v>0.18</v>
      </c>
      <c r="V24" s="170">
        <f>IF(OR($C$21=1,$C$21=4),ROUND(((S24*U24)/2),2),0)</f>
        <v>648</v>
      </c>
      <c r="W24" s="170">
        <f>IF($C$21=1,ROUND(((S24*U24)/2),2),0)</f>
        <v>648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1296</v>
      </c>
      <c r="AC24" s="169">
        <f>IF($V21=1,S24+AB24,S24)</f>
        <v>7200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7200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7200</v>
      </c>
      <c r="AY24" s="175">
        <f>AU24+AW24</f>
        <v>1</v>
      </c>
      <c r="AZ24" s="175">
        <f>ROUND(((AU24*AV24)+(AW24*AX24))/(AU24+AW24),5)</f>
        <v>7200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675</v>
      </c>
      <c r="BN24" t="s">
        <v>674</v>
      </c>
      <c r="BO24" s="175">
        <f>ROUND((((AW24*AZ24)+(BN24*BM24))/(AW24+BN24)),5)</f>
        <v>2261.2187300000001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7200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648</v>
      </c>
      <c r="CQ24">
        <f t="shared" ref="CQ24:CQ27" si="3">W24</f>
        <v>648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269" t="s">
        <v>625</v>
      </c>
      <c r="CC25" s="266">
        <f>V28</f>
        <v>1824.83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269" t="s">
        <v>626</v>
      </c>
      <c r="CC26" s="266">
        <f>W28</f>
        <v>1824.83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670</v>
      </c>
      <c r="CC27">
        <f>IF(AU28&gt;0,AU28,0)</f>
        <v>0.11999999999898137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1824.83</v>
      </c>
      <c r="W28" s="181">
        <f>SUM(W23:W27)</f>
        <v>1824.83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3649.66</v>
      </c>
      <c r="AC28" s="183">
        <f>SUM(AC23:AC27)</f>
        <v>20275.88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20276</v>
      </c>
      <c r="AU28">
        <f>AT28-AC28</f>
        <v>0.11999999999898137</v>
      </c>
      <c r="AW28" s="137">
        <f>SUMIF(BX23:BX27,"Item",S23:S27)</f>
        <v>13075.880000000001</v>
      </c>
      <c r="AX28" s="137">
        <f>SUMIF(BX23:BX27,"Exp.",S23:S27)</f>
        <v>7200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627</v>
      </c>
      <c r="CC28">
        <v>0</v>
      </c>
      <c r="CD28">
        <f>CC25</f>
        <v>1824.83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628</v>
      </c>
      <c r="CC29">
        <v>0</v>
      </c>
      <c r="CD29" s="230">
        <f>CC26</f>
        <v>1824.83</v>
      </c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673</v>
      </c>
      <c r="CC30" s="266">
        <v>0</v>
      </c>
      <c r="CD30">
        <f>AT28</f>
        <v>20276</v>
      </c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3649.66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5749.66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29" sqref="D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13984.17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2517.16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16501.330000000002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BM19" workbookViewId="0">
      <selection activeCell="BP27" sqref="BP27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2" t="s">
        <v>47</v>
      </c>
      <c r="B2" s="272"/>
      <c r="C2" s="272"/>
      <c r="D2" s="272"/>
      <c r="E2" s="272"/>
      <c r="F2" s="272"/>
      <c r="G2" s="272"/>
      <c r="H2" s="27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692</v>
      </c>
      <c r="BN23" t="s">
        <v>691</v>
      </c>
      <c r="BO23" s="175">
        <f>ROUND((((AW23*AZ23)+(BN23*BM23))/(AW23+BN23)),5)</f>
        <v>566.54484000000002</v>
      </c>
      <c r="BP23" s="87">
        <f>BN23+AW23</f>
        <v>950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679</v>
      </c>
      <c r="BM24">
        <v>2578.8907899999999</v>
      </c>
      <c r="BN24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635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681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670</v>
      </c>
      <c r="CC26" s="266">
        <f>IF(AU28&gt;0,AU28,0)</f>
        <v>5.0000000000181899E-2</v>
      </c>
      <c r="CD2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682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636</v>
      </c>
      <c r="CC27">
        <v>0</v>
      </c>
      <c r="CD27">
        <f>CC25</f>
        <v>1360.6100000000001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7558.95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7559</v>
      </c>
      <c r="AU28">
        <f>AT28-AC28</f>
        <v>5.0000000000181899E-2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1" t="s">
        <v>683</v>
      </c>
      <c r="CC28" s="266">
        <v>0</v>
      </c>
      <c r="CD28">
        <f>AT28</f>
        <v>7559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1360.6100000000001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3460.61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W13" workbookViewId="0">
      <selection activeCell="CB26" sqref="CB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659.56000000000006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687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690</v>
      </c>
      <c r="BN23" t="s">
        <v>689</v>
      </c>
      <c r="BO23" s="175">
        <f>ROUND((((AW23*AZ23)+(BN23*BM23))/(AW23+BN23)),5)</f>
        <v>566.71734000000004</v>
      </c>
      <c r="BP23" s="87">
        <f>BN23+AW23</f>
        <v>911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676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679</v>
      </c>
      <c r="BM24" t="s">
        <v>678</v>
      </c>
      <c r="BN24" t="s">
        <v>677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623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681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670</v>
      </c>
      <c r="CC26">
        <f>IF(AU28&gt;0,AU28,0)</f>
        <v>0.44000000000050932</v>
      </c>
      <c r="CD26" s="26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682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271" t="s">
        <v>683</v>
      </c>
      <c r="CC27" s="266">
        <v>0</v>
      </c>
      <c r="CD27">
        <f>AT28</f>
        <v>8920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8919.56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8920</v>
      </c>
      <c r="AU28">
        <f>AT28-AC28</f>
        <v>0.44000000000050932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1360.6100000000001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3460.61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BT19" workbookViewId="0">
      <selection activeCell="BW26" sqref="BW2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4" t="s">
        <v>47</v>
      </c>
      <c r="B2" s="274"/>
      <c r="C2" s="274"/>
      <c r="D2" s="274"/>
      <c r="E2" s="274"/>
      <c r="F2" s="274"/>
      <c r="G2" s="274"/>
      <c r="H2" s="27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263</v>
      </c>
      <c r="J23" s="170">
        <v>2</v>
      </c>
      <c r="K23" s="170">
        <v>3</v>
      </c>
      <c r="L23" s="170">
        <f>H23</f>
        <v>600</v>
      </c>
      <c r="M23" s="170">
        <f>ROUND(L23*I23%,2)</f>
        <v>18</v>
      </c>
      <c r="N23" s="170">
        <f>H23-M23</f>
        <v>582</v>
      </c>
      <c r="O23" s="170">
        <f>ROUND(N23*J23%,2)</f>
        <v>11.64</v>
      </c>
      <c r="P23" s="170">
        <f>ROUND(N23-O23,2)</f>
        <v>570.36</v>
      </c>
      <c r="Q23" s="170">
        <f>ROUND(P23*K23%,2)</f>
        <v>17.11</v>
      </c>
      <c r="R23" s="170">
        <f>ROUND((M23+O23+Q23),2)</f>
        <v>46.75</v>
      </c>
      <c r="S23" s="170">
        <f>ROUND((H23-R23),2)</f>
        <v>553.25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99.59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99.59</v>
      </c>
      <c r="AC23" s="169">
        <f>IF($V21=1,S23+AB23,S23)</f>
        <v>553.25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553.25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553.25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553.25</v>
      </c>
      <c r="AS23" s="175" t="s">
        <v>557</v>
      </c>
      <c r="AT23" s="175" t="s">
        <v>58</v>
      </c>
      <c r="AU23" t="s">
        <v>239</v>
      </c>
      <c r="AV23" t="s">
        <v>700</v>
      </c>
      <c r="AW23" s="175">
        <f>AM23</f>
        <v>1</v>
      </c>
      <c r="AX23" s="175">
        <f>AR23</f>
        <v>553.25</v>
      </c>
      <c r="AY23" s="175">
        <f>AU23+AW23</f>
        <v>1</v>
      </c>
      <c r="AZ23" s="175">
        <f>ROUND(((AU23*AV23)+(AW23*AX23))/(AU23+AW23),5)</f>
        <v>553.25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708</v>
      </c>
      <c r="BN23" t="s">
        <v>707</v>
      </c>
      <c r="BO23" s="175">
        <f>ROUND((((AW23*AZ23)+(BN23*BM23))/(AW23+BN23)),5)</f>
        <v>475.15489000000002</v>
      </c>
      <c r="BP23" s="87">
        <f>BN23+AW23</f>
        <v>138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6853.25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99.59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0.25</v>
      </c>
      <c r="CY23">
        <v>0</v>
      </c>
      <c r="CZ23">
        <f>CU23</f>
        <v>0</v>
      </c>
      <c r="DA23">
        <v>0</v>
      </c>
      <c r="DB23">
        <f>CD27</f>
        <v>0.25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675</v>
      </c>
      <c r="BN24" t="s">
        <v>674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108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269" t="s">
        <v>635</v>
      </c>
      <c r="CC25" s="266">
        <f>X28</f>
        <v>1341.5900000000001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269" t="s">
        <v>636</v>
      </c>
      <c r="CC26">
        <f>CD25</f>
        <v>0</v>
      </c>
      <c r="CD26">
        <f>CC25</f>
        <v>1341.5900000000001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670</v>
      </c>
      <c r="CC27" s="266">
        <f>IF(AU28&gt;0,AU28,0)</f>
        <v>0</v>
      </c>
      <c r="CD27">
        <f>IF(AU28&lt;0,ABS(AU28),0)</f>
        <v>0.25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1341.5900000000001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1341.5900000000001</v>
      </c>
      <c r="AC28" s="183">
        <f>SUM(AC23:AC27)</f>
        <v>7453.25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7453</v>
      </c>
      <c r="AU28">
        <f>AT28-AC28</f>
        <v>-0.25</v>
      </c>
      <c r="AW28" s="137">
        <f>SUMIF(BX23:BX27,"Item",S23:S27)</f>
        <v>6853.25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645</v>
      </c>
      <c r="CC28" s="266">
        <v>0</v>
      </c>
      <c r="CD28">
        <f>AT28</f>
        <v>7453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1341.5900000000001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3441.59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1310.45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3410.45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T20" workbookViewId="0">
      <selection activeCell="BU29" sqref="BU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1309.56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3409.56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9" t="s">
        <v>624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623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234" t="s">
        <v>634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623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634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C24" sqref="CC24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706</v>
      </c>
      <c r="H23" s="170">
        <f>F23*G23</f>
        <v>6300</v>
      </c>
      <c r="I23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>
        <v>239</v>
      </c>
      <c r="AV23" t="s">
        <v>703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705</v>
      </c>
      <c r="BN23" t="s">
        <v>704</v>
      </c>
      <c r="BO23" s="175">
        <f>ROUND((((AW23*AZ23)+(BN23*BM23))/(AW23+BN23)),5)</f>
        <v>3160.7174100000002</v>
      </c>
      <c r="BP23" s="87">
        <f>BN23+AW23</f>
        <v>576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12228.89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533.6</v>
      </c>
      <c r="CQ23">
        <f>W23</f>
        <v>533.6</v>
      </c>
      <c r="CR23">
        <f>X23</f>
        <v>0</v>
      </c>
      <c r="CS23">
        <f>Y23</f>
        <v>0</v>
      </c>
      <c r="CT23">
        <f>AA23</f>
        <v>0</v>
      </c>
      <c r="CU23">
        <f>CD27</f>
        <v>21864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21864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706</v>
      </c>
      <c r="H24" s="170">
        <f>F24*G24</f>
        <v>6300</v>
      </c>
      <c r="I24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503.84980000000002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6300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567</v>
      </c>
      <c r="CQ24">
        <f t="shared" si="2"/>
        <v>567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623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267" t="s">
        <v>670</v>
      </c>
      <c r="CC26">
        <f>IF(AU28&gt;0,AU28,0)</f>
        <v>0</v>
      </c>
      <c r="CD26">
        <f>IF(AU28&lt;0,ABS(AU28),0)</f>
        <v>9.0000000000145519E-2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267" t="s">
        <v>673</v>
      </c>
      <c r="CC27">
        <v>0</v>
      </c>
      <c r="CD27">
        <f>AT28</f>
        <v>21864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3335.2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5435.2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627</v>
      </c>
      <c r="CI22" s="228" t="s">
        <v>628</v>
      </c>
      <c r="CJ22" s="228" t="s">
        <v>629</v>
      </c>
      <c r="CK22" s="228" t="s">
        <v>630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625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626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627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628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631</v>
      </c>
      <c r="CC29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635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636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646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635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636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645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625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626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627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628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645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635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636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634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625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626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627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628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631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655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0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2100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654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648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0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2100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648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0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2100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647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614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615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631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2754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4854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2729.94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4829.9400000000005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633</v>
      </c>
      <c r="BN23" t="s">
        <v>632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1200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47.4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1152.5999999999999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207.47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1360.07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600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23.7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576.29999999999995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103.73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680.03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4400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130.68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4269.32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768.48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5037.7999999999993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581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582</v>
      </c>
      <c r="BM23" t="s">
        <v>239</v>
      </c>
      <c r="BN23" t="s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15.8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384.2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0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384.2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577</v>
      </c>
      <c r="AT23" s="175" t="s">
        <v>58</v>
      </c>
      <c r="AU23" t="s">
        <v>239</v>
      </c>
      <c r="AV23" t="s">
        <v>579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578</v>
      </c>
      <c r="BM23" t="s">
        <v>580</v>
      </c>
      <c r="BN23" t="s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17.97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437.03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78.66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515.68999999999994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586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583</v>
      </c>
      <c r="AT23" s="175" t="s">
        <v>58</v>
      </c>
      <c r="AU23" t="s">
        <v>239</v>
      </c>
      <c r="AV23" t="s">
        <v>585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584</v>
      </c>
      <c r="BM23" t="s">
        <v>585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377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14.89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362.11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65.180000000000007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427.29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574</v>
      </c>
      <c r="AT23" s="175" t="s">
        <v>58</v>
      </c>
      <c r="AU23" t="s">
        <v>239</v>
      </c>
      <c r="AV23" t="s">
        <v>576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575</v>
      </c>
      <c r="BM23" t="s">
        <v>576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17.97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437.03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78.66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515.68999999999994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573</v>
      </c>
      <c r="H23" s="170">
        <f>F23*G23</f>
        <v>235</v>
      </c>
      <c r="I23" t="s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570</v>
      </c>
      <c r="AT23" s="175" t="s">
        <v>58</v>
      </c>
      <c r="AU23" t="s">
        <v>239</v>
      </c>
      <c r="AV23" t="s">
        <v>572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571</v>
      </c>
      <c r="BM23" t="s">
        <v>572</v>
      </c>
      <c r="BN23" t="s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235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9.2799999999999994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225.72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0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225.72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612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609</v>
      </c>
      <c r="AT23" s="175" t="s">
        <v>58</v>
      </c>
      <c r="AU23" t="s">
        <v>239</v>
      </c>
      <c r="AV23" t="s">
        <v>611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610</v>
      </c>
      <c r="BM23" t="s">
        <v>611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440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17.38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422.62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76.08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498.7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606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604</v>
      </c>
      <c r="AT23" s="175" t="s">
        <v>58</v>
      </c>
      <c r="AU23" t="s">
        <v>239</v>
      </c>
      <c r="AV23" t="s">
        <v>607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605</v>
      </c>
      <c r="BM23" t="s">
        <v>608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565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16.78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548.22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98.68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646.90000000000009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601</v>
      </c>
      <c r="AT23" s="175" t="s">
        <v>58</v>
      </c>
      <c r="AU23" t="s">
        <v>239</v>
      </c>
      <c r="AV23" t="s">
        <v>603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603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343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13.55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329.45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59.3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388.75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598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599</v>
      </c>
      <c r="AT23" s="175" t="s">
        <v>58</v>
      </c>
      <c r="AU23" t="s">
        <v>239</v>
      </c>
      <c r="AV23" t="s">
        <v>597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600</v>
      </c>
      <c r="BM23" t="s">
        <v>597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14.02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340.98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61.38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402.36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598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599</v>
      </c>
      <c r="AT23" s="175" t="s">
        <v>58</v>
      </c>
      <c r="AU23" t="s">
        <v>239</v>
      </c>
      <c r="AV23" t="s">
        <v>597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600</v>
      </c>
      <c r="BM23" t="s">
        <v>597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14.02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340.98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61.38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402.36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598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599</v>
      </c>
      <c r="AT23" s="175" t="s">
        <v>58</v>
      </c>
      <c r="AU23" t="s">
        <v>239</v>
      </c>
      <c r="AV23" t="s">
        <v>597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600</v>
      </c>
      <c r="BM23" t="s">
        <v>597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14.02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340.98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61.38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402.36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598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595</v>
      </c>
      <c r="AT23" s="175" t="s">
        <v>58</v>
      </c>
      <c r="AU23" t="s">
        <v>239</v>
      </c>
      <c r="AV23" t="s">
        <v>597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596</v>
      </c>
      <c r="BM23" t="s">
        <v>597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355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14.02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340.98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61.38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402.36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594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592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593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444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17.54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426.46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76.760000000000005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503.21999999999997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589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587</v>
      </c>
      <c r="AT23" s="175" t="s">
        <v>58</v>
      </c>
      <c r="AU23" t="s">
        <v>239</v>
      </c>
      <c r="AV23" t="s">
        <v>590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588</v>
      </c>
      <c r="BM23" t="s">
        <v>591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466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18.41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447.59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80.56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528.15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232</v>
      </c>
      <c r="H23" s="170">
        <f>F23*G23</f>
        <v>250</v>
      </c>
      <c r="I23" t="s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567</v>
      </c>
      <c r="AT23" s="175" t="s">
        <v>58</v>
      </c>
      <c r="AU23" t="s">
        <v>239</v>
      </c>
      <c r="AV23" t="s">
        <v>569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568</v>
      </c>
      <c r="BM23" t="s">
        <v>569</v>
      </c>
      <c r="BN23" t="s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250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9.8800000000000008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240.12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43.22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283.34000000000003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699</v>
      </c>
      <c r="H23" s="170">
        <f>F23*G23</f>
        <v>6700</v>
      </c>
      <c r="I23">
        <v>1</v>
      </c>
      <c r="J23" s="170">
        <v>2</v>
      </c>
      <c r="K23" s="170">
        <v>3</v>
      </c>
      <c r="L23" s="170">
        <f>H23</f>
        <v>6700</v>
      </c>
      <c r="M23" s="170">
        <f>ROUND(L23*I23%,2)</f>
        <v>67</v>
      </c>
      <c r="N23" s="170">
        <f>H23-M23</f>
        <v>6633</v>
      </c>
      <c r="O23" s="170">
        <f>ROUND(N23*J23%,2)</f>
        <v>132.66</v>
      </c>
      <c r="P23" s="170">
        <f>ROUND(N23-O23,2)</f>
        <v>6500.34</v>
      </c>
      <c r="Q23" s="170">
        <f>ROUND(P23*K23%,2)</f>
        <v>195.01</v>
      </c>
      <c r="R23" s="170">
        <f>ROUND((M23+O23+Q23),2)</f>
        <v>394.67</v>
      </c>
      <c r="S23" s="170">
        <f>ROUND((H23-R23),2)</f>
        <v>6305.33</v>
      </c>
      <c r="T23" s="171" t="s">
        <v>146</v>
      </c>
      <c r="U23" s="172">
        <v>0.18</v>
      </c>
      <c r="V23" s="170">
        <f>IF(OR($C$21=1,$C$21=4),ROUND(((S23*U23)/2),2),0)</f>
        <v>567.48</v>
      </c>
      <c r="W23" s="170">
        <f>IF($C$21=1,ROUND(((S23*U23)/2),2),0)</f>
        <v>567.48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1134.96</v>
      </c>
      <c r="AC23" s="169">
        <f>IF($V21=1,S23+AB23,S23)</f>
        <v>7440.29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6305.33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6305.33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6305.33</v>
      </c>
      <c r="AS23" s="175" t="s">
        <v>518</v>
      </c>
      <c r="AT23" s="175" t="s">
        <v>58</v>
      </c>
      <c r="AU23" t="s">
        <v>239</v>
      </c>
      <c r="AV23" t="s">
        <v>688</v>
      </c>
      <c r="AW23" s="175">
        <f>AM23</f>
        <v>1</v>
      </c>
      <c r="AX23" s="175">
        <f>AR23</f>
        <v>6305.33</v>
      </c>
      <c r="AY23" s="175">
        <f>AU23+AW23</f>
        <v>1</v>
      </c>
      <c r="AZ23" s="175">
        <f>ROUND(((AU23*AV23)+(AW23*AX23))/(AU23+AW23),5)</f>
        <v>6305.33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698</v>
      </c>
      <c r="BN23" t="s">
        <v>697</v>
      </c>
      <c r="BO23" s="175">
        <f>ROUND((((AW23*AZ23)+(BN23*BM23))/(AW23+BN23)),5)</f>
        <v>3156.0668700000001</v>
      </c>
      <c r="BP23" s="87">
        <f>BN23+AW23</f>
        <v>575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12605.33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0.29000000000087311</v>
      </c>
      <c r="CY23">
        <v>0</v>
      </c>
      <c r="CZ23">
        <f>CU23</f>
        <v>0</v>
      </c>
      <c r="DA23">
        <v>0</v>
      </c>
      <c r="DB23">
        <f>CD27</f>
        <v>0.29000000000087311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699</v>
      </c>
      <c r="H24" s="170">
        <f>F24*G24</f>
        <v>6700</v>
      </c>
      <c r="I24">
        <v>0</v>
      </c>
      <c r="J24" s="170">
        <v>0</v>
      </c>
      <c r="K24" s="170">
        <v>0</v>
      </c>
      <c r="L24" s="170">
        <f>H24</f>
        <v>6700</v>
      </c>
      <c r="M24" s="170">
        <f>ROUND(L24*I24%,2)</f>
        <v>0</v>
      </c>
      <c r="N24" s="170">
        <f>H24-M24</f>
        <v>6700</v>
      </c>
      <c r="O24" s="170">
        <f>ROUND(N24*J24%,2)</f>
        <v>0</v>
      </c>
      <c r="P24" s="170">
        <f>ROUND(N24-O24,2)</f>
        <v>6700</v>
      </c>
      <c r="Q24" s="170">
        <f>ROUND(P24*K24%,2)</f>
        <v>0</v>
      </c>
      <c r="R24" s="170">
        <f>ROUND((M24+O24+Q24),2)</f>
        <v>0</v>
      </c>
      <c r="S24" s="170">
        <f>ROUND((H24-R24),2)</f>
        <v>6700</v>
      </c>
      <c r="T24" s="171" t="s">
        <v>146</v>
      </c>
      <c r="U24" s="172">
        <v>0.18</v>
      </c>
      <c r="V24" s="170">
        <f>IF(OR($C$21=1,$C$21=4),ROUND(((S24*U24)/2),2),0)</f>
        <v>603</v>
      </c>
      <c r="W24" s="170">
        <f>IF($C$21=1,ROUND(((S24*U24)/2),2),0)</f>
        <v>603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1206</v>
      </c>
      <c r="AC24" s="169">
        <f>IF($V21=1,S24+AB24,S24)</f>
        <v>7906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6700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6700</v>
      </c>
      <c r="AY24" s="175">
        <f>AU24+AW24</f>
        <v>1</v>
      </c>
      <c r="AZ24" s="175">
        <f>ROUND(((AU24*AV24)+(AW24*AX24))/(AU24+AW24),5)</f>
        <v>6700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675</v>
      </c>
      <c r="BN24" t="s">
        <v>674</v>
      </c>
      <c r="BO24" s="175">
        <f>ROUND((((AW24*AZ24)+(BN24*BM24))/(AW24+BN24)),5)</f>
        <v>2260.0310800000002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190" t="s">
        <v>614</v>
      </c>
      <c r="CC25" s="266">
        <f>V28</f>
        <v>1737.48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190" t="s">
        <v>615</v>
      </c>
      <c r="CC26" s="266">
        <f>W28</f>
        <v>1737.48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190" t="s">
        <v>670</v>
      </c>
      <c r="CC27" s="266">
        <f>IF(AU28&gt;0,AU28,0)</f>
        <v>0</v>
      </c>
      <c r="CD27">
        <f>IF(AU28&lt;0,ABS(AU28),0)</f>
        <v>0.29000000000087311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1737.48</v>
      </c>
      <c r="W28" s="181">
        <f>SUM(W23:W27)</f>
        <v>1737.48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3474.96</v>
      </c>
      <c r="AC28" s="183">
        <f>SUM(AC23:AC27)</f>
        <v>22780.29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22780</v>
      </c>
      <c r="AU28">
        <f>AT28-AC28</f>
        <v>-0.29000000000087311</v>
      </c>
      <c r="AW28" s="137">
        <f>SUMIF(BX23:BX27,"Item",S23:S27)</f>
        <v>12605.33</v>
      </c>
      <c r="AX28" s="137">
        <f>SUMIF(BX23:BX27,"Exp.",S23:S27)</f>
        <v>6700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673</v>
      </c>
      <c r="CC28" s="266">
        <v>0</v>
      </c>
      <c r="CD28">
        <f>AT28</f>
        <v>22780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3474.96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5574.96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45600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3336.32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42263.68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7607.46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49871.14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562</v>
      </c>
      <c r="BN23" t="s">
        <v>561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500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24.65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475.35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85.56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560.91000000000008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0" t="s">
        <v>89</v>
      </c>
      <c r="B21" s="310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563</v>
      </c>
      <c r="AT23" s="175" t="s">
        <v>58</v>
      </c>
      <c r="AU23" t="s">
        <v>239</v>
      </c>
      <c r="AV23" t="s">
        <v>565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>
        <v>566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1" t="s">
        <v>194</v>
      </c>
      <c r="H26" s="302"/>
      <c r="I26" s="303">
        <f>H24</f>
        <v>500</v>
      </c>
      <c r="J26" s="303"/>
      <c r="K26" s="185"/>
      <c r="L26" s="137"/>
      <c r="M26" s="305" t="s">
        <v>195</v>
      </c>
      <c r="N26" s="306"/>
      <c r="O26" s="306"/>
      <c r="P26" s="30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1" t="s">
        <v>196</v>
      </c>
      <c r="H27" s="302"/>
      <c r="I27" s="303">
        <f>R24</f>
        <v>19.75</v>
      </c>
      <c r="J27" s="303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1" t="s">
        <v>197</v>
      </c>
      <c r="H28" s="302"/>
      <c r="I28" s="303">
        <f>S24</f>
        <v>480.25</v>
      </c>
      <c r="J28" s="303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1" t="s">
        <v>198</v>
      </c>
      <c r="H29" s="302"/>
      <c r="I29" s="303">
        <f>AB24</f>
        <v>86.45</v>
      </c>
      <c r="J29" s="303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1" t="s">
        <v>199</v>
      </c>
      <c r="H30" s="302"/>
      <c r="I30" s="304">
        <f>I28+I29</f>
        <v>566.70000000000005</v>
      </c>
      <c r="J30" s="30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8" t="s">
        <v>154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3" t="s">
        <v>47</v>
      </c>
      <c r="B2" s="273"/>
      <c r="C2" s="273"/>
      <c r="D2" s="273"/>
      <c r="E2" s="273"/>
      <c r="F2" s="273"/>
      <c r="G2" s="273"/>
      <c r="H2" s="27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619</v>
      </c>
      <c r="CA22" s="228" t="s">
        <v>53</v>
      </c>
      <c r="CB22" s="228" t="s">
        <v>618</v>
      </c>
      <c r="CC22" s="228" t="s">
        <v>616</v>
      </c>
      <c r="CD22" s="228" t="s">
        <v>617</v>
      </c>
      <c r="CE22" s="228" t="s">
        <v>620</v>
      </c>
      <c r="CF22" s="228" t="s">
        <v>621</v>
      </c>
      <c r="CG22" s="228" t="s">
        <v>622</v>
      </c>
      <c r="CH22" s="228" t="s">
        <v>624</v>
      </c>
      <c r="CI22" s="228" t="s">
        <v>643</v>
      </c>
      <c r="CJ22" s="228" t="s">
        <v>644</v>
      </c>
      <c r="CK22" s="228" t="s">
        <v>627</v>
      </c>
      <c r="CL22" s="228" t="s">
        <v>628</v>
      </c>
      <c r="CM22" s="228" t="s">
        <v>637</v>
      </c>
      <c r="CN22" s="228" t="s">
        <v>638</v>
      </c>
      <c r="CO22" s="228" t="s">
        <v>639</v>
      </c>
      <c r="CP22" s="228" t="s">
        <v>629</v>
      </c>
      <c r="CQ22" s="228" t="s">
        <v>630</v>
      </c>
      <c r="CR22" s="228" t="s">
        <v>640</v>
      </c>
      <c r="CS22" s="228" t="s">
        <v>641</v>
      </c>
      <c r="CT22" s="228" t="s">
        <v>642</v>
      </c>
      <c r="CU22" s="248" t="s">
        <v>660</v>
      </c>
      <c r="CV22" s="248" t="s">
        <v>661</v>
      </c>
      <c r="CW22" s="248" t="s">
        <v>662</v>
      </c>
      <c r="CX22" s="248" t="s">
        <v>663</v>
      </c>
      <c r="CY22" s="248" t="s">
        <v>664</v>
      </c>
      <c r="CZ22" s="248" t="s">
        <v>665</v>
      </c>
      <c r="DA22" s="248" t="s">
        <v>671</v>
      </c>
      <c r="DB22" s="248" t="s">
        <v>672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>
        <v>239</v>
      </c>
      <c r="AV23" t="s">
        <v>700</v>
      </c>
      <c r="AW23" s="175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702</v>
      </c>
      <c r="BN23" t="s">
        <v>701</v>
      </c>
      <c r="BO23" s="175">
        <f>ROUND((((AW23*AZ23)+(BN23*BM23))/(AW23+BN23)),5)</f>
        <v>474.78550999999999</v>
      </c>
      <c r="BP23" s="87">
        <f>BN23+AW23</f>
        <v>135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613</v>
      </c>
      <c r="CA23" s="193">
        <v>60</v>
      </c>
      <c r="CB23" s="190" t="s">
        <v>613</v>
      </c>
      <c r="CC23">
        <f>SUMIF(BZ23:BZ27,"RAW MATERIAL",S23:S27)</f>
        <v>6761.04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41.49</v>
      </c>
      <c r="CQ23">
        <f>W23</f>
        <v>41.49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CU23+CD29</f>
        <v>3.999999999996362E-2</v>
      </c>
      <c r="CY23">
        <v>0</v>
      </c>
      <c r="CZ23">
        <f>CU23</f>
        <v>0</v>
      </c>
      <c r="DA23">
        <v>0</v>
      </c>
      <c r="DB23">
        <f>CD29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675</v>
      </c>
      <c r="BN24" t="s">
        <v>674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54</v>
      </c>
      <c r="CQ24">
        <f t="shared" ref="CQ24:CQ27" si="3">W24</f>
        <v>54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613</v>
      </c>
      <c r="CA25" s="193">
        <v>40</v>
      </c>
      <c r="CB25" s="269" t="s">
        <v>625</v>
      </c>
      <c r="CC25" s="266">
        <f>V28</f>
        <v>662.49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613</v>
      </c>
      <c r="CA26" s="193">
        <v>40</v>
      </c>
      <c r="CB26" s="269" t="s">
        <v>626</v>
      </c>
      <c r="CC26" s="266">
        <f>W28</f>
        <v>662.49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613</v>
      </c>
      <c r="CA27" s="193">
        <v>40</v>
      </c>
      <c r="CB27" s="269" t="s">
        <v>627</v>
      </c>
      <c r="CC27">
        <f>CD25</f>
        <v>0</v>
      </c>
      <c r="CD27">
        <f>CC25</f>
        <v>662.49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1324.98</v>
      </c>
      <c r="AC28" s="183">
        <f>SUM(AC23:AC27)</f>
        <v>7361.04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628</v>
      </c>
      <c r="CC28">
        <f>CD26</f>
        <v>0</v>
      </c>
      <c r="CD28">
        <f>CC26</f>
        <v>662.49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670</v>
      </c>
      <c r="CC29" s="266">
        <f>IF(AU28&gt;0,AU28,0)</f>
        <v>0</v>
      </c>
      <c r="CD29">
        <f>IF(AU28&lt;0,ABS(AU28),0)</f>
        <v>3.999999999996362E-2</v>
      </c>
    </row>
    <row r="30" spans="1:106" ht="15.75" thickBot="1">
      <c r="A30" s="137"/>
      <c r="B30" s="137"/>
      <c r="C30" s="137"/>
      <c r="D30" s="137"/>
      <c r="E30" s="137"/>
      <c r="F30" s="137"/>
      <c r="G30" s="301" t="s">
        <v>194</v>
      </c>
      <c r="H30" s="302"/>
      <c r="I30" s="303">
        <f>H28</f>
        <v>2100</v>
      </c>
      <c r="J30" s="303"/>
      <c r="K30" s="185"/>
      <c r="L30" s="137"/>
      <c r="M30" s="305" t="s">
        <v>195</v>
      </c>
      <c r="N30" s="306"/>
      <c r="O30" s="306"/>
      <c r="P30" s="30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269" t="s">
        <v>645</v>
      </c>
      <c r="CC30" s="266">
        <v>0</v>
      </c>
      <c r="CD30">
        <f>AT28</f>
        <v>7361</v>
      </c>
    </row>
    <row r="31" spans="1:106" ht="15.75" thickBot="1">
      <c r="A31" s="137"/>
      <c r="B31" s="137"/>
      <c r="C31" s="137"/>
      <c r="D31" s="137"/>
      <c r="E31" s="137"/>
      <c r="F31" s="137"/>
      <c r="G31" s="301" t="s">
        <v>196</v>
      </c>
      <c r="H31" s="302"/>
      <c r="I31" s="303">
        <f>R28</f>
        <v>0</v>
      </c>
      <c r="J31" s="303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1" t="s">
        <v>197</v>
      </c>
      <c r="H32" s="302"/>
      <c r="I32" s="303">
        <f>S28</f>
        <v>2100</v>
      </c>
      <c r="J32" s="303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1" t="s">
        <v>198</v>
      </c>
      <c r="H33" s="302"/>
      <c r="I33" s="303">
        <f>AB28</f>
        <v>1324.98</v>
      </c>
      <c r="J33" s="303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1" t="s">
        <v>199</v>
      </c>
      <c r="H34" s="302"/>
      <c r="I34" s="304">
        <f>I32+I33</f>
        <v>3424.98</v>
      </c>
      <c r="J34" s="30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1" t="s">
        <v>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0" t="s">
        <v>89</v>
      </c>
      <c r="B21" s="310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1" t="s">
        <v>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9" t="s">
        <v>87</v>
      </c>
      <c r="C19" s="309"/>
      <c r="D19" s="309"/>
      <c r="E19" s="309"/>
      <c r="F19" s="309"/>
      <c r="G19" s="309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0" t="s">
        <v>89</v>
      </c>
      <c r="B21" s="310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2026-04-27T13:41:46Z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