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39" activeTab="39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3" i="47"/>
  <c r="AR23"/>
  <c r="BM37" i="138"/>
  <c r="BN36"/>
  <c r="BM36"/>
  <c r="BM40" s="1"/>
  <c r="BN40" s="1"/>
  <c r="AH28"/>
  <c r="AG28"/>
  <c r="AE28"/>
  <c r="AD28"/>
  <c r="Z28"/>
  <c r="AW27"/>
  <c r="AM27"/>
  <c r="AK27"/>
  <c r="AK28" s="1"/>
  <c r="AH27"/>
  <c r="AG27"/>
  <c r="AJ27" s="1"/>
  <c r="AE27"/>
  <c r="Y27"/>
  <c r="Y28" s="1"/>
  <c r="X27"/>
  <c r="M27"/>
  <c r="L27"/>
  <c r="H27"/>
  <c r="H28" s="1"/>
  <c r="I30" s="1"/>
  <c r="BP26"/>
  <c r="AW26"/>
  <c r="AY26" s="1"/>
  <c r="AM26"/>
  <c r="AK26"/>
  <c r="AP26" s="1"/>
  <c r="AH26"/>
  <c r="AG26"/>
  <c r="AJ26" s="1"/>
  <c r="AO26" s="1"/>
  <c r="AE26"/>
  <c r="Y26"/>
  <c r="CS26" s="1"/>
  <c r="X26"/>
  <c r="CR26" s="1"/>
  <c r="L26"/>
  <c r="M26" s="1"/>
  <c r="H26"/>
  <c r="AO25"/>
  <c r="AM25"/>
  <c r="AW25" s="1"/>
  <c r="AK25"/>
  <c r="AP25" s="1"/>
  <c r="AJ25"/>
  <c r="AH25"/>
  <c r="AG25"/>
  <c r="AE25"/>
  <c r="Y25"/>
  <c r="CS25" s="1"/>
  <c r="X25"/>
  <c r="CR25" s="1"/>
  <c r="H25"/>
  <c r="AP24"/>
  <c r="AM24"/>
  <c r="AW24" s="1"/>
  <c r="AK24"/>
  <c r="AH24"/>
  <c r="AG24"/>
  <c r="AJ24" s="1"/>
  <c r="AO24" s="1"/>
  <c r="AE24"/>
  <c r="Y24"/>
  <c r="CS24" s="1"/>
  <c r="X24"/>
  <c r="CR24" s="1"/>
  <c r="H24"/>
  <c r="AM23"/>
  <c r="AW23" s="1"/>
  <c r="AK23"/>
  <c r="AP23" s="1"/>
  <c r="AH23"/>
  <c r="AG23"/>
  <c r="AJ23" s="1"/>
  <c r="AO23" s="1"/>
  <c r="AE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137"/>
  <c r="BN36"/>
  <c r="BM36"/>
  <c r="BM40" s="1"/>
  <c r="BN40" s="1"/>
  <c r="AG28"/>
  <c r="AD28"/>
  <c r="AH28" s="1"/>
  <c r="Z28"/>
  <c r="H28"/>
  <c r="I30" s="1"/>
  <c r="AM27"/>
  <c r="AJ27"/>
  <c r="AJ28" s="1"/>
  <c r="AH27"/>
  <c r="AG27"/>
  <c r="AE27"/>
  <c r="AE28" s="1"/>
  <c r="Y27"/>
  <c r="Y28" s="1"/>
  <c r="X27"/>
  <c r="CR27" s="1"/>
  <c r="W27"/>
  <c r="CQ27" s="1"/>
  <c r="V27"/>
  <c r="CP27" s="1"/>
  <c r="H27"/>
  <c r="AM26"/>
  <c r="AW26" s="1"/>
  <c r="AJ26"/>
  <c r="AO26" s="1"/>
  <c r="AG26"/>
  <c r="AE26"/>
  <c r="Y26"/>
  <c r="X26"/>
  <c r="CR26" s="1"/>
  <c r="W26"/>
  <c r="CQ26" s="1"/>
  <c r="V26"/>
  <c r="CP26" s="1"/>
  <c r="H26"/>
  <c r="CP25"/>
  <c r="AW25"/>
  <c r="AY25" s="1"/>
  <c r="AM25"/>
  <c r="AK25"/>
  <c r="AP25" s="1"/>
  <c r="AJ25"/>
  <c r="AO25" s="1"/>
  <c r="AH25"/>
  <c r="AG25"/>
  <c r="AE25"/>
  <c r="Y25"/>
  <c r="CS25" s="1"/>
  <c r="X25"/>
  <c r="CR25" s="1"/>
  <c r="W25"/>
  <c r="CQ25" s="1"/>
  <c r="V25"/>
  <c r="H25"/>
  <c r="AM24"/>
  <c r="AW24" s="1"/>
  <c r="AJ24"/>
  <c r="AO24" s="1"/>
  <c r="AH24"/>
  <c r="AG24"/>
  <c r="AK24" s="1"/>
  <c r="AP24" s="1"/>
  <c r="AE24"/>
  <c r="Y24"/>
  <c r="CS24" s="1"/>
  <c r="X24"/>
  <c r="CR24" s="1"/>
  <c r="W24"/>
  <c r="CQ24" s="1"/>
  <c r="V24"/>
  <c r="CP24" s="1"/>
  <c r="M24"/>
  <c r="N24" s="1"/>
  <c r="L24"/>
  <c r="H24"/>
  <c r="BP23"/>
  <c r="AW23"/>
  <c r="AY23" s="1"/>
  <c r="AM23"/>
  <c r="AJ23"/>
  <c r="AO23" s="1"/>
  <c r="AH23"/>
  <c r="AG23"/>
  <c r="AE23"/>
  <c r="AK23" s="1"/>
  <c r="AP23" s="1"/>
  <c r="Y23"/>
  <c r="CS23" s="1"/>
  <c r="X23"/>
  <c r="CR23" s="1"/>
  <c r="W23"/>
  <c r="CQ23" s="1"/>
  <c r="V23"/>
  <c r="CP23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136"/>
  <c r="BN36"/>
  <c r="BM36"/>
  <c r="BM40" s="1"/>
  <c r="BN40" s="1"/>
  <c r="AG28"/>
  <c r="AD28"/>
  <c r="AH24" s="1"/>
  <c r="Z28"/>
  <c r="CQ27"/>
  <c r="AW27"/>
  <c r="AM27"/>
  <c r="AJ27"/>
  <c r="AJ28" s="1"/>
  <c r="AH27"/>
  <c r="AG27"/>
  <c r="Y27"/>
  <c r="Y28" s="1"/>
  <c r="X27"/>
  <c r="X28" s="1"/>
  <c r="W27"/>
  <c r="W28" s="1"/>
  <c r="V27"/>
  <c r="M27"/>
  <c r="L27"/>
  <c r="H27"/>
  <c r="H28" s="1"/>
  <c r="I30" s="1"/>
  <c r="BP26"/>
  <c r="AW26"/>
  <c r="AY26" s="1"/>
  <c r="AO26"/>
  <c r="AM26"/>
  <c r="AJ26"/>
  <c r="AG26"/>
  <c r="AE26"/>
  <c r="Y26"/>
  <c r="CS26" s="1"/>
  <c r="X26"/>
  <c r="CR26" s="1"/>
  <c r="W26"/>
  <c r="CQ26" s="1"/>
  <c r="V26"/>
  <c r="L26"/>
  <c r="M26" s="1"/>
  <c r="H26"/>
  <c r="CR25"/>
  <c r="CP25"/>
  <c r="AO25"/>
  <c r="AM25"/>
  <c r="AW25" s="1"/>
  <c r="AJ25"/>
  <c r="AH25"/>
  <c r="AE25"/>
  <c r="Y25"/>
  <c r="CS25" s="1"/>
  <c r="X25"/>
  <c r="W25"/>
  <c r="CQ25" s="1"/>
  <c r="V25"/>
  <c r="H25"/>
  <c r="CQ24"/>
  <c r="AM24"/>
  <c r="AW24" s="1"/>
  <c r="AJ24"/>
  <c r="AO24" s="1"/>
  <c r="AG24"/>
  <c r="Y24"/>
  <c r="CS24" s="1"/>
  <c r="X24"/>
  <c r="CR24" s="1"/>
  <c r="W24"/>
  <c r="V24"/>
  <c r="CP24" s="1"/>
  <c r="H24"/>
  <c r="CS23"/>
  <c r="CR23"/>
  <c r="AO23"/>
  <c r="AM23"/>
  <c r="AW23" s="1"/>
  <c r="AJ23"/>
  <c r="AH23"/>
  <c r="AG23"/>
  <c r="AE23"/>
  <c r="AK23" s="1"/>
  <c r="AP23" s="1"/>
  <c r="Y23"/>
  <c r="X23"/>
  <c r="W23"/>
  <c r="CQ23" s="1"/>
  <c r="V23"/>
  <c r="CP23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135"/>
  <c r="BN36"/>
  <c r="BM36"/>
  <c r="BM40" s="1"/>
  <c r="BN40" s="1"/>
  <c r="AH28"/>
  <c r="AG28"/>
  <c r="AE28"/>
  <c r="AD28"/>
  <c r="Z28"/>
  <c r="AW27"/>
  <c r="AM27"/>
  <c r="AK27"/>
  <c r="AK28" s="1"/>
  <c r="AH27"/>
  <c r="AJ27" s="1"/>
  <c r="AG27"/>
  <c r="AE27"/>
  <c r="Y27"/>
  <c r="Y28" s="1"/>
  <c r="X27"/>
  <c r="CR27" s="1"/>
  <c r="N27"/>
  <c r="O27" s="1"/>
  <c r="M27"/>
  <c r="L27"/>
  <c r="H27"/>
  <c r="H28" s="1"/>
  <c r="I30" s="1"/>
  <c r="BP26"/>
  <c r="AW26"/>
  <c r="AY26" s="1"/>
  <c r="AM26"/>
  <c r="AK26"/>
  <c r="AP26" s="1"/>
  <c r="AH26"/>
  <c r="AG26"/>
  <c r="AJ26" s="1"/>
  <c r="AO26" s="1"/>
  <c r="AE26"/>
  <c r="Y26"/>
  <c r="CS26" s="1"/>
  <c r="X26"/>
  <c r="CR26" s="1"/>
  <c r="L26"/>
  <c r="M26" s="1"/>
  <c r="H26"/>
  <c r="AO25"/>
  <c r="AM25"/>
  <c r="AW25" s="1"/>
  <c r="AK25"/>
  <c r="AJ25"/>
  <c r="AH25"/>
  <c r="AG25"/>
  <c r="AE25"/>
  <c r="Y25"/>
  <c r="CS25" s="1"/>
  <c r="X25"/>
  <c r="CR25" s="1"/>
  <c r="H25"/>
  <c r="AM24"/>
  <c r="AW24" s="1"/>
  <c r="AK24"/>
  <c r="AH24"/>
  <c r="AG24"/>
  <c r="AJ24" s="1"/>
  <c r="AO24" s="1"/>
  <c r="AE24"/>
  <c r="Y24"/>
  <c r="CS24" s="1"/>
  <c r="X24"/>
  <c r="CR24" s="1"/>
  <c r="L24"/>
  <c r="M24" s="1"/>
  <c r="H24"/>
  <c r="AM23"/>
  <c r="AW23" s="1"/>
  <c r="AK23"/>
  <c r="AP23" s="1"/>
  <c r="AH23"/>
  <c r="AG23"/>
  <c r="AJ23" s="1"/>
  <c r="AO23" s="1"/>
  <c r="AE23"/>
  <c r="Y23"/>
  <c r="CS23" s="1"/>
  <c r="X23"/>
  <c r="CR23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CD25" i="134"/>
  <c r="BM37"/>
  <c r="BN36"/>
  <c r="BM40" s="1"/>
  <c r="BN40" s="1"/>
  <c r="BM36"/>
  <c r="AH28"/>
  <c r="AG28"/>
  <c r="AE28"/>
  <c r="AD28"/>
  <c r="Z28"/>
  <c r="CR27"/>
  <c r="AW27"/>
  <c r="AM27"/>
  <c r="AK27"/>
  <c r="AK28" s="1"/>
  <c r="AJ27"/>
  <c r="AJ28" s="1"/>
  <c r="AH27"/>
  <c r="AG27"/>
  <c r="AE27"/>
  <c r="Y27"/>
  <c r="Y28" s="1"/>
  <c r="X27"/>
  <c r="H27"/>
  <c r="H28" s="1"/>
  <c r="I30" s="1"/>
  <c r="AW26"/>
  <c r="AM26"/>
  <c r="AK26"/>
  <c r="AP26" s="1"/>
  <c r="AJ26"/>
  <c r="AO26" s="1"/>
  <c r="AH26"/>
  <c r="AG26"/>
  <c r="AE26"/>
  <c r="Y26"/>
  <c r="CS26" s="1"/>
  <c r="X26"/>
  <c r="X28" s="1"/>
  <c r="H26"/>
  <c r="AW25"/>
  <c r="AY25" s="1"/>
  <c r="AP25"/>
  <c r="AM25"/>
  <c r="AK25"/>
  <c r="AH25"/>
  <c r="AJ25" s="1"/>
  <c r="AO25" s="1"/>
  <c r="AG25"/>
  <c r="AE25"/>
  <c r="Y25"/>
  <c r="CS25" s="1"/>
  <c r="X25"/>
  <c r="CR25" s="1"/>
  <c r="M25"/>
  <c r="L25"/>
  <c r="H25"/>
  <c r="AW24"/>
  <c r="AY24" s="1"/>
  <c r="AP24"/>
  <c r="AM24"/>
  <c r="AK24"/>
  <c r="AH24"/>
  <c r="AG24"/>
  <c r="AJ24" s="1"/>
  <c r="AO24" s="1"/>
  <c r="AE24"/>
  <c r="Y24"/>
  <c r="CS24" s="1"/>
  <c r="X24"/>
  <c r="CR24" s="1"/>
  <c r="H24"/>
  <c r="L24" s="1"/>
  <c r="M24" s="1"/>
  <c r="BP23"/>
  <c r="AW23"/>
  <c r="AY23" s="1"/>
  <c r="AP23"/>
  <c r="AM23"/>
  <c r="AK23"/>
  <c r="AH23"/>
  <c r="AG23"/>
  <c r="AJ23" s="1"/>
  <c r="AO23" s="1"/>
  <c r="AE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133"/>
  <c r="BN36"/>
  <c r="BM36"/>
  <c r="BM40" s="1"/>
  <c r="BN40" s="1"/>
  <c r="AK28"/>
  <c r="AE28"/>
  <c r="AD28"/>
  <c r="AG27" s="1"/>
  <c r="Z28"/>
  <c r="CQ27"/>
  <c r="CP27"/>
  <c r="AM27"/>
  <c r="AW27" s="1"/>
  <c r="AK27"/>
  <c r="AP27" s="1"/>
  <c r="AH27"/>
  <c r="AE27"/>
  <c r="Y27"/>
  <c r="Y28" s="1"/>
  <c r="W27"/>
  <c r="V27"/>
  <c r="H27"/>
  <c r="H28" s="1"/>
  <c r="I30" s="1"/>
  <c r="CS26"/>
  <c r="CP26"/>
  <c r="AM26"/>
  <c r="AW26" s="1"/>
  <c r="AK26"/>
  <c r="AP26" s="1"/>
  <c r="AH26"/>
  <c r="AG26"/>
  <c r="AJ26" s="1"/>
  <c r="AO26" s="1"/>
  <c r="Y26"/>
  <c r="W26"/>
  <c r="V26"/>
  <c r="M26"/>
  <c r="L26"/>
  <c r="H26"/>
  <c r="AP25"/>
  <c r="AM25"/>
  <c r="AW25" s="1"/>
  <c r="AK25"/>
  <c r="AJ25"/>
  <c r="AO25" s="1"/>
  <c r="AH25"/>
  <c r="AG25"/>
  <c r="AE25"/>
  <c r="Y25"/>
  <c r="CS25" s="1"/>
  <c r="W25"/>
  <c r="CQ25" s="1"/>
  <c r="V25"/>
  <c r="L25"/>
  <c r="M25" s="1"/>
  <c r="H25"/>
  <c r="CQ24"/>
  <c r="AW24"/>
  <c r="AY24" s="1"/>
  <c r="AP24"/>
  <c r="AM24"/>
  <c r="AK24"/>
  <c r="AG24"/>
  <c r="AE24"/>
  <c r="Y24"/>
  <c r="CS24" s="1"/>
  <c r="W24"/>
  <c r="V24"/>
  <c r="H24"/>
  <c r="CP23"/>
  <c r="AM23"/>
  <c r="AW23" s="1"/>
  <c r="AK23"/>
  <c r="AH23"/>
  <c r="AJ23" s="1"/>
  <c r="AO23" s="1"/>
  <c r="AG23"/>
  <c r="AE23"/>
  <c r="Y23"/>
  <c r="CS23" s="1"/>
  <c r="W23"/>
  <c r="CQ23" s="1"/>
  <c r="V23"/>
  <c r="V28" s="1"/>
  <c r="H23"/>
  <c r="H18"/>
  <c r="H17"/>
  <c r="H16"/>
  <c r="H15"/>
  <c r="H14"/>
  <c r="H13"/>
  <c r="H12"/>
  <c r="H11"/>
  <c r="H10"/>
  <c r="H9"/>
  <c r="H8"/>
  <c r="H7"/>
  <c r="H6"/>
  <c r="H19" s="1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P24" s="1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X28" i="138" l="1"/>
  <c r="BP25"/>
  <c r="AY25"/>
  <c r="N24"/>
  <c r="AY24"/>
  <c r="BP24"/>
  <c r="AJ28"/>
  <c r="AO27"/>
  <c r="AY23"/>
  <c r="BP23"/>
  <c r="N26"/>
  <c r="AY27"/>
  <c r="L25"/>
  <c r="M25" s="1"/>
  <c r="CS27"/>
  <c r="L23"/>
  <c r="M23" s="1"/>
  <c r="AP27"/>
  <c r="BP27"/>
  <c r="L24"/>
  <c r="M24" s="1"/>
  <c r="N27"/>
  <c r="CR27"/>
  <c r="AO27" i="137"/>
  <c r="W28"/>
  <c r="AY26"/>
  <c r="BP26"/>
  <c r="AY24"/>
  <c r="BP24"/>
  <c r="O24"/>
  <c r="P24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V28"/>
  <c r="CS26"/>
  <c r="AK26" i="136"/>
  <c r="AP26" s="1"/>
  <c r="N23"/>
  <c r="AY23"/>
  <c r="BP23"/>
  <c r="AY25"/>
  <c r="BP25"/>
  <c r="AY24"/>
  <c r="BP24"/>
  <c r="AK25"/>
  <c r="AP25" s="1"/>
  <c r="N26"/>
  <c r="AY27"/>
  <c r="AE24"/>
  <c r="AK24" s="1"/>
  <c r="AP24" s="1"/>
  <c r="L25"/>
  <c r="M25" s="1"/>
  <c r="AG25"/>
  <c r="AH26"/>
  <c r="CS27"/>
  <c r="AH28"/>
  <c r="CP27"/>
  <c r="V28"/>
  <c r="L24"/>
  <c r="M24" s="1"/>
  <c r="N24" s="1"/>
  <c r="CP26"/>
  <c r="N27"/>
  <c r="CR27"/>
  <c r="AE27"/>
  <c r="AO27"/>
  <c r="BP27"/>
  <c r="BP25" i="135"/>
  <c r="AY25"/>
  <c r="N24"/>
  <c r="AJ28"/>
  <c r="AO27"/>
  <c r="AY24"/>
  <c r="BP24"/>
  <c r="AY23"/>
  <c r="BP23"/>
  <c r="N23"/>
  <c r="X28"/>
  <c r="AP24"/>
  <c r="AY27"/>
  <c r="N26"/>
  <c r="P27"/>
  <c r="Q27" s="1"/>
  <c r="R27" s="1"/>
  <c r="L25"/>
  <c r="M25" s="1"/>
  <c r="N25" s="1"/>
  <c r="AP25"/>
  <c r="CS27"/>
  <c r="AP27"/>
  <c r="BP27"/>
  <c r="N23" i="134"/>
  <c r="N24"/>
  <c r="AY26"/>
  <c r="N25"/>
  <c r="CR26"/>
  <c r="AY27"/>
  <c r="CS27"/>
  <c r="L23"/>
  <c r="M23" s="1"/>
  <c r="BP24"/>
  <c r="BP25"/>
  <c r="L26"/>
  <c r="M26" s="1"/>
  <c r="BP26"/>
  <c r="L27"/>
  <c r="M27" s="1"/>
  <c r="AP27"/>
  <c r="AO27"/>
  <c r="BP27"/>
  <c r="BP27" i="133"/>
  <c r="AY27"/>
  <c r="BP26"/>
  <c r="AY26"/>
  <c r="AY23"/>
  <c r="BP23"/>
  <c r="AG28"/>
  <c r="AJ27"/>
  <c r="AY25"/>
  <c r="BP25"/>
  <c r="L23"/>
  <c r="M23" s="1"/>
  <c r="AP23"/>
  <c r="AH24"/>
  <c r="AJ24" s="1"/>
  <c r="AO24" s="1"/>
  <c r="CP24"/>
  <c r="N25"/>
  <c r="CS27"/>
  <c r="AH28"/>
  <c r="L24"/>
  <c r="M24" s="1"/>
  <c r="CP25"/>
  <c r="N26"/>
  <c r="CQ26"/>
  <c r="BP24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J25" i="132"/>
  <c r="AO25" s="1"/>
  <c r="AY23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J26" s="1"/>
  <c r="AO26" s="1"/>
  <c r="AP27"/>
  <c r="AH23" i="126"/>
  <c r="AJ23" s="1"/>
  <c r="AO23" s="1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BN40"/>
  <c r="AP23" i="128"/>
  <c r="H19" i="126"/>
  <c r="AE24"/>
  <c r="AH25"/>
  <c r="AJ25" s="1"/>
  <c r="AO25" s="1"/>
  <c r="AH26" i="125"/>
  <c r="AE23" i="119"/>
  <c r="AE24" s="1"/>
  <c r="AE24" i="128"/>
  <c r="AG26"/>
  <c r="AH27"/>
  <c r="AJ27" s="1"/>
  <c r="AJ28" s="1"/>
  <c r="BM40"/>
  <c r="BN40" s="1"/>
  <c r="AE25" i="126"/>
  <c r="AH23" i="124"/>
  <c r="AJ23" s="1"/>
  <c r="AO23" s="1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J23" s="1"/>
  <c r="AO23" s="1"/>
  <c r="AG24"/>
  <c r="AE26"/>
  <c r="AH24" i="126"/>
  <c r="AJ24" s="1"/>
  <c r="AO24" s="1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J24" s="1"/>
  <c r="AO24" s="1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AG26" i="105"/>
  <c r="AE25"/>
  <c r="AH26"/>
  <c r="AH27"/>
  <c r="AG27"/>
  <c r="AG28" s="1"/>
  <c r="AE27"/>
  <c r="AE28" s="1"/>
  <c r="AH23"/>
  <c r="AE23"/>
  <c r="H19" i="104"/>
  <c r="L23"/>
  <c r="M23" s="1"/>
  <c r="N23" s="1"/>
  <c r="BM40" i="105"/>
  <c r="BN40" s="1"/>
  <c r="H28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N23" i="106"/>
  <c r="AY23"/>
  <c r="BP27" i="105"/>
  <c r="AY27"/>
  <c r="BP26"/>
  <c r="AY26"/>
  <c r="N25"/>
  <c r="AY25"/>
  <c r="BP25"/>
  <c r="AY24"/>
  <c r="BP24"/>
  <c r="L24"/>
  <c r="M24" s="1"/>
  <c r="N24" s="1"/>
  <c r="AP24"/>
  <c r="N27"/>
  <c r="N26"/>
  <c r="AY23"/>
  <c r="L23"/>
  <c r="M23" s="1"/>
  <c r="N23" s="1"/>
  <c r="AK24" i="104"/>
  <c r="BP23" i="103"/>
  <c r="AY23"/>
  <c r="AK24"/>
  <c r="N23"/>
  <c r="H24"/>
  <c r="O24" i="138" l="1"/>
  <c r="P24" s="1"/>
  <c r="Q24" s="1"/>
  <c r="O27"/>
  <c r="O26"/>
  <c r="P26"/>
  <c r="Q26" s="1"/>
  <c r="N23"/>
  <c r="N25"/>
  <c r="AI24" i="137"/>
  <c r="AN24" s="1"/>
  <c r="AR24" s="1"/>
  <c r="AX24" s="1"/>
  <c r="AZ24" s="1"/>
  <c r="BO24" s="1"/>
  <c r="AA24"/>
  <c r="AX28"/>
  <c r="AC24"/>
  <c r="CC24"/>
  <c r="BP27"/>
  <c r="AY27"/>
  <c r="O23"/>
  <c r="P23"/>
  <c r="Q23" s="1"/>
  <c r="AK28"/>
  <c r="AP27"/>
  <c r="N26"/>
  <c r="N25"/>
  <c r="N27"/>
  <c r="O24" i="136"/>
  <c r="O27"/>
  <c r="P27" s="1"/>
  <c r="Q27" s="1"/>
  <c r="P23"/>
  <c r="Q23" s="1"/>
  <c r="O23"/>
  <c r="O26"/>
  <c r="P26"/>
  <c r="Q26" s="1"/>
  <c r="N25"/>
  <c r="AE28"/>
  <c r="AK27"/>
  <c r="O25" i="135"/>
  <c r="R28"/>
  <c r="I31" s="1"/>
  <c r="S27"/>
  <c r="O26"/>
  <c r="P23"/>
  <c r="Q23" s="1"/>
  <c r="O23"/>
  <c r="O24"/>
  <c r="N27" i="134"/>
  <c r="O24"/>
  <c r="P24"/>
  <c r="Q24" s="1"/>
  <c r="P25"/>
  <c r="Q25" s="1"/>
  <c r="O25"/>
  <c r="N26"/>
  <c r="O23"/>
  <c r="P25" i="133"/>
  <c r="Q25" s="1"/>
  <c r="O25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P25"/>
  <c r="Q25" s="1"/>
  <c r="O25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05"/>
  <c r="AO23" s="1"/>
  <c r="AJ23" i="116"/>
  <c r="AO23" s="1"/>
  <c r="AJ27" i="105"/>
  <c r="AJ28" s="1"/>
  <c r="P23" i="115"/>
  <c r="Q23" s="1"/>
  <c r="R23" s="1"/>
  <c r="R24" s="1"/>
  <c r="I27" s="1"/>
  <c r="AJ23" i="123"/>
  <c r="AJ24" s="1"/>
  <c r="AE24" i="110"/>
  <c r="AK23"/>
  <c r="AJ26" i="105"/>
  <c r="AO26" s="1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AJ24"/>
  <c r="O23" i="111"/>
  <c r="P23" s="1"/>
  <c r="Q23" s="1"/>
  <c r="O23" i="110"/>
  <c r="AG24"/>
  <c r="AJ23"/>
  <c r="O23" i="109"/>
  <c r="AO23"/>
  <c r="AJ24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AJ24" i="105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R24" i="138" l="1"/>
  <c r="S24" s="1"/>
  <c r="R27"/>
  <c r="O25"/>
  <c r="P27"/>
  <c r="Q27" s="1"/>
  <c r="R26"/>
  <c r="S26" s="1"/>
  <c r="O23"/>
  <c r="P23" s="1"/>
  <c r="Q23" s="1"/>
  <c r="CT24" i="137"/>
  <c r="AB24"/>
  <c r="R23"/>
  <c r="S23" s="1"/>
  <c r="O25"/>
  <c r="O27"/>
  <c r="P27"/>
  <c r="Q27" s="1"/>
  <c r="P26"/>
  <c r="Q26" s="1"/>
  <c r="O26"/>
  <c r="R24" i="136"/>
  <c r="S24" s="1"/>
  <c r="AK28"/>
  <c r="AP27"/>
  <c r="R27"/>
  <c r="P24"/>
  <c r="Q24" s="1"/>
  <c r="R23"/>
  <c r="S23" s="1"/>
  <c r="R26"/>
  <c r="S26" s="1"/>
  <c r="O25"/>
  <c r="P25"/>
  <c r="Q25" s="1"/>
  <c r="R25" i="135"/>
  <c r="S25" s="1"/>
  <c r="P24"/>
  <c r="Q24" s="1"/>
  <c r="R24" s="1"/>
  <c r="S24" s="1"/>
  <c r="P25"/>
  <c r="Q25" s="1"/>
  <c r="AC27"/>
  <c r="S28"/>
  <c r="I32" s="1"/>
  <c r="AI27"/>
  <c r="V27"/>
  <c r="W27"/>
  <c r="CQ27" s="1"/>
  <c r="AA27"/>
  <c r="R23"/>
  <c r="S23" s="1"/>
  <c r="P26"/>
  <c r="Q26" s="1"/>
  <c r="R26" s="1"/>
  <c r="S26" s="1"/>
  <c r="R23" i="134"/>
  <c r="S23" s="1"/>
  <c r="O26"/>
  <c r="O27"/>
  <c r="P23"/>
  <c r="Q23" s="1"/>
  <c r="R25"/>
  <c r="S25" s="1"/>
  <c r="R24"/>
  <c r="S24" s="1"/>
  <c r="O23" i="133"/>
  <c r="R25"/>
  <c r="S25" s="1"/>
  <c r="O24"/>
  <c r="P24"/>
  <c r="Q24" s="1"/>
  <c r="O27"/>
  <c r="P27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AO27" i="105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W23" i="115"/>
  <c r="W24" s="1"/>
  <c r="AO23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R28" i="138" l="1"/>
  <c r="I31" s="1"/>
  <c r="S27"/>
  <c r="R25"/>
  <c r="S25" s="1"/>
  <c r="P25"/>
  <c r="Q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R25"/>
  <c r="S25" s="1"/>
  <c r="P25"/>
  <c r="Q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W28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CD25" s="1"/>
  <c r="W23"/>
  <c r="AI23"/>
  <c r="AN23" s="1"/>
  <c r="AR23" s="1"/>
  <c r="AX23" s="1"/>
  <c r="AZ23" s="1"/>
  <c r="BO23" s="1"/>
  <c r="AA23"/>
  <c r="CT23" s="1"/>
  <c r="AW28"/>
  <c r="AC23"/>
  <c r="V23"/>
  <c r="R26" i="134"/>
  <c r="S26" s="1"/>
  <c r="P26"/>
  <c r="Q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R23" i="133"/>
  <c r="S23" s="1"/>
  <c r="P23"/>
  <c r="Q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I25" i="138" l="1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C28" s="1"/>
  <c r="AT28" s="1"/>
  <c r="AU28" s="1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/>
  <c r="CD25" s="1"/>
  <c r="CT23"/>
  <c r="AB23"/>
  <c r="AW28"/>
  <c r="CT23" i="136"/>
  <c r="AB23"/>
  <c r="CT26"/>
  <c r="AB26"/>
  <c r="AC28"/>
  <c r="AT28" s="1"/>
  <c r="AU28" s="1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CC23" i="134"/>
  <c r="R28"/>
  <c r="I31" s="1"/>
  <c r="S27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W28"/>
  <c r="AC23"/>
  <c r="CC23"/>
  <c r="CD27" s="1"/>
  <c r="R28"/>
  <c r="I31" s="1"/>
  <c r="S27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CD26" s="1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AB26" i="105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CP23" i="138" l="1"/>
  <c r="AB23"/>
  <c r="AB28" s="1"/>
  <c r="I33" s="1"/>
  <c r="I34" s="1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B28" s="1"/>
  <c r="I33" s="1"/>
  <c r="I34" s="1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AA27"/>
  <c r="CR23"/>
  <c r="X28"/>
  <c r="CC25" s="1"/>
  <c r="CD26" s="1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AB27" i="137" l="1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B28" i="133"/>
  <c r="I33" s="1"/>
  <c r="I34" s="1"/>
  <c r="AN27"/>
  <c r="AR27" s="1"/>
  <c r="AX27" s="1"/>
  <c r="AZ27" s="1"/>
  <c r="BO27" s="1"/>
  <c r="AI28"/>
  <c r="AB27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U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C27" i="134" l="1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G27" s="1"/>
  <c r="Z28"/>
  <c r="AM27"/>
  <c r="AW27" s="1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W25" s="1"/>
  <c r="AK25"/>
  <c r="Y25"/>
  <c r="W25"/>
  <c r="V25"/>
  <c r="H25"/>
  <c r="L25" s="1"/>
  <c r="M25" s="1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Y28" s="1"/>
  <c r="X27"/>
  <c r="X28" s="1"/>
  <c r="H27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L24" s="1"/>
  <c r="M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EJ33" i="88"/>
  <c r="BM33"/>
  <c r="EK32"/>
  <c r="EJ32"/>
  <c r="BN32"/>
  <c r="BM32"/>
  <c r="DA24"/>
  <c r="CW24"/>
  <c r="AD24"/>
  <c r="DE23" s="1"/>
  <c r="Z24"/>
  <c r="EV23"/>
  <c r="ES23"/>
  <c r="DJ23"/>
  <c r="DT23" s="1"/>
  <c r="DH23"/>
  <c r="DH24" s="1"/>
  <c r="CV23"/>
  <c r="CV24" s="1"/>
  <c r="CU23"/>
  <c r="CU24" s="1"/>
  <c r="CE23"/>
  <c r="CE24" s="1"/>
  <c r="CF26" s="1"/>
  <c r="BV23"/>
  <c r="AM23"/>
  <c r="AW23" s="1"/>
  <c r="BP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7"/>
  <c r="BM33"/>
  <c r="EK32"/>
  <c r="EJ32"/>
  <c r="BN32"/>
  <c r="BM32"/>
  <c r="DA24"/>
  <c r="CW24"/>
  <c r="AD24"/>
  <c r="AE23" s="1"/>
  <c r="AE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6"/>
  <c r="BM33"/>
  <c r="EK32"/>
  <c r="EJ32"/>
  <c r="BN32"/>
  <c r="BM32"/>
  <c r="DA24"/>
  <c r="CW24"/>
  <c r="AD24"/>
  <c r="DB23" s="1"/>
  <c r="DB24" s="1"/>
  <c r="Z24"/>
  <c r="EV23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5"/>
  <c r="BM33"/>
  <c r="EK32"/>
  <c r="EJ32"/>
  <c r="BN32"/>
  <c r="BM32"/>
  <c r="DA24"/>
  <c r="CW24"/>
  <c r="AD24"/>
  <c r="AG23" s="1"/>
  <c r="Z24"/>
  <c r="ES23"/>
  <c r="DJ23"/>
  <c r="DT23" s="1"/>
  <c r="DH23"/>
  <c r="CV23"/>
  <c r="CV24" s="1"/>
  <c r="CU23"/>
  <c r="CU24" s="1"/>
  <c r="CE23"/>
  <c r="CI23" s="1"/>
  <c r="CJ23" s="1"/>
  <c r="BV23"/>
  <c r="AM23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EJ33" i="84"/>
  <c r="BM33"/>
  <c r="EK32"/>
  <c r="EJ32"/>
  <c r="BN32"/>
  <c r="BM32"/>
  <c r="DA24"/>
  <c r="CW24"/>
  <c r="AD24"/>
  <c r="DD23" s="1"/>
  <c r="Z24"/>
  <c r="ES23"/>
  <c r="DJ23"/>
  <c r="DT23" s="1"/>
  <c r="DV23" s="1"/>
  <c r="DH23"/>
  <c r="DH24" s="1"/>
  <c r="CV23"/>
  <c r="CV24" s="1"/>
  <c r="CU23"/>
  <c r="CU24" s="1"/>
  <c r="CE23"/>
  <c r="CE24" s="1"/>
  <c r="CF26" s="1"/>
  <c r="BV23"/>
  <c r="AM23"/>
  <c r="AW23" s="1"/>
  <c r="AY23" s="1"/>
  <c r="AK23"/>
  <c r="AK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H4"/>
  <c r="BM33" i="83"/>
  <c r="BN32"/>
  <c r="BM32"/>
  <c r="AD24"/>
  <c r="AH24" s="1"/>
  <c r="Z24"/>
  <c r="BV23"/>
  <c r="AM23"/>
  <c r="AW23" s="1"/>
  <c r="AY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H33" i="82"/>
  <c r="BM33"/>
  <c r="EI32"/>
  <c r="EH32"/>
  <c r="BN32"/>
  <c r="BM32"/>
  <c r="CY24"/>
  <c r="CU24"/>
  <c r="AD24"/>
  <c r="DC23" s="1"/>
  <c r="Z24"/>
  <c r="EQ23"/>
  <c r="DH23"/>
  <c r="DR23" s="1"/>
  <c r="DT23" s="1"/>
  <c r="DF23"/>
  <c r="DF24" s="1"/>
  <c r="CT23"/>
  <c r="CT24" s="1"/>
  <c r="CS23"/>
  <c r="CS24" s="1"/>
  <c r="CC23"/>
  <c r="CC24" s="1"/>
  <c r="CD26" s="1"/>
  <c r="BV23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1"/>
  <c r="EK32"/>
  <c r="EJ32"/>
  <c r="BN32"/>
  <c r="BM32"/>
  <c r="DA24"/>
  <c r="CW24"/>
  <c r="AD24"/>
  <c r="DE23" s="1"/>
  <c r="Z24"/>
  <c r="ES23"/>
  <c r="DJ23"/>
  <c r="DT23" s="1"/>
  <c r="DH23"/>
  <c r="CV23"/>
  <c r="CV24" s="1"/>
  <c r="CU23"/>
  <c r="CU24" s="1"/>
  <c r="CE23"/>
  <c r="CE24" s="1"/>
  <c r="CF26" s="1"/>
  <c r="BV2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G23" i="102" l="1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DB23" i="85"/>
  <c r="DB24" s="1"/>
  <c r="AE27" i="92"/>
  <c r="AE28" s="1"/>
  <c r="AH25" i="91"/>
  <c r="AG23" i="95"/>
  <c r="AG24" s="1"/>
  <c r="AH24" i="92"/>
  <c r="AG25"/>
  <c r="AE25"/>
  <c r="AH26"/>
  <c r="AH28"/>
  <c r="BM36" i="97"/>
  <c r="BN36" s="1"/>
  <c r="AP23" i="98"/>
  <c r="AG23" i="91"/>
  <c r="BM36" i="83"/>
  <c r="BN36" s="1"/>
  <c r="BM36" i="89"/>
  <c r="BN36" s="1"/>
  <c r="AP25" i="93"/>
  <c r="AH23" i="86"/>
  <c r="AP23" i="96"/>
  <c r="AE23" i="86"/>
  <c r="AE24" s="1"/>
  <c r="AE23" i="96"/>
  <c r="AE24" s="1"/>
  <c r="AP23" i="90"/>
  <c r="AH23" i="95"/>
  <c r="AE23"/>
  <c r="AE24" s="1"/>
  <c r="AH24" i="81"/>
  <c r="L23" i="82"/>
  <c r="M23" s="1"/>
  <c r="N23" s="1"/>
  <c r="AP25" i="91"/>
  <c r="AP23" i="94"/>
  <c r="AG26" i="93"/>
  <c r="AE23" i="94"/>
  <c r="CG23" i="82"/>
  <c r="CH23" s="1"/>
  <c r="CI23" s="1"/>
  <c r="DM23" i="85"/>
  <c r="AG23" i="86"/>
  <c r="DD23"/>
  <c r="DD24" s="1"/>
  <c r="DE24"/>
  <c r="AH24" i="91"/>
  <c r="AG25"/>
  <c r="AJ25" s="1"/>
  <c r="AO25" s="1"/>
  <c r="AH26"/>
  <c r="AH25" i="92"/>
  <c r="AH27"/>
  <c r="BM36" i="95"/>
  <c r="BN36" s="1"/>
  <c r="AH23" i="91"/>
  <c r="AG24"/>
  <c r="AE25"/>
  <c r="AG27" i="92"/>
  <c r="AG28" s="1"/>
  <c r="AE24" i="91"/>
  <c r="AH24" i="85"/>
  <c r="AP24" i="90"/>
  <c r="AG23" i="93"/>
  <c r="BM36" i="88"/>
  <c r="BN36" s="1"/>
  <c r="AE23" i="93"/>
  <c r="AG25" i="94"/>
  <c r="EJ36" i="88"/>
  <c r="EK36" s="1"/>
  <c r="AP26" i="90"/>
  <c r="BM40" i="94"/>
  <c r="BN40" s="1"/>
  <c r="EJ36" i="85"/>
  <c r="EK36" s="1"/>
  <c r="DE23" i="86"/>
  <c r="AH24"/>
  <c r="L23" i="87"/>
  <c r="M23" s="1"/>
  <c r="N23" s="1"/>
  <c r="AP23" i="89"/>
  <c r="AE23" i="91"/>
  <c r="AH23" i="89"/>
  <c r="BM40" i="91"/>
  <c r="BN40" s="1"/>
  <c r="BM36" i="98"/>
  <c r="BN36" s="1"/>
  <c r="BM36" i="85"/>
  <c r="BN36" s="1"/>
  <c r="DD23" i="88"/>
  <c r="DD24" s="1"/>
  <c r="AG23" i="89"/>
  <c r="AG24" s="1"/>
  <c r="AE23" i="90"/>
  <c r="AP23" i="85"/>
  <c r="AP25" i="92"/>
  <c r="AP27"/>
  <c r="AP24" i="94"/>
  <c r="DD23" i="81"/>
  <c r="DD24" s="1"/>
  <c r="DE23" i="85"/>
  <c r="DB23" i="81"/>
  <c r="DB24" s="1"/>
  <c r="AE23" i="85"/>
  <c r="AE24" s="1"/>
  <c r="DD23"/>
  <c r="DD24" s="1"/>
  <c r="CI23" i="86"/>
  <c r="CJ23" s="1"/>
  <c r="CK23" s="1"/>
  <c r="AH25" i="90"/>
  <c r="AP24" i="92"/>
  <c r="AH24" i="90"/>
  <c r="AG25"/>
  <c r="AG26"/>
  <c r="DB23" i="88"/>
  <c r="DB24" s="1"/>
  <c r="AH24"/>
  <c r="CY24" i="89"/>
  <c r="AG24" i="90"/>
  <c r="AE25"/>
  <c r="AE26"/>
  <c r="AE27"/>
  <c r="AE28" s="1"/>
  <c r="BM40"/>
  <c r="BN40" s="1"/>
  <c r="AP27" i="91"/>
  <c r="AP26" i="92"/>
  <c r="AP24" i="93"/>
  <c r="AW24" i="94"/>
  <c r="AY24" s="1"/>
  <c r="AH23" i="90"/>
  <c r="AW25" i="92"/>
  <c r="DM23" i="84"/>
  <c r="CE19" i="85"/>
  <c r="CI23" i="87"/>
  <c r="CJ23" s="1"/>
  <c r="CK23" s="1"/>
  <c r="EJ36"/>
  <c r="EK36" s="1"/>
  <c r="AG23" i="90"/>
  <c r="AH28"/>
  <c r="AH25" i="94"/>
  <c r="H19" i="97"/>
  <c r="H19" i="90"/>
  <c r="AP23" i="81"/>
  <c r="L23" i="85"/>
  <c r="M23" s="1"/>
  <c r="N23" s="1"/>
  <c r="EJ36" i="86"/>
  <c r="EK36" s="1"/>
  <c r="AP26" i="93"/>
  <c r="AE25" i="94"/>
  <c r="AH23" i="96"/>
  <c r="AJ23" s="1"/>
  <c r="AE23" i="84"/>
  <c r="AE24" s="1"/>
  <c r="AG24" i="85"/>
  <c r="AH23" i="81"/>
  <c r="AG23" i="87"/>
  <c r="AG24" s="1"/>
  <c r="AH23" i="88"/>
  <c r="AP25" i="90"/>
  <c r="H19" i="91"/>
  <c r="H19" i="92"/>
  <c r="H19" i="93"/>
  <c r="AG23" i="81"/>
  <c r="BM36"/>
  <c r="BN36" s="1"/>
  <c r="H19" i="82"/>
  <c r="AG23"/>
  <c r="AG24" s="1"/>
  <c r="CE19" i="84"/>
  <c r="CE19" i="87"/>
  <c r="AG23" i="88"/>
  <c r="DE24"/>
  <c r="AE23" i="89"/>
  <c r="AE24" s="1"/>
  <c r="AP27" i="90"/>
  <c r="AP24" i="91"/>
  <c r="AH25" i="93"/>
  <c r="AE26"/>
  <c r="BM36" i="96"/>
  <c r="BN36" s="1"/>
  <c r="AE23" i="81"/>
  <c r="AE24" s="1"/>
  <c r="DE24"/>
  <c r="BM36" i="82"/>
  <c r="BN36" s="1"/>
  <c r="DH24" i="85"/>
  <c r="H19" i="87"/>
  <c r="BM36"/>
  <c r="BN36" s="1"/>
  <c r="AE23" i="88"/>
  <c r="AE24" s="1"/>
  <c r="H19" i="89"/>
  <c r="AP23" i="91"/>
  <c r="AP23" i="92"/>
  <c r="AG24"/>
  <c r="AG26"/>
  <c r="AG25" i="93"/>
  <c r="H19" i="94"/>
  <c r="AH24"/>
  <c r="AK24" i="96"/>
  <c r="AP23" i="97"/>
  <c r="DM23" i="81"/>
  <c r="DE24" i="84"/>
  <c r="H19" i="86"/>
  <c r="DE24" i="87"/>
  <c r="BY19" i="89"/>
  <c r="DG23"/>
  <c r="AH23" i="92"/>
  <c r="AE24"/>
  <c r="AE26"/>
  <c r="AH24" i="93"/>
  <c r="AE25"/>
  <c r="N23" i="94"/>
  <c r="O23" s="1"/>
  <c r="AG24"/>
  <c r="H19" i="95"/>
  <c r="AH23" i="97"/>
  <c r="H19" i="98"/>
  <c r="H19" i="81"/>
  <c r="DC24" i="82"/>
  <c r="H19" i="83"/>
  <c r="H19" i="84"/>
  <c r="EJ36"/>
  <c r="EK36" s="1"/>
  <c r="H19" i="85"/>
  <c r="AH23"/>
  <c r="AJ23" s="1"/>
  <c r="DE24"/>
  <c r="AG24" i="86"/>
  <c r="H19" i="88"/>
  <c r="CY23" i="89"/>
  <c r="AG23" i="92"/>
  <c r="AG24" i="93"/>
  <c r="AP27"/>
  <c r="AH23" i="94"/>
  <c r="AE24"/>
  <c r="AP25"/>
  <c r="AP26"/>
  <c r="AG23" i="97"/>
  <c r="AG24" s="1"/>
  <c r="DK23" i="82"/>
  <c r="CI23" i="84"/>
  <c r="CJ23" s="1"/>
  <c r="CK23" s="1"/>
  <c r="BM36"/>
  <c r="BN36" s="1"/>
  <c r="AP23" i="87"/>
  <c r="CE19" i="88"/>
  <c r="L23"/>
  <c r="M23" s="1"/>
  <c r="N23" s="1"/>
  <c r="AP23"/>
  <c r="CX23" i="89"/>
  <c r="CX24" s="1"/>
  <c r="AH24"/>
  <c r="ED36"/>
  <c r="EE36" s="1"/>
  <c r="BM40" i="92"/>
  <c r="BN40" s="1"/>
  <c r="AH23" i="93"/>
  <c r="AE24"/>
  <c r="AH27"/>
  <c r="AJ27" s="1"/>
  <c r="BM40"/>
  <c r="BN40" s="1"/>
  <c r="AG23" i="94"/>
  <c r="AH26"/>
  <c r="AP27"/>
  <c r="AP23" i="95"/>
  <c r="H19" i="96"/>
  <c r="AE23" i="97"/>
  <c r="AE24" s="1"/>
  <c r="AE27" i="93"/>
  <c r="AE28" s="1"/>
  <c r="CK23" i="85"/>
  <c r="CL23" s="1"/>
  <c r="CM23" s="1"/>
  <c r="CN23" s="1"/>
  <c r="CO23" s="1"/>
  <c r="AP26" i="91"/>
  <c r="AH26" i="93"/>
  <c r="AH28"/>
  <c r="L24" i="94"/>
  <c r="M24" s="1"/>
  <c r="N24" s="1"/>
  <c r="O24" s="1"/>
  <c r="P24" s="1"/>
  <c r="Q24" s="1"/>
  <c r="R24" s="1"/>
  <c r="S24" s="1"/>
  <c r="CE19" i="86"/>
  <c r="EH36" i="82"/>
  <c r="EI36" s="1"/>
  <c r="AP23" i="83"/>
  <c r="DB23" i="82"/>
  <c r="DE23" s="1"/>
  <c r="DJ23" s="1"/>
  <c r="BM36" i="86"/>
  <c r="BN36" s="1"/>
  <c r="N23" i="91"/>
  <c r="O23" s="1"/>
  <c r="P23" s="1"/>
  <c r="Q23" s="1"/>
  <c r="AY23" i="98"/>
  <c r="BP23"/>
  <c r="H24"/>
  <c r="I26" s="1"/>
  <c r="L23"/>
  <c r="M23" s="1"/>
  <c r="AJ23"/>
  <c r="AK24"/>
  <c r="AY23" i="97"/>
  <c r="BP23"/>
  <c r="AK24"/>
  <c r="L23"/>
  <c r="M23" s="1"/>
  <c r="H24"/>
  <c r="I26" s="1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3"/>
  <c r="AY27"/>
  <c r="AY25"/>
  <c r="BP25"/>
  <c r="AY23"/>
  <c r="BP23"/>
  <c r="AG28"/>
  <c r="N24"/>
  <c r="AY24"/>
  <c r="BP24"/>
  <c r="L23"/>
  <c r="M23" s="1"/>
  <c r="AP23"/>
  <c r="AY26"/>
  <c r="N26"/>
  <c r="N25"/>
  <c r="L27"/>
  <c r="M27" s="1"/>
  <c r="N27" s="1"/>
  <c r="H28"/>
  <c r="I30" s="1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AG28" i="90"/>
  <c r="N24"/>
  <c r="BP25"/>
  <c r="AY25"/>
  <c r="BP26"/>
  <c r="AY26"/>
  <c r="AY24"/>
  <c r="BP24"/>
  <c r="BP27"/>
  <c r="AY27"/>
  <c r="L23"/>
  <c r="M23" s="1"/>
  <c r="N23" s="1"/>
  <c r="AE24"/>
  <c r="BP23"/>
  <c r="N26"/>
  <c r="AH27"/>
  <c r="AJ27" s="1"/>
  <c r="AK28"/>
  <c r="N25"/>
  <c r="AH26"/>
  <c r="L27"/>
  <c r="M27" s="1"/>
  <c r="N27" s="1"/>
  <c r="H28"/>
  <c r="I30" s="1"/>
  <c r="DP23" i="89"/>
  <c r="EG23"/>
  <c r="CC23"/>
  <c r="CD23" s="1"/>
  <c r="BY24"/>
  <c r="BZ26" s="1"/>
  <c r="L23"/>
  <c r="M23" s="1"/>
  <c r="N23" s="1"/>
  <c r="BP23"/>
  <c r="DB24"/>
  <c r="EM23" i="88"/>
  <c r="DV23"/>
  <c r="AY23"/>
  <c r="CI23"/>
  <c r="CJ23" s="1"/>
  <c r="CK23" s="1"/>
  <c r="DM23"/>
  <c r="DE23" i="87"/>
  <c r="AH24"/>
  <c r="DD23"/>
  <c r="DM23"/>
  <c r="AH23"/>
  <c r="DB23"/>
  <c r="DB24" s="1"/>
  <c r="EM23"/>
  <c r="BP23"/>
  <c r="DM23" i="86"/>
  <c r="EM23"/>
  <c r="L23"/>
  <c r="M23" s="1"/>
  <c r="N23" s="1"/>
  <c r="AP23"/>
  <c r="BP23"/>
  <c r="DV23" i="85"/>
  <c r="EM23"/>
  <c r="AW23"/>
  <c r="CE24"/>
  <c r="CF26" s="1"/>
  <c r="AH23" i="84"/>
  <c r="DB23"/>
  <c r="DB24" s="1"/>
  <c r="EM23"/>
  <c r="AH24"/>
  <c r="L23"/>
  <c r="M23" s="1"/>
  <c r="AG23"/>
  <c r="AP23"/>
  <c r="BP23"/>
  <c r="DD24"/>
  <c r="DE23"/>
  <c r="DG23" s="1"/>
  <c r="N23" i="83"/>
  <c r="AK24"/>
  <c r="AH23"/>
  <c r="H24"/>
  <c r="I26" s="1"/>
  <c r="AG23"/>
  <c r="AE23"/>
  <c r="AE24" s="1"/>
  <c r="BP23"/>
  <c r="AH23" i="82"/>
  <c r="CZ23"/>
  <c r="CZ24" s="1"/>
  <c r="EK23"/>
  <c r="AH24"/>
  <c r="AP23"/>
  <c r="AE23"/>
  <c r="AE24" s="1"/>
  <c r="BP23"/>
  <c r="AY23" i="81"/>
  <c r="BP23"/>
  <c r="EM23"/>
  <c r="DV23"/>
  <c r="DH24"/>
  <c r="AK24"/>
  <c r="H24"/>
  <c r="I26" s="1"/>
  <c r="N23"/>
  <c r="CI23"/>
  <c r="CJ23" s="1"/>
  <c r="AJ23" i="102" l="1"/>
  <c r="AO23" s="1"/>
  <c r="AJ26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6" i="92"/>
  <c r="AO26" s="1"/>
  <c r="AJ25"/>
  <c r="AO25" s="1"/>
  <c r="AJ23" i="86"/>
  <c r="AO23" s="1"/>
  <c r="AJ25" i="94"/>
  <c r="AO25" s="1"/>
  <c r="AJ24" i="92"/>
  <c r="AO24" s="1"/>
  <c r="AJ26" i="93"/>
  <c r="AO26" s="1"/>
  <c r="AJ27" i="92"/>
  <c r="AO27" s="1"/>
  <c r="AJ23" i="91"/>
  <c r="AO23" s="1"/>
  <c r="AJ25" i="90"/>
  <c r="AO25" s="1"/>
  <c r="AJ23" i="93"/>
  <c r="AO23" s="1"/>
  <c r="AJ26" i="91"/>
  <c r="AO26" s="1"/>
  <c r="AJ24"/>
  <c r="AO24" s="1"/>
  <c r="DG23" i="88"/>
  <c r="DG23" i="81"/>
  <c r="AJ23" i="87"/>
  <c r="AO23" s="1"/>
  <c r="AJ24" i="90"/>
  <c r="AO24" s="1"/>
  <c r="DG23" i="86"/>
  <c r="DL23" s="1"/>
  <c r="DE24" i="82"/>
  <c r="BP24" i="94"/>
  <c r="AJ26" i="90"/>
  <c r="AO26" s="1"/>
  <c r="AJ23" i="88"/>
  <c r="AO23" s="1"/>
  <c r="AJ23" i="82"/>
  <c r="AO23" s="1"/>
  <c r="DG23" i="85"/>
  <c r="AJ23" i="89"/>
  <c r="AG24" i="88"/>
  <c r="AJ23" i="97"/>
  <c r="AJ24" s="1"/>
  <c r="AJ24" i="94"/>
  <c r="AO24" s="1"/>
  <c r="AJ23" i="90"/>
  <c r="AO23" s="1"/>
  <c r="AY25" i="92"/>
  <c r="BP25"/>
  <c r="DA23" i="89"/>
  <c r="AJ24" i="85"/>
  <c r="AO23"/>
  <c r="AJ25" i="93"/>
  <c r="AO25" s="1"/>
  <c r="AG24" i="81"/>
  <c r="AJ23"/>
  <c r="AJ26" i="94"/>
  <c r="AO26" s="1"/>
  <c r="DB24" i="82"/>
  <c r="AJ23" i="94"/>
  <c r="AO23" s="1"/>
  <c r="AJ24" i="93"/>
  <c r="AO24" s="1"/>
  <c r="AJ23" i="92"/>
  <c r="AO23" s="1"/>
  <c r="AO23" i="98"/>
  <c r="AJ24"/>
  <c r="N23"/>
  <c r="N23" i="97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6" i="93"/>
  <c r="P26" s="1"/>
  <c r="Q26" s="1"/>
  <c r="O25"/>
  <c r="O24"/>
  <c r="AO27"/>
  <c r="AJ28"/>
  <c r="O27"/>
  <c r="N23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CJ23"/>
  <c r="O23" i="81"/>
  <c r="P23" s="1"/>
  <c r="Q23" s="1"/>
  <c r="CK23"/>
  <c r="AJ24" i="101" l="1"/>
  <c r="AJ28" i="92"/>
  <c r="AO23" i="95"/>
  <c r="AJ24" i="86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AJ24" i="82"/>
  <c r="V23" i="91"/>
  <c r="W23"/>
  <c r="AJ24" i="87"/>
  <c r="DG24" i="88"/>
  <c r="DL23"/>
  <c r="DL23" i="81"/>
  <c r="DG24"/>
  <c r="AJ24" i="88"/>
  <c r="DG24" i="86"/>
  <c r="AJ24" i="89"/>
  <c r="AO23"/>
  <c r="DL23" i="85"/>
  <c r="DG24"/>
  <c r="AO23" i="97"/>
  <c r="DF23" i="89"/>
  <c r="DA24"/>
  <c r="P27" i="93"/>
  <c r="Q27" s="1"/>
  <c r="R27" s="1"/>
  <c r="AR24" i="94"/>
  <c r="AX24" s="1"/>
  <c r="AZ24" s="1"/>
  <c r="BO24" s="1"/>
  <c r="AJ24" i="81"/>
  <c r="AO23"/>
  <c r="O23" i="98"/>
  <c r="P23" s="1"/>
  <c r="Q23" s="1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O23" i="93"/>
  <c r="P25"/>
  <c r="Q25" s="1"/>
  <c r="R25" s="1"/>
  <c r="S25" s="1"/>
  <c r="R26"/>
  <c r="S26" s="1"/>
  <c r="P24"/>
  <c r="Q24" s="1"/>
  <c r="R24" s="1"/>
  <c r="S24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AI23" i="90"/>
  <c r="AN23" s="1"/>
  <c r="AR23" s="1"/>
  <c r="AX23" s="1"/>
  <c r="AZ23" s="1"/>
  <c r="BO23" s="1"/>
  <c r="AA23"/>
  <c r="AC23"/>
  <c r="W23"/>
  <c r="V23"/>
  <c r="P24"/>
  <c r="Q24" s="1"/>
  <c r="R24" s="1"/>
  <c r="S24" s="1"/>
  <c r="P26"/>
  <c r="Q26" s="1"/>
  <c r="R26" s="1"/>
  <c r="S26" s="1"/>
  <c r="R25"/>
  <c r="S25" s="1"/>
  <c r="P27"/>
  <c r="Q27" s="1"/>
  <c r="R27" s="1"/>
  <c r="P23" i="89"/>
  <c r="Q23" s="1"/>
  <c r="R23" s="1"/>
  <c r="CF23"/>
  <c r="CM23" i="88"/>
  <c r="CN23" s="1"/>
  <c r="CO23" s="1"/>
  <c r="P23"/>
  <c r="Q23" s="1"/>
  <c r="R23" s="1"/>
  <c r="DG24" i="87"/>
  <c r="DL23"/>
  <c r="CM23"/>
  <c r="CN23" s="1"/>
  <c r="CO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AO23" i="83"/>
  <c r="AJ24"/>
  <c r="P23"/>
  <c r="Q23" s="1"/>
  <c r="R23" s="1"/>
  <c r="R23" i="82"/>
  <c r="CK23"/>
  <c r="CL23" s="1"/>
  <c r="CM23" s="1"/>
  <c r="CL23" i="81"/>
  <c r="R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R28" i="93"/>
  <c r="I31" s="1"/>
  <c r="S27"/>
  <c r="AA27" s="1"/>
  <c r="AA28" s="1"/>
  <c r="AB23" i="91"/>
  <c r="AC23" s="1"/>
  <c r="R23" i="98"/>
  <c r="R23" i="97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AI26"/>
  <c r="AN26" s="1"/>
  <c r="AR26" s="1"/>
  <c r="AX26" s="1"/>
  <c r="AZ26" s="1"/>
  <c r="BO26" s="1"/>
  <c r="X26"/>
  <c r="AA26"/>
  <c r="P23"/>
  <c r="Q23" s="1"/>
  <c r="R23" s="1"/>
  <c r="S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W24" i="90"/>
  <c r="AI24"/>
  <c r="AN24" s="1"/>
  <c r="AR24" s="1"/>
  <c r="AX24" s="1"/>
  <c r="AZ24" s="1"/>
  <c r="BO24" s="1"/>
  <c r="AA24"/>
  <c r="AC24"/>
  <c r="V24"/>
  <c r="R28"/>
  <c r="I31" s="1"/>
  <c r="S27"/>
  <c r="V26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G23"/>
  <c r="CH23" s="1"/>
  <c r="CI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AB25" i="93"/>
  <c r="AC25" s="1"/>
  <c r="S28" i="91"/>
  <c r="I32" s="1"/>
  <c r="V27"/>
  <c r="V28" s="1"/>
  <c r="W27"/>
  <c r="W28" s="1"/>
  <c r="S28" i="93"/>
  <c r="I32" s="1"/>
  <c r="AI27"/>
  <c r="AN27" s="1"/>
  <c r="AR27" s="1"/>
  <c r="AX27" s="1"/>
  <c r="AZ27" s="1"/>
  <c r="BO27" s="1"/>
  <c r="AB25" i="94"/>
  <c r="AC25" s="1"/>
  <c r="X27" i="93"/>
  <c r="X28" s="1"/>
  <c r="AB26" i="91"/>
  <c r="AC26" s="1"/>
  <c r="AB25"/>
  <c r="AC25" s="1"/>
  <c r="AB24" i="93"/>
  <c r="AC24" s="1"/>
  <c r="AB26" i="94"/>
  <c r="AC26" s="1"/>
  <c r="AB26" i="90"/>
  <c r="AB26" i="92"/>
  <c r="AB24" i="91"/>
  <c r="AC24" s="1"/>
  <c r="R24" i="98"/>
  <c r="I27" s="1"/>
  <c r="S23"/>
  <c r="R24" i="97"/>
  <c r="I27" s="1"/>
  <c r="S23"/>
  <c r="X23" s="1"/>
  <c r="X24" s="1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3"/>
  <c r="X23"/>
  <c r="AA23"/>
  <c r="AB26"/>
  <c r="AC26" s="1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B25" i="90"/>
  <c r="AB24"/>
  <c r="AC27"/>
  <c r="AC28" s="1"/>
  <c r="AT28" s="1"/>
  <c r="AU28" s="1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B23" i="93"/>
  <c r="AC23" s="1"/>
  <c r="AB27"/>
  <c r="AC27" s="1"/>
  <c r="AA23" i="98"/>
  <c r="AA24" s="1"/>
  <c r="AC23"/>
  <c r="AC24" s="1"/>
  <c r="V23"/>
  <c r="W23"/>
  <c r="W24" s="1"/>
  <c r="S24"/>
  <c r="I28" s="1"/>
  <c r="AI23"/>
  <c r="AA23" i="97"/>
  <c r="AA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3"/>
  <c r="AN23"/>
  <c r="AR23" s="1"/>
  <c r="AX23" s="1"/>
  <c r="AZ23" s="1"/>
  <c r="BO23" s="1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B27" i="90"/>
  <c r="AB28" s="1"/>
  <c r="I33" s="1"/>
  <c r="I34" s="1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F30" s="1"/>
  <c r="CS24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C28" i="93"/>
  <c r="AT28" s="1"/>
  <c r="AU28" s="1"/>
  <c r="AB28"/>
  <c r="I33" s="1"/>
  <c r="I34" s="1"/>
  <c r="AB23" i="98"/>
  <c r="AB24" s="1"/>
  <c r="I29" s="1"/>
  <c r="I30" s="1"/>
  <c r="V24"/>
  <c r="AN23"/>
  <c r="AR23" s="1"/>
  <c r="AX23" s="1"/>
  <c r="AZ23" s="1"/>
  <c r="BO23" s="1"/>
  <c r="AI24"/>
  <c r="AB23" i="97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B24" i="87"/>
  <c r="I29" s="1"/>
  <c r="I30" s="1"/>
  <c r="AC23"/>
  <c r="AC24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EU23" i="87"/>
  <c r="AT28" i="91"/>
  <c r="AU28" s="1"/>
  <c r="AB24" i="97"/>
  <c r="I29" s="1"/>
  <c r="I30" s="1"/>
  <c r="AC23"/>
  <c r="AC24" s="1"/>
  <c r="AT24" s="1"/>
  <c r="EU23" i="86"/>
  <c r="AB24" i="84"/>
  <c r="I29" s="1"/>
  <c r="I30" s="1"/>
  <c r="AC23"/>
  <c r="AC24" s="1"/>
  <c r="CY24" i="81"/>
  <c r="CF29" s="1"/>
  <c r="CF30" s="1"/>
  <c r="CZ23"/>
  <c r="CZ24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G25" i="9"/>
  <c r="AL23"/>
  <c r="AO23" s="1"/>
  <c r="AU23" s="1"/>
  <c r="AW23" s="1"/>
  <c r="BL23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X23" s="1"/>
  <c r="BO23" s="1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X23" i="48" l="1"/>
  <c r="AR23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8" l="1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<sst xmlns="http://schemas.openxmlformats.org/spreadsheetml/2006/main" count="28977" uniqueCount="670">
  <si>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</si>
  <si>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</si>
  <si>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</si>
  <si>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</si>
  <si>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</si>
  <si>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</si>
  <si>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</si>
  <si>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</si>
  <si>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</si>
  <si>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</si>
  <si>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</si>
  <si>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</si>
  <si>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</si>
  <si>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</si>
  <si>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</si>
  <si>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</si>
  <si>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</si>
  <si>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</si>
  <si>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</si>
  <si>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</si>
  <si>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</si>
  <si>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</si>
  <si>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</si>
  <si>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</si>
  <si>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</si>
  <si>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</si>
  <si>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</si>
  <si>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</si>
  <si>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</si>
  <si>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</si>
  <si>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</si>
  <si>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</si>
  <si>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</si>
  <si>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</si>
  <si>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</si>
  <si>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</si>
  <si>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</si>
  <si>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</si>
  <si>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</si>
  <si>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</si>
  <si>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</si>
  <si>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</si>
  <si>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</si>
  <si>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</si>
  <si>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</si>
  <si>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</si>
  <si>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</si>
  <si>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</si>
  <si>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</si>
  <si>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</si>
  <si>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</si>
  <si>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</si>
  <si>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</si>
  <si>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</si>
  <si>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</si>
  <si>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</si>
  <si>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</si>
  <si>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</si>
  <si>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</si>
  <si>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</si>
  <si>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</si>
  <si>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</si>
  <si>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</si>
  <si>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</si>
  <si>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</si>
  <si>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</si>
  <si>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</si>
  <si>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</si>
  <si>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</si>
  <si>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</si>
  <si>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</si>
  <si>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</si>
  <si>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</si>
  <si>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</si>
  <si>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</si>
  <si>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</si>
  <si>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</si>
  <si>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</si>
  <si>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</si>
  <si>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</si>
  <si>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</si>
  <si>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</si>
  <si>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</si>
  <si>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</si>
  <si>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</si>
  <si>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</si>
  <si>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</si>
  <si>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</si>
  <si>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</si>
  <si>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</si>
  <si>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</si>
  <si>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</si>
  <si>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</si>
  <si>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</si>
  <si>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</si>
  <si>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</si>
  <si>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</si>
  <si>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</si>
  <si>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</si>
  <si>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</si>
  <si>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</si>
  <si>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</si>
  <si>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</si>
  <si>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</si>
  <si>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</si>
  <si>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</si>
  <si>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</si>
  <si>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</si>
  <si>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</si>
  <si>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</si>
  <si>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</si>
  <si>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</si>
  <si>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</si>
  <si>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</si>
  <si>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</si>
  <si>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</si>
  <si>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</si>
  <si>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</si>
  <si>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</si>
  <si>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</si>
  <si>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</si>
  <si>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</si>
  <si>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</si>
  <si>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</si>
  <si>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</si>
  <si>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</si>
  <si>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</si>
  <si>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</si>
  <si>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</si>
  <si>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</si>
  <si>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</si>
  <si>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</si>
  <si>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</si>
  <si>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</si>
  <si>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</si>
  <si>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</si>
  <si>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</si>
  <si>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</si>
  <si>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</si>
  <si>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</si>
  <si>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</si>
  <si>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</si>
  <si>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</si>
  <si>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</si>
  <si>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</si>
  <si>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</si>
  <si>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</si>
  <si>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</si>
  <si>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</si>
  <si>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</si>
  <si>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</si>
  <si>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</si>
  <si>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</si>
  <si>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</si>
  <si>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</si>
  <si>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</si>
  <si>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</si>
  <si>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</si>
  <si>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</si>
  <si>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</si>
  <si>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</si>
  <si>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</si>
  <si>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</si>
  <si>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</si>
  <si>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</si>
  <si>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</si>
  <si>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</si>
  <si>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</si>
  <si>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</si>
  <si>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</si>
  <si>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</si>
  <si>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</si>
  <si>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</si>
  <si>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</si>
  <si>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</si>
  <si>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</si>
  <si>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</si>
  <si>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</si>
  <si>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</si>
  <si>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</si>
  <si>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</si>
  <si>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</si>
  <si>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</si>
  <si>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</si>
  <si>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</si>
  <si>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</si>
  <si>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</si>
  <si>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</si>
  <si>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</si>
  <si>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</si>
  <si>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</si>
  <si>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</si>
  <si>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</si>
  <si>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</si>
  <si>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</si>
  <si>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</si>
  <si>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</si>
  <si>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</si>
  <si>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</si>
  <si>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</si>
  <si>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</si>
  <si>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</si>
  <si>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</si>
  <si>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</si>
  <si>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</si>
  <si>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</si>
  <si>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</si>
  <si>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</si>
  <si>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</si>
  <si>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</si>
  <si>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</si>
  <si>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</si>
  <si>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</si>
  <si>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</si>
  <si>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</si>
  <si>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</si>
  <si>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</si>
  <si>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</si>
  <si>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</si>
  <si>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</si>
  <si>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</si>
  <si>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</si>
  <si>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</si>
  <si>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</si>
  <si>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</si>
  <si>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</si>
  <si>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</si>
  <si>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</si>
  <si>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</si>
  <si>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</si>
  <si>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</si>
  <si>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</si>
  <si>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</si>
  <si>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</si>
  <si>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</si>
  <si>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</si>
  <si>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</si>
  <si>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</si>
  <si>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</si>
  <si>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</si>
  <si>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</si>
  <si>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</si>
  <si>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</si>
  <si>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</si>
  <si>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</si>
  <si>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</si>
  <si>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</si>
  <si>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</si>
  <si>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</si>
  <si>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</si>
  <si>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</si>
  <si>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</si>
  <si>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</si>
  <si>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</si>
  <si>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</si>
  <si>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</si>
  <si>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</si>
  <si>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</si>
  <si>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</si>
  <si>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</si>
  <si>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</si>
  <si>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</si>
  <si>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</si>
  <si>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</si>
  <si>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</si>
  <si>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</si>
  <si>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</si>
  <si>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</si>
  <si>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</si>
  <si>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</si>
  <si>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</si>
  <si>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</si>
  <si>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</si>
  <si>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</si>
  <si>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</si>
  <si>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</si>
  <si>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</si>
  <si>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</si>
  <si>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</si>
  <si>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</si>
  <si>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</si>
  <si>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</si>
  <si>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</si>
  <si>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</si>
  <si>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</si>
  <si>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</si>
  <si>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</si>
  <si>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</si>
  <si>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</si>
  <si>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</si>
  <si>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</si>
  <si>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</si>
  <si>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</si>
  <si>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</si>
  <si>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</si>
  <si>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</si>
  <si>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</si>
  <si>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</si>
  <si>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</si>
  <si>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</si>
  <si>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</si>
  <si>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</si>
  <si>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</si>
  <si>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</si>
  <si>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</si>
  <si>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</si>
  <si>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</si>
  <si>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</si>
  <si>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</si>
  <si>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</si>
  <si>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</si>
  <si>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</si>
  <si>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</si>
  <si>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</si>
  <si>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</si>
  <si>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</si>
  <si>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</si>
  <si>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</si>
  <si>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</si>
  <si>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</si>
  <si>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</si>
  <si>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</si>
  <si>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</si>
  <si>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</si>
  <si>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</si>
  <si>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</si>
  <si>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</si>
  <si>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</si>
  <si>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</si>
  <si>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</si>
  <si>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</si>
  <si>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</si>
  <si>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</si>
  <si>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</si>
  <si>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</si>
  <si>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</si>
  <si>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</si>
  <si>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</si>
  <si>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</si>
  <si>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</si>
  <si>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</si>
  <si>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</si>
  <si>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</si>
  <si>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</si>
  <si>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</si>
  <si>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</si>
  <si>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</si>
  <si>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</si>
  <si>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</si>
  <si>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</si>
  <si>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</si>
  <si>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</si>
  <si>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</si>
  <si>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</si>
  <si>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</si>
  <si>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</si>
  <si>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</si>
  <si>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</si>
  <si>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</si>
  <si>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</si>
  <si>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</si>
  <si>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</si>
  <si>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</si>
  <si>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</si>
  <si>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</si>
  <si>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</si>
  <si>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</si>
  <si>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</si>
  <si>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</si>
  <si>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</si>
  <si>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</si>
  <si>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</si>
  <si>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</si>
  <si>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</si>
  <si>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</si>
  <si>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</si>
  <si>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</si>
  <si>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</si>
  <si>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</si>
  <si>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</si>
  <si>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</si>
  <si>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</si>
  <si>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</si>
  <si>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</si>
  <si>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</si>
  <si>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</si>
  <si>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</si>
  <si>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</si>
  <si>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</si>
  <si>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</si>
  <si>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</si>
  <si>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</si>
  <si>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</si>
  <si>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</si>
  <si>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</si>
  <si>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</si>
  <si>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</si>
  <si>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</si>
  <si>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</si>
  <si>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</si>
  <si>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</si>
  <si>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</si>
  <si>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</si>
  <si>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</si>
  <si>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</si>
  <si>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</si>
  <si>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</si>
  <si>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</si>
  <si>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</si>
  <si>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</si>
  <si>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</si>
  <si>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</si>
  <si>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</si>
  <si>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</si>
  <si>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</si>
  <si>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</si>
  <si>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</si>
  <si>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</si>
  <si>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</si>
  <si>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</si>
  <si>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</si>
  <si>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</si>
  <si>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</si>
  <si>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</si>
  <si>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</si>
  <si>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</si>
  <si>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</si>
  <si>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</si>
  <si>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</si>
  <si>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</si>
  <si>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</si>
  <si>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</si>
  <si>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</si>
  <si>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</si>
  <si>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</si>
  <si>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</si>
  <si>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</si>
  <si>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</si>
  <si>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</si>
  <si>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</si>
  <si>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</si>
  <si>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</si>
  <si>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</si>
  <si>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</si>
  <si>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</si>
  <si>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</si>
  <si>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</si>
  <si>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</si>
  <si>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</si>
  <si>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</si>
  <si>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</si>
  <si>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</si>
  <si>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</si>
  <si>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</si>
  <si>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</si>
  <si>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</si>
  <si>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</si>
  <si>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</si>
  <si>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</si>
  <si>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</si>
  <si>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</si>
  <si>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</si>
  <si>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</si>
  <si>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</si>
  <si>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</si>
  <si>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</si>
  <si>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</si>
  <si>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</si>
  <si>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</si>
  <si>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</si>
  <si>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</si>
  <si>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</si>
  <si>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</si>
  <si>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</si>
  <si>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</si>
  <si>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</si>
  <si>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</si>
  <si>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</si>
  <si>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</si>
  <si>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</si>
  <si>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</si>
  <si>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</si>
  <si>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</si>
  <si>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</si>
  <si>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</si>
  <si>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</si>
  <si>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</si>
  <si>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</si>
  <si>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</si>
  <si>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</si>
  <si>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</si>
  <si>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</si>
  <si>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</si>
  <si>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</si>
  <si>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</si>
  <si>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</si>
  <si>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</si>
  <si>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</si>
  <si>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</si>
  <si>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</si>
  <si>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</si>
  <si>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</si>
  <si>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</si>
  <si>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</si>
  <si>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</si>
  <si>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</si>
  <si>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</si>
  <si>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</si>
  <si>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</si>
  <si>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</si>
  <si>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</si>
  <si>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</si>
  <si>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</si>
  <si>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</si>
  <si>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</si>
  <si>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</si>
  <si>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</si>
  <si>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</si>
  <si>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</si>
  <si>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</si>
  <si>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</si>
  <si>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</si>
  <si>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</si>
  <si>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</si>
  <si>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</si>
  <si>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</si>
  <si>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</si>
  <si>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</si>
  <si>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</si>
  <si>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</si>
  <si>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</si>
  <si>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</si>
  <si>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</si>
  <si>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</si>
  <si>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</si>
  <si>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</si>
  <si>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</si>
  <si>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</si>
  <si>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</si>
  <si>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</si>
  <si>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</si>
  <si>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</si>
  <si>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</si>
  <si>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</si>
  <si>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</si>
  <si>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</si>
  <si>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</si>
  <si>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</si>
  <si>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</si>
  <si>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</si>
  <si>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</si>
  <si>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</si>
  <si>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</si>
  <si>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</si>
  <si>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</si>
  <si>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</si>
  <si>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</si>
  <si>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</si>
  <si>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</si>
  <si>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</si>
  <si>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</si>
  <si>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</si>
  <si>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</si>
  <si>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</si>
  <si>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</si>
  <si>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</si>
  <si>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</si>
  <si>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</si>
  <si>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</si>
  <si>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</si>
  <si>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</si>
  <si>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</si>
  <si>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4500</t>
  </si>
  <si>
    <t>352</t>
  </si>
  <si>
    <t>1821.49513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</si>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</sst>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0" fillId="0" borderId="0">
      <alignment vertical="center"/>
    </xf>
    <xf numFmtId="0" fontId="10" fillId="0" borderId="0">
      <alignment vertical="center"/>
    </xf>
  </cellStyleXfs>
  <cellXfs count="293">
    <xf numFmtId="0" fontId="0" fillId="0" borderId="0" xfId="0"/>
    <xf numFmtId="0" fontId="3" fillId="0" borderId="0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164" fontId="5" fillId="0" borderId="5" xfId="0" applyNumberFormat="1" applyFont="1" applyFill="1" applyBorder="1" applyAlignment="1"/>
    <xf numFmtId="2" fontId="5" fillId="0" borderId="5" xfId="0" applyNumberFormat="1" applyFont="1" applyFill="1" applyBorder="1" applyAlignment="1"/>
    <xf numFmtId="2" fontId="5" fillId="0" borderId="6" xfId="0" applyNumberFormat="1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164" fontId="5" fillId="0" borderId="8" xfId="0" applyNumberFormat="1" applyFont="1" applyFill="1" applyBorder="1" applyAlignment="1"/>
    <xf numFmtId="2" fontId="5" fillId="0" borderId="8" xfId="0" applyNumberFormat="1" applyFont="1" applyFill="1" applyBorder="1" applyAlignment="1"/>
    <xf numFmtId="2" fontId="5" fillId="0" borderId="9" xfId="0" applyNumberFormat="1" applyFont="1" applyFill="1" applyBorder="1" applyAlignment="1"/>
    <xf numFmtId="0" fontId="5" fillId="0" borderId="0" xfId="0" applyFont="1" applyFill="1" applyAlignment="1"/>
    <xf numFmtId="0" fontId="4" fillId="3" borderId="11" xfId="0" applyFont="1" applyFill="1" applyBorder="1" applyAlignment="1">
      <alignment vertical="top"/>
    </xf>
    <xf numFmtId="0" fontId="4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left" vertical="center"/>
    </xf>
    <xf numFmtId="0" fontId="4" fillId="2" borderId="12" xfId="0" applyFont="1" applyFill="1" applyBorder="1" applyAlignment="1">
      <alignment horizontal="center" vertical="center" wrapText="1"/>
    </xf>
    <xf numFmtId="0" fontId="5" fillId="0" borderId="13" xfId="0" applyFont="1" applyFill="1" applyBorder="1" applyAlignment="1"/>
    <xf numFmtId="0" fontId="5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4" fillId="3" borderId="14" xfId="0" applyFont="1" applyFill="1" applyBorder="1" applyAlignment="1"/>
    <xf numFmtId="0" fontId="4" fillId="3" borderId="15" xfId="0" applyFont="1" applyFill="1" applyBorder="1" applyAlignment="1"/>
    <xf numFmtId="0" fontId="4" fillId="3" borderId="13" xfId="0" applyFont="1" applyFill="1" applyBorder="1" applyAlignment="1"/>
    <xf numFmtId="10" fontId="5" fillId="0" borderId="0" xfId="0" applyNumberFormat="1" applyFont="1" applyFill="1" applyBorder="1" applyAlignment="1"/>
    <xf numFmtId="2" fontId="5" fillId="0" borderId="0" xfId="0" applyNumberFormat="1" applyFont="1" applyFill="1" applyBorder="1" applyAlignment="1"/>
    <xf numFmtId="0" fontId="5" fillId="0" borderId="0" xfId="0" applyFont="1" applyFill="1" applyBorder="1" applyAlignment="1"/>
    <xf numFmtId="0" fontId="4" fillId="4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6" borderId="12" xfId="0" applyFont="1" applyFill="1" applyBorder="1" applyAlignment="1">
      <alignment horizontal="center" vertical="center"/>
    </xf>
    <xf numFmtId="0" fontId="4" fillId="3" borderId="13" xfId="0" applyNumberFormat="1" applyFont="1" applyFill="1" applyBorder="1" applyAlignment="1"/>
    <xf numFmtId="2" fontId="4" fillId="3" borderId="13" xfId="0" applyNumberFormat="1" applyFont="1" applyFill="1" applyBorder="1" applyAlignment="1"/>
    <xf numFmtId="0" fontId="4" fillId="7" borderId="12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 wrapText="1"/>
    </xf>
    <xf numFmtId="10" fontId="5" fillId="0" borderId="13" xfId="0" applyNumberFormat="1" applyFont="1" applyFill="1" applyBorder="1" applyAlignment="1"/>
    <xf numFmtId="0" fontId="4" fillId="7" borderId="13" xfId="0" applyFont="1" applyFill="1" applyBorder="1" applyAlignment="1"/>
    <xf numFmtId="2" fontId="4" fillId="7" borderId="13" xfId="0" applyNumberFormat="1" applyFont="1" applyFill="1" applyBorder="1" applyAlignment="1"/>
    <xf numFmtId="0" fontId="4" fillId="8" borderId="12" xfId="0" applyFont="1" applyFill="1" applyBorder="1" applyAlignment="1">
      <alignment horizontal="center" vertical="center"/>
    </xf>
    <xf numFmtId="0" fontId="5" fillId="2" borderId="2" xfId="0" applyFont="1" applyFill="1" applyBorder="1" applyAlignment="1"/>
    <xf numFmtId="0" fontId="5" fillId="0" borderId="5" xfId="0" applyNumberFormat="1" applyFont="1" applyFill="1" applyBorder="1" applyAlignment="1"/>
    <xf numFmtId="0" fontId="5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3" fillId="0" borderId="0" xfId="0" applyFont="1" applyBorder="1" applyAlignment="1">
      <alignment horizontal="left" vertical="top"/>
    </xf>
    <xf numFmtId="0" fontId="5" fillId="0" borderId="4" xfId="0" applyFont="1" applyBorder="1"/>
    <xf numFmtId="0" fontId="5" fillId="0" borderId="5" xfId="0" applyFont="1" applyBorder="1"/>
    <xf numFmtId="164" fontId="5" fillId="0" borderId="5" xfId="0" applyNumberFormat="1" applyFont="1" applyBorder="1"/>
    <xf numFmtId="2" fontId="5" fillId="0" borderId="5" xfId="0" applyNumberFormat="1" applyFont="1" applyBorder="1"/>
    <xf numFmtId="2" fontId="5" fillId="0" borderId="6" xfId="0" applyNumberFormat="1" applyFont="1" applyBorder="1"/>
    <xf numFmtId="0" fontId="5" fillId="0" borderId="7" xfId="0" applyFont="1" applyBorder="1"/>
    <xf numFmtId="0" fontId="5" fillId="0" borderId="8" xfId="0" applyFont="1" applyBorder="1"/>
    <xf numFmtId="164" fontId="5" fillId="0" borderId="8" xfId="0" applyNumberFormat="1" applyFont="1" applyBorder="1"/>
    <xf numFmtId="2" fontId="5" fillId="0" borderId="8" xfId="0" applyNumberFormat="1" applyFont="1" applyBorder="1"/>
    <xf numFmtId="2" fontId="5" fillId="0" borderId="9" xfId="0" applyNumberFormat="1" applyFont="1" applyBorder="1"/>
    <xf numFmtId="0" fontId="5" fillId="0" borderId="0" xfId="0" applyFont="1"/>
    <xf numFmtId="0" fontId="4" fillId="0" borderId="0" xfId="0" applyFont="1" applyFill="1" applyBorder="1"/>
    <xf numFmtId="0" fontId="5" fillId="0" borderId="13" xfId="0" applyFont="1" applyBorder="1"/>
    <xf numFmtId="0" fontId="5" fillId="0" borderId="13" xfId="0" applyNumberFormat="1" applyFont="1" applyBorder="1"/>
    <xf numFmtId="0" fontId="0" fillId="0" borderId="0" xfId="0" applyBorder="1" applyAlignment="1"/>
    <xf numFmtId="0" fontId="4" fillId="3" borderId="13" xfId="0" applyFont="1" applyFill="1" applyBorder="1"/>
    <xf numFmtId="10" fontId="5" fillId="0" borderId="0" xfId="0" applyNumberFormat="1" applyFont="1" applyFill="1" applyBorder="1"/>
    <xf numFmtId="2" fontId="5" fillId="0" borderId="0" xfId="0" applyNumberFormat="1" applyFont="1" applyFill="1" applyBorder="1"/>
    <xf numFmtId="0" fontId="5" fillId="0" borderId="0" xfId="0" applyFont="1" applyBorder="1"/>
    <xf numFmtId="0" fontId="5" fillId="0" borderId="0" xfId="0" applyFont="1" applyFill="1" applyBorder="1"/>
    <xf numFmtId="0" fontId="6" fillId="0" borderId="0" xfId="0" applyFont="1"/>
    <xf numFmtId="0" fontId="4" fillId="3" borderId="13" xfId="0" applyNumberFormat="1" applyFont="1" applyFill="1" applyBorder="1"/>
    <xf numFmtId="2" fontId="4" fillId="3" borderId="13" xfId="0" applyNumberFormat="1" applyFont="1" applyFill="1" applyBorder="1"/>
    <xf numFmtId="10" fontId="5" fillId="0" borderId="13" xfId="0" applyNumberFormat="1" applyFont="1" applyBorder="1"/>
    <xf numFmtId="0" fontId="4" fillId="7" borderId="13" xfId="0" applyFont="1" applyFill="1" applyBorder="1"/>
    <xf numFmtId="2" fontId="4" fillId="7" borderId="13" xfId="0" applyNumberFormat="1" applyFont="1" applyFill="1" applyBorder="1"/>
    <xf numFmtId="0" fontId="5" fillId="2" borderId="2" xfId="0" applyFont="1" applyFill="1" applyBorder="1"/>
    <xf numFmtId="0" fontId="5" fillId="0" borderId="5" xfId="0" applyNumberFormat="1" applyFont="1" applyBorder="1"/>
    <xf numFmtId="0" fontId="5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5" fillId="0" borderId="13" xfId="0" applyNumberFormat="1" applyFont="1" applyBorder="1"/>
    <xf numFmtId="0" fontId="5" fillId="2" borderId="21" xfId="0" applyFont="1" applyFill="1" applyBorder="1"/>
    <xf numFmtId="0" fontId="5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7" fillId="9" borderId="22" xfId="0" applyFont="1" applyFill="1" applyBorder="1"/>
    <xf numFmtId="0" fontId="7" fillId="10" borderId="22" xfId="0" applyFont="1" applyFill="1" applyBorder="1"/>
    <xf numFmtId="0" fontId="0" fillId="0" borderId="17" xfId="0" applyNumberFormat="1" applyBorder="1"/>
    <xf numFmtId="0" fontId="4" fillId="2" borderId="13" xfId="0" applyFont="1" applyFill="1" applyBorder="1" applyAlignment="1">
      <alignment horizontal="center" vertical="center"/>
    </xf>
    <xf numFmtId="0" fontId="4" fillId="3" borderId="24" xfId="0" applyFont="1" applyFill="1" applyBorder="1" applyAlignment="1"/>
    <xf numFmtId="0" fontId="4" fillId="4" borderId="13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5" fillId="0" borderId="0" xfId="0" applyFont="1" applyAlignment="1"/>
    <xf numFmtId="0" fontId="5" fillId="0" borderId="12" xfId="0" applyFont="1" applyBorder="1"/>
    <xf numFmtId="0" fontId="4" fillId="6" borderId="13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5" fillId="0" borderId="13" xfId="0" applyNumberFormat="1" applyFont="1" applyBorder="1"/>
    <xf numFmtId="9" fontId="5" fillId="0" borderId="13" xfId="0" applyNumberFormat="1" applyFont="1" applyBorder="1"/>
    <xf numFmtId="9" fontId="4" fillId="3" borderId="13" xfId="0" applyNumberFormat="1" applyFont="1" applyFill="1" applyBorder="1"/>
    <xf numFmtId="0" fontId="5" fillId="0" borderId="5" xfId="1" applyFont="1" applyBorder="1" applyAlignment="1"/>
    <xf numFmtId="0" fontId="8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7" borderId="13" xfId="0" applyFont="1" applyFill="1" applyBorder="1" applyAlignment="1">
      <alignment horizontal="center" vertical="center" wrapText="1"/>
    </xf>
    <xf numFmtId="165" fontId="5" fillId="0" borderId="13" xfId="0" applyNumberFormat="1" applyFont="1" applyBorder="1"/>
    <xf numFmtId="0" fontId="4" fillId="7" borderId="13" xfId="0" applyNumberFormat="1" applyFont="1" applyFill="1" applyBorder="1"/>
    <xf numFmtId="0" fontId="5" fillId="0" borderId="2" xfId="0" applyFont="1" applyBorder="1"/>
    <xf numFmtId="0" fontId="0" fillId="0" borderId="17" xfId="0" applyBorder="1"/>
    <xf numFmtId="0" fontId="0" fillId="0" borderId="25" xfId="0" applyBorder="1"/>
    <xf numFmtId="0" fontId="5" fillId="0" borderId="3" xfId="0" applyFont="1" applyBorder="1"/>
    <xf numFmtId="0" fontId="5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5" fillId="0" borderId="0" xfId="0" applyNumberFormat="1" applyFont="1"/>
    <xf numFmtId="0" fontId="5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5" fillId="0" borderId="0" xfId="0" quotePrefix="1" applyFont="1"/>
    <xf numFmtId="0" fontId="11" fillId="0" borderId="0" xfId="0" applyFont="1" applyBorder="1" applyAlignment="1">
      <alignment horizontal="center" vertical="center"/>
    </xf>
    <xf numFmtId="0" fontId="12" fillId="0" borderId="0" xfId="0" applyFont="1"/>
    <xf numFmtId="0" fontId="11" fillId="0" borderId="0" xfId="0" applyFont="1" applyBorder="1" applyAlignment="1">
      <alignment horizontal="left" vertical="top"/>
    </xf>
    <xf numFmtId="0" fontId="13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center" vertical="center"/>
    </xf>
    <xf numFmtId="0" fontId="12" fillId="0" borderId="4" xfId="0" applyFont="1" applyBorder="1"/>
    <xf numFmtId="0" fontId="12" fillId="0" borderId="5" xfId="0" applyFont="1" applyBorder="1"/>
    <xf numFmtId="164" fontId="12" fillId="0" borderId="5" xfId="0" applyNumberFormat="1" applyFont="1" applyBorder="1"/>
    <xf numFmtId="2" fontId="12" fillId="0" borderId="5" xfId="0" applyNumberFormat="1" applyFont="1" applyBorder="1"/>
    <xf numFmtId="2" fontId="12" fillId="0" borderId="6" xfId="0" applyNumberFormat="1" applyFont="1" applyBorder="1"/>
    <xf numFmtId="0" fontId="12" fillId="0" borderId="7" xfId="0" applyFont="1" applyBorder="1"/>
    <xf numFmtId="0" fontId="12" fillId="0" borderId="8" xfId="0" applyFont="1" applyBorder="1"/>
    <xf numFmtId="164" fontId="12" fillId="0" borderId="8" xfId="0" applyNumberFormat="1" applyFont="1" applyBorder="1"/>
    <xf numFmtId="2" fontId="12" fillId="0" borderId="8" xfId="0" applyNumberFormat="1" applyFont="1" applyBorder="1"/>
    <xf numFmtId="2" fontId="12" fillId="0" borderId="9" xfId="0" applyNumberFormat="1" applyFont="1" applyBorder="1"/>
    <xf numFmtId="0" fontId="13" fillId="3" borderId="11" xfId="0" applyFont="1" applyFill="1" applyBorder="1" applyAlignment="1">
      <alignment vertical="top"/>
    </xf>
    <xf numFmtId="0" fontId="13" fillId="0" borderId="0" xfId="0" applyFont="1" applyFill="1" applyBorder="1"/>
    <xf numFmtId="0" fontId="13" fillId="0" borderId="0" xfId="0" applyFont="1" applyFill="1" applyBorder="1" applyAlignment="1">
      <alignment horizontal="center"/>
    </xf>
    <xf numFmtId="0" fontId="12" fillId="0" borderId="0" xfId="0" applyFont="1" applyFill="1" applyBorder="1"/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3" fillId="13" borderId="13" xfId="0" applyFont="1" applyFill="1" applyBorder="1" applyAlignment="1">
      <alignment horizontal="center" vertical="center"/>
    </xf>
    <xf numFmtId="0" fontId="13" fillId="6" borderId="13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12" fillId="2" borderId="2" xfId="0" applyFont="1" applyFill="1" applyBorder="1"/>
    <xf numFmtId="0" fontId="12" fillId="2" borderId="16" xfId="0" applyFont="1" applyFill="1" applyBorder="1"/>
    <xf numFmtId="0" fontId="12" fillId="2" borderId="2" xfId="0" applyFont="1" applyFill="1" applyBorder="1" applyAlignment="1"/>
    <xf numFmtId="0" fontId="12" fillId="0" borderId="13" xfId="0" applyFont="1" applyBorder="1"/>
    <xf numFmtId="0" fontId="12" fillId="0" borderId="13" xfId="0" applyNumberFormat="1" applyFont="1" applyBorder="1"/>
    <xf numFmtId="2" fontId="12" fillId="0" borderId="13" xfId="0" applyNumberFormat="1" applyFont="1" applyBorder="1"/>
    <xf numFmtId="10" fontId="12" fillId="0" borderId="13" xfId="0" applyNumberFormat="1" applyFont="1" applyBorder="1"/>
    <xf numFmtId="9" fontId="12" fillId="0" borderId="13" xfId="0" applyNumberFormat="1" applyFont="1" applyBorder="1"/>
    <xf numFmtId="164" fontId="12" fillId="0" borderId="13" xfId="0" applyNumberFormat="1" applyFont="1" applyBorder="1"/>
    <xf numFmtId="0" fontId="12" fillId="0" borderId="5" xfId="0" applyNumberFormat="1" applyFont="1" applyBorder="1"/>
    <xf numFmtId="0" fontId="12" fillId="0" borderId="5" xfId="1" applyFont="1" applyBorder="1" applyAlignment="1"/>
    <xf numFmtId="0" fontId="13" fillId="3" borderId="24" xfId="0" applyFont="1" applyFill="1" applyBorder="1" applyAlignment="1"/>
    <xf numFmtId="0" fontId="13" fillId="3" borderId="14" xfId="0" applyFont="1" applyFill="1" applyBorder="1" applyAlignment="1"/>
    <xf numFmtId="0" fontId="13" fillId="3" borderId="15" xfId="0" applyFont="1" applyFill="1" applyBorder="1" applyAlignment="1"/>
    <xf numFmtId="0" fontId="13" fillId="3" borderId="13" xfId="0" applyFont="1" applyFill="1" applyBorder="1"/>
    <xf numFmtId="0" fontId="13" fillId="3" borderId="13" xfId="0" applyNumberFormat="1" applyFont="1" applyFill="1" applyBorder="1"/>
    <xf numFmtId="9" fontId="13" fillId="3" borderId="13" xfId="0" applyNumberFormat="1" applyFont="1" applyFill="1" applyBorder="1"/>
    <xf numFmtId="0" fontId="13" fillId="7" borderId="13" xfId="0" applyFont="1" applyFill="1" applyBorder="1"/>
    <xf numFmtId="2" fontId="13" fillId="7" borderId="13" xfId="0" applyNumberFormat="1" applyFont="1" applyFill="1" applyBorder="1"/>
    <xf numFmtId="0" fontId="12" fillId="0" borderId="0" xfId="0" applyFont="1" applyAlignment="1"/>
    <xf numFmtId="0" fontId="12" fillId="0" borderId="0" xfId="0" quotePrefix="1" applyFont="1"/>
    <xf numFmtId="0" fontId="12" fillId="0" borderId="24" xfId="0" applyFont="1" applyBorder="1" applyAlignment="1">
      <alignment horizontal="left"/>
    </xf>
    <xf numFmtId="0" fontId="12" fillId="0" borderId="15" xfId="0" applyFont="1" applyBorder="1" applyAlignment="1">
      <alignment horizontal="left"/>
    </xf>
    <xf numFmtId="0" fontId="13" fillId="0" borderId="13" xfId="0" applyFont="1" applyBorder="1" applyAlignment="1">
      <alignment horizontal="right"/>
    </xf>
    <xf numFmtId="0" fontId="13" fillId="11" borderId="24" xfId="0" applyFont="1" applyFill="1" applyBorder="1" applyAlignment="1">
      <alignment horizontal="center"/>
    </xf>
    <xf numFmtId="0" fontId="13" fillId="11" borderId="14" xfId="0" applyFont="1" applyFill="1" applyBorder="1" applyAlignment="1">
      <alignment horizontal="center"/>
    </xf>
    <xf numFmtId="0" fontId="13" fillId="11" borderId="15" xfId="0" applyFont="1" applyFill="1" applyBorder="1" applyAlignment="1">
      <alignment horizontal="center"/>
    </xf>
    <xf numFmtId="0" fontId="12" fillId="0" borderId="12" xfId="0" applyFont="1" applyBorder="1"/>
    <xf numFmtId="0" fontId="13" fillId="7" borderId="13" xfId="0" applyFont="1" applyFill="1" applyBorder="1" applyAlignment="1">
      <alignment horizontal="right"/>
    </xf>
    <xf numFmtId="0" fontId="12" fillId="2" borderId="21" xfId="0" applyFont="1" applyFill="1" applyBorder="1"/>
    <xf numFmtId="0" fontId="12" fillId="2" borderId="2" xfId="1" applyFont="1" applyFill="1" applyBorder="1" applyAlignment="1"/>
    <xf numFmtId="0" fontId="12" fillId="2" borderId="21" xfId="1" applyFont="1" applyFill="1" applyBorder="1" applyAlignment="1"/>
    <xf numFmtId="0" fontId="10" fillId="0" borderId="0" xfId="1" applyFont="1" applyAlignment="1">
      <alignment vertical="center"/>
    </xf>
    <xf numFmtId="49" fontId="10" fillId="0" borderId="0" xfId="1" applyNumberFormat="1" applyFont="1" applyAlignment="1">
      <alignment horizontal="left"/>
    </xf>
    <xf numFmtId="0" fontId="14" fillId="0" borderId="0" xfId="1" applyFont="1" applyAlignment="1">
      <alignment vertical="center"/>
    </xf>
    <xf numFmtId="0" fontId="10" fillId="0" borderId="0" xfId="1" applyFont="1" applyAlignment="1"/>
    <xf numFmtId="0" fontId="14" fillId="0" borderId="0" xfId="1" applyFont="1" applyAlignment="1"/>
    <xf numFmtId="0" fontId="3" fillId="0" borderId="0" xfId="0" applyFont="1" applyBorder="1" applyAlignment="1">
      <alignment horizontal="left" vertical="top"/>
    </xf>
    <xf numFmtId="10" fontId="12" fillId="0" borderId="0" xfId="0" applyNumberFormat="1" applyFont="1" applyFill="1" applyBorder="1"/>
    <xf numFmtId="2" fontId="12" fillId="0" borderId="0" xfId="0" applyNumberFormat="1" applyFont="1" applyFill="1" applyBorder="1"/>
    <xf numFmtId="0" fontId="15" fillId="0" borderId="0" xfId="0" applyFont="1"/>
    <xf numFmtId="0" fontId="12" fillId="0" borderId="0" xfId="0" applyFont="1" applyBorder="1"/>
    <xf numFmtId="0" fontId="13" fillId="2" borderId="12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13" fillId="7" borderId="12" xfId="0" applyFont="1" applyFill="1" applyBorder="1" applyAlignment="1">
      <alignment horizontal="center" vertical="center"/>
    </xf>
    <xf numFmtId="0" fontId="13" fillId="7" borderId="12" xfId="0" applyFont="1" applyFill="1" applyBorder="1" applyAlignment="1">
      <alignment horizontal="center" vertical="center" wrapText="1"/>
    </xf>
    <xf numFmtId="0" fontId="13" fillId="8" borderId="12" xfId="0" applyFont="1" applyFill="1" applyBorder="1" applyAlignment="1">
      <alignment horizontal="center" vertical="center"/>
    </xf>
    <xf numFmtId="2" fontId="13" fillId="3" borderId="13" xfId="0" applyNumberFormat="1" applyFont="1" applyFill="1" applyBorder="1"/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2" fillId="2" borderId="26" xfId="1" applyFont="1" applyFill="1" applyBorder="1" applyAlignment="1"/>
    <xf numFmtId="0" fontId="12" fillId="2" borderId="17" xfId="1" applyFont="1" applyFill="1" applyBorder="1" applyAlignment="1"/>
    <xf numFmtId="0" fontId="12" fillId="2" borderId="27" xfId="1" applyFont="1" applyFill="1" applyBorder="1" applyAlignment="1"/>
    <xf numFmtId="0" fontId="2" fillId="0" borderId="0" xfId="0" applyFont="1"/>
    <xf numFmtId="0" fontId="0" fillId="0" borderId="0" xfId="1" applyFont="1" applyAlignment="1">
      <alignment vertical="center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11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4" fillId="3" borderId="1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center"/>
    </xf>
    <xf numFmtId="2" fontId="4" fillId="0" borderId="0" xfId="0" applyNumberFormat="1" applyFont="1" applyFill="1" applyBorder="1" applyAlignment="1">
      <alignment horizontal="right"/>
    </xf>
    <xf numFmtId="0" fontId="5" fillId="0" borderId="0" xfId="0" applyFont="1" applyFill="1" applyBorder="1" applyAlignment="1">
      <alignment horizontal="left"/>
    </xf>
    <xf numFmtId="0" fontId="3" fillId="0" borderId="23" xfId="0" applyFont="1" applyBorder="1" applyAlignment="1">
      <alignment horizontal="center" vertical="center"/>
    </xf>
    <xf numFmtId="0" fontId="4" fillId="3" borderId="13" xfId="0" applyFont="1" applyFill="1" applyBorder="1" applyAlignment="1">
      <alignment horizontal="center"/>
    </xf>
    <xf numFmtId="0" fontId="5" fillId="0" borderId="24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4" fillId="0" borderId="13" xfId="0" applyFont="1" applyBorder="1" applyAlignment="1">
      <alignment horizontal="right"/>
    </xf>
    <xf numFmtId="0" fontId="4" fillId="11" borderId="24" xfId="0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/>
    </xf>
    <xf numFmtId="0" fontId="4" fillId="11" borderId="15" xfId="0" applyFont="1" applyFill="1" applyBorder="1" applyAlignment="1">
      <alignment horizontal="center"/>
    </xf>
    <xf numFmtId="0" fontId="4" fillId="7" borderId="13" xfId="0" applyFont="1" applyFill="1" applyBorder="1" applyAlignment="1">
      <alignment horizontal="right"/>
    </xf>
    <xf numFmtId="0" fontId="4" fillId="12" borderId="13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7" borderId="13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top"/>
    </xf>
    <xf numFmtId="0" fontId="4" fillId="3" borderId="19" xfId="0" applyFont="1" applyFill="1" applyBorder="1" applyAlignment="1">
      <alignment horizontal="center" vertical="top"/>
    </xf>
    <xf numFmtId="0" fontId="4" fillId="3" borderId="20" xfId="0" applyFont="1" applyFill="1" applyBorder="1" applyAlignment="1">
      <alignment horizontal="center" vertical="top"/>
    </xf>
    <xf numFmtId="0" fontId="5" fillId="0" borderId="23" xfId="0" applyFont="1" applyFill="1" applyBorder="1" applyAlignment="1">
      <alignment horizontal="left" vertical="center"/>
    </xf>
    <xf numFmtId="0" fontId="4" fillId="0" borderId="24" xfId="0" applyFont="1" applyBorder="1" applyAlignment="1">
      <alignment horizontal="right"/>
    </xf>
    <xf numFmtId="0" fontId="4" fillId="0" borderId="15" xfId="0" applyFont="1" applyBorder="1" applyAlignment="1">
      <alignment horizontal="right"/>
    </xf>
    <xf numFmtId="0" fontId="4" fillId="7" borderId="24" xfId="0" applyFont="1" applyFill="1" applyBorder="1" applyAlignment="1">
      <alignment horizontal="right"/>
    </xf>
    <xf numFmtId="0" fontId="4" fillId="7" borderId="15" xfId="0" applyFont="1" applyFill="1" applyBorder="1" applyAlignment="1">
      <alignment horizontal="right"/>
    </xf>
    <xf numFmtId="0" fontId="3" fillId="0" borderId="0" xfId="0" applyFont="1" applyFill="1" applyBorder="1" applyAlignment="1">
      <alignment horizontal="left" vertical="top"/>
    </xf>
    <xf numFmtId="0" fontId="12" fillId="0" borderId="24" xfId="0" applyFont="1" applyBorder="1" applyAlignment="1">
      <alignment horizontal="left"/>
    </xf>
    <xf numFmtId="0" fontId="12" fillId="0" borderId="15" xfId="0" applyFont="1" applyBorder="1" applyAlignment="1">
      <alignment horizontal="left"/>
    </xf>
    <xf numFmtId="0" fontId="13" fillId="7" borderId="13" xfId="0" applyFont="1" applyFill="1" applyBorder="1" applyAlignment="1">
      <alignment horizontal="right"/>
    </xf>
    <xf numFmtId="0" fontId="13" fillId="0" borderId="13" xfId="0" applyFont="1" applyBorder="1" applyAlignment="1">
      <alignment horizontal="right"/>
    </xf>
    <xf numFmtId="0" fontId="11" fillId="0" borderId="23" xfId="0" applyFont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top"/>
    </xf>
    <xf numFmtId="0" fontId="12" fillId="0" borderId="0" xfId="0" applyFont="1" applyFill="1" applyBorder="1" applyAlignment="1">
      <alignment horizontal="left" vertical="center"/>
    </xf>
    <xf numFmtId="0" fontId="13" fillId="11" borderId="24" xfId="0" applyFont="1" applyFill="1" applyBorder="1" applyAlignment="1">
      <alignment horizontal="center"/>
    </xf>
    <xf numFmtId="0" fontId="13" fillId="11" borderId="14" xfId="0" applyFont="1" applyFill="1" applyBorder="1" applyAlignment="1">
      <alignment horizontal="center"/>
    </xf>
    <xf numFmtId="0" fontId="13" fillId="11" borderId="15" xfId="0" applyFont="1" applyFill="1" applyBorder="1" applyAlignment="1">
      <alignment horizontal="center"/>
    </xf>
    <xf numFmtId="0" fontId="11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59"/>
      <c r="J33" s="259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59"/>
      <c r="J34" s="259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59"/>
      <c r="J35" s="259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60"/>
      <c r="H36" s="260"/>
      <c r="I36" s="259"/>
      <c r="J36" s="259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60"/>
      <c r="H37" s="260"/>
      <c r="I37" s="259"/>
      <c r="J37" s="259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61" t="s">
        <v>154</v>
      </c>
      <c r="B21" s="261"/>
      <c r="C21" s="261"/>
      <c r="D21" s="261"/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62" t="s">
        <v>87</v>
      </c>
      <c r="C38" s="262"/>
      <c r="D38" s="262"/>
      <c r="E38" s="262"/>
      <c r="F38" s="262"/>
      <c r="G38" s="262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63" t="s">
        <v>194</v>
      </c>
      <c r="H40" s="264"/>
      <c r="I40" s="265">
        <f>H38</f>
        <v>75435.260000000009</v>
      </c>
      <c r="J40" s="265"/>
      <c r="K40" s="100"/>
      <c r="L40" s="66"/>
      <c r="M40" s="266" t="s">
        <v>195</v>
      </c>
      <c r="N40" s="267"/>
      <c r="O40" s="267"/>
      <c r="P40" s="268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63" t="s">
        <v>196</v>
      </c>
      <c r="H41" s="264"/>
      <c r="I41" s="265">
        <f>R38</f>
        <v>4077.7</v>
      </c>
      <c r="J41" s="265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63" t="s">
        <v>197</v>
      </c>
      <c r="H42" s="264"/>
      <c r="I42" s="265">
        <f>S38</f>
        <v>71357.56</v>
      </c>
      <c r="J42" s="265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63" t="s">
        <v>198</v>
      </c>
      <c r="H43" s="264"/>
      <c r="I43" s="265">
        <f>U38</f>
        <v>12844.370000000004</v>
      </c>
      <c r="J43" s="265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63" t="s">
        <v>199</v>
      </c>
      <c r="H44" s="264"/>
      <c r="I44" s="269">
        <f>I42+I43</f>
        <v>84201.930000000008</v>
      </c>
      <c r="J44" s="269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61" t="s">
        <v>200</v>
      </c>
      <c r="B4" s="261"/>
      <c r="C4" s="261"/>
      <c r="D4" s="261"/>
      <c r="E4" s="261"/>
      <c r="F4" s="261"/>
      <c r="G4" s="261"/>
      <c r="H4" s="261"/>
      <c r="I4" s="261"/>
      <c r="J4" s="261"/>
      <c r="K4" s="261"/>
      <c r="L4" s="261"/>
      <c r="M4" s="261"/>
      <c r="N4" s="261"/>
      <c r="O4" s="261"/>
      <c r="P4" s="261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62" t="s">
        <v>87</v>
      </c>
      <c r="C21" s="262"/>
      <c r="D21" s="262"/>
      <c r="E21" s="262"/>
      <c r="F21" s="262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70" t="s">
        <v>206</v>
      </c>
      <c r="G23" s="270"/>
      <c r="H23" s="270"/>
      <c r="I23" s="270"/>
      <c r="J23" s="66"/>
      <c r="K23" s="270" t="s">
        <v>207</v>
      </c>
      <c r="L23" s="270"/>
      <c r="M23" s="270"/>
      <c r="N23" s="270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63" t="s">
        <v>194</v>
      </c>
      <c r="G24" s="264"/>
      <c r="H24" s="271">
        <f>G21</f>
        <v>71856.759999999995</v>
      </c>
      <c r="I24" s="271"/>
      <c r="J24" s="100"/>
      <c r="K24" s="263" t="s">
        <v>194</v>
      </c>
      <c r="L24" s="264"/>
      <c r="M24" s="271">
        <f>H24*$T$4</f>
        <v>5958362.5391999995</v>
      </c>
      <c r="N24" s="271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63" t="s">
        <v>196</v>
      </c>
      <c r="G25" s="264"/>
      <c r="H25" s="271">
        <f>Q21</f>
        <v>3884.27</v>
      </c>
      <c r="I25" s="271"/>
      <c r="J25" s="66"/>
      <c r="K25" s="263" t="s">
        <v>196</v>
      </c>
      <c r="L25" s="264"/>
      <c r="M25" s="271">
        <f t="shared" ref="M25:M28" si="14">H25*$T$4</f>
        <v>322083.66840000002</v>
      </c>
      <c r="N25" s="271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63" t="s">
        <v>197</v>
      </c>
      <c r="G26" s="264"/>
      <c r="H26" s="271">
        <f>R21</f>
        <v>67972.490000000005</v>
      </c>
      <c r="I26" s="271"/>
      <c r="J26" s="66"/>
      <c r="K26" s="263" t="s">
        <v>197</v>
      </c>
      <c r="L26" s="264"/>
      <c r="M26" s="271">
        <f t="shared" si="14"/>
        <v>5636278.8708000006</v>
      </c>
      <c r="N26" s="271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63" t="s">
        <v>198</v>
      </c>
      <c r="G27" s="264"/>
      <c r="H27" s="271">
        <f>T21</f>
        <v>12235.060000000003</v>
      </c>
      <c r="I27" s="271"/>
      <c r="J27" s="66"/>
      <c r="K27" s="263" t="s">
        <v>198</v>
      </c>
      <c r="L27" s="264"/>
      <c r="M27" s="271">
        <f t="shared" si="14"/>
        <v>1014531.1752000003</v>
      </c>
      <c r="N27" s="271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63" t="s">
        <v>199</v>
      </c>
      <c r="G28" s="264"/>
      <c r="H28" s="272">
        <f>H26+H27</f>
        <v>80207.55</v>
      </c>
      <c r="I28" s="272"/>
      <c r="J28" s="66"/>
      <c r="K28" s="263" t="s">
        <v>199</v>
      </c>
      <c r="L28" s="264"/>
      <c r="M28" s="272">
        <f t="shared" si="14"/>
        <v>6650810.0460000001</v>
      </c>
      <c r="N28" s="272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61" t="s">
        <v>208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62" t="s">
        <v>87</v>
      </c>
      <c r="C18" s="262"/>
      <c r="D18" s="262"/>
      <c r="E18" s="262"/>
      <c r="F18" s="262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70" t="s">
        <v>206</v>
      </c>
      <c r="G20" s="270"/>
      <c r="H20" s="270"/>
      <c r="I20" s="270"/>
      <c r="J20" s="66"/>
      <c r="K20" s="270" t="s">
        <v>207</v>
      </c>
      <c r="L20" s="270"/>
      <c r="M20" s="270"/>
      <c r="N20" s="270"/>
      <c r="O20" s="66"/>
      <c r="P20" s="66"/>
      <c r="Q20" s="266" t="s">
        <v>195</v>
      </c>
      <c r="R20" s="267"/>
      <c r="S20" s="267"/>
      <c r="T20" s="268"/>
      <c r="U20" s="66"/>
      <c r="V20" s="66"/>
      <c r="W20" s="66"/>
    </row>
    <row r="21" spans="1:23">
      <c r="A21" s="66"/>
      <c r="B21" s="66"/>
      <c r="C21" s="66"/>
      <c r="D21" s="66"/>
      <c r="E21" s="66"/>
      <c r="F21" s="263" t="s">
        <v>194</v>
      </c>
      <c r="G21" s="264"/>
      <c r="H21" s="271">
        <f>G18</f>
        <v>71570.810000000012</v>
      </c>
      <c r="I21" s="271"/>
      <c r="J21" s="100"/>
      <c r="K21" s="263" t="s">
        <v>194</v>
      </c>
      <c r="L21" s="264"/>
      <c r="M21" s="271">
        <f>H21*$T$1</f>
        <v>5934651.565200001</v>
      </c>
      <c r="N21" s="271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63" t="s">
        <v>196</v>
      </c>
      <c r="G22" s="264"/>
      <c r="H22" s="271">
        <f>Q18</f>
        <v>3868.82</v>
      </c>
      <c r="I22" s="271"/>
      <c r="J22" s="66"/>
      <c r="K22" s="263" t="s">
        <v>196</v>
      </c>
      <c r="L22" s="264"/>
      <c r="M22" s="271">
        <f t="shared" ref="M22:M25" si="14">H22*$T$1</f>
        <v>320802.55440000002</v>
      </c>
      <c r="N22" s="271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63" t="s">
        <v>197</v>
      </c>
      <c r="G23" s="264"/>
      <c r="H23" s="271">
        <f>R18</f>
        <v>67701.989999999991</v>
      </c>
      <c r="I23" s="271"/>
      <c r="J23" s="66"/>
      <c r="K23" s="263" t="s">
        <v>197</v>
      </c>
      <c r="L23" s="264"/>
      <c r="M23" s="271">
        <f t="shared" si="14"/>
        <v>5613849.0107999993</v>
      </c>
      <c r="N23" s="271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63" t="s">
        <v>198</v>
      </c>
      <c r="G24" s="264"/>
      <c r="H24" s="271">
        <f>T18</f>
        <v>12186.370000000004</v>
      </c>
      <c r="I24" s="271"/>
      <c r="J24" s="66"/>
      <c r="K24" s="263" t="s">
        <v>198</v>
      </c>
      <c r="L24" s="264"/>
      <c r="M24" s="271">
        <f t="shared" si="14"/>
        <v>1010493.8004000004</v>
      </c>
      <c r="N24" s="271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63" t="s">
        <v>199</v>
      </c>
      <c r="G25" s="264"/>
      <c r="H25" s="272">
        <f>H23+H24</f>
        <v>79888.36</v>
      </c>
      <c r="I25" s="272"/>
      <c r="J25" s="66"/>
      <c r="K25" s="263" t="s">
        <v>199</v>
      </c>
      <c r="L25" s="264"/>
      <c r="M25" s="272">
        <f t="shared" si="14"/>
        <v>6624342.8112000003</v>
      </c>
      <c r="N25" s="272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04"/>
      <c r="AE1" s="204"/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66"/>
      <c r="AS1" s="66"/>
    </row>
    <row r="2" spans="1:45" ht="18.75" thickBot="1">
      <c r="A2" s="204" t="s">
        <v>47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4"/>
      <c r="AP2" s="204"/>
      <c r="AQ2" s="204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558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559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550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663</v>
      </c>
      <c r="AV23" t="s">
        <v>664</v>
      </c>
      <c r="AW23" s="83">
        <f>AM23</f>
        <v>2</v>
      </c>
      <c r="AX23" s="83">
        <f>AR23</f>
        <v>426.97</v>
      </c>
      <c r="AY23" s="83">
        <f>AU23+AW23</f>
        <v>54</v>
      </c>
      <c r="AZ23" s="83">
        <f>ROUND(((AU23*AV23)+(AW23*AX23))/(AU23+AW23),5)</f>
        <v>426.97036000000003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666</v>
      </c>
      <c r="BO23" s="83">
        <f>ROUND((((AW23*AZ23)+(BN23*BM23))/(AW23+BN23)),5)</f>
        <v>426.97</v>
      </c>
      <c r="BP23" s="87">
        <f>BN23+AW23</f>
        <v>280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665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68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667</v>
      </c>
      <c r="BO24" s="83">
        <f>ROUND((((AW24*AZ24)+(BN24*BM24))/(AW24+BN24)),5)</f>
        <v>469.2</v>
      </c>
      <c r="BP24" s="87">
        <f>BN24+AW24</f>
        <v>272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552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556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557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3673.17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198.56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3474.6099999999997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625.44000000000005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4100.0499999999993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abSelected="1"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63" t="s">
        <v>194</v>
      </c>
      <c r="H26" s="264"/>
      <c r="I26" s="265">
        <f>H24</f>
        <v>14400</v>
      </c>
      <c r="J26" s="265"/>
      <c r="K26" s="100"/>
      <c r="L26" s="66"/>
      <c r="M26" s="266" t="s">
        <v>195</v>
      </c>
      <c r="N26" s="267"/>
      <c r="O26" s="267"/>
      <c r="P26" s="26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196</v>
      </c>
      <c r="H27" s="264"/>
      <c r="I27" s="265">
        <f>R24</f>
        <v>1123.43</v>
      </c>
      <c r="J27" s="26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197</v>
      </c>
      <c r="H28" s="264"/>
      <c r="I28" s="265">
        <f>S24</f>
        <v>13276.57</v>
      </c>
      <c r="J28" s="26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198</v>
      </c>
      <c r="H29" s="264"/>
      <c r="I29" s="265">
        <f>AB24</f>
        <v>2389.7800000000002</v>
      </c>
      <c r="J29" s="26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199</v>
      </c>
      <c r="H30" s="264"/>
      <c r="I30" s="269">
        <f>I28+I29</f>
        <v>15666.35</v>
      </c>
      <c r="J30" s="26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63" t="s">
        <v>194</v>
      </c>
      <c r="H26" s="264"/>
      <c r="I26" s="265">
        <f>H24</f>
        <v>7500</v>
      </c>
      <c r="J26" s="265"/>
      <c r="K26" s="100"/>
      <c r="L26" s="66"/>
      <c r="M26" s="266" t="s">
        <v>195</v>
      </c>
      <c r="N26" s="267"/>
      <c r="O26" s="267"/>
      <c r="P26" s="26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196</v>
      </c>
      <c r="H27" s="264"/>
      <c r="I27" s="265">
        <f>R24</f>
        <v>441.06</v>
      </c>
      <c r="J27" s="26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197</v>
      </c>
      <c r="H28" s="264"/>
      <c r="I28" s="265">
        <f>S24</f>
        <v>7058.94</v>
      </c>
      <c r="J28" s="26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198</v>
      </c>
      <c r="H29" s="264"/>
      <c r="I29" s="265">
        <f>AB24</f>
        <v>1270.5999999999999</v>
      </c>
      <c r="J29" s="26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199</v>
      </c>
      <c r="H30" s="264"/>
      <c r="I30" s="269">
        <f>I28+I29</f>
        <v>8329.5399999999991</v>
      </c>
      <c r="J30" s="26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12358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842.29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11515.71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2072.8200000000002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13588.529999999999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21300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1458.09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19841.91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3571.55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23413.46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15152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944.18000000000006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14207.82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2557.4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16765.22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24000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1526.6399999999999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22473.360000000001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4045.2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26518.560000000001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77">
        <f>H25</f>
        <v>14499</v>
      </c>
      <c r="J27" s="278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77">
        <f>R25</f>
        <v>1001.74</v>
      </c>
      <c r="J28" s="27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77">
        <f>S25</f>
        <v>13497.26</v>
      </c>
      <c r="J29" s="27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77">
        <f>AB25</f>
        <v>2429.5</v>
      </c>
      <c r="J30" s="27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79">
        <f>I29+I30</f>
        <v>15926.76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77">
        <f>H25</f>
        <v>9000</v>
      </c>
      <c r="J27" s="278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77">
        <f>R25</f>
        <v>615.49</v>
      </c>
      <c r="J28" s="27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77">
        <f>S25</f>
        <v>8384.51</v>
      </c>
      <c r="J29" s="27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77">
        <f>AB25</f>
        <v>1509.22</v>
      </c>
      <c r="J30" s="27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79">
        <f>I29+I30</f>
        <v>9893.73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77">
        <f>H25</f>
        <v>6443.34</v>
      </c>
      <c r="J27" s="278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77">
        <f>R25</f>
        <v>348.28999999999996</v>
      </c>
      <c r="J28" s="27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77">
        <f>S25</f>
        <v>6095.05</v>
      </c>
      <c r="J29" s="27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77">
        <f>AB25</f>
        <v>1097.0999999999999</v>
      </c>
      <c r="J30" s="27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79">
        <f>I29+I30</f>
        <v>7192.15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4545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328.67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4216.33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758.93999999999994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4975.2699999999995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9300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637.44000000000005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8662.5600000000013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1559.27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10221.830000000002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9300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637.44000000000005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8662.5600000000013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1559.27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10221.830000000002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10076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710.49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9365.51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1685.79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11051.3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560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560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561</v>
      </c>
      <c r="AV24" t="s">
        <v>562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562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13800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963.81999999999994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12836.18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2310.52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15146.7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5349.0599999999995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289.16000000000003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5059.8999999999996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AB25</f>
        <v>910.78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5970.6799999999994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10654.75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575.95000000000005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10078.799999999999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Y25</f>
        <v>1814.19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11892.99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10654.75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575.95000000000005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10078.799999999999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Y25</f>
        <v>1814.19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11892.99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61" t="s">
        <v>154</v>
      </c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63" t="s">
        <v>194</v>
      </c>
      <c r="H27" s="264"/>
      <c r="I27" s="265">
        <f>H25</f>
        <v>4347.5</v>
      </c>
      <c r="J27" s="265"/>
      <c r="K27" s="100"/>
      <c r="L27" s="66"/>
      <c r="M27" s="266" t="s">
        <v>195</v>
      </c>
      <c r="N27" s="267"/>
      <c r="O27" s="267"/>
      <c r="P27" s="26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63" t="s">
        <v>196</v>
      </c>
      <c r="H28" s="264"/>
      <c r="I28" s="265">
        <f>R25</f>
        <v>299.27999999999997</v>
      </c>
      <c r="J28" s="26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63" t="s">
        <v>197</v>
      </c>
      <c r="H29" s="264"/>
      <c r="I29" s="265">
        <f>S25</f>
        <v>4048.22</v>
      </c>
      <c r="J29" s="26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63" t="s">
        <v>198</v>
      </c>
      <c r="H30" s="264"/>
      <c r="I30" s="265">
        <f>Y25</f>
        <v>728.68000000000006</v>
      </c>
      <c r="J30" s="26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63" t="s">
        <v>199</v>
      </c>
      <c r="H31" s="264"/>
      <c r="I31" s="269">
        <f>I29+I30</f>
        <v>4776.8999999999996</v>
      </c>
      <c r="J31" s="26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58" t="s">
        <v>89</v>
      </c>
      <c r="B21" s="258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58" t="s">
        <v>89</v>
      </c>
      <c r="B21" s="25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56" t="s">
        <v>46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58" t="s">
        <v>89</v>
      </c>
      <c r="B21" s="258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3" t="s">
        <v>87</v>
      </c>
      <c r="C19" s="274"/>
      <c r="D19" s="274"/>
      <c r="E19" s="274"/>
      <c r="F19" s="274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81" t="s">
        <v>46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57" t="s">
        <v>87</v>
      </c>
      <c r="C19" s="257"/>
      <c r="D19" s="257"/>
      <c r="E19" s="257"/>
      <c r="F19" s="257"/>
      <c r="G19" s="25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58" t="s">
        <v>89</v>
      </c>
      <c r="B21" s="25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502</v>
      </c>
      <c r="EP22" s="167" t="s">
        <v>503</v>
      </c>
      <c r="EQ22" s="167" t="s">
        <v>504</v>
      </c>
      <c r="ER22" s="167" t="s">
        <v>505</v>
      </c>
      <c r="ES22" s="167" t="s">
        <v>506</v>
      </c>
      <c r="ET22" s="167" t="s">
        <v>507</v>
      </c>
    </row>
    <row r="23" spans="1:150" ht="15.75" thickBot="1">
      <c r="A23" s="170">
        <v>1</v>
      </c>
      <c r="B23" s="170" t="s">
        <v>508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509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>
        <v>1</v>
      </c>
      <c r="BY23" s="170" t="s">
        <v>508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509</v>
      </c>
      <c r="EP23" s="85" t="s">
        <v>510</v>
      </c>
      <c r="EQ23" s="85" t="s">
        <v>511</v>
      </c>
      <c r="ER23" s="85" t="s">
        <v>512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1000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1000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180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1180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502</v>
      </c>
      <c r="EN22" s="167" t="s">
        <v>503</v>
      </c>
      <c r="EO22" s="167" t="s">
        <v>504</v>
      </c>
      <c r="EP22" s="167" t="s">
        <v>505</v>
      </c>
      <c r="EQ22" s="167" t="s">
        <v>506</v>
      </c>
      <c r="ER22" s="167" t="s">
        <v>507</v>
      </c>
    </row>
    <row r="23" spans="1:148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513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372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309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311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513</v>
      </c>
      <c r="EN23" s="85" t="s">
        <v>510</v>
      </c>
      <c r="EO23" s="85" t="s">
        <v>511</v>
      </c>
      <c r="EP23" s="85" t="s">
        <v>512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1000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82" t="s">
        <v>194</v>
      </c>
      <c r="CC26" s="283"/>
      <c r="CD26" s="285">
        <f>CC24</f>
        <v>1000</v>
      </c>
      <c r="CE26" s="285"/>
      <c r="CF26" s="186"/>
      <c r="CG26" s="137"/>
      <c r="CH26" s="289" t="s">
        <v>195</v>
      </c>
      <c r="CI26" s="290"/>
      <c r="CJ26" s="290"/>
      <c r="CK26" s="291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374</v>
      </c>
      <c r="ED26" s="187" t="s">
        <v>375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82" t="s">
        <v>196</v>
      </c>
      <c r="CC27" s="283"/>
      <c r="CD27" s="285">
        <f>CM24</f>
        <v>0</v>
      </c>
      <c r="CE27" s="285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376</v>
      </c>
      <c r="ED27" s="187" t="s">
        <v>377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1000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82" t="s">
        <v>197</v>
      </c>
      <c r="CC28" s="283"/>
      <c r="CD28" s="285">
        <f>CN24</f>
        <v>1000</v>
      </c>
      <c r="CE28" s="285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180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82" t="s">
        <v>198</v>
      </c>
      <c r="CC29" s="283"/>
      <c r="CD29" s="285">
        <f>CW24</f>
        <v>180</v>
      </c>
      <c r="CE29" s="285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1180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82" t="s">
        <v>199</v>
      </c>
      <c r="CC30" s="283"/>
      <c r="CD30" s="284">
        <f>CD28+CD29</f>
        <v>1180</v>
      </c>
      <c r="CE30" s="284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378</v>
      </c>
      <c r="EI31" s="137" t="s">
        <v>379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380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381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382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383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</row>
    <row r="23" spans="1:75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372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514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1000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1000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180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1180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86" t="s">
        <v>154</v>
      </c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87" t="s">
        <v>87</v>
      </c>
      <c r="BZ19" s="287"/>
      <c r="CA19" s="287"/>
      <c r="CB19" s="287"/>
      <c r="CC19" s="287"/>
      <c r="CD19" s="287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88" t="s">
        <v>89</v>
      </c>
      <c r="BY21" s="288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502</v>
      </c>
      <c r="EP22" s="167" t="s">
        <v>503</v>
      </c>
      <c r="EQ22" s="167" t="s">
        <v>504</v>
      </c>
      <c r="ER22" s="167" t="s">
        <v>505</v>
      </c>
      <c r="ES22" s="167" t="s">
        <v>506</v>
      </c>
      <c r="ET22" s="167" t="s">
        <v>507</v>
      </c>
    </row>
    <row r="23" spans="1:150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509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>
        <v>1</v>
      </c>
      <c r="BY23" s="170" t="s">
        <v>508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509</v>
      </c>
      <c r="EP23" s="85" t="s">
        <v>510</v>
      </c>
      <c r="EQ23" s="85" t="s">
        <v>511</v>
      </c>
      <c r="ER23" s="85" t="s">
        <v>512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1000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82" t="s">
        <v>194</v>
      </c>
      <c r="CE26" s="283"/>
      <c r="CF26" s="285">
        <f>CE24</f>
        <v>1000</v>
      </c>
      <c r="CG26" s="285"/>
      <c r="CH26" s="186"/>
      <c r="CI26" s="137"/>
      <c r="CJ26" s="289" t="s">
        <v>195</v>
      </c>
      <c r="CK26" s="290"/>
      <c r="CL26" s="290"/>
      <c r="CM26" s="291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82" t="s">
        <v>196</v>
      </c>
      <c r="CE27" s="283"/>
      <c r="CF27" s="285">
        <f>CO24</f>
        <v>0</v>
      </c>
      <c r="CG27" s="28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1000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82" t="s">
        <v>197</v>
      </c>
      <c r="CE28" s="283"/>
      <c r="CF28" s="285">
        <f>CP24</f>
        <v>1000</v>
      </c>
      <c r="CG28" s="28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180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82" t="s">
        <v>198</v>
      </c>
      <c r="CE29" s="283"/>
      <c r="CF29" s="285">
        <f>CY24</f>
        <v>280</v>
      </c>
      <c r="CG29" s="28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1180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82" t="s">
        <v>199</v>
      </c>
      <c r="CE30" s="283"/>
      <c r="CF30" s="284">
        <f>CF28+CF29</f>
        <v>1280</v>
      </c>
      <c r="CG30" s="28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86" t="s">
        <v>154</v>
      </c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87" t="s">
        <v>87</v>
      </c>
      <c r="BZ19" s="287"/>
      <c r="CA19" s="287"/>
      <c r="CB19" s="287"/>
      <c r="CC19" s="287"/>
      <c r="CD19" s="287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88" t="s">
        <v>89</v>
      </c>
      <c r="BY21" s="288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502</v>
      </c>
      <c r="EP22" s="167" t="s">
        <v>503</v>
      </c>
      <c r="EQ22" s="167" t="s">
        <v>504</v>
      </c>
      <c r="ER22" s="167" t="s">
        <v>505</v>
      </c>
      <c r="ES22" s="167" t="s">
        <v>506</v>
      </c>
      <c r="ET22" s="167" t="s">
        <v>507</v>
      </c>
      <c r="EU22" s="167" t="s">
        <v>515</v>
      </c>
    </row>
    <row r="23" spans="1:151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372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509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>
        <v>1</v>
      </c>
      <c r="BY23" s="170" t="s">
        <v>516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509</v>
      </c>
      <c r="EP23" s="85" t="s">
        <v>510</v>
      </c>
      <c r="EQ23" s="85" t="s">
        <v>511</v>
      </c>
      <c r="ER23" s="85" t="s">
        <v>512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1000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82" t="s">
        <v>194</v>
      </c>
      <c r="CE26" s="283"/>
      <c r="CF26" s="285">
        <f>CE24</f>
        <v>1000</v>
      </c>
      <c r="CG26" s="285"/>
      <c r="CH26" s="186"/>
      <c r="CI26" s="137"/>
      <c r="CJ26" s="289" t="s">
        <v>195</v>
      </c>
      <c r="CK26" s="290"/>
      <c r="CL26" s="290"/>
      <c r="CM26" s="291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82" t="s">
        <v>196</v>
      </c>
      <c r="CE27" s="283"/>
      <c r="CF27" s="285">
        <f>CO24</f>
        <v>0</v>
      </c>
      <c r="CG27" s="28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1000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82" t="s">
        <v>197</v>
      </c>
      <c r="CE28" s="283"/>
      <c r="CF28" s="285">
        <f>CP24</f>
        <v>1000</v>
      </c>
      <c r="CG28" s="28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180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82" t="s">
        <v>198</v>
      </c>
      <c r="CE29" s="283"/>
      <c r="CF29" s="285">
        <f>CY24</f>
        <v>180</v>
      </c>
      <c r="CG29" s="28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1180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82" t="s">
        <v>199</v>
      </c>
      <c r="CE30" s="283"/>
      <c r="CF30" s="284">
        <f>CF28+CF29</f>
        <v>1180</v>
      </c>
      <c r="CG30" s="28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86" t="s">
        <v>154</v>
      </c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87" t="s">
        <v>87</v>
      </c>
      <c r="BZ19" s="287"/>
      <c r="CA19" s="287"/>
      <c r="CB19" s="287"/>
      <c r="CC19" s="287"/>
      <c r="CD19" s="287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88" t="s">
        <v>89</v>
      </c>
      <c r="BY21" s="288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502</v>
      </c>
      <c r="EP22" s="167" t="s">
        <v>503</v>
      </c>
      <c r="EQ22" s="167" t="s">
        <v>504</v>
      </c>
      <c r="ER22" s="167" t="s">
        <v>505</v>
      </c>
      <c r="ES22" s="167" t="s">
        <v>506</v>
      </c>
      <c r="ET22" s="167" t="s">
        <v>507</v>
      </c>
      <c r="EU22" s="167" t="s">
        <v>515</v>
      </c>
      <c r="EV22" s="196" t="s">
        <v>517</v>
      </c>
    </row>
    <row r="23" spans="1:152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518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372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509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>
        <v>1</v>
      </c>
      <c r="BY23" s="170" t="s">
        <v>516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509</v>
      </c>
      <c r="EP23" s="85" t="s">
        <v>510</v>
      </c>
      <c r="EQ23" s="85" t="s">
        <v>511</v>
      </c>
      <c r="ER23" s="85" t="s">
        <v>512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1800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82" t="s">
        <v>194</v>
      </c>
      <c r="CE26" s="283"/>
      <c r="CF26" s="285">
        <f>CE24</f>
        <v>1000</v>
      </c>
      <c r="CG26" s="285"/>
      <c r="CH26" s="186"/>
      <c r="CI26" s="137"/>
      <c r="CJ26" s="289" t="s">
        <v>195</v>
      </c>
      <c r="CK26" s="290"/>
      <c r="CL26" s="290"/>
      <c r="CM26" s="291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82" t="s">
        <v>196</v>
      </c>
      <c r="CE27" s="283"/>
      <c r="CF27" s="285">
        <f>CO24</f>
        <v>0</v>
      </c>
      <c r="CG27" s="28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1800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82" t="s">
        <v>197</v>
      </c>
      <c r="CE28" s="283"/>
      <c r="CF28" s="285">
        <f>CP24</f>
        <v>1000</v>
      </c>
      <c r="CG28" s="28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324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82" t="s">
        <v>198</v>
      </c>
      <c r="CE29" s="283"/>
      <c r="CF29" s="285">
        <f>CY24</f>
        <v>180</v>
      </c>
      <c r="CG29" s="28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2124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82" t="s">
        <v>199</v>
      </c>
      <c r="CE30" s="283"/>
      <c r="CF30" s="284">
        <f>CF28+CF29</f>
        <v>1180</v>
      </c>
      <c r="CG30" s="28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86" t="s">
        <v>154</v>
      </c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87" t="s">
        <v>87</v>
      </c>
      <c r="BZ19" s="287"/>
      <c r="CA19" s="287"/>
      <c r="CB19" s="287"/>
      <c r="CC19" s="287"/>
      <c r="CD19" s="287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88" t="s">
        <v>89</v>
      </c>
      <c r="BY21" s="288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502</v>
      </c>
      <c r="EP22" s="167" t="s">
        <v>503</v>
      </c>
      <c r="EQ22" s="167" t="s">
        <v>504</v>
      </c>
      <c r="ER22" s="167" t="s">
        <v>505</v>
      </c>
      <c r="ES22" s="167" t="s">
        <v>506</v>
      </c>
      <c r="ET22" s="167" t="s">
        <v>507</v>
      </c>
      <c r="EU22" s="167" t="s">
        <v>515</v>
      </c>
      <c r="EV22" s="196" t="s">
        <v>517</v>
      </c>
    </row>
    <row r="23" spans="1:152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519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372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509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>
        <v>1</v>
      </c>
      <c r="BY23" s="170" t="s">
        <v>516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509</v>
      </c>
      <c r="EP23" s="85" t="s">
        <v>510</v>
      </c>
      <c r="EQ23" s="85" t="s">
        <v>511</v>
      </c>
      <c r="ER23" s="85" t="s">
        <v>512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1500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82" t="s">
        <v>194</v>
      </c>
      <c r="CE26" s="283"/>
      <c r="CF26" s="285">
        <f>CE24</f>
        <v>1000</v>
      </c>
      <c r="CG26" s="285"/>
      <c r="CH26" s="186"/>
      <c r="CI26" s="137"/>
      <c r="CJ26" s="289" t="s">
        <v>195</v>
      </c>
      <c r="CK26" s="290"/>
      <c r="CL26" s="290"/>
      <c r="CM26" s="291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82" t="s">
        <v>196</v>
      </c>
      <c r="CE27" s="283"/>
      <c r="CF27" s="285">
        <f>CO24</f>
        <v>0</v>
      </c>
      <c r="CG27" s="28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1500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82" t="s">
        <v>197</v>
      </c>
      <c r="CE28" s="283"/>
      <c r="CF28" s="285">
        <f>CP24</f>
        <v>1000</v>
      </c>
      <c r="CG28" s="28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270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82" t="s">
        <v>198</v>
      </c>
      <c r="CE29" s="283"/>
      <c r="CF29" s="285">
        <f>CY24</f>
        <v>180</v>
      </c>
      <c r="CG29" s="28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1770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82" t="s">
        <v>199</v>
      </c>
      <c r="CE30" s="283"/>
      <c r="CF30" s="284">
        <f>CF28+CF29</f>
        <v>1180</v>
      </c>
      <c r="CG30" s="28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86" t="s">
        <v>154</v>
      </c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87" t="s">
        <v>87</v>
      </c>
      <c r="BZ19" s="287"/>
      <c r="CA19" s="287"/>
      <c r="CB19" s="287"/>
      <c r="CC19" s="287"/>
      <c r="CD19" s="287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88" t="s">
        <v>89</v>
      </c>
      <c r="BY21" s="288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502</v>
      </c>
      <c r="BS22" s="167" t="s">
        <v>503</v>
      </c>
      <c r="BT22" s="167" t="s">
        <v>504</v>
      </c>
      <c r="BU22" s="167" t="s">
        <v>505</v>
      </c>
      <c r="BV22" s="167" t="s">
        <v>506</v>
      </c>
      <c r="BW22" s="167" t="s">
        <v>507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502</v>
      </c>
      <c r="EP22" s="167" t="s">
        <v>503</v>
      </c>
      <c r="EQ22" s="167" t="s">
        <v>504</v>
      </c>
      <c r="ER22" s="167" t="s">
        <v>505</v>
      </c>
      <c r="ES22" s="167" t="s">
        <v>506</v>
      </c>
      <c r="ET22" s="167" t="s">
        <v>507</v>
      </c>
      <c r="EU22" s="167" t="s">
        <v>515</v>
      </c>
      <c r="EV22" s="167" t="s">
        <v>517</v>
      </c>
      <c r="EW22" s="167" t="s">
        <v>520</v>
      </c>
      <c r="EX22" s="167" t="s">
        <v>521</v>
      </c>
    </row>
    <row r="23" spans="1:154" ht="15.75" thickBot="1">
      <c r="A23" s="170">
        <v>1</v>
      </c>
      <c r="B23" s="170" t="s">
        <v>508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372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309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311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522</v>
      </c>
      <c r="BS23" s="85" t="s">
        <v>510</v>
      </c>
      <c r="BT23" s="85" t="s">
        <v>511</v>
      </c>
      <c r="BU23" s="85" t="s">
        <v>512</v>
      </c>
      <c r="BV23" s="85">
        <f>BQ23+100</f>
        <v>88363322</v>
      </c>
      <c r="BW23" s="85">
        <v>34</v>
      </c>
      <c r="BX23" s="170">
        <v>1</v>
      </c>
      <c r="BY23" s="170" t="s">
        <v>516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372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309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311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509</v>
      </c>
      <c r="EP23" s="85" t="s">
        <v>510</v>
      </c>
      <c r="EQ23" s="85" t="s">
        <v>511</v>
      </c>
      <c r="ER23" s="85" t="s">
        <v>512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150.27000000000001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82" t="s">
        <v>194</v>
      </c>
      <c r="CE26" s="283"/>
      <c r="CF26" s="285">
        <f>CE24</f>
        <v>1000</v>
      </c>
      <c r="CG26" s="285"/>
      <c r="CH26" s="186"/>
      <c r="CI26" s="137"/>
      <c r="CJ26" s="289" t="s">
        <v>195</v>
      </c>
      <c r="CK26" s="290"/>
      <c r="CL26" s="290"/>
      <c r="CM26" s="291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374</v>
      </c>
      <c r="EF26" s="187" t="s">
        <v>375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0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82" t="s">
        <v>196</v>
      </c>
      <c r="CE27" s="283"/>
      <c r="CF27" s="285">
        <f>CO24</f>
        <v>0</v>
      </c>
      <c r="CG27" s="285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376</v>
      </c>
      <c r="EF27" s="187" t="s">
        <v>377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150.27000000000001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82" t="s">
        <v>197</v>
      </c>
      <c r="CE28" s="283"/>
      <c r="CF28" s="285">
        <f>CP24</f>
        <v>1000</v>
      </c>
      <c r="CG28" s="285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27.04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82" t="s">
        <v>198</v>
      </c>
      <c r="CE29" s="283"/>
      <c r="CF29" s="285">
        <f>CY24</f>
        <v>180</v>
      </c>
      <c r="CG29" s="285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177.31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82" t="s">
        <v>199</v>
      </c>
      <c r="CE30" s="283"/>
      <c r="CF30" s="284">
        <f>CF28+CF29</f>
        <v>1180</v>
      </c>
      <c r="CG30" s="284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378</v>
      </c>
      <c r="EK31" s="137" t="s">
        <v>379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380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381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382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383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A10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86" t="s">
        <v>154</v>
      </c>
      <c r="BS1" s="286"/>
      <c r="BT1" s="286"/>
      <c r="BU1" s="286"/>
      <c r="BV1" s="286"/>
      <c r="BW1" s="286"/>
      <c r="BX1" s="286"/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87" t="s">
        <v>87</v>
      </c>
      <c r="BT19" s="287"/>
      <c r="BU19" s="287"/>
      <c r="BV19" s="287"/>
      <c r="BW19" s="287"/>
      <c r="BX19" s="287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88" t="s">
        <v>89</v>
      </c>
      <c r="BS21" s="288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523</v>
      </c>
      <c r="EJ22" s="197" t="s">
        <v>502</v>
      </c>
      <c r="EK22" s="197" t="s">
        <v>524</v>
      </c>
      <c r="EL22" s="197" t="s">
        <v>525</v>
      </c>
      <c r="EM22" s="197" t="s">
        <v>503</v>
      </c>
      <c r="EN22" s="197" t="s">
        <v>504</v>
      </c>
      <c r="EO22" s="197" t="s">
        <v>505</v>
      </c>
      <c r="EP22" s="197" t="s">
        <v>506</v>
      </c>
      <c r="EQ22" s="197" t="s">
        <v>526</v>
      </c>
      <c r="ER22" s="198" t="s">
        <v>53</v>
      </c>
    </row>
    <row r="23" spans="1:148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360</v>
      </c>
      <c r="H23" s="171">
        <f>F23*G23</f>
        <v>7200</v>
      </c>
      <c r="I23" t="s">
        <v>263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528</v>
      </c>
      <c r="AT23" s="176" t="s">
        <v>58</v>
      </c>
      <c r="AU23" t="s">
        <v>239</v>
      </c>
      <c r="AV23" t="s">
        <v>529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531</v>
      </c>
      <c r="BN23" t="s">
        <v>532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527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263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528</v>
      </c>
      <c r="DK23" s="176" t="s">
        <v>58</v>
      </c>
      <c r="DL23" t="s">
        <v>239</v>
      </c>
      <c r="DM23" t="s">
        <v>533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530</v>
      </c>
      <c r="ED23" t="s">
        <v>534</v>
      </c>
      <c r="EE23" t="s">
        <v>460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535</v>
      </c>
      <c r="EJ23" s="199" t="s">
        <v>509</v>
      </c>
      <c r="EK23" s="199">
        <v>10100</v>
      </c>
      <c r="EL23" s="199" t="s">
        <v>536</v>
      </c>
      <c r="EM23" s="200" t="s">
        <v>537</v>
      </c>
      <c r="EN23" s="199" t="s">
        <v>511</v>
      </c>
      <c r="EO23" s="201" t="s">
        <v>538</v>
      </c>
      <c r="EP23" s="199">
        <v>450</v>
      </c>
      <c r="EQ23" s="199" t="s">
        <v>539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7200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82" t="s">
        <v>194</v>
      </c>
      <c r="BY26" s="283"/>
      <c r="BZ26" s="285">
        <f>BY24</f>
        <v>13200</v>
      </c>
      <c r="CA26" s="285"/>
      <c r="CB26" s="186"/>
      <c r="CC26" s="137"/>
      <c r="CD26" s="289" t="s">
        <v>195</v>
      </c>
      <c r="CE26" s="290"/>
      <c r="CF26" s="290"/>
      <c r="CG26" s="291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7" t="s">
        <v>375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526.79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82" t="s">
        <v>196</v>
      </c>
      <c r="BY27" s="283"/>
      <c r="BZ27" s="285">
        <f>CI24</f>
        <v>965.78</v>
      </c>
      <c r="CA27" s="285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7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6673.21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82" t="s">
        <v>197</v>
      </c>
      <c r="BY28" s="283"/>
      <c r="BZ28" s="285">
        <f>CJ24</f>
        <v>12234.22</v>
      </c>
      <c r="CA28" s="285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1201.18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82" t="s">
        <v>198</v>
      </c>
      <c r="BY29" s="283"/>
      <c r="BZ29" s="285">
        <f>CS24</f>
        <v>2202.16</v>
      </c>
      <c r="CA29" s="285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7874.39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82" t="s">
        <v>199</v>
      </c>
      <c r="BY30" s="283"/>
      <c r="BZ30" s="284">
        <f>BZ28+BZ29</f>
        <v>14436.38</v>
      </c>
      <c r="CA30" s="284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B26" sqref="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566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768.48</v>
      </c>
      <c r="AC23" s="170">
        <f>IF($V21=1,S23+AB23,S23)</f>
        <v>4269.32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492.93216999999999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566</v>
      </c>
      <c r="H24" s="171">
        <f>F24*G24</f>
        <v>4400</v>
      </c>
      <c r="I24">
        <v>0</v>
      </c>
      <c r="J24" s="171">
        <v>0</v>
      </c>
      <c r="K24" s="171">
        <v>0</v>
      </c>
      <c r="L24" s="171">
        <f>H24</f>
        <v>4400</v>
      </c>
      <c r="M24" s="171">
        <f>ROUND(L24*I24%,2)</f>
        <v>0</v>
      </c>
      <c r="N24" s="171">
        <f>H24-M24</f>
        <v>4400</v>
      </c>
      <c r="O24" s="171">
        <f>ROUND(N24*J24%,2)</f>
        <v>0</v>
      </c>
      <c r="P24" s="171">
        <f>ROUND(N24-O24,2)</f>
        <v>4400</v>
      </c>
      <c r="Q24" s="171">
        <f>ROUND(P24*K24%,2)</f>
        <v>0</v>
      </c>
      <c r="R24" s="171">
        <f>ROUND((M24+O24+Q24),2)</f>
        <v>0</v>
      </c>
      <c r="S24" s="171">
        <f>ROUND((H24-R24),2)</f>
        <v>4400</v>
      </c>
      <c r="T24" s="172" t="s">
        <v>146</v>
      </c>
      <c r="U24" s="173">
        <v>0.18</v>
      </c>
      <c r="V24" s="171">
        <f>IF(OR($C$21=1,$C$21=4),ROUND(((S24*U24)/2),2),0)</f>
        <v>396</v>
      </c>
      <c r="W24" s="171">
        <f>IF($C$21=1,ROUND(((S24*U24)/2),2),0)</f>
        <v>396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792</v>
      </c>
      <c r="AC24" s="170">
        <f>IF($V21=1,S24+AB24,S24)</f>
        <v>4400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4400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4400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4400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4400</v>
      </c>
      <c r="AY24" s="176">
        <f>AU24+AW24</f>
        <v>1</v>
      </c>
      <c r="AZ24" s="176">
        <f>ROUND(((AU24*AV24)+(AW24*AX24))/(AU24+AW24),5)</f>
        <v>4400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493.63475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2694.48</v>
      </c>
      <c r="AC28" s="184">
        <f>SUM(AC23:AC27)</f>
        <v>14969.32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14969</v>
      </c>
      <c r="AU28">
        <f>AT28-AC28</f>
        <v>-0.31999999999970896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2694.48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4794.4799999999996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22" workbookViewId="0">
      <selection activeCell="B27" sqref="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553</v>
      </c>
      <c r="H23" s="171">
        <f>F23*G23</f>
        <v>3900</v>
      </c>
      <c r="I23">
        <v>1</v>
      </c>
      <c r="J23" s="171">
        <v>1</v>
      </c>
      <c r="K23" s="171">
        <v>1</v>
      </c>
      <c r="L23" s="171">
        <f>H23</f>
        <v>3900</v>
      </c>
      <c r="M23" s="171">
        <f>ROUND(L23*I23%,2)</f>
        <v>39</v>
      </c>
      <c r="N23" s="171">
        <f>H23-M23</f>
        <v>3861</v>
      </c>
      <c r="O23" s="171">
        <f>ROUND(N23*J23%,2)</f>
        <v>38.61</v>
      </c>
      <c r="P23" s="171">
        <f>ROUND(N23-O23,2)</f>
        <v>3822.39</v>
      </c>
      <c r="Q23" s="171">
        <f>ROUND(P23*K23%,2)</f>
        <v>38.22</v>
      </c>
      <c r="R23" s="171">
        <f>ROUND((M23+O23+Q23),2)</f>
        <v>115.83</v>
      </c>
      <c r="S23" s="171">
        <f>ROUND((H23-R23),2)</f>
        <v>3784.17</v>
      </c>
      <c r="T23" s="172" t="s">
        <v>146</v>
      </c>
      <c r="U23" s="173">
        <v>0.18</v>
      </c>
      <c r="V23" s="171">
        <f>IF(OR($C$21=1,$C$21=4),ROUND(((S23*U23)/2),2),0)</f>
        <v>340.58</v>
      </c>
      <c r="W23" s="171">
        <f>IF($C$21=1,ROUND(((S23*U23)/2),2),0)</f>
        <v>340.58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681.16</v>
      </c>
      <c r="AC23" s="170">
        <f>IF($V21=1,S23+AB23,S23)</f>
        <v>4465.33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3784.17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3784.17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3784.17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3784.17</v>
      </c>
      <c r="AY23" s="176">
        <f>AU23+AW23</f>
        <v>1</v>
      </c>
      <c r="AZ23" s="176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490.32382999999999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553</v>
      </c>
      <c r="H24" s="171">
        <f>F24*G24</f>
        <v>3900</v>
      </c>
      <c r="I24">
        <v>0</v>
      </c>
      <c r="J24" s="171">
        <v>0</v>
      </c>
      <c r="K24" s="171">
        <v>0</v>
      </c>
      <c r="L24" s="171">
        <f>H24</f>
        <v>3900</v>
      </c>
      <c r="M24" s="171">
        <f>ROUND(L24*I24%,2)</f>
        <v>0</v>
      </c>
      <c r="N24" s="171">
        <f>H24-M24</f>
        <v>3900</v>
      </c>
      <c r="O24" s="171">
        <f>ROUND(N24*J24%,2)</f>
        <v>0</v>
      </c>
      <c r="P24" s="171">
        <f>ROUND(N24-O24,2)</f>
        <v>3900</v>
      </c>
      <c r="Q24" s="171">
        <f>ROUND(P24*K24%,2)</f>
        <v>0</v>
      </c>
      <c r="R24" s="171">
        <f>ROUND((M24+O24+Q24),2)</f>
        <v>0</v>
      </c>
      <c r="S24" s="171">
        <f>ROUND((H24-R24),2)</f>
        <v>3900</v>
      </c>
      <c r="T24" s="172" t="s">
        <v>146</v>
      </c>
      <c r="U24" s="173">
        <v>0.18</v>
      </c>
      <c r="V24" s="171">
        <f>IF(OR($C$21=1,$C$21=4),ROUND(((S24*U24)/2),2),0)</f>
        <v>351</v>
      </c>
      <c r="W24" s="171">
        <f>IF($C$21=1,ROUND(((S24*U24)/2),2),0)</f>
        <v>351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702</v>
      </c>
      <c r="AC24" s="170">
        <f>IF($V21=1,S24+AB24,S24)</f>
        <v>4602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3900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3900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3900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3900</v>
      </c>
      <c r="AY24" s="176">
        <f>AU24+AW24</f>
        <v>1</v>
      </c>
      <c r="AZ24" s="176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490.94657999999998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SUM(S23:S27)</f>
        <v>13984.17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2517.16</v>
      </c>
      <c r="AC28" s="184">
        <f>SUM(AC23:AC27)</f>
        <v>16501.330000000002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13984.17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2517.16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16501.330000000002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25" workbookViewId="0">
      <selection activeCell="B28" sqref="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471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576.29999999999995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471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7476.3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1345.73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3445.73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B26" sqref="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471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>
        <v>2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473.62921</v>
      </c>
      <c r="BP23" s="87">
        <f>BN23+AW23</f>
        <v>187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471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360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1449.47</v>
      </c>
      <c r="AC28" s="184">
        <f>SUM(AC23:AC27)</f>
        <v>9502.07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8052.6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9502</v>
      </c>
      <c r="AU28">
        <f>AT28-AC28</f>
        <v>-6.9999999999708962E-2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1449.47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3549.4700000000003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22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>
        <v>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472.53447999999997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254</v>
      </c>
      <c r="H24" s="171">
        <f>F24*G24</f>
        <v>500</v>
      </c>
      <c r="I24">
        <v>0</v>
      </c>
      <c r="J24" s="171">
        <v>0</v>
      </c>
      <c r="K24" s="171">
        <v>0</v>
      </c>
      <c r="L24" s="171">
        <f>H24</f>
        <v>500</v>
      </c>
      <c r="M24" s="171">
        <f>ROUND(L24*I24%,2)</f>
        <v>0</v>
      </c>
      <c r="N24" s="171">
        <f>H24-M24</f>
        <v>500</v>
      </c>
      <c r="O24" s="171">
        <f>ROUND(N24*J24%,2)</f>
        <v>0</v>
      </c>
      <c r="P24" s="171">
        <f>ROUND(N24-O24,2)</f>
        <v>500</v>
      </c>
      <c r="Q24" s="171">
        <f>ROUND(P24*K24%,2)</f>
        <v>0</v>
      </c>
      <c r="R24" s="171">
        <f>ROUND((M24+O24+Q24),2)</f>
        <v>0</v>
      </c>
      <c r="S24" s="171">
        <f>ROUND((H24-R24),2)</f>
        <v>500</v>
      </c>
      <c r="T24" s="172" t="s">
        <v>146</v>
      </c>
      <c r="U24" s="173">
        <v>0.18</v>
      </c>
      <c r="V24" s="171">
        <f>IF(OR($C$21=1,$C$21=4),ROUND(((S24*U24)/2),2),0)</f>
        <v>45</v>
      </c>
      <c r="W24" s="171">
        <f>IF($C$21=1,ROUND(((S24*U24)/2),2),0)</f>
        <v>45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90</v>
      </c>
      <c r="AC24" s="170">
        <f>IF($V21=1,S24+AB24,S24)</f>
        <v>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500</v>
      </c>
      <c r="AY24" s="176">
        <f>AU24+AW24</f>
        <v>1</v>
      </c>
      <c r="AZ24" s="176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472.66701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1309.56</v>
      </c>
      <c r="AC28" s="184">
        <f>SUM(AC23:AC27)</f>
        <v>7275.35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1309.56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3409.56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B23" sqref="B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>
        <v>2</v>
      </c>
      <c r="J23" s="171">
        <v>1</v>
      </c>
      <c r="K23" s="171">
        <v>1</v>
      </c>
      <c r="L23" s="171">
        <f>H23</f>
        <v>500</v>
      </c>
      <c r="M23" s="171">
        <f>ROUND(L23*I23%,2)</f>
        <v>10</v>
      </c>
      <c r="N23" s="171">
        <f>H23-M23</f>
        <v>490</v>
      </c>
      <c r="O23" s="171">
        <f>ROUND(N23*J23%,2)</f>
        <v>4.9000000000000004</v>
      </c>
      <c r="P23" s="171">
        <f>ROUND(N23-O23,2)</f>
        <v>485.1</v>
      </c>
      <c r="Q23" s="171">
        <f>ROUND(P23*K23%,2)</f>
        <v>4.8499999999999996</v>
      </c>
      <c r="R23" s="171">
        <f>ROUND((M23+O23+Q23),2)</f>
        <v>19.75</v>
      </c>
      <c r="S23" s="171">
        <f>ROUND((H23-R23),2)</f>
        <v>480.25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86.45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86.45</v>
      </c>
      <c r="AC23" s="170">
        <f>IF($V21=1,S23+AB23,S23)</f>
        <v>480.25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480.25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480.25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480.25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480.25</v>
      </c>
      <c r="AY23" s="176">
        <f>AU23+AW23</f>
        <v>1</v>
      </c>
      <c r="AZ23" s="176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472.56081999999998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254</v>
      </c>
      <c r="H24" s="171">
        <f>F24*G24</f>
        <v>500</v>
      </c>
      <c r="I24">
        <v>0</v>
      </c>
      <c r="J24" s="171">
        <v>0</v>
      </c>
      <c r="K24" s="171">
        <v>0</v>
      </c>
      <c r="L24" s="171">
        <f>H24</f>
        <v>500</v>
      </c>
      <c r="M24" s="171">
        <f>ROUND(L24*I24%,2)</f>
        <v>0</v>
      </c>
      <c r="N24" s="171">
        <f>H24-M24</f>
        <v>500</v>
      </c>
      <c r="O24" s="171">
        <f>ROUND(N24*J24%,2)</f>
        <v>0</v>
      </c>
      <c r="P24" s="171">
        <f>ROUND(N24-O24,2)</f>
        <v>500</v>
      </c>
      <c r="Q24" s="171">
        <f>ROUND(P24*K24%,2)</f>
        <v>0</v>
      </c>
      <c r="R24" s="171">
        <f>ROUND((M24+O24+Q24),2)</f>
        <v>0</v>
      </c>
      <c r="S24" s="171">
        <f>ROUND((H24-R24),2)</f>
        <v>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90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90</v>
      </c>
      <c r="AC24" s="170">
        <f>IF($V21=1,S24+AB24,S24)</f>
        <v>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500</v>
      </c>
      <c r="AY24" s="176">
        <f>AU24+AW24</f>
        <v>1</v>
      </c>
      <c r="AZ24" s="176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472.66701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1310.45</v>
      </c>
      <c r="AC28" s="184">
        <f>SUM(AC23:AC27)</f>
        <v>7280.25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7280</v>
      </c>
      <c r="AU28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1310.45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3410.45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A17" workbookViewId="0">
      <selection activeCell="B23" sqref="B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>
        <v>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472.53447999999997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254</v>
      </c>
      <c r="H24" s="171">
        <f>F24*G24</f>
        <v>500</v>
      </c>
      <c r="I24">
        <v>0</v>
      </c>
      <c r="J24" s="171">
        <v>0</v>
      </c>
      <c r="K24" s="171">
        <v>0</v>
      </c>
      <c r="L24" s="171">
        <f>H24</f>
        <v>500</v>
      </c>
      <c r="M24" s="171">
        <f>ROUND(L24*I24%,2)</f>
        <v>0</v>
      </c>
      <c r="N24" s="171">
        <f>H24-M24</f>
        <v>500</v>
      </c>
      <c r="O24" s="171">
        <f>ROUND(N24*J24%,2)</f>
        <v>0</v>
      </c>
      <c r="P24" s="171">
        <f>ROUND(N24-O24,2)</f>
        <v>500</v>
      </c>
      <c r="Q24" s="171">
        <f>ROUND(P24*K24%,2)</f>
        <v>0</v>
      </c>
      <c r="R24" s="171">
        <f>ROUND((M24+O24+Q24),2)</f>
        <v>0</v>
      </c>
      <c r="S24" s="171">
        <f>ROUND((H24-R24),2)</f>
        <v>500</v>
      </c>
      <c r="T24" s="172" t="s">
        <v>146</v>
      </c>
      <c r="U24" s="173">
        <v>0.18</v>
      </c>
      <c r="V24" s="171">
        <f>IF(OR($C$21=1,$C$21=4),ROUND(((S24*U24)/2),2),0)</f>
        <v>45</v>
      </c>
      <c r="W24" s="171">
        <f>IF($C$21=1,ROUND(((S24*U24)/2),2),0)</f>
        <v>45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90</v>
      </c>
      <c r="AC24" s="170">
        <f>IF($V21=1,S24+AB24,S24)</f>
        <v>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500</v>
      </c>
      <c r="AY24" s="176">
        <f>AU24+AW24</f>
        <v>1</v>
      </c>
      <c r="AZ24" s="176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472.66701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1309.56</v>
      </c>
      <c r="AC28" s="184">
        <f>SUM(AC23:AC27)</f>
        <v>7275.35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1309.56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3409.56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8" t="s">
        <v>638</v>
      </c>
    </row>
    <row r="23" spans="1:86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243" t="s">
        <v>648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2754</v>
      </c>
      <c r="Y28" s="182">
        <f t="shared" ref="Y28:AE28" si="2">SUM(Y27)</f>
        <v>0</v>
      </c>
      <c r="Z28" s="183">
        <f t="shared" si="2"/>
        <v>0</v>
      </c>
      <c r="AA28" s="182">
        <f t="shared" si="2"/>
        <v>0</v>
      </c>
      <c r="AB28" s="181">
        <f>SUM(AB23:AB27)</f>
        <v>2754</v>
      </c>
      <c r="AC28" s="184">
        <f>SUM(AC23:AC27)</f>
        <v>15300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A10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5310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5310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648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2754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18054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4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40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CT42"/>
  <sheetViews>
    <sheetView topLeftCell="I16" workbookViewId="0">
      <selection activeCell="V21" sqref="V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8" t="s">
        <v>47</v>
      </c>
      <c r="B2" s="248"/>
      <c r="C2" s="248"/>
      <c r="D2" s="248"/>
      <c r="E2" s="248"/>
      <c r="F2" s="248"/>
      <c r="G2" s="248"/>
      <c r="H2" s="24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5310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5310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645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2754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18054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641</v>
      </c>
      <c r="CI22" s="237" t="s">
        <v>642</v>
      </c>
      <c r="CJ22" s="237" t="s">
        <v>643</v>
      </c>
      <c r="CK22" s="237" t="s">
        <v>644</v>
      </c>
    </row>
    <row r="23" spans="1:8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639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640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641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 t="shared" ref="X28:AE28" si="3">SUM(X27)</f>
        <v>378</v>
      </c>
      <c r="Y28" s="182">
        <f t="shared" si="3"/>
        <v>0</v>
      </c>
      <c r="Z28" s="183">
        <f t="shared" si="3"/>
        <v>0</v>
      </c>
      <c r="AA28" s="182">
        <f t="shared" si="3"/>
        <v>0</v>
      </c>
      <c r="AB28" s="181">
        <f>SUM(AB23:AB27)</f>
        <v>2754</v>
      </c>
      <c r="AC28" s="184">
        <f>SUM(AC23:AC27)</f>
        <v>15300</v>
      </c>
      <c r="AD28" s="185">
        <f t="shared" si="3"/>
        <v>120</v>
      </c>
      <c r="AE28" s="185">
        <f t="shared" si="3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40" t="s">
        <v>642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40" t="s">
        <v>645</v>
      </c>
      <c r="CC29">
        <v>0</v>
      </c>
      <c r="CD29" s="239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1" t="s">
        <v>47</v>
      </c>
      <c r="B2" s="251"/>
      <c r="C2" s="251"/>
      <c r="D2" s="251"/>
      <c r="E2" s="251"/>
      <c r="F2" s="251"/>
      <c r="G2" s="251"/>
      <c r="H2" s="25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649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650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660</v>
      </c>
      <c r="CC27">
        <v>0</v>
      </c>
      <c r="CD27" s="239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2754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0" t="s">
        <v>47</v>
      </c>
      <c r="B2" s="250"/>
      <c r="C2" s="250"/>
      <c r="D2" s="250"/>
      <c r="E2" s="250"/>
      <c r="F2" s="250"/>
      <c r="G2" s="250"/>
      <c r="H2" s="25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649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650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659</v>
      </c>
      <c r="CC27">
        <v>0</v>
      </c>
      <c r="CD27" s="239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2754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405</v>
      </c>
      <c r="W23" s="171">
        <f>IF($C$21=1,ROUND(((S23*U23)/2),2),0)</f>
        <v>405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405</v>
      </c>
      <c r="W24" s="171">
        <f>IF($C$21=1,ROUND(((S24*U24)/2),2),0)</f>
        <v>405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639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640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641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1377</v>
      </c>
      <c r="W28" s="182">
        <f>SUM(W23:W27)</f>
        <v>1377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 t="s">
        <v>642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 t="s">
        <v>659</v>
      </c>
      <c r="CC29">
        <v>0</v>
      </c>
      <c r="CD29" s="239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A16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810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810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649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650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648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2754</v>
      </c>
      <c r="Y28" s="182">
        <f t="shared" ref="Y28:AE28" si="6">SUM(Y27)</f>
        <v>0</v>
      </c>
      <c r="Z28" s="183">
        <f t="shared" si="6"/>
        <v>0</v>
      </c>
      <c r="AA28" s="182">
        <f t="shared" si="6"/>
        <v>0</v>
      </c>
      <c r="AB28" s="181">
        <f>SUM(AB23:AB27)</f>
        <v>2754</v>
      </c>
      <c r="AC28" s="184">
        <f>SUM(AC23:AC27)</f>
        <v>15300</v>
      </c>
      <c r="AD28" s="185">
        <f t="shared" si="6"/>
        <v>120</v>
      </c>
      <c r="AE28" s="185">
        <f t="shared" si="6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4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40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CP16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405</v>
      </c>
      <c r="W23" s="171">
        <f>IF($C$21=1,ROUND(((S23*U23)/2),2),0)</f>
        <v>405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405</v>
      </c>
      <c r="W24" s="171">
        <f>IF($C$21=1,ROUND(((S24*U24)/2),2),0)</f>
        <v>405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639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640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641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1377</v>
      </c>
      <c r="W28" s="182">
        <f>SUM(W23:W27)</f>
        <v>1377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 t="s">
        <v>642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 t="s">
        <v>645</v>
      </c>
      <c r="CC29">
        <v>0</v>
      </c>
      <c r="CD29" s="239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5" t="s">
        <v>47</v>
      </c>
      <c r="B2" s="255"/>
      <c r="C2" s="255"/>
      <c r="D2" s="255"/>
      <c r="E2" s="255"/>
      <c r="F2" s="255"/>
      <c r="G2" s="255"/>
      <c r="H2" s="25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68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0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669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68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0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68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0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0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0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2100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4" t="s">
        <v>47</v>
      </c>
      <c r="B2" s="254"/>
      <c r="C2" s="254"/>
      <c r="D2" s="254"/>
      <c r="E2" s="254"/>
      <c r="F2" s="254"/>
      <c r="G2" s="254"/>
      <c r="H2" s="25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405</v>
      </c>
      <c r="W23" s="171">
        <f>IF($C$21=1,ROUND(((S23*U23)/2),2),0)</f>
        <v>405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405</v>
      </c>
      <c r="W24" s="171">
        <f>IF($C$21=1,ROUND(((S24*U24)/2),2),0)</f>
        <v>405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668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1377</v>
      </c>
      <c r="W28" s="182">
        <f>SUM(W23:W27)</f>
        <v>1377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4" t="s">
        <v>47</v>
      </c>
      <c r="B2" s="254"/>
      <c r="C2" s="254"/>
      <c r="D2" s="254"/>
      <c r="E2" s="254"/>
      <c r="F2" s="254"/>
      <c r="G2" s="254"/>
      <c r="H2" s="25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0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662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0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0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0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0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2100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3" t="s">
        <v>47</v>
      </c>
      <c r="B2" s="253"/>
      <c r="C2" s="253"/>
      <c r="D2" s="253"/>
      <c r="E2" s="253"/>
      <c r="F2" s="253"/>
      <c r="G2" s="253"/>
      <c r="H2" s="25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0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662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0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0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0</v>
      </c>
      <c r="W28" s="182">
        <f>SUM(W23:W27)</f>
        <v>0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0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0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2100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2" t="s">
        <v>47</v>
      </c>
      <c r="B2" s="252"/>
      <c r="C2" s="252"/>
      <c r="D2" s="252"/>
      <c r="E2" s="252"/>
      <c r="F2" s="252"/>
      <c r="G2" s="252"/>
      <c r="H2" s="25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405</v>
      </c>
      <c r="W23" s="171">
        <f>IF($C$21=1,ROUND(((S23*U23)/2),2),0)</f>
        <v>405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4500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551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405</v>
      </c>
      <c r="W24" s="171">
        <f>IF($C$21=1,ROUND(((S24*U24)/2),2),0)</f>
        <v>405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4500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661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1377</v>
      </c>
      <c r="W28" s="182">
        <f>SUM(W23:W27)</f>
        <v>1377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15300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workbookViewId="0">
      <selection activeCell="AT28" sqref="AT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7" t="s">
        <v>47</v>
      </c>
      <c r="B2" s="247"/>
      <c r="C2" s="247"/>
      <c r="D2" s="247"/>
      <c r="E2" s="247"/>
      <c r="F2" s="247"/>
      <c r="G2" s="247"/>
      <c r="H2" s="24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236" t="s">
        <v>633</v>
      </c>
      <c r="CA22" s="237" t="s">
        <v>53</v>
      </c>
      <c r="CB22" s="237" t="s">
        <v>632</v>
      </c>
      <c r="CC22" s="237" t="s">
        <v>630</v>
      </c>
      <c r="CD22" s="237" t="s">
        <v>631</v>
      </c>
      <c r="CE22" s="237" t="s">
        <v>634</v>
      </c>
      <c r="CF22" s="237" t="s">
        <v>635</v>
      </c>
      <c r="CG22" s="237" t="s">
        <v>636</v>
      </c>
      <c r="CH22" s="237" t="s">
        <v>638</v>
      </c>
      <c r="CI22" s="237" t="s">
        <v>657</v>
      </c>
      <c r="CJ22" s="237" t="s">
        <v>658</v>
      </c>
      <c r="CK22" s="237" t="s">
        <v>641</v>
      </c>
      <c r="CL22" s="237" t="s">
        <v>642</v>
      </c>
      <c r="CM22" s="237" t="s">
        <v>651</v>
      </c>
      <c r="CN22" s="237" t="s">
        <v>652</v>
      </c>
      <c r="CO22" s="237" t="s">
        <v>653</v>
      </c>
      <c r="CP22" s="237" t="s">
        <v>643</v>
      </c>
      <c r="CQ22" s="237" t="s">
        <v>644</v>
      </c>
      <c r="CR22" s="237" t="s">
        <v>654</v>
      </c>
      <c r="CS22" s="237" t="s">
        <v>655</v>
      </c>
      <c r="CT22" s="237" t="s">
        <v>656</v>
      </c>
    </row>
    <row r="23" spans="1:98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0</v>
      </c>
      <c r="J23" s="171">
        <v>0</v>
      </c>
      <c r="K23" s="171">
        <v>0</v>
      </c>
      <c r="L23" s="171">
        <f>H23</f>
        <v>4500</v>
      </c>
      <c r="M23" s="171">
        <f>ROUND(L23*I23%,2)</f>
        <v>0</v>
      </c>
      <c r="N23" s="171">
        <f>H23-M23</f>
        <v>4500</v>
      </c>
      <c r="O23" s="171">
        <f>ROUND(N23*J23%,2)</f>
        <v>0</v>
      </c>
      <c r="P23" s="171">
        <f>ROUND(N23-O23,2)</f>
        <v>4500</v>
      </c>
      <c r="Q23" s="171">
        <f>ROUND(P23*K23%,2)</f>
        <v>0</v>
      </c>
      <c r="R23" s="171">
        <f>ROUND((M23+O23+Q23),2)</f>
        <v>0</v>
      </c>
      <c r="S23" s="171">
        <f>ROUND((H23-R23),2)</f>
        <v>4500</v>
      </c>
      <c r="T23" s="172" t="s">
        <v>146</v>
      </c>
      <c r="U23" s="173">
        <v>0.18</v>
      </c>
      <c r="V23" s="171">
        <f>IF(OR($C$21=1,$C$21=4),ROUND(((S23*U23)/2),2),0)</f>
        <v>405</v>
      </c>
      <c r="W23" s="171">
        <f>IF($C$21=1,ROUND(((S23*U23)/2),2),0)</f>
        <v>405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810</v>
      </c>
      <c r="AC23" s="170">
        <f>IF($V21=1,S23+AB23,S23)</f>
        <v>5310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>IF($P$21=1,(S23/$S$28)*$E$42,AD23/$AD$28*$E$42)</f>
        <v>0</v>
      </c>
      <c r="AI23" s="172">
        <f>S23*$M$21</f>
        <v>4500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4500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4500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4500</v>
      </c>
      <c r="AY23" s="176">
        <f>AU23+AW23</f>
        <v>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494.17237999999998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3" t="s">
        <v>49</v>
      </c>
      <c r="BY23" s="199">
        <v>450</v>
      </c>
      <c r="BZ23" s="199" t="s">
        <v>627</v>
      </c>
      <c r="CA23" s="202">
        <v>60</v>
      </c>
      <c r="CB23" s="199" t="s">
        <v>627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405</v>
      </c>
      <c r="W24" s="171">
        <f>IF($C$21=1,ROUND(((S24*U24)/2),2),0)</f>
        <v>405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5310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ref="AH24" si="1">IF($P$21=1,(S24/$S$28)*$E$42,AD24/$AD$28*$E$42)</f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  <c r="CB24" s="199" t="s">
        <v>543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>IF($P$21=1,(S25/$S$28)*$E$42,AD25/$AD$28*$E$42)</f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627</v>
      </c>
      <c r="CA25" s="202">
        <v>40</v>
      </c>
      <c r="CB25" s="199" t="s">
        <v>628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>IF($P$21=1,(S26/$S$28)*$E$42,AD26/$AD$28*$E$42)</f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627</v>
      </c>
      <c r="CA26" s="202">
        <v>40</v>
      </c>
      <c r="CB26" s="199" t="s">
        <v>629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>IF($P$21=1,(S27/$S$28)*$E$42,AD27/$AD$28*$E$42)</f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627</v>
      </c>
      <c r="CA27" s="202">
        <v>40</v>
      </c>
      <c r="CB27" s="199" t="s">
        <v>645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>SUM(V23:V27)</f>
        <v>1377</v>
      </c>
      <c r="W28" s="182">
        <f>SUM(W23:W27)</f>
        <v>1377</v>
      </c>
      <c r="X28" s="182">
        <f>SUM(X23:X27)</f>
        <v>0</v>
      </c>
      <c r="Y28" s="182">
        <f t="shared" ref="Y28:AE28" si="4">SUM(Y27)</f>
        <v>0</v>
      </c>
      <c r="Z28" s="183">
        <f t="shared" si="4"/>
        <v>0</v>
      </c>
      <c r="AA28" s="182">
        <f t="shared" si="4"/>
        <v>0</v>
      </c>
      <c r="AB28" s="181">
        <f>SUM(AB23:AB27)</f>
        <v>2754</v>
      </c>
      <c r="AC28" s="184">
        <f>SUM(AC23:AC27)</f>
        <v>18054</v>
      </c>
      <c r="AD28" s="185">
        <f t="shared" si="4"/>
        <v>120</v>
      </c>
      <c r="AE28" s="185">
        <f t="shared" si="4"/>
        <v>0</v>
      </c>
      <c r="AF28" s="184"/>
      <c r="AG28" s="185">
        <f>SUM(AG27)</f>
        <v>0</v>
      </c>
      <c r="AH28" s="185">
        <f>IF($P$21=1,(S28/$S$28)*$E$42,AD28/$AD$28*$E$42)</f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9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9"/>
      <c r="CD29" s="239"/>
    </row>
    <row r="30" spans="1:98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2754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4854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A28" sqref="A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1</v>
      </c>
      <c r="J23" s="171">
        <v>1</v>
      </c>
      <c r="K23" s="171">
        <v>1</v>
      </c>
      <c r="L23" s="171">
        <f>H23</f>
        <v>4500</v>
      </c>
      <c r="M23" s="171">
        <f>ROUND(L23*I23%,2)</f>
        <v>45</v>
      </c>
      <c r="N23" s="171">
        <f>H23-M23</f>
        <v>4455</v>
      </c>
      <c r="O23" s="171">
        <f>ROUND(N23*J23%,2)</f>
        <v>44.55</v>
      </c>
      <c r="P23" s="171">
        <f>ROUND(N23-O23,2)</f>
        <v>4410.45</v>
      </c>
      <c r="Q23" s="171">
        <f>ROUND(P23*K23%,2)</f>
        <v>44.1</v>
      </c>
      <c r="R23" s="171">
        <f>ROUND((M23+O23+Q23),2)</f>
        <v>133.65</v>
      </c>
      <c r="S23" s="171">
        <f>ROUND((H23-R23),2)</f>
        <v>4366.3500000000004</v>
      </c>
      <c r="T23" s="172" t="s">
        <v>146</v>
      </c>
      <c r="U23" s="173">
        <v>0.18</v>
      </c>
      <c r="V23" s="171">
        <f>IF(OR($C$21=1,$C$21=4),ROUND(((S23*U23)/2),2),0)</f>
        <v>392.97</v>
      </c>
      <c r="W23" s="171">
        <f>IF($C$21=1,ROUND(((S23*U23)/2),2),0)</f>
        <v>392.97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785.94</v>
      </c>
      <c r="AC23" s="170">
        <f>IF($V21=1,S23+AB23,S23)</f>
        <v>5152.2900000000009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4366.3500000000004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4366.3500000000004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4366.3500000000004</v>
      </c>
      <c r="AS23" s="176" t="s">
        <v>528</v>
      </c>
      <c r="AT23" s="176" t="s">
        <v>58</v>
      </c>
      <c r="AU23" t="s">
        <v>239</v>
      </c>
      <c r="AV23" t="s">
        <v>540</v>
      </c>
      <c r="AW23" s="176">
        <f>AM23</f>
        <v>1</v>
      </c>
      <c r="AX23" s="176">
        <f>AR23</f>
        <v>4366.3500000000004</v>
      </c>
      <c r="AY23" s="176">
        <f>AU23+AW23</f>
        <v>1</v>
      </c>
      <c r="AZ23" s="176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541</v>
      </c>
      <c r="BN23" t="s">
        <v>542</v>
      </c>
      <c r="BO23" s="176">
        <f>ROUND((((AW23*AZ23)+(BN23*BM23))/(AW23+BN23)),5)</f>
        <v>493.45382999999998</v>
      </c>
      <c r="BP23" s="87">
        <f>BN23+AW23</f>
        <v>186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543</v>
      </c>
      <c r="CA23" s="202">
        <v>60</v>
      </c>
    </row>
    <row r="24" spans="1:79" ht="15.75" thickBot="1">
      <c r="A24" s="170">
        <v>2</v>
      </c>
      <c r="B24" s="170" t="s">
        <v>527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572</v>
      </c>
      <c r="H24" s="171">
        <f>F24*G24</f>
        <v>4500</v>
      </c>
      <c r="I24">
        <v>0</v>
      </c>
      <c r="J24" s="171">
        <v>0</v>
      </c>
      <c r="K24" s="171">
        <v>0</v>
      </c>
      <c r="L24" s="171">
        <f>H24</f>
        <v>4500</v>
      </c>
      <c r="M24" s="171">
        <f>ROUND(L24*I24%,2)</f>
        <v>0</v>
      </c>
      <c r="N24" s="171">
        <f>H24-M24</f>
        <v>4500</v>
      </c>
      <c r="O24" s="171">
        <f>ROUND(N24*J24%,2)</f>
        <v>0</v>
      </c>
      <c r="P24" s="171">
        <f>ROUND(N24-O24,2)</f>
        <v>4500</v>
      </c>
      <c r="Q24" s="171">
        <f>ROUND(P24*K24%,2)</f>
        <v>0</v>
      </c>
      <c r="R24" s="171">
        <f>ROUND((M24+O24+Q24),2)</f>
        <v>0</v>
      </c>
      <c r="S24" s="171">
        <f>ROUND((H24-R24),2)</f>
        <v>4500</v>
      </c>
      <c r="T24" s="172" t="s">
        <v>146</v>
      </c>
      <c r="U24" s="173">
        <v>0.18</v>
      </c>
      <c r="V24" s="171">
        <f>IF(OR($C$21=1,$C$21=4),ROUND(((S24*U24)/2),2),0)</f>
        <v>405</v>
      </c>
      <c r="W24" s="171">
        <f>IF($C$21=1,ROUND(((S24*U24)/2),2),0)</f>
        <v>405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810</v>
      </c>
      <c r="AC24" s="170">
        <f>IF($V21=1,S24+AB24,S24)</f>
        <v>5310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4500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4500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4500</v>
      </c>
      <c r="AS24" s="176" t="s">
        <v>528</v>
      </c>
      <c r="AT24" s="176" t="s">
        <v>58</v>
      </c>
      <c r="AU24" t="s">
        <v>239</v>
      </c>
      <c r="AV24" t="s">
        <v>540</v>
      </c>
      <c r="AW24" s="176">
        <f>AM24</f>
        <v>1</v>
      </c>
      <c r="AX24" s="176">
        <f>AR24</f>
        <v>4500</v>
      </c>
      <c r="AY24" s="176">
        <f>AU24+AW24</f>
        <v>1</v>
      </c>
      <c r="AZ24" s="176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530</v>
      </c>
      <c r="BM24" t="s">
        <v>541</v>
      </c>
      <c r="BN24" t="s">
        <v>542</v>
      </c>
      <c r="BO24" s="176">
        <f>ROUND((((AW24*AZ24)+(BN24*BM24))/(AW24+BN24)),5)</f>
        <v>494.17237999999998</v>
      </c>
      <c r="BP24" s="87">
        <f>BN24+AW24</f>
        <v>186</v>
      </c>
      <c r="BQ24" s="88">
        <v>88363222</v>
      </c>
      <c r="BR24" s="199" t="s">
        <v>535</v>
      </c>
      <c r="BS24" s="199" t="s">
        <v>509</v>
      </c>
      <c r="BT24" s="199">
        <v>10100</v>
      </c>
      <c r="BU24" s="199" t="s">
        <v>536</v>
      </c>
      <c r="BV24" s="200" t="s">
        <v>537</v>
      </c>
      <c r="BW24" s="199" t="s">
        <v>511</v>
      </c>
      <c r="BX24" s="201" t="s">
        <v>538</v>
      </c>
      <c r="BY24" s="199">
        <v>800</v>
      </c>
      <c r="BZ24" s="199" t="s">
        <v>543</v>
      </c>
      <c r="CA24" s="202">
        <v>70</v>
      </c>
    </row>
    <row r="25" spans="1:79" ht="15.75" thickBot="1">
      <c r="A25" s="170">
        <v>3</v>
      </c>
      <c r="B25" s="170" t="s">
        <v>544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528</v>
      </c>
      <c r="AT25" s="176" t="s">
        <v>58</v>
      </c>
      <c r="AU25" t="s">
        <v>239</v>
      </c>
      <c r="AV25" t="s">
        <v>540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530</v>
      </c>
      <c r="BM25" t="s">
        <v>541</v>
      </c>
      <c r="BN25" t="s">
        <v>542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545</v>
      </c>
      <c r="BS25" s="199" t="s">
        <v>546</v>
      </c>
      <c r="BT25" s="199">
        <v>10101</v>
      </c>
      <c r="BU25" s="199" t="s">
        <v>547</v>
      </c>
      <c r="BV25" s="200" t="s">
        <v>537</v>
      </c>
      <c r="BW25" s="199" t="s">
        <v>511</v>
      </c>
      <c r="BX25" s="203" t="s">
        <v>49</v>
      </c>
      <c r="BY25" s="199">
        <v>400</v>
      </c>
      <c r="BZ25" s="199" t="s">
        <v>543</v>
      </c>
      <c r="CA25" s="202">
        <v>40</v>
      </c>
    </row>
    <row r="26" spans="1:79" ht="15.75" thickBot="1">
      <c r="A26" s="170">
        <v>4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528</v>
      </c>
      <c r="AT26" s="176" t="s">
        <v>58</v>
      </c>
      <c r="AU26" t="s">
        <v>239</v>
      </c>
      <c r="AV26" t="s">
        <v>540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530</v>
      </c>
      <c r="BM26" t="s">
        <v>541</v>
      </c>
      <c r="BN26" t="s">
        <v>542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545</v>
      </c>
      <c r="BS26" s="199" t="s">
        <v>546</v>
      </c>
      <c r="BT26" s="199">
        <v>10101</v>
      </c>
      <c r="BU26" s="199" t="s">
        <v>547</v>
      </c>
      <c r="BV26" s="200" t="s">
        <v>537</v>
      </c>
      <c r="BW26" s="199" t="s">
        <v>511</v>
      </c>
      <c r="BX26" s="203" t="s">
        <v>49</v>
      </c>
      <c r="BY26" s="199">
        <v>400</v>
      </c>
      <c r="BZ26" s="199" t="s">
        <v>543</v>
      </c>
      <c r="CA26" s="202">
        <v>40</v>
      </c>
    </row>
    <row r="27" spans="1:79" ht="15.75" thickBot="1">
      <c r="A27" s="170">
        <v>5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528</v>
      </c>
      <c r="AT27" s="176" t="s">
        <v>58</v>
      </c>
      <c r="AU27">
        <v>0</v>
      </c>
      <c r="AV27" t="s">
        <v>540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530</v>
      </c>
      <c r="BM27" t="s">
        <v>541</v>
      </c>
      <c r="BN27" t="s">
        <v>542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545</v>
      </c>
      <c r="BS27" s="199" t="s">
        <v>546</v>
      </c>
      <c r="BT27" s="199">
        <v>10101</v>
      </c>
      <c r="BU27" s="199" t="s">
        <v>547</v>
      </c>
      <c r="BV27" s="200" t="s">
        <v>537</v>
      </c>
      <c r="BW27" s="199" t="s">
        <v>511</v>
      </c>
      <c r="BX27" s="203" t="s">
        <v>49</v>
      </c>
      <c r="BY27" s="199">
        <v>400</v>
      </c>
      <c r="BZ27" s="199" t="s">
        <v>543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2729.94</v>
      </c>
      <c r="AC28" s="184">
        <f>SUM(AC23:AC27)</f>
        <v>17896.29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194</v>
      </c>
      <c r="H30" s="283"/>
      <c r="I30" s="285">
        <f>H28</f>
        <v>2100</v>
      </c>
      <c r="J30" s="285"/>
      <c r="K30" s="186"/>
      <c r="L30" s="137"/>
      <c r="M30" s="289" t="s">
        <v>195</v>
      </c>
      <c r="N30" s="290"/>
      <c r="O30" s="290"/>
      <c r="P30" s="29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7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82" t="s">
        <v>196</v>
      </c>
      <c r="H31" s="283"/>
      <c r="I31" s="285">
        <f>R28</f>
        <v>0</v>
      </c>
      <c r="J31" s="285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7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82" t="s">
        <v>197</v>
      </c>
      <c r="H32" s="283"/>
      <c r="I32" s="285">
        <f>S28</f>
        <v>2100</v>
      </c>
      <c r="J32" s="285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82" t="s">
        <v>198</v>
      </c>
      <c r="H33" s="283"/>
      <c r="I33" s="285">
        <f>AB28</f>
        <v>2729.94</v>
      </c>
      <c r="J33" s="285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82" t="s">
        <v>199</v>
      </c>
      <c r="H34" s="283"/>
      <c r="I34" s="284">
        <f>I32+I33</f>
        <v>4829.9400000000005</v>
      </c>
      <c r="J34" s="284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471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360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472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647</v>
      </c>
      <c r="BN23" t="s">
        <v>646</v>
      </c>
      <c r="BO23" s="176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1200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47.4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1152.5999999999999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207.47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1360.07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471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360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309</v>
      </c>
      <c r="AT23" s="176" t="s">
        <v>58</v>
      </c>
      <c r="AU23" t="s">
        <v>239</v>
      </c>
      <c r="AV23" t="s">
        <v>548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364</v>
      </c>
      <c r="BM23" t="s">
        <v>555</v>
      </c>
      <c r="BN23" t="s">
        <v>554</v>
      </c>
      <c r="BO23" s="176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600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23.7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576.29999999999995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103.73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680.03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566</v>
      </c>
      <c r="H23" s="171">
        <f>F23*G23</f>
        <v>4400</v>
      </c>
      <c r="I23">
        <v>1</v>
      </c>
      <c r="J23" s="171">
        <v>1</v>
      </c>
      <c r="K23" s="171">
        <v>1</v>
      </c>
      <c r="L23" s="171">
        <f>H23</f>
        <v>4400</v>
      </c>
      <c r="M23" s="171">
        <f>ROUND(L23*I23%,2)</f>
        <v>44</v>
      </c>
      <c r="N23" s="171">
        <f>H23-M23</f>
        <v>4356</v>
      </c>
      <c r="O23" s="171">
        <f>ROUND(N23*J23%,2)</f>
        <v>43.56</v>
      </c>
      <c r="P23" s="171">
        <f>ROUND(N23-O23,2)</f>
        <v>4312.4399999999996</v>
      </c>
      <c r="Q23" s="171">
        <f>ROUND(P23*K23%,2)</f>
        <v>43.12</v>
      </c>
      <c r="R23" s="171">
        <f>ROUND((M23+O23+Q23),2)</f>
        <v>130.68</v>
      </c>
      <c r="S23" s="171">
        <f>ROUND((H23-R23),2)</f>
        <v>4269.32</v>
      </c>
      <c r="T23" s="172" t="s">
        <v>146</v>
      </c>
      <c r="U23" s="173">
        <v>0.18</v>
      </c>
      <c r="V23" s="171">
        <f>IF(OR($C$21=1,$C$21=4),ROUND(((S23*U23)/2),2),0)</f>
        <v>384.24</v>
      </c>
      <c r="W23" s="171">
        <f>IF($C$21=1,ROUND(((S23*U23)/2),2),0)</f>
        <v>384.24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768.48</v>
      </c>
      <c r="AC23" s="170">
        <f>IF($V21=1,S23+AB23,S23)</f>
        <v>4269.32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4269.32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4269.32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4269.32</v>
      </c>
      <c r="AS23" s="176" t="s">
        <v>528</v>
      </c>
      <c r="AT23" s="176" t="s">
        <v>58</v>
      </c>
      <c r="AU23" t="s">
        <v>239</v>
      </c>
      <c r="AV23" t="s">
        <v>563</v>
      </c>
      <c r="AW23" s="176">
        <f>AM23</f>
        <v>1</v>
      </c>
      <c r="AX23" s="176">
        <f>AR23</f>
        <v>4269.32</v>
      </c>
      <c r="AY23" s="176">
        <f>AU23+AW23</f>
        <v>1</v>
      </c>
      <c r="AZ23" s="176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565</v>
      </c>
      <c r="BN23" t="s">
        <v>564</v>
      </c>
      <c r="BO23" s="176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4400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130.68</v>
      </c>
      <c r="S24" s="181">
        <f>SUM(S23)</f>
        <v>4269.32</v>
      </c>
      <c r="T24" s="181"/>
      <c r="U24" s="181"/>
      <c r="V24" s="182">
        <f t="shared" ref="V24:AE24" si="1">SUM(V23)</f>
        <v>384.24</v>
      </c>
      <c r="W24" s="182">
        <f t="shared" si="1"/>
        <v>384.24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768.48</v>
      </c>
      <c r="AC24" s="184">
        <f t="shared" si="1"/>
        <v>4269.32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4269.32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4400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130.68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4269.32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768.48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5037.7999999999993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228</v>
      </c>
      <c r="H23" s="171">
        <f>F23*G23</f>
        <v>400</v>
      </c>
      <c r="I23" t="s">
        <v>223</v>
      </c>
      <c r="J23" s="171">
        <v>1</v>
      </c>
      <c r="K23" s="171">
        <v>1</v>
      </c>
      <c r="L23" s="171">
        <f>H23</f>
        <v>400</v>
      </c>
      <c r="M23" s="171">
        <f>ROUND(L23*I23%,2)</f>
        <v>8</v>
      </c>
      <c r="N23" s="171">
        <f>H23-M23</f>
        <v>392</v>
      </c>
      <c r="O23" s="171">
        <f>ROUND(N23*J23%,2)</f>
        <v>3.92</v>
      </c>
      <c r="P23" s="171">
        <f>ROUND(N23-O23,2)</f>
        <v>388.08</v>
      </c>
      <c r="Q23" s="171">
        <f>ROUND(P23*K23%,2)</f>
        <v>3.88</v>
      </c>
      <c r="R23" s="171">
        <f>ROUND((M23+O23+Q23),2)</f>
        <v>15.8</v>
      </c>
      <c r="S23" s="171">
        <f>ROUND((H23-R23),2)</f>
        <v>384.2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0</v>
      </c>
      <c r="AC23" s="170">
        <f>IF($V21=1,S23+AB23,S23)</f>
        <v>384.2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384.2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384.2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384.2</v>
      </c>
      <c r="AS23" s="176" t="s">
        <v>595</v>
      </c>
      <c r="AT23" s="176" t="s">
        <v>58</v>
      </c>
      <c r="AW23" s="176">
        <f>AM23</f>
        <v>1</v>
      </c>
      <c r="AX23" s="176">
        <f>AR23</f>
        <v>384.2</v>
      </c>
      <c r="AY23" s="176">
        <f>AU23+AW23</f>
        <v>1</v>
      </c>
      <c r="AZ23" s="176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596</v>
      </c>
      <c r="BM23" t="s">
        <v>239</v>
      </c>
      <c r="BN23" t="s">
        <v>239</v>
      </c>
      <c r="BO23" s="176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15.8</v>
      </c>
      <c r="S24" s="181">
        <f>SUM(S23)</f>
        <v>384.2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0</v>
      </c>
      <c r="AC24" s="184">
        <f t="shared" si="1"/>
        <v>384.2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384.2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15.8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384.2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384.2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251</v>
      </c>
      <c r="H23" s="171">
        <f>F23*G23</f>
        <v>455</v>
      </c>
      <c r="I23" t="s">
        <v>223</v>
      </c>
      <c r="J23" s="171">
        <v>1</v>
      </c>
      <c r="K23" s="171">
        <v>1</v>
      </c>
      <c r="L23" s="171">
        <f>H23</f>
        <v>455</v>
      </c>
      <c r="M23" s="171">
        <f>ROUND(L23*I23%,2)</f>
        <v>9.1</v>
      </c>
      <c r="N23" s="171">
        <f>H23-M23</f>
        <v>445.9</v>
      </c>
      <c r="O23" s="171">
        <f>ROUND(N23*J23%,2)</f>
        <v>4.46</v>
      </c>
      <c r="P23" s="171">
        <f>ROUND(N23-O23,2)</f>
        <v>441.44</v>
      </c>
      <c r="Q23" s="171">
        <f>ROUND(P23*K23%,2)</f>
        <v>4.41</v>
      </c>
      <c r="R23" s="171">
        <f>ROUND((M23+O23+Q23),2)</f>
        <v>17.97</v>
      </c>
      <c r="S23" s="171">
        <f>ROUND((H23-R23),2)</f>
        <v>437.03</v>
      </c>
      <c r="T23" s="172" t="s">
        <v>146</v>
      </c>
      <c r="U23" s="173">
        <v>0.18</v>
      </c>
      <c r="V23" s="171">
        <f>IF(OR($C$21=1,$C$21=4),ROUND(((S23*U23)/2),2),0)</f>
        <v>39.33</v>
      </c>
      <c r="W23" s="171">
        <f>IF($C$21=1,ROUND(((S23*U23)/2),2),0)</f>
        <v>39.33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78.66</v>
      </c>
      <c r="AC23" s="170">
        <f>IF($V21=1,S23+AB23,S23)</f>
        <v>437.03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437.03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437.03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437.03</v>
      </c>
      <c r="AS23" s="176" t="s">
        <v>591</v>
      </c>
      <c r="AT23" s="176" t="s">
        <v>58</v>
      </c>
      <c r="AU23" t="s">
        <v>239</v>
      </c>
      <c r="AV23" t="s">
        <v>593</v>
      </c>
      <c r="AW23" s="176">
        <f>AM23</f>
        <v>1</v>
      </c>
      <c r="AX23" s="176">
        <f>AR23</f>
        <v>437.03</v>
      </c>
      <c r="AY23" s="176">
        <f>AU23+AW23</f>
        <v>1</v>
      </c>
      <c r="AZ23" s="176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592</v>
      </c>
      <c r="BM23" t="s">
        <v>594</v>
      </c>
      <c r="BN23" t="s">
        <v>263</v>
      </c>
      <c r="BO23" s="176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17.97</v>
      </c>
      <c r="S24" s="181">
        <f>SUM(S23)</f>
        <v>437.03</v>
      </c>
      <c r="T24" s="181"/>
      <c r="U24" s="181"/>
      <c r="V24" s="182">
        <f t="shared" ref="V24:AE24" si="1">SUM(V23)</f>
        <v>39.33</v>
      </c>
      <c r="W24" s="182">
        <f t="shared" si="1"/>
        <v>39.33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78.66</v>
      </c>
      <c r="AC24" s="184">
        <f t="shared" si="1"/>
        <v>437.03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437.03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455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17.97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437.03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78.66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515.68999999999994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600</v>
      </c>
      <c r="H23" s="171">
        <f>F23*G23</f>
        <v>377</v>
      </c>
      <c r="I23" t="s">
        <v>223</v>
      </c>
      <c r="J23" s="171">
        <v>1</v>
      </c>
      <c r="K23" s="171">
        <v>1</v>
      </c>
      <c r="L23" s="171">
        <f>H23</f>
        <v>377</v>
      </c>
      <c r="M23" s="171">
        <f>ROUND(L23*I23%,2)</f>
        <v>7.54</v>
      </c>
      <c r="N23" s="171">
        <f>H23-M23</f>
        <v>369.46</v>
      </c>
      <c r="O23" s="171">
        <f>ROUND(N23*J23%,2)</f>
        <v>3.69</v>
      </c>
      <c r="P23" s="171">
        <f>ROUND(N23-O23,2)</f>
        <v>365.77</v>
      </c>
      <c r="Q23" s="171">
        <f>ROUND(P23*K23%,2)</f>
        <v>3.66</v>
      </c>
      <c r="R23" s="171">
        <f>ROUND((M23+O23+Q23),2)</f>
        <v>14.89</v>
      </c>
      <c r="S23" s="171">
        <f>ROUND((H23-R23),2)</f>
        <v>362.11</v>
      </c>
      <c r="T23" s="172" t="s">
        <v>146</v>
      </c>
      <c r="U23" s="173">
        <v>0.18</v>
      </c>
      <c r="V23" s="171">
        <f>IF(OR($C$21=1,$C$21=4),ROUND(((S23*U23)/2),2),0)</f>
        <v>32.590000000000003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32.590000000000003</v>
      </c>
      <c r="Z23" s="174">
        <v>0</v>
      </c>
      <c r="AA23" s="171">
        <f>IF($C20=3, 0, ROUND(S23*Z23, 2))</f>
        <v>0</v>
      </c>
      <c r="AB23" s="170">
        <f>V23+W23+X23+Y23+AA23</f>
        <v>65.180000000000007</v>
      </c>
      <c r="AC23" s="170">
        <f>IF($V21=1,S23+AB23,S23)</f>
        <v>362.11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362.11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362.11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362.11</v>
      </c>
      <c r="AS23" s="172" t="s">
        <v>597</v>
      </c>
      <c r="AT23" s="176" t="s">
        <v>58</v>
      </c>
      <c r="AU23" t="s">
        <v>239</v>
      </c>
      <c r="AV23" t="s">
        <v>599</v>
      </c>
      <c r="AW23" s="176">
        <f>AM23</f>
        <v>1</v>
      </c>
      <c r="AX23" s="176">
        <f>AR23</f>
        <v>362.11</v>
      </c>
      <c r="AY23" s="176">
        <f>AU23+AW23</f>
        <v>1</v>
      </c>
      <c r="AZ23" s="176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598</v>
      </c>
      <c r="BM23" t="s">
        <v>599</v>
      </c>
      <c r="BN23" t="s">
        <v>269</v>
      </c>
      <c r="BO23" s="176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377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14.89</v>
      </c>
      <c r="S24" s="181">
        <f>SUM(S23)</f>
        <v>362.11</v>
      </c>
      <c r="T24" s="181"/>
      <c r="U24" s="181"/>
      <c r="V24" s="182">
        <f t="shared" ref="V24:AE24" si="1">SUM(V23)</f>
        <v>32.590000000000003</v>
      </c>
      <c r="W24" s="182">
        <f t="shared" si="1"/>
        <v>0</v>
      </c>
      <c r="X24" s="182">
        <f t="shared" si="1"/>
        <v>0</v>
      </c>
      <c r="Y24" s="182">
        <f t="shared" si="1"/>
        <v>32.590000000000003</v>
      </c>
      <c r="Z24" s="183">
        <f t="shared" si="1"/>
        <v>0</v>
      </c>
      <c r="AA24" s="182">
        <f t="shared" si="1"/>
        <v>0</v>
      </c>
      <c r="AB24" s="181">
        <f t="shared" si="1"/>
        <v>65.180000000000007</v>
      </c>
      <c r="AC24" s="184">
        <f t="shared" si="1"/>
        <v>362.11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362.11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377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14.89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362.11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65.180000000000007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427.29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251</v>
      </c>
      <c r="H23" s="171">
        <f>F23*G23</f>
        <v>455</v>
      </c>
      <c r="I23" t="s">
        <v>223</v>
      </c>
      <c r="J23" s="171">
        <v>1</v>
      </c>
      <c r="K23" s="171">
        <v>1</v>
      </c>
      <c r="L23" s="171">
        <f>H23</f>
        <v>455</v>
      </c>
      <c r="M23" s="171">
        <f>ROUND(L23*I23%,2)</f>
        <v>9.1</v>
      </c>
      <c r="N23" s="171">
        <f>H23-M23</f>
        <v>445.9</v>
      </c>
      <c r="O23" s="171">
        <f>ROUND(N23*J23%,2)</f>
        <v>4.46</v>
      </c>
      <c r="P23" s="171">
        <f>ROUND(N23-O23,2)</f>
        <v>441.44</v>
      </c>
      <c r="Q23" s="171">
        <f>ROUND(P23*K23%,2)</f>
        <v>4.41</v>
      </c>
      <c r="R23" s="171">
        <f>ROUND((M23+O23+Q23),2)</f>
        <v>17.97</v>
      </c>
      <c r="S23" s="171">
        <f>ROUND((H23-R23),2)</f>
        <v>437.03</v>
      </c>
      <c r="T23" s="172" t="s">
        <v>146</v>
      </c>
      <c r="U23" s="173">
        <v>0.18</v>
      </c>
      <c r="V23" s="171">
        <f>IF(OR($C$21=1,$C$21=4),ROUND(((S23*U23)/2),2),0)</f>
        <v>39.33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39.33</v>
      </c>
      <c r="Z23" s="174">
        <v>0</v>
      </c>
      <c r="AA23" s="171">
        <f>IF($C20=3, 0, ROUND(S23*Z23, 2))</f>
        <v>0</v>
      </c>
      <c r="AB23" s="170">
        <f>V23+W23+X23+Y23+AA23</f>
        <v>78.66</v>
      </c>
      <c r="AC23" s="170">
        <f>IF($V21=1,S23+AB23,S23)</f>
        <v>515.68999999999994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437.03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437.03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437.03</v>
      </c>
      <c r="AS23" s="172" t="s">
        <v>588</v>
      </c>
      <c r="AT23" s="176" t="s">
        <v>58</v>
      </c>
      <c r="AU23" t="s">
        <v>239</v>
      </c>
      <c r="AV23" t="s">
        <v>590</v>
      </c>
      <c r="AW23" s="176">
        <f>AM23</f>
        <v>1</v>
      </c>
      <c r="AX23" s="176">
        <f>AR23</f>
        <v>437.03</v>
      </c>
      <c r="AY23" s="176">
        <f>AU23+AW23</f>
        <v>1</v>
      </c>
      <c r="AZ23" s="176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589</v>
      </c>
      <c r="BM23" t="s">
        <v>590</v>
      </c>
      <c r="BN23" t="s">
        <v>269</v>
      </c>
      <c r="BO23" s="176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17.97</v>
      </c>
      <c r="S24" s="181">
        <f>SUM(S23)</f>
        <v>437.03</v>
      </c>
      <c r="T24" s="181"/>
      <c r="U24" s="181"/>
      <c r="V24" s="182">
        <f t="shared" ref="V24:AE24" si="1">SUM(V23)</f>
        <v>39.33</v>
      </c>
      <c r="W24" s="182">
        <f t="shared" si="1"/>
        <v>0</v>
      </c>
      <c r="X24" s="182">
        <f t="shared" si="1"/>
        <v>0</v>
      </c>
      <c r="Y24" s="182">
        <f t="shared" si="1"/>
        <v>39.33</v>
      </c>
      <c r="Z24" s="183">
        <f t="shared" si="1"/>
        <v>0</v>
      </c>
      <c r="AA24" s="182">
        <f t="shared" si="1"/>
        <v>0</v>
      </c>
      <c r="AB24" s="181">
        <f t="shared" si="1"/>
        <v>78.66</v>
      </c>
      <c r="AC24" s="184">
        <f t="shared" si="1"/>
        <v>515.68999999999994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437.03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455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17.97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437.03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78.66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515.68999999999994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587</v>
      </c>
      <c r="H23" s="171">
        <f>F23*G23</f>
        <v>235</v>
      </c>
      <c r="I23" t="s">
        <v>223</v>
      </c>
      <c r="J23" s="171">
        <v>1</v>
      </c>
      <c r="K23" s="171">
        <v>1</v>
      </c>
      <c r="L23" s="171">
        <f>H23</f>
        <v>235</v>
      </c>
      <c r="M23" s="171">
        <f>ROUND(L23*I23%,2)</f>
        <v>4.7</v>
      </c>
      <c r="N23" s="171">
        <f>H23-M23</f>
        <v>230.3</v>
      </c>
      <c r="O23" s="171">
        <f>ROUND(N23*J23%,2)</f>
        <v>2.2999999999999998</v>
      </c>
      <c r="P23" s="171">
        <f>ROUND(N23-O23,2)</f>
        <v>228</v>
      </c>
      <c r="Q23" s="171">
        <f>ROUND(P23*K23%,2)</f>
        <v>2.2799999999999998</v>
      </c>
      <c r="R23" s="171">
        <f>ROUND((M23+O23+Q23),2)</f>
        <v>9.2799999999999994</v>
      </c>
      <c r="S23" s="171">
        <f>ROUND((H23-R23),2)</f>
        <v>225.72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0</v>
      </c>
      <c r="AC23" s="170">
        <f>IF($V21=1,S23+AB23,S23)</f>
        <v>225.72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225.72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225.72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225.72</v>
      </c>
      <c r="AS23" s="176" t="s">
        <v>584</v>
      </c>
      <c r="AT23" s="176" t="s">
        <v>58</v>
      </c>
      <c r="AU23" t="s">
        <v>239</v>
      </c>
      <c r="AV23" t="s">
        <v>586</v>
      </c>
      <c r="AW23" s="176">
        <f>AM23</f>
        <v>1</v>
      </c>
      <c r="AX23" s="176">
        <f>AR23</f>
        <v>225.72</v>
      </c>
      <c r="AY23" s="176">
        <f>AU23+AW23</f>
        <v>1</v>
      </c>
      <c r="AZ23" s="176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585</v>
      </c>
      <c r="BM23" t="s">
        <v>586</v>
      </c>
      <c r="BN23" t="s">
        <v>269</v>
      </c>
      <c r="BO23" s="176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235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9.2799999999999994</v>
      </c>
      <c r="S24" s="181">
        <f>SUM(S23)</f>
        <v>225.72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0</v>
      </c>
      <c r="AC24" s="184">
        <f t="shared" si="1"/>
        <v>225.72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225.72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235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9.2799999999999994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225.72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0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225.72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626</v>
      </c>
      <c r="H23" s="171">
        <f>F23*G23</f>
        <v>440</v>
      </c>
      <c r="I23" t="s">
        <v>223</v>
      </c>
      <c r="J23" s="171">
        <v>1</v>
      </c>
      <c r="K23" s="171">
        <v>1</v>
      </c>
      <c r="L23" s="171">
        <f>H23</f>
        <v>440</v>
      </c>
      <c r="M23" s="171">
        <f>ROUND(L23*I23%,2)</f>
        <v>8.8000000000000007</v>
      </c>
      <c r="N23" s="171">
        <f>H23-M23</f>
        <v>431.2</v>
      </c>
      <c r="O23" s="171">
        <f>ROUND(N23*J23%,2)</f>
        <v>4.3099999999999996</v>
      </c>
      <c r="P23" s="171">
        <f>ROUND(N23-O23,2)</f>
        <v>426.89</v>
      </c>
      <c r="Q23" s="171">
        <f>ROUND(P23*K23%,2)</f>
        <v>4.2699999999999996</v>
      </c>
      <c r="R23" s="171">
        <f>ROUND((M23+O23+Q23),2)</f>
        <v>17.38</v>
      </c>
      <c r="S23" s="171">
        <f>ROUND((H23-R23),2)</f>
        <v>422.62</v>
      </c>
      <c r="T23" s="172" t="s">
        <v>146</v>
      </c>
      <c r="U23" s="173">
        <v>0.18</v>
      </c>
      <c r="V23" s="171">
        <f>IF(OR($C$21=1,$C$21=4),ROUND(((S23*U23)/2),2),0)</f>
        <v>38.04</v>
      </c>
      <c r="W23" s="171">
        <f>IF($C$21=1,ROUND(((S23*U23)/2),2),0)</f>
        <v>38.04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76.08</v>
      </c>
      <c r="AC23" s="170">
        <f>IF($V21=1,S23+AB23,S23)</f>
        <v>422.62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422.62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422.62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422.62</v>
      </c>
      <c r="AS23" s="176" t="s">
        <v>623</v>
      </c>
      <c r="AT23" s="176" t="s">
        <v>58</v>
      </c>
      <c r="AU23" t="s">
        <v>239</v>
      </c>
      <c r="AV23" t="s">
        <v>625</v>
      </c>
      <c r="AW23" s="176">
        <f>AM23</f>
        <v>1</v>
      </c>
      <c r="AX23" s="176">
        <f>AR23</f>
        <v>422.62</v>
      </c>
      <c r="AY23" s="176">
        <f>AU23+AW23</f>
        <v>1</v>
      </c>
      <c r="AZ23" s="176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624</v>
      </c>
      <c r="BM23" t="s">
        <v>625</v>
      </c>
      <c r="BN23" t="s">
        <v>269</v>
      </c>
      <c r="BO23" s="176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440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17.38</v>
      </c>
      <c r="S24" s="181">
        <f>SUM(S23)</f>
        <v>422.62</v>
      </c>
      <c r="T24" s="181"/>
      <c r="U24" s="181"/>
      <c r="V24" s="182">
        <f t="shared" ref="V24:AE24" si="1">SUM(V23)</f>
        <v>38.04</v>
      </c>
      <c r="W24" s="182">
        <f t="shared" si="1"/>
        <v>38.04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76.08</v>
      </c>
      <c r="AC24" s="184">
        <f t="shared" si="1"/>
        <v>422.62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422.62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440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17.38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422.62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76.08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498.7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4" t="s">
        <v>47</v>
      </c>
      <c r="B2" s="234"/>
      <c r="C2" s="234"/>
      <c r="D2" s="234"/>
      <c r="E2" s="234"/>
      <c r="F2" s="234"/>
      <c r="G2" s="234"/>
      <c r="H2" s="23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620</v>
      </c>
      <c r="H23" s="171">
        <f>F23*G23</f>
        <v>565</v>
      </c>
      <c r="I23" t="s">
        <v>269</v>
      </c>
      <c r="J23" s="171">
        <v>1</v>
      </c>
      <c r="K23" s="171">
        <v>1</v>
      </c>
      <c r="L23" s="171">
        <f>H23</f>
        <v>565</v>
      </c>
      <c r="M23" s="171">
        <f>ROUND(L23*I23%,2)</f>
        <v>5.65</v>
      </c>
      <c r="N23" s="171">
        <f>H23-M23</f>
        <v>559.35</v>
      </c>
      <c r="O23" s="171">
        <f>ROUND(N23*J23%,2)</f>
        <v>5.59</v>
      </c>
      <c r="P23" s="171">
        <f>ROUND(N23-O23,2)</f>
        <v>553.76</v>
      </c>
      <c r="Q23" s="171">
        <f>ROUND(P23*K23%,2)</f>
        <v>5.54</v>
      </c>
      <c r="R23" s="171">
        <f>ROUND((M23+O23+Q23),2)</f>
        <v>16.78</v>
      </c>
      <c r="S23" s="171">
        <f>ROUND((H23-R23),2)</f>
        <v>548.22</v>
      </c>
      <c r="T23" s="172" t="s">
        <v>146</v>
      </c>
      <c r="U23" s="173">
        <v>0.18</v>
      </c>
      <c r="V23" s="171">
        <f>IF(OR($C$21=1,$C$21=4),ROUND(((S23*U23)/2),2),0)</f>
        <v>49.34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49.34</v>
      </c>
      <c r="Z23" s="174">
        <v>0</v>
      </c>
      <c r="AA23" s="171">
        <f>IF($C20=3, 0, ROUND(S23*Z23, 2))</f>
        <v>0</v>
      </c>
      <c r="AB23" s="170">
        <f>V23+W23+X23+Y23+AA23</f>
        <v>98.68</v>
      </c>
      <c r="AC23" s="170">
        <f>IF($V21=1,S23+AB23,S23)</f>
        <v>646.90000000000009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548.22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548.22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548.22</v>
      </c>
      <c r="AS23" s="176" t="s">
        <v>618</v>
      </c>
      <c r="AT23" s="176" t="s">
        <v>58</v>
      </c>
      <c r="AU23" t="s">
        <v>239</v>
      </c>
      <c r="AV23" t="s">
        <v>621</v>
      </c>
      <c r="AW23" s="176">
        <f>AM23</f>
        <v>1</v>
      </c>
      <c r="AX23" s="176">
        <f>AR23</f>
        <v>548.22</v>
      </c>
      <c r="AY23" s="176">
        <f>AU23+AW23</f>
        <v>1</v>
      </c>
      <c r="AZ23" s="176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619</v>
      </c>
      <c r="BM23" t="s">
        <v>622</v>
      </c>
      <c r="BN23" t="s">
        <v>263</v>
      </c>
      <c r="BO23" s="176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565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16.78</v>
      </c>
      <c r="S24" s="181">
        <f>SUM(S23)</f>
        <v>548.22</v>
      </c>
      <c r="T24" s="181"/>
      <c r="U24" s="181"/>
      <c r="V24" s="182">
        <f t="shared" ref="V24:AE24" si="1">SUM(V23)</f>
        <v>49.34</v>
      </c>
      <c r="W24" s="182">
        <f t="shared" si="1"/>
        <v>0</v>
      </c>
      <c r="X24" s="182">
        <f t="shared" si="1"/>
        <v>0</v>
      </c>
      <c r="Y24" s="182">
        <f t="shared" si="1"/>
        <v>49.34</v>
      </c>
      <c r="Z24" s="183">
        <f t="shared" si="1"/>
        <v>0</v>
      </c>
      <c r="AA24" s="182">
        <f t="shared" si="1"/>
        <v>0</v>
      </c>
      <c r="AB24" s="181">
        <f t="shared" si="1"/>
        <v>98.68</v>
      </c>
      <c r="AC24" s="184">
        <f t="shared" si="1"/>
        <v>646.90000000000009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548.22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565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16.78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548.22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98.68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646.90000000000009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>
        <v>343</v>
      </c>
      <c r="H23" s="171">
        <f>F23*G23</f>
        <v>343</v>
      </c>
      <c r="I23" t="s">
        <v>223</v>
      </c>
      <c r="J23" s="171">
        <v>1</v>
      </c>
      <c r="K23" s="171">
        <v>1</v>
      </c>
      <c r="L23" s="171">
        <f>H23</f>
        <v>343</v>
      </c>
      <c r="M23" s="171">
        <f>ROUND(L23*I23%,2)</f>
        <v>6.86</v>
      </c>
      <c r="N23" s="171">
        <f>H23-M23</f>
        <v>336.14</v>
      </c>
      <c r="O23" s="171">
        <f>ROUND(N23*J23%,2)</f>
        <v>3.36</v>
      </c>
      <c r="P23" s="171">
        <f>ROUND(N23-O23,2)</f>
        <v>332.78</v>
      </c>
      <c r="Q23" s="171">
        <f>ROUND(P23*K23%,2)</f>
        <v>3.33</v>
      </c>
      <c r="R23" s="171">
        <f>ROUND((M23+O23+Q23),2)</f>
        <v>13.55</v>
      </c>
      <c r="S23" s="171">
        <f>ROUND((H23-R23),2)</f>
        <v>329.45</v>
      </c>
      <c r="T23" s="172" t="s">
        <v>146</v>
      </c>
      <c r="U23" s="173">
        <v>0.18</v>
      </c>
      <c r="V23" s="171">
        <f>IF(OR($C$21=1,$C$21=4),ROUND(((S23*U23)/2),2),0)</f>
        <v>29.65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29.65</v>
      </c>
      <c r="Z23" s="174">
        <v>0</v>
      </c>
      <c r="AA23" s="171">
        <f>IF($C20=3, 0, ROUND(S23*Z23, 2))</f>
        <v>0</v>
      </c>
      <c r="AB23" s="170">
        <f>V23+W23+X23+Y23+AA23</f>
        <v>59.3</v>
      </c>
      <c r="AC23" s="170">
        <f>IF($V21=1,S23+AB23,S23)</f>
        <v>388.75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329.45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329.45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329.45</v>
      </c>
      <c r="AS23" s="176" t="s">
        <v>615</v>
      </c>
      <c r="AT23" s="176" t="s">
        <v>58</v>
      </c>
      <c r="AU23" t="s">
        <v>239</v>
      </c>
      <c r="AV23" t="s">
        <v>617</v>
      </c>
      <c r="AW23" s="176">
        <f>AM23</f>
        <v>1</v>
      </c>
      <c r="AX23" s="176">
        <f>AR23</f>
        <v>329.45</v>
      </c>
      <c r="AY23" s="176">
        <f>AU23+AW23</f>
        <v>1</v>
      </c>
      <c r="AZ23" s="176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616</v>
      </c>
      <c r="BM23" t="s">
        <v>617</v>
      </c>
      <c r="BN23" t="s">
        <v>269</v>
      </c>
      <c r="BO23" s="176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343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13.55</v>
      </c>
      <c r="S24" s="181">
        <f>SUM(S23)</f>
        <v>329.45</v>
      </c>
      <c r="T24" s="181"/>
      <c r="U24" s="181"/>
      <c r="V24" s="182">
        <f t="shared" ref="V24:AE24" si="1">SUM(V23)</f>
        <v>29.65</v>
      </c>
      <c r="W24" s="182">
        <f t="shared" si="1"/>
        <v>0</v>
      </c>
      <c r="X24" s="182">
        <f t="shared" si="1"/>
        <v>0</v>
      </c>
      <c r="Y24" s="182">
        <f t="shared" si="1"/>
        <v>29.65</v>
      </c>
      <c r="Z24" s="183">
        <f t="shared" si="1"/>
        <v>0</v>
      </c>
      <c r="AA24" s="182">
        <f t="shared" si="1"/>
        <v>0</v>
      </c>
      <c r="AB24" s="181">
        <f t="shared" si="1"/>
        <v>59.3</v>
      </c>
      <c r="AC24" s="184">
        <f t="shared" si="1"/>
        <v>388.75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329.45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343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13.55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329.45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59.3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388.75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612</v>
      </c>
      <c r="H23" s="171">
        <f>F23*G23</f>
        <v>355</v>
      </c>
      <c r="I23" t="s">
        <v>223</v>
      </c>
      <c r="J23" s="171">
        <v>1</v>
      </c>
      <c r="K23" s="171">
        <v>1</v>
      </c>
      <c r="L23" s="171">
        <f>H23</f>
        <v>355</v>
      </c>
      <c r="M23" s="171">
        <f>ROUND(L23*I23%,2)</f>
        <v>7.1</v>
      </c>
      <c r="N23" s="171">
        <f>H23-M23</f>
        <v>347.9</v>
      </c>
      <c r="O23" s="171">
        <f>ROUND(N23*J23%,2)</f>
        <v>3.48</v>
      </c>
      <c r="P23" s="171">
        <f>ROUND(N23-O23,2)</f>
        <v>344.42</v>
      </c>
      <c r="Q23" s="171">
        <f>ROUND(P23*K23%,2)</f>
        <v>3.44</v>
      </c>
      <c r="R23" s="171">
        <f>ROUND((M23+O23+Q23),2)</f>
        <v>14.02</v>
      </c>
      <c r="S23" s="171">
        <f>ROUND((H23-R23),2)</f>
        <v>340.98</v>
      </c>
      <c r="T23" s="172" t="s">
        <v>146</v>
      </c>
      <c r="U23" s="173">
        <v>0.18</v>
      </c>
      <c r="V23" s="171">
        <f>IF(OR($C$21=1,$C$21=4),ROUND(((S23*U23)/2),2),0)</f>
        <v>30.69</v>
      </c>
      <c r="W23" s="171">
        <f>IF($C$21=1,ROUND(((S23*U23)/2),2),0)</f>
        <v>30.69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61.38</v>
      </c>
      <c r="AC23" s="170">
        <f>IF($V21=1,S23+AB23,S23)</f>
        <v>402.36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340.98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340.98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340.98</v>
      </c>
      <c r="AS23" s="176" t="s">
        <v>613</v>
      </c>
      <c r="AT23" s="176" t="s">
        <v>58</v>
      </c>
      <c r="AU23" t="s">
        <v>239</v>
      </c>
      <c r="AV23" t="s">
        <v>611</v>
      </c>
      <c r="AW23" s="176">
        <f>AM23</f>
        <v>1</v>
      </c>
      <c r="AX23" s="176">
        <f>AR23</f>
        <v>340.98</v>
      </c>
      <c r="AY23" s="176">
        <f>AU23+AW23</f>
        <v>1</v>
      </c>
      <c r="AZ23" s="176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614</v>
      </c>
      <c r="BM23" t="s">
        <v>611</v>
      </c>
      <c r="BN23" t="s">
        <v>269</v>
      </c>
      <c r="BO23" s="176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355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14.02</v>
      </c>
      <c r="S24" s="181">
        <f>SUM(S23)</f>
        <v>340.98</v>
      </c>
      <c r="T24" s="181"/>
      <c r="U24" s="181"/>
      <c r="V24" s="182">
        <f t="shared" ref="V24:AE24" si="1">SUM(V23)</f>
        <v>30.69</v>
      </c>
      <c r="W24" s="182">
        <f t="shared" si="1"/>
        <v>30.69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61.38</v>
      </c>
      <c r="AC24" s="184">
        <f t="shared" si="1"/>
        <v>402.36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340.98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355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14.02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340.98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61.38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402.36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1" t="s">
        <v>47</v>
      </c>
      <c r="B2" s="231"/>
      <c r="C2" s="231"/>
      <c r="D2" s="231"/>
      <c r="E2" s="231"/>
      <c r="F2" s="231"/>
      <c r="G2" s="231"/>
      <c r="H2" s="23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612</v>
      </c>
      <c r="H23" s="171">
        <f>F23*G23</f>
        <v>355</v>
      </c>
      <c r="I23" t="s">
        <v>223</v>
      </c>
      <c r="J23" s="171">
        <v>1</v>
      </c>
      <c r="K23" s="171">
        <v>1</v>
      </c>
      <c r="L23" s="171">
        <f>H23</f>
        <v>355</v>
      </c>
      <c r="M23" s="171">
        <f>ROUND(L23*I23%,2)</f>
        <v>7.1</v>
      </c>
      <c r="N23" s="171">
        <f>H23-M23</f>
        <v>347.9</v>
      </c>
      <c r="O23" s="171">
        <f>ROUND(N23*J23%,2)</f>
        <v>3.48</v>
      </c>
      <c r="P23" s="171">
        <f>ROUND(N23-O23,2)</f>
        <v>344.42</v>
      </c>
      <c r="Q23" s="171">
        <f>ROUND(P23*K23%,2)</f>
        <v>3.44</v>
      </c>
      <c r="R23" s="171">
        <f>ROUND((M23+O23+Q23),2)</f>
        <v>14.02</v>
      </c>
      <c r="S23" s="171">
        <f>ROUND((H23-R23),2)</f>
        <v>340.98</v>
      </c>
      <c r="T23" s="172" t="s">
        <v>146</v>
      </c>
      <c r="U23" s="173">
        <v>0.18</v>
      </c>
      <c r="V23" s="171">
        <f>IF(OR($C$21=1,$C$21=4),ROUND(((S23*U23)/2),2),0)</f>
        <v>30.69</v>
      </c>
      <c r="W23" s="171">
        <f>IF($C$21=1,ROUND(((S23*U23)/2),2),0)</f>
        <v>30.69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61.38</v>
      </c>
      <c r="AC23" s="170">
        <f>IF($V21=1,S23+AB23,S23)</f>
        <v>402.36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340.98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340.98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340.98</v>
      </c>
      <c r="AS23" s="176" t="s">
        <v>613</v>
      </c>
      <c r="AT23" s="176" t="s">
        <v>58</v>
      </c>
      <c r="AU23" t="s">
        <v>239</v>
      </c>
      <c r="AV23" t="s">
        <v>611</v>
      </c>
      <c r="AW23" s="176">
        <f>AM23</f>
        <v>1</v>
      </c>
      <c r="AX23" s="176">
        <f>AR23</f>
        <v>340.98</v>
      </c>
      <c r="AY23" s="176">
        <f>AU23+AW23</f>
        <v>1</v>
      </c>
      <c r="AZ23" s="176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614</v>
      </c>
      <c r="BM23" t="s">
        <v>611</v>
      </c>
      <c r="BN23" t="s">
        <v>269</v>
      </c>
      <c r="BO23" s="176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355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14.02</v>
      </c>
      <c r="S24" s="181">
        <f>SUM(S23)</f>
        <v>340.98</v>
      </c>
      <c r="T24" s="181"/>
      <c r="U24" s="181"/>
      <c r="V24" s="182">
        <f t="shared" ref="V24:AE24" si="1">SUM(V23)</f>
        <v>30.69</v>
      </c>
      <c r="W24" s="182">
        <f t="shared" si="1"/>
        <v>30.69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61.38</v>
      </c>
      <c r="AC24" s="184">
        <f t="shared" si="1"/>
        <v>402.36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340.98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355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14.02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340.98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61.38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402.36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0" t="s">
        <v>47</v>
      </c>
      <c r="B2" s="230"/>
      <c r="C2" s="230"/>
      <c r="D2" s="230"/>
      <c r="E2" s="230"/>
      <c r="F2" s="230"/>
      <c r="G2" s="230"/>
      <c r="H2" s="23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612</v>
      </c>
      <c r="H23" s="171">
        <f>F23*G23</f>
        <v>355</v>
      </c>
      <c r="I23" t="s">
        <v>223</v>
      </c>
      <c r="J23" s="171">
        <v>1</v>
      </c>
      <c r="K23" s="171">
        <v>1</v>
      </c>
      <c r="L23" s="171">
        <f>H23</f>
        <v>355</v>
      </c>
      <c r="M23" s="171">
        <f>ROUND(L23*I23%,2)</f>
        <v>7.1</v>
      </c>
      <c r="N23" s="171">
        <f>H23-M23</f>
        <v>347.9</v>
      </c>
      <c r="O23" s="171">
        <f>ROUND(N23*J23%,2)</f>
        <v>3.48</v>
      </c>
      <c r="P23" s="171">
        <f>ROUND(N23-O23,2)</f>
        <v>344.42</v>
      </c>
      <c r="Q23" s="171">
        <f>ROUND(P23*K23%,2)</f>
        <v>3.44</v>
      </c>
      <c r="R23" s="171">
        <f>ROUND((M23+O23+Q23),2)</f>
        <v>14.02</v>
      </c>
      <c r="S23" s="171">
        <f>ROUND((H23-R23),2)</f>
        <v>340.98</v>
      </c>
      <c r="T23" s="172" t="s">
        <v>146</v>
      </c>
      <c r="U23" s="173">
        <v>0.18</v>
      </c>
      <c r="V23" s="171">
        <f>IF(OR($C$21=1,$C$21=4),ROUND(((S23*U23)/2),2),0)</f>
        <v>30.69</v>
      </c>
      <c r="W23" s="171">
        <f>IF($C$21=1,ROUND(((S23*U23)/2),2),0)</f>
        <v>0</v>
      </c>
      <c r="X23" s="171">
        <f>IF($C$21=2,ROUND(((S23*U23)),2),0)</f>
        <v>0</v>
      </c>
      <c r="Y23" s="171">
        <f>IF($C$21=4,ROUND(((S23*U23)/2),2),0)</f>
        <v>30.69</v>
      </c>
      <c r="Z23" s="174">
        <v>0</v>
      </c>
      <c r="AA23" s="171">
        <f>IF($C20=3, 0, ROUND(S23*Z23, 2))</f>
        <v>0</v>
      </c>
      <c r="AB23" s="170">
        <f>V23+W23+X23+Y23+AA23</f>
        <v>61.38</v>
      </c>
      <c r="AC23" s="170">
        <f>IF($V21=1,S23+AB23,S23)</f>
        <v>402.36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340.98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340.98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340.98</v>
      </c>
      <c r="AS23" s="176" t="s">
        <v>613</v>
      </c>
      <c r="AT23" s="176" t="s">
        <v>58</v>
      </c>
      <c r="AU23" t="s">
        <v>239</v>
      </c>
      <c r="AV23" t="s">
        <v>611</v>
      </c>
      <c r="AW23" s="176">
        <f>AM23</f>
        <v>1</v>
      </c>
      <c r="AX23" s="176">
        <f>AR23</f>
        <v>340.98</v>
      </c>
      <c r="AY23" s="176">
        <f>AU23+AW23</f>
        <v>1</v>
      </c>
      <c r="AZ23" s="176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614</v>
      </c>
      <c r="BM23" t="s">
        <v>611</v>
      </c>
      <c r="BN23" t="s">
        <v>269</v>
      </c>
      <c r="BO23" s="176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355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14.02</v>
      </c>
      <c r="S24" s="181">
        <f>SUM(S23)</f>
        <v>340.98</v>
      </c>
      <c r="T24" s="181"/>
      <c r="U24" s="181"/>
      <c r="V24" s="182">
        <f t="shared" ref="V24:AE24" si="1">SUM(V23)</f>
        <v>30.69</v>
      </c>
      <c r="W24" s="182">
        <f t="shared" si="1"/>
        <v>0</v>
      </c>
      <c r="X24" s="182">
        <f t="shared" si="1"/>
        <v>0</v>
      </c>
      <c r="Y24" s="182">
        <f t="shared" si="1"/>
        <v>30.69</v>
      </c>
      <c r="Z24" s="183">
        <f t="shared" si="1"/>
        <v>0</v>
      </c>
      <c r="AA24" s="182">
        <f t="shared" si="1"/>
        <v>0</v>
      </c>
      <c r="AB24" s="181">
        <f t="shared" si="1"/>
        <v>61.38</v>
      </c>
      <c r="AC24" s="184">
        <f t="shared" si="1"/>
        <v>402.36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340.98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355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14.02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340.98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61.38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402.36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9" t="s">
        <v>47</v>
      </c>
      <c r="B2" s="229"/>
      <c r="C2" s="229"/>
      <c r="D2" s="229"/>
      <c r="E2" s="229"/>
      <c r="F2" s="229"/>
      <c r="G2" s="229"/>
      <c r="H2" s="22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612</v>
      </c>
      <c r="H23" s="171">
        <f>F23*G23</f>
        <v>355</v>
      </c>
      <c r="I23" t="s">
        <v>223</v>
      </c>
      <c r="J23" s="171">
        <v>1</v>
      </c>
      <c r="K23" s="171">
        <v>1</v>
      </c>
      <c r="L23" s="171">
        <f>H23</f>
        <v>355</v>
      </c>
      <c r="M23" s="171">
        <f>ROUND(L23*I23%,2)</f>
        <v>7.1</v>
      </c>
      <c r="N23" s="171">
        <f>H23-M23</f>
        <v>347.9</v>
      </c>
      <c r="O23" s="171">
        <f>ROUND(N23*J23%,2)</f>
        <v>3.48</v>
      </c>
      <c r="P23" s="171">
        <f>ROUND(N23-O23,2)</f>
        <v>344.42</v>
      </c>
      <c r="Q23" s="171">
        <f>ROUND(P23*K23%,2)</f>
        <v>3.44</v>
      </c>
      <c r="R23" s="171">
        <f>ROUND((M23+O23+Q23),2)</f>
        <v>14.02</v>
      </c>
      <c r="S23" s="171">
        <f>ROUND((H23-R23),2)</f>
        <v>340.98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61.38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61.38</v>
      </c>
      <c r="AC23" s="170">
        <f>IF($V21=1,S23+AB23,S23)</f>
        <v>402.36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340.98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340.98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340.98</v>
      </c>
      <c r="AS23" s="176" t="s">
        <v>609</v>
      </c>
      <c r="AT23" s="176" t="s">
        <v>58</v>
      </c>
      <c r="AU23" t="s">
        <v>239</v>
      </c>
      <c r="AV23" t="s">
        <v>611</v>
      </c>
      <c r="AW23" s="176">
        <f>AM23</f>
        <v>1</v>
      </c>
      <c r="AX23" s="176">
        <f>AR23</f>
        <v>340.98</v>
      </c>
      <c r="AY23" s="176">
        <f>AU23+AW23</f>
        <v>1</v>
      </c>
      <c r="AZ23" s="176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610</v>
      </c>
      <c r="BM23" t="s">
        <v>611</v>
      </c>
      <c r="BN23" t="s">
        <v>269</v>
      </c>
      <c r="BO23" s="176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355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14.02</v>
      </c>
      <c r="S24" s="181">
        <f>SUM(S23)</f>
        <v>340.98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61.38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61.38</v>
      </c>
      <c r="AC24" s="184">
        <f t="shared" si="1"/>
        <v>402.36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340.98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355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14.02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340.98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61.38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402.36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U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8" t="s">
        <v>47</v>
      </c>
      <c r="B2" s="228"/>
      <c r="C2" s="228"/>
      <c r="D2" s="228"/>
      <c r="E2" s="228"/>
      <c r="F2" s="228"/>
      <c r="G2" s="228"/>
      <c r="H2" s="22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608</v>
      </c>
      <c r="H23" s="171">
        <f>F23*G23</f>
        <v>444</v>
      </c>
      <c r="I23" t="s">
        <v>223</v>
      </c>
      <c r="J23" s="171">
        <v>1</v>
      </c>
      <c r="K23" s="171">
        <v>1</v>
      </c>
      <c r="L23" s="171">
        <f>H23</f>
        <v>444</v>
      </c>
      <c r="M23" s="171">
        <f>ROUND(L23*I23%,2)</f>
        <v>8.8800000000000008</v>
      </c>
      <c r="N23" s="171">
        <f>H23-M23</f>
        <v>435.12</v>
      </c>
      <c r="O23" s="171">
        <f>ROUND(N23*J23%,2)</f>
        <v>4.3499999999999996</v>
      </c>
      <c r="P23" s="171">
        <f>ROUND(N23-O23,2)</f>
        <v>430.77</v>
      </c>
      <c r="Q23" s="171">
        <f>ROUND(P23*K23%,2)</f>
        <v>4.3099999999999996</v>
      </c>
      <c r="R23" s="171">
        <f>ROUND((M23+O23+Q23),2)</f>
        <v>17.54</v>
      </c>
      <c r="S23" s="171">
        <f>ROUND((H23-R23),2)</f>
        <v>426.46</v>
      </c>
      <c r="T23" s="172" t="s">
        <v>146</v>
      </c>
      <c r="U23" s="173">
        <v>0.18</v>
      </c>
      <c r="V23" s="171">
        <f>IF(OR($C$21=1,$C$21=4),ROUND(((S23*U23)/2),2),0)</f>
        <v>38.380000000000003</v>
      </c>
      <c r="W23" s="171">
        <f>IF($C$21=1,ROUND(((S23*U23)/2),2),0)</f>
        <v>38.380000000000003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76.760000000000005</v>
      </c>
      <c r="AC23" s="170">
        <f>IF($V21=1,S23+AB23,S23)</f>
        <v>503.21999999999997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426.46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426.46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426.46</v>
      </c>
      <c r="AS23" s="176" t="s">
        <v>606</v>
      </c>
      <c r="AT23" s="176" t="s">
        <v>58</v>
      </c>
      <c r="AW23" s="176">
        <f>AM23</f>
        <v>1</v>
      </c>
      <c r="AX23" s="176">
        <f>AR23</f>
        <v>426.46</v>
      </c>
      <c r="AY23" s="176">
        <f>AU23+AW23</f>
        <v>1</v>
      </c>
      <c r="AZ23" s="176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607</v>
      </c>
      <c r="BM23" t="s">
        <v>239</v>
      </c>
      <c r="BN23" t="s">
        <v>239</v>
      </c>
      <c r="BO23" s="176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444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17.54</v>
      </c>
      <c r="S24" s="181">
        <f>SUM(S23)</f>
        <v>426.46</v>
      </c>
      <c r="T24" s="181"/>
      <c r="U24" s="181"/>
      <c r="V24" s="182">
        <f t="shared" ref="V24:AE24" si="1">SUM(V23)</f>
        <v>38.380000000000003</v>
      </c>
      <c r="W24" s="182">
        <f t="shared" si="1"/>
        <v>38.380000000000003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76.760000000000005</v>
      </c>
      <c r="AC24" s="184">
        <f t="shared" si="1"/>
        <v>503.21999999999997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426.46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444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17.54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426.46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76.760000000000005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503.21999999999997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7" t="s">
        <v>47</v>
      </c>
      <c r="B2" s="227"/>
      <c r="C2" s="227"/>
      <c r="D2" s="227"/>
      <c r="E2" s="227"/>
      <c r="F2" s="227"/>
      <c r="G2" s="227"/>
      <c r="H2" s="22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603</v>
      </c>
      <c r="H23" s="171">
        <f>F23*G23</f>
        <v>466</v>
      </c>
      <c r="I23" t="s">
        <v>223</v>
      </c>
      <c r="J23" s="171">
        <v>1</v>
      </c>
      <c r="K23" s="171">
        <v>1</v>
      </c>
      <c r="L23" s="171">
        <f>H23</f>
        <v>466</v>
      </c>
      <c r="M23" s="171">
        <f>ROUND(L23*I23%,2)</f>
        <v>9.32</v>
      </c>
      <c r="N23" s="171">
        <f>H23-M23</f>
        <v>456.68</v>
      </c>
      <c r="O23" s="171">
        <f>ROUND(N23*J23%,2)</f>
        <v>4.57</v>
      </c>
      <c r="P23" s="171">
        <f>ROUND(N23-O23,2)</f>
        <v>452.11</v>
      </c>
      <c r="Q23" s="171">
        <f>ROUND(P23*K23%,2)</f>
        <v>4.5199999999999996</v>
      </c>
      <c r="R23" s="171">
        <f>ROUND((M23+O23+Q23),2)</f>
        <v>18.41</v>
      </c>
      <c r="S23" s="171">
        <f>ROUND((H23-R23),2)</f>
        <v>447.59</v>
      </c>
      <c r="T23" s="172" t="s">
        <v>146</v>
      </c>
      <c r="U23" s="173">
        <v>0.18</v>
      </c>
      <c r="V23" s="171">
        <f>IF(OR($C$21=1,$C$21=4),ROUND(((S23*U23)/2),2),0)</f>
        <v>40.28</v>
      </c>
      <c r="W23" s="171">
        <f>IF($C$21=1,ROUND(((S23*U23)/2),2),0)</f>
        <v>40.28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80.56</v>
      </c>
      <c r="AC23" s="170">
        <f>IF($V21=1,S23+AB23,S23)</f>
        <v>528.15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447.59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447.59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447.59</v>
      </c>
      <c r="AS23" s="176" t="s">
        <v>601</v>
      </c>
      <c r="AT23" s="176" t="s">
        <v>58</v>
      </c>
      <c r="AU23" t="s">
        <v>239</v>
      </c>
      <c r="AV23" t="s">
        <v>604</v>
      </c>
      <c r="AW23" s="176">
        <f>AM23</f>
        <v>1</v>
      </c>
      <c r="AX23" s="176">
        <f>AR23</f>
        <v>447.59</v>
      </c>
      <c r="AY23" s="176">
        <f>AU23+AW23</f>
        <v>1</v>
      </c>
      <c r="AZ23" s="176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602</v>
      </c>
      <c r="BM23" t="s">
        <v>605</v>
      </c>
      <c r="BN23" t="s">
        <v>223</v>
      </c>
      <c r="BO23" s="176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466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18.41</v>
      </c>
      <c r="S24" s="181">
        <f>SUM(S23)</f>
        <v>447.59</v>
      </c>
      <c r="T24" s="181"/>
      <c r="U24" s="181"/>
      <c r="V24" s="182">
        <f t="shared" ref="V24:AE24" si="1">SUM(V23)</f>
        <v>40.28</v>
      </c>
      <c r="W24" s="182">
        <f t="shared" si="1"/>
        <v>40.28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80.56</v>
      </c>
      <c r="AC24" s="184">
        <f t="shared" si="1"/>
        <v>528.15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447.59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466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18.41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447.59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80.56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528.15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232</v>
      </c>
      <c r="H23" s="171">
        <f>F23*G23</f>
        <v>250</v>
      </c>
      <c r="I23" t="s">
        <v>223</v>
      </c>
      <c r="J23" s="171">
        <v>1</v>
      </c>
      <c r="K23" s="171">
        <v>1</v>
      </c>
      <c r="L23" s="171">
        <f>H23</f>
        <v>250</v>
      </c>
      <c r="M23" s="171">
        <f>ROUND(L23*I23%,2)</f>
        <v>5</v>
      </c>
      <c r="N23" s="171">
        <f>H23-M23</f>
        <v>245</v>
      </c>
      <c r="O23" s="171">
        <f>ROUND(N23*J23%,2)</f>
        <v>2.4500000000000002</v>
      </c>
      <c r="P23" s="171">
        <f>ROUND(N23-O23,2)</f>
        <v>242.55</v>
      </c>
      <c r="Q23" s="171">
        <f>ROUND(P23*K23%,2)</f>
        <v>2.4300000000000002</v>
      </c>
      <c r="R23" s="171">
        <f>ROUND((M23+O23+Q23),2)</f>
        <v>9.8800000000000008</v>
      </c>
      <c r="S23" s="171">
        <f>ROUND((H23-R23),2)</f>
        <v>240.12</v>
      </c>
      <c r="T23" s="172" t="s">
        <v>146</v>
      </c>
      <c r="U23" s="173">
        <v>0.18</v>
      </c>
      <c r="V23" s="171">
        <f>IF(OR($C$21=1,$C$21=4),ROUND(((S23*U23)/2),2),0)</f>
        <v>21.61</v>
      </c>
      <c r="W23" s="171">
        <f>IF($C$21=1,ROUND(((S23*U23)/2),2),0)</f>
        <v>21.61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43.22</v>
      </c>
      <c r="AC23" s="170">
        <f>IF($V21=1,S23+AB23,S23)</f>
        <v>283.34000000000003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240.12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240.12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240.12</v>
      </c>
      <c r="AS23" s="172" t="s">
        <v>581</v>
      </c>
      <c r="AT23" s="176" t="s">
        <v>58</v>
      </c>
      <c r="AU23" t="s">
        <v>239</v>
      </c>
      <c r="AV23" t="s">
        <v>583</v>
      </c>
      <c r="AW23" s="176">
        <f>AM23</f>
        <v>1</v>
      </c>
      <c r="AX23" s="176">
        <f>AR23</f>
        <v>240.12</v>
      </c>
      <c r="AY23" s="176">
        <f>AU23+AW23</f>
        <v>1</v>
      </c>
      <c r="AZ23" s="176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t="s">
        <v>582</v>
      </c>
      <c r="BM23" t="s">
        <v>583</v>
      </c>
      <c r="BN23" t="s">
        <v>269</v>
      </c>
      <c r="BO23" s="176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250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9.8800000000000008</v>
      </c>
      <c r="S24" s="181">
        <f>SUM(S23)</f>
        <v>240.12</v>
      </c>
      <c r="T24" s="181"/>
      <c r="U24" s="181"/>
      <c r="V24" s="182">
        <f t="shared" ref="V24:AE24" si="1">SUM(V23)</f>
        <v>21.61</v>
      </c>
      <c r="W24" s="182">
        <f t="shared" si="1"/>
        <v>21.61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43.22</v>
      </c>
      <c r="AC24" s="184">
        <f t="shared" si="1"/>
        <v>283.34000000000003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240.12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250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9.8800000000000008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240.12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43.22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283.34000000000003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BQ38"/>
  <sheetViews>
    <sheetView topLeftCell="A22" workbookViewId="0">
      <selection activeCell="B33" sqref="B3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572</v>
      </c>
      <c r="H23" s="171">
        <f>F23*G23</f>
        <v>4500</v>
      </c>
      <c r="I23">
        <v>1</v>
      </c>
      <c r="J23" s="171">
        <v>1</v>
      </c>
      <c r="K23" s="171">
        <v>1</v>
      </c>
      <c r="L23" s="171">
        <f>H23</f>
        <v>4500</v>
      </c>
      <c r="M23" s="171">
        <f>ROUND(L23*I23%,2)</f>
        <v>45</v>
      </c>
      <c r="N23" s="171">
        <f>H23-M23</f>
        <v>4455</v>
      </c>
      <c r="O23" s="171">
        <f>ROUND(N23*J23%,2)</f>
        <v>44.55</v>
      </c>
      <c r="P23" s="171">
        <f>ROUND(N23-O23,2)</f>
        <v>4410.45</v>
      </c>
      <c r="Q23" s="171">
        <f>ROUND(P23*K23%,2)</f>
        <v>44.1</v>
      </c>
      <c r="R23" s="171">
        <f>ROUND((M23+O23+Q23),2)</f>
        <v>133.65</v>
      </c>
      <c r="S23" s="171">
        <f>ROUND((H23-R23),2)</f>
        <v>4366.3500000000004</v>
      </c>
      <c r="T23" s="172" t="s">
        <v>146</v>
      </c>
      <c r="U23" s="173">
        <v>0.18</v>
      </c>
      <c r="V23" s="171">
        <f>IF(OR($C$21=1,$C$21=4),ROUND(((S23*U23)/2),2),0)</f>
        <v>392.97</v>
      </c>
      <c r="W23" s="171">
        <f>IF($C$21=1,ROUND(((S23*U23)/2),2),0)</f>
        <v>392.97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785.94</v>
      </c>
      <c r="AC23" s="170">
        <f>IF($V21=1,S23+AB23,S23)</f>
        <v>5152.2900000000009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4366.3500000000004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4366.3500000000004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4366.3500000000004</v>
      </c>
      <c r="AS23" s="176" t="s">
        <v>528</v>
      </c>
      <c r="AT23" s="176" t="s">
        <v>58</v>
      </c>
      <c r="AU23" t="s">
        <v>239</v>
      </c>
      <c r="AV23" t="s">
        <v>563</v>
      </c>
      <c r="AW23" s="176">
        <f>AM23</f>
        <v>1</v>
      </c>
      <c r="AX23" s="176">
        <f>AR23</f>
        <v>4366.3500000000004</v>
      </c>
      <c r="AY23" s="176">
        <f>AU23+AW23</f>
        <v>1</v>
      </c>
      <c r="AZ23" s="176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574</v>
      </c>
      <c r="BN23" t="s">
        <v>573</v>
      </c>
      <c r="BO23" s="176">
        <f>ROUND((((AW23*AZ23)+(BN23*BM23))/(AW23+BN23)),5)</f>
        <v>1828.70435</v>
      </c>
      <c r="BP23" s="87">
        <f>BN23+AW23</f>
        <v>353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133.65</v>
      </c>
      <c r="S24" s="181">
        <f>SUM(S23)</f>
        <v>4366.3500000000004</v>
      </c>
      <c r="T24" s="181"/>
      <c r="U24" s="181"/>
      <c r="V24" s="182">
        <f t="shared" ref="V24:AE24" si="1">SUM(V23)</f>
        <v>392.97</v>
      </c>
      <c r="W24" s="182">
        <f t="shared" si="1"/>
        <v>392.97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785.94</v>
      </c>
      <c r="AC24" s="184">
        <f t="shared" si="1"/>
        <v>5152.2900000000009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4366.3500000000004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5152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4500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133.65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4366.3500000000004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785.94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5152.2900000000009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6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523</v>
      </c>
      <c r="BS22" s="197" t="s">
        <v>502</v>
      </c>
      <c r="BT22" s="197" t="s">
        <v>524</v>
      </c>
      <c r="BU22" s="197" t="s">
        <v>525</v>
      </c>
      <c r="BV22" s="197" t="s">
        <v>503</v>
      </c>
      <c r="BW22" s="197" t="s">
        <v>504</v>
      </c>
      <c r="BX22" s="197" t="s">
        <v>505</v>
      </c>
      <c r="BY22" s="197" t="s">
        <v>506</v>
      </c>
      <c r="BZ22" s="197" t="s">
        <v>526</v>
      </c>
      <c r="CA22" s="198" t="s">
        <v>53</v>
      </c>
    </row>
    <row r="23" spans="1:79" ht="15.75" thickBot="1">
      <c r="A23" s="170">
        <v>1</v>
      </c>
      <c r="B23" s="170" t="s">
        <v>527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263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528</v>
      </c>
      <c r="AT23" s="176" t="s">
        <v>58</v>
      </c>
      <c r="AU23" t="s">
        <v>239</v>
      </c>
      <c r="AV23" t="s">
        <v>533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530</v>
      </c>
      <c r="BM23" t="s">
        <v>534</v>
      </c>
      <c r="BN23" t="s">
        <v>460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535</v>
      </c>
      <c r="BS23" s="199" t="s">
        <v>509</v>
      </c>
      <c r="BT23" s="199">
        <v>10100</v>
      </c>
      <c r="BU23" s="199" t="s">
        <v>536</v>
      </c>
      <c r="BV23" s="200" t="s">
        <v>537</v>
      </c>
      <c r="BW23" s="199" t="s">
        <v>511</v>
      </c>
      <c r="BX23" s="201" t="s">
        <v>538</v>
      </c>
      <c r="BY23" s="199">
        <v>450</v>
      </c>
      <c r="BZ23" s="199" t="s">
        <v>539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45600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3336.32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42263.68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7607.46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49871.14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567</v>
      </c>
      <c r="AT23" s="176" t="s">
        <v>58</v>
      </c>
      <c r="AU23" t="s">
        <v>239</v>
      </c>
      <c r="AV23" t="s">
        <v>569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568</v>
      </c>
      <c r="BM23" t="s">
        <v>576</v>
      </c>
      <c r="BN23" t="s">
        <v>575</v>
      </c>
      <c r="BO23" s="176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24.65</v>
      </c>
      <c r="S24" s="181">
        <f>SUM(S23)</f>
        <v>475.35</v>
      </c>
      <c r="T24" s="181"/>
      <c r="U24" s="181"/>
      <c r="V24" s="182">
        <f t="shared" ref="V24:AE24" si="1">SUM(V23)</f>
        <v>42.78</v>
      </c>
      <c r="W24" s="182">
        <f t="shared" si="1"/>
        <v>42.78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85.56</v>
      </c>
      <c r="AC24" s="184">
        <f t="shared" si="1"/>
        <v>475.35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475.35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500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24.65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475.35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85.56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560.91000000000008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223</v>
      </c>
      <c r="J23" s="171">
        <v>1</v>
      </c>
      <c r="K23" s="171">
        <v>1</v>
      </c>
      <c r="L23" s="171">
        <f>H23</f>
        <v>500</v>
      </c>
      <c r="M23" s="171">
        <f>ROUND(L23*I23%,2)</f>
        <v>10</v>
      </c>
      <c r="N23" s="171">
        <f>H23-M23</f>
        <v>490</v>
      </c>
      <c r="O23" s="171">
        <f>ROUND(N23*J23%,2)</f>
        <v>4.9000000000000004</v>
      </c>
      <c r="P23" s="171">
        <f>ROUND(N23-O23,2)</f>
        <v>485.1</v>
      </c>
      <c r="Q23" s="171">
        <f>ROUND(P23*K23%,2)</f>
        <v>4.8499999999999996</v>
      </c>
      <c r="R23" s="171">
        <f>ROUND((M23+O23+Q23),2)</f>
        <v>19.75</v>
      </c>
      <c r="S23" s="171">
        <f>ROUND((H23-R23),2)</f>
        <v>480.25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86.45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86.45</v>
      </c>
      <c r="AC23" s="170">
        <f>IF($V21=1,S23+AB23,S23)</f>
        <v>480.25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480.25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480.25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480.25</v>
      </c>
      <c r="AS23" s="176" t="s">
        <v>577</v>
      </c>
      <c r="AT23" s="176" t="s">
        <v>58</v>
      </c>
      <c r="AU23" t="s">
        <v>239</v>
      </c>
      <c r="AV23" t="s">
        <v>579</v>
      </c>
      <c r="AW23" s="176">
        <f>AM23</f>
        <v>1</v>
      </c>
      <c r="AX23" s="176">
        <f>AR23</f>
        <v>480.25</v>
      </c>
      <c r="AY23" s="176">
        <f>AU23+AW23</f>
        <v>1</v>
      </c>
      <c r="AZ23" s="176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578</v>
      </c>
      <c r="BM23" t="s">
        <v>580</v>
      </c>
      <c r="BN23" t="s">
        <v>255</v>
      </c>
      <c r="BO23" s="176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19.75</v>
      </c>
      <c r="S24" s="181">
        <f>SUM(S23)</f>
        <v>480.25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86.45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86.45</v>
      </c>
      <c r="AC24" s="184">
        <f t="shared" si="1"/>
        <v>480.25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480.25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500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19.75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480.25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86.45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566.70000000000005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B28" sqref="B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86" t="s">
        <v>154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88" t="s">
        <v>89</v>
      </c>
      <c r="B21" s="288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551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254</v>
      </c>
      <c r="H23" s="171">
        <f>F23*G23</f>
        <v>500</v>
      </c>
      <c r="I23" t="s">
        <v>263</v>
      </c>
      <c r="J23" s="171">
        <v>1</v>
      </c>
      <c r="K23" s="171">
        <v>1</v>
      </c>
      <c r="L23" s="171">
        <f>H23</f>
        <v>500</v>
      </c>
      <c r="M23" s="171">
        <f>ROUND(L23*I23%,2)</f>
        <v>15</v>
      </c>
      <c r="N23" s="171">
        <f>H23-M23</f>
        <v>485</v>
      </c>
      <c r="O23" s="171">
        <f>ROUND(N23*J23%,2)</f>
        <v>4.8499999999999996</v>
      </c>
      <c r="P23" s="171">
        <f>ROUND(N23-O23,2)</f>
        <v>480.15</v>
      </c>
      <c r="Q23" s="171">
        <f>ROUND(P23*K23%,2)</f>
        <v>4.8</v>
      </c>
      <c r="R23" s="171">
        <f>ROUND((M23+O23+Q23),2)</f>
        <v>24.65</v>
      </c>
      <c r="S23" s="171">
        <f>ROUND((H23-R23),2)</f>
        <v>475.35</v>
      </c>
      <c r="T23" s="172" t="s">
        <v>146</v>
      </c>
      <c r="U23" s="173">
        <v>0.18</v>
      </c>
      <c r="V23" s="171">
        <f>IF(OR($C$21=1,$C$21=4),ROUND(((S23*U23)/2),2),0)</f>
        <v>42.78</v>
      </c>
      <c r="W23" s="171">
        <f>IF($C$21=1,ROUND(((S23*U23)/2),2),0)</f>
        <v>42.78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85.56</v>
      </c>
      <c r="AC23" s="170">
        <f>IF($V21=1,S23+AB23,S23)</f>
        <v>475.35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475.35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475.35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475.35</v>
      </c>
      <c r="AS23" s="176" t="s">
        <v>567</v>
      </c>
      <c r="AT23" s="176" t="s">
        <v>58</v>
      </c>
      <c r="AU23" t="s">
        <v>239</v>
      </c>
      <c r="AV23" t="s">
        <v>569</v>
      </c>
      <c r="AW23" s="176">
        <f>AM23</f>
        <v>1</v>
      </c>
      <c r="AX23" s="176">
        <f>AR23</f>
        <v>475.35</v>
      </c>
      <c r="AY23" s="176">
        <f>AU23+AW23</f>
        <v>1</v>
      </c>
      <c r="AZ23" s="176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568</v>
      </c>
      <c r="BM23" t="s">
        <v>571</v>
      </c>
      <c r="BN23" t="s">
        <v>570</v>
      </c>
      <c r="BO23" s="176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24.65</v>
      </c>
      <c r="S24" s="181">
        <f>SUM(S23)</f>
        <v>475.35</v>
      </c>
      <c r="T24" s="181"/>
      <c r="U24" s="181"/>
      <c r="V24" s="182">
        <f t="shared" ref="V24:AE24" si="1">SUM(V23)</f>
        <v>42.78</v>
      </c>
      <c r="W24" s="182">
        <f t="shared" si="1"/>
        <v>42.78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85.56</v>
      </c>
      <c r="AC24" s="184">
        <f t="shared" si="1"/>
        <v>475.35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475.35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82" t="s">
        <v>194</v>
      </c>
      <c r="H26" s="283"/>
      <c r="I26" s="285">
        <f>H24</f>
        <v>500</v>
      </c>
      <c r="J26" s="285"/>
      <c r="K26" s="186"/>
      <c r="L26" s="137"/>
      <c r="M26" s="289" t="s">
        <v>195</v>
      </c>
      <c r="N26" s="290"/>
      <c r="O26" s="290"/>
      <c r="P26" s="29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7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82" t="s">
        <v>196</v>
      </c>
      <c r="H27" s="283"/>
      <c r="I27" s="285">
        <f>R24</f>
        <v>24.65</v>
      </c>
      <c r="J27" s="285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7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82" t="s">
        <v>197</v>
      </c>
      <c r="H28" s="283"/>
      <c r="I28" s="285">
        <f>S24</f>
        <v>475.35</v>
      </c>
      <c r="J28" s="285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82" t="s">
        <v>198</v>
      </c>
      <c r="H29" s="283"/>
      <c r="I29" s="285">
        <f>AB24</f>
        <v>85.56</v>
      </c>
      <c r="J29" s="285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82" t="s">
        <v>199</v>
      </c>
      <c r="H30" s="283"/>
      <c r="I30" s="284">
        <f>I28+I29</f>
        <v>560.91000000000008</v>
      </c>
      <c r="J30" s="284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92" t="s">
        <v>46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88" t="s">
        <v>89</v>
      </c>
      <c r="B21" s="288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42.18</v>
      </c>
      <c r="W23" s="171">
        <f>IF($C$21=1,ROUND(((S23*U23)/2),2),0)</f>
        <v>42.18</v>
      </c>
      <c r="X23" s="171">
        <f>IF($C$21=2,ROUND(((S23*U23)),2),0)</f>
        <v>0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42.18</v>
      </c>
      <c r="W24" s="217">
        <f t="shared" si="5"/>
        <v>42.18</v>
      </c>
      <c r="X24" s="217">
        <f t="shared" si="5"/>
        <v>0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30" sqref="D30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92" t="s">
        <v>46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205"/>
      <c r="J4" s="205"/>
      <c r="K4" s="205"/>
      <c r="L4" s="206"/>
      <c r="M4" s="206"/>
      <c r="N4" s="206"/>
      <c r="O4" s="206"/>
      <c r="P4" s="206"/>
      <c r="Q4" s="206"/>
      <c r="R4" s="206"/>
      <c r="S4" s="206"/>
      <c r="T4" s="206"/>
      <c r="U4" s="205"/>
      <c r="V4" s="205"/>
      <c r="W4" s="205"/>
      <c r="X4" s="205"/>
      <c r="Y4" s="205"/>
      <c r="Z4" s="205"/>
      <c r="AA4" s="205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205"/>
      <c r="J5" s="205"/>
      <c r="K5" s="205"/>
      <c r="L5" s="206"/>
      <c r="M5" s="206"/>
      <c r="N5" s="206"/>
      <c r="O5" s="206"/>
      <c r="P5" s="206"/>
      <c r="Q5" s="206"/>
      <c r="R5" s="206"/>
      <c r="S5" s="206"/>
      <c r="T5" s="206"/>
      <c r="U5" s="205"/>
      <c r="V5" s="205"/>
      <c r="W5" s="205"/>
      <c r="X5" s="205"/>
      <c r="Y5" s="205"/>
      <c r="Z5" s="205"/>
      <c r="AA5" s="205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205"/>
      <c r="J6" s="205"/>
      <c r="K6" s="205"/>
      <c r="L6" s="206"/>
      <c r="M6" s="206"/>
      <c r="N6" s="206"/>
      <c r="O6" s="206"/>
      <c r="P6" s="206"/>
      <c r="Q6" s="206"/>
      <c r="R6" s="206"/>
      <c r="S6" s="206"/>
      <c r="T6" s="206"/>
      <c r="U6" s="205"/>
      <c r="V6" s="205"/>
      <c r="W6" s="205"/>
      <c r="X6" s="205"/>
      <c r="Y6" s="205"/>
      <c r="Z6" s="205"/>
      <c r="AA6" s="205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205"/>
      <c r="J7" s="205"/>
      <c r="K7" s="205"/>
      <c r="L7" s="206"/>
      <c r="M7" s="206"/>
      <c r="N7" s="206"/>
      <c r="O7" s="206"/>
      <c r="P7" s="206"/>
      <c r="Q7" s="206"/>
      <c r="R7" s="206"/>
      <c r="S7" s="206"/>
      <c r="T7" s="206"/>
      <c r="U7" s="205"/>
      <c r="V7" s="205"/>
      <c r="W7" s="205"/>
      <c r="X7" s="205"/>
      <c r="Y7" s="205"/>
      <c r="Z7" s="205"/>
      <c r="AA7" s="205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205"/>
      <c r="J8" s="205"/>
      <c r="K8" s="205"/>
      <c r="L8" s="206"/>
      <c r="M8" s="206"/>
      <c r="N8" s="206"/>
      <c r="O8" s="206"/>
      <c r="P8" s="206"/>
      <c r="Q8" s="206"/>
      <c r="R8" s="206"/>
      <c r="S8" s="206"/>
      <c r="T8" s="206"/>
      <c r="U8" s="205"/>
      <c r="V8" s="205"/>
      <c r="W8" s="205"/>
      <c r="X8" s="205"/>
      <c r="Y8" s="205"/>
      <c r="Z8" s="205"/>
      <c r="AA8" s="205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205"/>
      <c r="J9" s="205"/>
      <c r="K9" s="205"/>
      <c r="L9" s="206"/>
      <c r="M9" s="206"/>
      <c r="N9" s="206"/>
      <c r="O9" s="206"/>
      <c r="P9" s="206"/>
      <c r="Q9" s="206"/>
      <c r="R9" s="206"/>
      <c r="S9" s="206"/>
      <c r="T9" s="206"/>
      <c r="U9" s="205"/>
      <c r="V9" s="205"/>
      <c r="W9" s="205"/>
      <c r="X9" s="205"/>
      <c r="Y9" s="205"/>
      <c r="Z9" s="205"/>
      <c r="AA9" s="205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205"/>
      <c r="J10" s="205"/>
      <c r="K10" s="205"/>
      <c r="L10" s="206"/>
      <c r="M10" s="206"/>
      <c r="N10" s="206"/>
      <c r="O10" s="206"/>
      <c r="P10" s="206"/>
      <c r="Q10" s="206"/>
      <c r="R10" s="206"/>
      <c r="S10" s="206"/>
      <c r="T10" s="206"/>
      <c r="U10" s="205"/>
      <c r="V10" s="205"/>
      <c r="W10" s="205"/>
      <c r="X10" s="205"/>
      <c r="Y10" s="205"/>
      <c r="Z10" s="205"/>
      <c r="AA10" s="205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205"/>
      <c r="J11" s="205"/>
      <c r="K11" s="205"/>
      <c r="L11" s="206"/>
      <c r="M11" s="206"/>
      <c r="N11" s="206"/>
      <c r="O11" s="206"/>
      <c r="P11" s="206"/>
      <c r="Q11" s="206"/>
      <c r="R11" s="206"/>
      <c r="S11" s="206"/>
      <c r="T11" s="206"/>
      <c r="U11" s="205"/>
      <c r="V11" s="205"/>
      <c r="W11" s="205"/>
      <c r="X11" s="205"/>
      <c r="Y11" s="205"/>
      <c r="Z11" s="205"/>
      <c r="AA11" s="205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6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205"/>
      <c r="J12" s="205"/>
      <c r="K12" s="205"/>
      <c r="L12" s="206"/>
      <c r="M12" s="206"/>
      <c r="N12" s="206"/>
      <c r="O12" s="206"/>
      <c r="P12" s="206"/>
      <c r="Q12" s="206"/>
      <c r="R12" s="206"/>
      <c r="S12" s="206"/>
      <c r="T12" s="206"/>
      <c r="U12" s="205"/>
      <c r="V12" s="205"/>
      <c r="W12" s="205"/>
      <c r="X12" s="205"/>
      <c r="Y12" s="205"/>
      <c r="Z12" s="205"/>
      <c r="AA12" s="205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205"/>
      <c r="J13" s="205"/>
      <c r="K13" s="205"/>
      <c r="L13" s="206"/>
      <c r="M13" s="206"/>
      <c r="N13" s="206"/>
      <c r="O13" s="206"/>
      <c r="P13" s="206"/>
      <c r="Q13" s="206"/>
      <c r="R13" s="206"/>
      <c r="S13" s="206"/>
      <c r="T13" s="206"/>
      <c r="U13" s="205"/>
      <c r="V13" s="205"/>
      <c r="W13" s="205"/>
      <c r="X13" s="205"/>
      <c r="Y13" s="205"/>
      <c r="Z13" s="205"/>
      <c r="AA13" s="205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205"/>
      <c r="J14" s="205"/>
      <c r="K14" s="205"/>
      <c r="L14" s="206"/>
      <c r="M14" s="206"/>
      <c r="N14" s="206"/>
      <c r="O14" s="206"/>
      <c r="P14" s="206"/>
      <c r="Q14" s="206"/>
      <c r="R14" s="206"/>
      <c r="S14" s="206"/>
      <c r="T14" s="206"/>
      <c r="U14" s="205"/>
      <c r="V14" s="205"/>
      <c r="W14" s="205"/>
      <c r="X14" s="205"/>
      <c r="Y14" s="205"/>
      <c r="Z14" s="205"/>
      <c r="AA14" s="205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205"/>
      <c r="J15" s="205"/>
      <c r="K15" s="205"/>
      <c r="L15" s="206"/>
      <c r="M15" s="206"/>
      <c r="N15" s="206"/>
      <c r="O15" s="206"/>
      <c r="P15" s="206"/>
      <c r="Q15" s="206"/>
      <c r="R15" s="206"/>
      <c r="S15" s="206"/>
      <c r="T15" s="206"/>
      <c r="U15" s="205"/>
      <c r="V15" s="205"/>
      <c r="W15" s="205"/>
      <c r="X15" s="205"/>
      <c r="Y15" s="205"/>
      <c r="Z15" s="205"/>
      <c r="AA15" s="205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205"/>
      <c r="J16" s="205"/>
      <c r="K16" s="205"/>
      <c r="L16" s="206"/>
      <c r="M16" s="206"/>
      <c r="N16" s="206"/>
      <c r="O16" s="206"/>
      <c r="P16" s="206"/>
      <c r="Q16" s="206"/>
      <c r="R16" s="206"/>
      <c r="S16" s="206"/>
      <c r="T16" s="206"/>
      <c r="U16" s="205"/>
      <c r="V16" s="205"/>
      <c r="W16" s="205"/>
      <c r="X16" s="205"/>
      <c r="Y16" s="205"/>
      <c r="Z16" s="205"/>
      <c r="AA16" s="205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205"/>
      <c r="J17" s="205"/>
      <c r="K17" s="205"/>
      <c r="L17" s="206"/>
      <c r="M17" s="206"/>
      <c r="N17" s="206"/>
      <c r="O17" s="206"/>
      <c r="P17" s="206"/>
      <c r="Q17" s="206"/>
      <c r="R17" s="206"/>
      <c r="S17" s="207"/>
      <c r="T17" s="206"/>
      <c r="U17" s="205"/>
      <c r="V17" s="205"/>
      <c r="W17" s="205"/>
      <c r="X17" s="205"/>
      <c r="Y17" s="205"/>
      <c r="Z17" s="205"/>
      <c r="AA17" s="205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205"/>
      <c r="J18" s="205"/>
      <c r="K18" s="205"/>
      <c r="L18" s="206"/>
      <c r="M18" s="206"/>
      <c r="N18" s="206"/>
      <c r="O18" s="206"/>
      <c r="P18" s="206"/>
      <c r="Q18" s="206"/>
      <c r="R18" s="206"/>
      <c r="S18" s="206"/>
      <c r="T18" s="206"/>
      <c r="U18" s="205"/>
      <c r="V18" s="205"/>
      <c r="W18" s="205"/>
      <c r="X18" s="205"/>
      <c r="Y18" s="205"/>
      <c r="Z18" s="205"/>
      <c r="AA18" s="205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137"/>
    </row>
    <row r="19" spans="1:70" ht="15.75" thickTop="1">
      <c r="A19" s="137"/>
      <c r="B19" s="287" t="s">
        <v>87</v>
      </c>
      <c r="C19" s="287"/>
      <c r="D19" s="287"/>
      <c r="E19" s="287"/>
      <c r="F19" s="287"/>
      <c r="G19" s="287"/>
      <c r="H19" s="153">
        <f>SUM(H4:H18)</f>
        <v>71856.759999999995</v>
      </c>
      <c r="I19" s="208"/>
      <c r="J19" s="208"/>
      <c r="K19" s="208"/>
      <c r="L19" s="208"/>
      <c r="M19" s="208"/>
      <c r="N19" s="208"/>
      <c r="O19" s="208"/>
      <c r="P19" s="208"/>
      <c r="Q19" s="208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288" t="s">
        <v>89</v>
      </c>
      <c r="B21" s="288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9" t="s">
        <v>48</v>
      </c>
      <c r="B22" s="209" t="s">
        <v>49</v>
      </c>
      <c r="C22" s="210" t="s">
        <v>50</v>
      </c>
      <c r="D22" s="209" t="s">
        <v>51</v>
      </c>
      <c r="E22" s="209" t="s">
        <v>52</v>
      </c>
      <c r="F22" s="211" t="s">
        <v>96</v>
      </c>
      <c r="G22" s="209" t="s">
        <v>54</v>
      </c>
      <c r="H22" s="209" t="s">
        <v>55</v>
      </c>
      <c r="I22" s="212" t="s">
        <v>97</v>
      </c>
      <c r="J22" s="212" t="s">
        <v>98</v>
      </c>
      <c r="K22" s="212" t="s">
        <v>99</v>
      </c>
      <c r="L22" s="213" t="s">
        <v>100</v>
      </c>
      <c r="M22" s="213" t="s">
        <v>101</v>
      </c>
      <c r="N22" s="213" t="s">
        <v>102</v>
      </c>
      <c r="O22" s="213" t="s">
        <v>103</v>
      </c>
      <c r="P22" s="213" t="s">
        <v>104</v>
      </c>
      <c r="Q22" s="213" t="s">
        <v>105</v>
      </c>
      <c r="R22" s="212" t="s">
        <v>106</v>
      </c>
      <c r="S22" s="209" t="s">
        <v>107</v>
      </c>
      <c r="T22" s="209" t="s">
        <v>108</v>
      </c>
      <c r="U22" s="164" t="s">
        <v>109</v>
      </c>
      <c r="V22" s="164" t="s">
        <v>110</v>
      </c>
      <c r="W22" s="164" t="s">
        <v>111</v>
      </c>
      <c r="X22" s="164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214" t="s">
        <v>114</v>
      </c>
      <c r="AD22" s="214" t="s">
        <v>115</v>
      </c>
      <c r="AE22" s="215" t="s">
        <v>116</v>
      </c>
      <c r="AF22" s="215" t="s">
        <v>117</v>
      </c>
      <c r="AG22" s="215" t="s">
        <v>118</v>
      </c>
      <c r="AH22" s="214" t="s">
        <v>119</v>
      </c>
      <c r="AI22" s="214" t="s">
        <v>120</v>
      </c>
      <c r="AJ22" s="215" t="s">
        <v>121</v>
      </c>
      <c r="AK22" s="215" t="s">
        <v>122</v>
      </c>
      <c r="AL22" s="214" t="s">
        <v>123</v>
      </c>
      <c r="AM22" s="214" t="s">
        <v>124</v>
      </c>
      <c r="AN22" s="215" t="s">
        <v>125</v>
      </c>
      <c r="AO22" s="215" t="s">
        <v>126</v>
      </c>
      <c r="AP22" s="215" t="s">
        <v>127</v>
      </c>
      <c r="AQ22" s="214" t="s">
        <v>128</v>
      </c>
      <c r="AR22" s="216" t="s">
        <v>129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70" ht="15.75" thickBot="1">
      <c r="A23" s="170">
        <v>1</v>
      </c>
      <c r="B23" s="170" t="s">
        <v>33</v>
      </c>
      <c r="C23" s="170" t="s">
        <v>33</v>
      </c>
      <c r="D23" s="170" t="s">
        <v>58</v>
      </c>
      <c r="E23" s="170" t="s">
        <v>58</v>
      </c>
      <c r="F23" s="171">
        <v>2</v>
      </c>
      <c r="G23" s="171">
        <v>250.25</v>
      </c>
      <c r="H23" s="171">
        <f>F23*G23</f>
        <v>500.5</v>
      </c>
      <c r="I23" s="171">
        <v>2.21</v>
      </c>
      <c r="J23" s="171">
        <v>1.79</v>
      </c>
      <c r="K23" s="171">
        <v>2.5</v>
      </c>
      <c r="L23" s="171">
        <f>H23</f>
        <v>500.5</v>
      </c>
      <c r="M23" s="171">
        <f>ROUND(L23*I23%,2)</f>
        <v>11.06</v>
      </c>
      <c r="N23" s="171">
        <f>H23-M23</f>
        <v>489.44</v>
      </c>
      <c r="O23" s="171">
        <f>ROUND(N23*J23%,2)</f>
        <v>8.76</v>
      </c>
      <c r="P23" s="171">
        <f>ROUND(N23-O23,2)</f>
        <v>480.68</v>
      </c>
      <c r="Q23" s="171">
        <f>ROUND(P23*K23%,2)</f>
        <v>12.02</v>
      </c>
      <c r="R23" s="171">
        <f>M23+O23+Q23</f>
        <v>31.84</v>
      </c>
      <c r="S23" s="171">
        <f>(H23-R23)</f>
        <v>468.66</v>
      </c>
      <c r="T23" s="171" t="s">
        <v>146</v>
      </c>
      <c r="U23" s="171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84.36</v>
      </c>
      <c r="Y23" s="171">
        <f>IF($C$21=4,ROUND(((S23*U23)/2),2),0)</f>
        <v>0</v>
      </c>
      <c r="Z23" s="173">
        <v>0</v>
      </c>
      <c r="AA23" s="171">
        <f>IF($C21=3,0,S23*Z23)</f>
        <v>0</v>
      </c>
      <c r="AB23" s="171">
        <f>V23+W23+X23+Y23+AA23</f>
        <v>84.36</v>
      </c>
      <c r="AC23" s="171">
        <f>IF($V21=1,S23+AB23,S23)</f>
        <v>553.02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IF($P$21=1,(S23/$S$24)*$E$37,AD23/$AD$24*$E$37)</f>
        <v>0</v>
      </c>
      <c r="AI23" s="171">
        <f t="shared" ref="AI23" si="1">S23*$M$21</f>
        <v>468.66</v>
      </c>
      <c r="AJ23" s="171">
        <f t="shared" ref="AJ23" si="2">IF($C$21=3,0,AG23+AH23)</f>
        <v>0</v>
      </c>
      <c r="AK23" s="171">
        <f t="shared" ref="AK23" si="3">IF($C$21=3,AE23+AG23+AH23,0)</f>
        <v>0</v>
      </c>
      <c r="AL23" s="171">
        <v>1</v>
      </c>
      <c r="AM23" s="171">
        <f t="shared" ref="AM23" si="4">F23/AL23</f>
        <v>2</v>
      </c>
      <c r="AN23" s="171">
        <f>AI23/AM23</f>
        <v>234.33</v>
      </c>
      <c r="AO23" s="171">
        <f>AJ23/AM23</f>
        <v>0</v>
      </c>
      <c r="AP23" s="171">
        <f>AK23/AM23</f>
        <v>0</v>
      </c>
      <c r="AQ23" s="171" t="s">
        <v>58</v>
      </c>
      <c r="AR23" s="171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9" t="s">
        <v>87</v>
      </c>
      <c r="E24" s="179"/>
      <c r="F24" s="179"/>
      <c r="G24" s="180"/>
      <c r="H24" s="181">
        <f>SUM(H23:H23)</f>
        <v>500.5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31.84</v>
      </c>
      <c r="S24" s="182">
        <f>SUM(S23:S23)</f>
        <v>468.66</v>
      </c>
      <c r="T24" s="181"/>
      <c r="U24" s="181"/>
      <c r="V24" s="217">
        <f t="shared" ref="V24:AE24" si="5">SUM(V23:V23)</f>
        <v>0</v>
      </c>
      <c r="W24" s="217">
        <f t="shared" si="5"/>
        <v>0</v>
      </c>
      <c r="X24" s="217">
        <f t="shared" si="5"/>
        <v>84.36</v>
      </c>
      <c r="Y24" s="217"/>
      <c r="Z24" s="217"/>
      <c r="AA24" s="217"/>
      <c r="AB24" s="181">
        <f t="shared" si="5"/>
        <v>84.36</v>
      </c>
      <c r="AC24" s="184">
        <f t="shared" si="5"/>
        <v>553.02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SUM(AH23:AH23)</f>
        <v>0</v>
      </c>
      <c r="AI24" s="185">
        <f>SUM(AI23:AI23)</f>
        <v>468.66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2026-03-12T12:22:34Z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