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89" activeTab="9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7" i="92"/>
  <c r="BN36"/>
  <c r="BM36"/>
  <c r="AH28"/>
  <c r="AD28"/>
  <c r="Z28"/>
  <c r="AM27"/>
  <c r="AK27"/>
  <c r="AK28" s="1"/>
  <c r="AH27"/>
  <c r="AG27"/>
  <c r="AG28" s="1"/>
  <c r="AE27"/>
  <c r="AE28" s="1"/>
  <c r="Y27"/>
  <c r="Y28" s="1"/>
  <c r="W27"/>
  <c r="CQ27" s="1"/>
  <c r="V27"/>
  <c r="CP27" s="1"/>
  <c r="H27"/>
  <c r="H28" s="1"/>
  <c r="I30" s="1"/>
  <c r="AM26"/>
  <c r="AP26" s="1"/>
  <c r="AK26"/>
  <c r="AH26"/>
  <c r="AG26"/>
  <c r="AJ26" s="1"/>
  <c r="AO26" s="1"/>
  <c r="AE26"/>
  <c r="Y26"/>
  <c r="CS26" s="1"/>
  <c r="W26"/>
  <c r="CQ26" s="1"/>
  <c r="V26"/>
  <c r="CP26" s="1"/>
  <c r="H26"/>
  <c r="L26" s="1"/>
  <c r="M26" s="1"/>
  <c r="AM25"/>
  <c r="AW25" s="1"/>
  <c r="AK25"/>
  <c r="AP25" s="1"/>
  <c r="AH25"/>
  <c r="AJ25" s="1"/>
  <c r="AO25" s="1"/>
  <c r="AG25"/>
  <c r="AE25"/>
  <c r="Y25"/>
  <c r="CS25" s="1"/>
  <c r="W25"/>
  <c r="CQ25" s="1"/>
  <c r="V25"/>
  <c r="CP25" s="1"/>
  <c r="H25"/>
  <c r="AM24"/>
  <c r="AW24" s="1"/>
  <c r="AK24"/>
  <c r="AP24" s="1"/>
  <c r="AH24"/>
  <c r="AG24"/>
  <c r="AE24"/>
  <c r="Y24"/>
  <c r="CS24" s="1"/>
  <c r="W24"/>
  <c r="V24"/>
  <c r="CP24" s="1"/>
  <c r="H24"/>
  <c r="L24" s="1"/>
  <c r="M24" s="1"/>
  <c r="DB23"/>
  <c r="CU23"/>
  <c r="CX23" s="1"/>
  <c r="AM23"/>
  <c r="AW23" s="1"/>
  <c r="AK23"/>
  <c r="AH23"/>
  <c r="AG23"/>
  <c r="AE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P23" i="92" l="1"/>
  <c r="AP27"/>
  <c r="BP23"/>
  <c r="AY23"/>
  <c r="AE26" i="90"/>
  <c r="L27" i="92"/>
  <c r="M27" s="1"/>
  <c r="AJ27"/>
  <c r="AJ28" s="1"/>
  <c r="H19"/>
  <c r="AJ24"/>
  <c r="AO24" s="1"/>
  <c r="BM40"/>
  <c r="BN40" s="1"/>
  <c r="AJ23"/>
  <c r="AO23" s="1"/>
  <c r="W28"/>
  <c r="N26"/>
  <c r="N27"/>
  <c r="AY24"/>
  <c r="BP24"/>
  <c r="N23"/>
  <c r="AY25"/>
  <c r="N24"/>
  <c r="CQ24"/>
  <c r="CS27"/>
  <c r="AW27"/>
  <c r="L25"/>
  <c r="M25" s="1"/>
  <c r="V28"/>
  <c r="AW26"/>
  <c r="BP25"/>
  <c r="CZ23"/>
  <c r="AO27"/>
  <c r="AH24" i="90"/>
  <c r="AE23" i="93"/>
  <c r="AG25"/>
  <c r="AH23" i="90"/>
  <c r="AE24"/>
  <c r="AH25"/>
  <c r="AG26" i="93"/>
  <c r="AE23" i="90"/>
  <c r="AE25"/>
  <c r="AH26"/>
  <c r="AH23" i="93"/>
  <c r="AE27" i="90"/>
  <c r="AE28" s="1"/>
  <c r="AH27" i="93"/>
  <c r="AY25" i="90"/>
  <c r="BP25"/>
  <c r="AP24"/>
  <c r="AP25"/>
  <c r="AG26"/>
  <c r="AH27"/>
  <c r="AJ27" s="1"/>
  <c r="AJ28" s="1"/>
  <c r="AG24"/>
  <c r="AG25"/>
  <c r="AJ25" s="1"/>
  <c r="AO25" s="1"/>
  <c r="AH28"/>
  <c r="AH28" i="93"/>
  <c r="AG23" i="90"/>
  <c r="AJ23" s="1"/>
  <c r="AO23" s="1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AJ26"/>
  <c r="AO26" s="1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AJ23" i="93" l="1"/>
  <c r="AO23" s="1"/>
  <c r="AJ24" i="90"/>
  <c r="AO24" s="1"/>
  <c r="O24" i="92"/>
  <c r="P24" s="1"/>
  <c r="Q24" s="1"/>
  <c r="O23"/>
  <c r="O27"/>
  <c r="P27" s="1"/>
  <c r="Q27" s="1"/>
  <c r="BP27"/>
  <c r="AY27"/>
  <c r="N25"/>
  <c r="O26"/>
  <c r="P26" s="1"/>
  <c r="Q26" s="1"/>
  <c r="BP26"/>
  <c r="AY26"/>
  <c r="AJ26" i="90"/>
  <c r="AO26" s="1"/>
  <c r="AJ25" i="93"/>
  <c r="AO25" s="1"/>
  <c r="AJ27" i="97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O25" i="92" l="1"/>
  <c r="R24"/>
  <c r="S24" s="1"/>
  <c r="P23"/>
  <c r="Q23" s="1"/>
  <c r="R23" s="1"/>
  <c r="S23" s="1"/>
  <c r="R26"/>
  <c r="S26" s="1"/>
  <c r="R27"/>
  <c r="AO27" i="97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AA24" i="92" l="1"/>
  <c r="CT24" s="1"/>
  <c r="CC24"/>
  <c r="AX28"/>
  <c r="AI24"/>
  <c r="AN24" s="1"/>
  <c r="AR24" s="1"/>
  <c r="AX24" s="1"/>
  <c r="AZ24" s="1"/>
  <c r="BO24" s="1"/>
  <c r="X24"/>
  <c r="AI23"/>
  <c r="AN23" s="1"/>
  <c r="AR23" s="1"/>
  <c r="AX23" s="1"/>
  <c r="AZ23" s="1"/>
  <c r="BO23" s="1"/>
  <c r="X23"/>
  <c r="AA23"/>
  <c r="CT23" s="1"/>
  <c r="X26"/>
  <c r="AI26"/>
  <c r="AN26" s="1"/>
  <c r="AR26" s="1"/>
  <c r="AX26" s="1"/>
  <c r="AZ26" s="1"/>
  <c r="BO26" s="1"/>
  <c r="AA26"/>
  <c r="CT26" s="1"/>
  <c r="R28"/>
  <c r="I31" s="1"/>
  <c r="S27"/>
  <c r="P25"/>
  <c r="Q25" s="1"/>
  <c r="R25" s="1"/>
  <c r="S25" s="1"/>
  <c r="AN27" i="90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AN27" s="1"/>
  <c r="AR27" s="1"/>
  <c r="AX27" s="1"/>
  <c r="AZ27" s="1"/>
  <c r="BO27" s="1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I23"/>
  <c r="AN23" s="1"/>
  <c r="AR23" s="1"/>
  <c r="AX23" s="1"/>
  <c r="AZ23" s="1"/>
  <c r="BO23" s="1"/>
  <c r="V23"/>
  <c r="AA23"/>
  <c r="CT23" s="1"/>
  <c r="W23"/>
  <c r="CP27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B27" i="93" l="1"/>
  <c r="AC27" s="1"/>
  <c r="AA28"/>
  <c r="AI28"/>
  <c r="CR23" i="92"/>
  <c r="AB23"/>
  <c r="CR24"/>
  <c r="AB24"/>
  <c r="AC24" s="1"/>
  <c r="S28"/>
  <c r="I32" s="1"/>
  <c r="AI27"/>
  <c r="X27"/>
  <c r="AA27"/>
  <c r="AI25"/>
  <c r="AN25" s="1"/>
  <c r="AR25" s="1"/>
  <c r="AX25" s="1"/>
  <c r="AZ25" s="1"/>
  <c r="BO25" s="1"/>
  <c r="X25"/>
  <c r="AA25"/>
  <c r="CT25" s="1"/>
  <c r="AW28"/>
  <c r="CC23"/>
  <c r="CR26"/>
  <c r="AB26"/>
  <c r="AC26" s="1"/>
  <c r="AH24" i="83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AN27" i="92" l="1"/>
  <c r="AR27" s="1"/>
  <c r="AX27" s="1"/>
  <c r="AZ27" s="1"/>
  <c r="BO27" s="1"/>
  <c r="AI28"/>
  <c r="CR27"/>
  <c r="AB27"/>
  <c r="AC27" s="1"/>
  <c r="X28"/>
  <c r="CC25" s="1"/>
  <c r="CD27" s="1"/>
  <c r="AA28"/>
  <c r="CT27"/>
  <c r="AC23"/>
  <c r="CR25"/>
  <c r="AB25"/>
  <c r="AC25" s="1"/>
  <c r="AO23" i="83"/>
  <c r="AJ24"/>
  <c r="AG24"/>
  <c r="V28" i="90"/>
  <c r="CC25" s="1"/>
  <c r="CD28" s="1"/>
  <c r="W28"/>
  <c r="CC26" s="1"/>
  <c r="CD29" s="1"/>
  <c r="W28" i="93"/>
  <c r="CP26"/>
  <c r="AB26"/>
  <c r="AB28" i="90"/>
  <c r="I33" s="1"/>
  <c r="I34" s="1"/>
  <c r="AC24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H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H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AD28"/>
  <c r="AG27" s="1"/>
  <c r="Z28"/>
  <c r="AM27"/>
  <c r="AW27" s="1"/>
  <c r="AK27"/>
  <c r="Y27"/>
  <c r="Y28" s="1"/>
  <c r="H27"/>
  <c r="AM26"/>
  <c r="AK26"/>
  <c r="Y26"/>
  <c r="H26"/>
  <c r="AM25"/>
  <c r="AK25"/>
  <c r="Y25"/>
  <c r="H25"/>
  <c r="L25" s="1"/>
  <c r="M25" s="1"/>
  <c r="AM24"/>
  <c r="AW24" s="1"/>
  <c r="AK24"/>
  <c r="Y24"/>
  <c r="H24"/>
  <c r="AM23"/>
  <c r="AW23" s="1"/>
  <c r="AK23"/>
  <c r="Y23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G27" i="134" l="1"/>
  <c r="AG28" s="1"/>
  <c r="AC28" i="92"/>
  <c r="AT28" s="1"/>
  <c r="AB28"/>
  <c r="I33" s="1"/>
  <c r="I34" s="1"/>
  <c r="AB28" i="93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E26" i="108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E23" i="108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G23" i="108"/>
  <c r="AH28"/>
  <c r="AH23" i="112"/>
  <c r="AH23" i="121"/>
  <c r="AE23" i="111"/>
  <c r="AE24" s="1"/>
  <c r="AE23" i="121"/>
  <c r="AE24" s="1"/>
  <c r="AH24" i="108"/>
  <c r="AG24"/>
  <c r="AH24" i="112"/>
  <c r="L23" i="115"/>
  <c r="M23" s="1"/>
  <c r="N23" s="1"/>
  <c r="O23" s="1"/>
  <c r="BM36"/>
  <c r="BN36" s="1"/>
  <c r="AP23" i="107"/>
  <c r="AH23"/>
  <c r="AJ23" s="1"/>
  <c r="AO23" s="1"/>
  <c r="AE24" i="108"/>
  <c r="AG25"/>
  <c r="AE23" i="113"/>
  <c r="AE24" s="1"/>
  <c r="BM36" i="122"/>
  <c r="BN36" s="1"/>
  <c r="AE23" i="107"/>
  <c r="AE24" s="1"/>
  <c r="AE25" i="108"/>
  <c r="H19" i="110"/>
  <c r="AE23" i="106"/>
  <c r="AE24" s="1"/>
  <c r="AG26" i="108"/>
  <c r="BM36" i="116"/>
  <c r="BN36" s="1"/>
  <c r="AE23" i="123"/>
  <c r="AE24" s="1"/>
  <c r="AH27" i="108"/>
  <c r="AJ27" s="1"/>
  <c r="AG23" i="112"/>
  <c r="AG24" s="1"/>
  <c r="AH23" i="108"/>
  <c r="AE27"/>
  <c r="AE28" s="1"/>
  <c r="AE23" i="114"/>
  <c r="AE24" s="1"/>
  <c r="AH23" i="119"/>
  <c r="BM36" i="107"/>
  <c r="BN36" s="1"/>
  <c r="AP23" i="115"/>
  <c r="AH23" i="118"/>
  <c r="BM36" i="119"/>
  <c r="BN36" s="1"/>
  <c r="BM36" i="121"/>
  <c r="BN36" s="1"/>
  <c r="AP27" i="108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P23" i="108"/>
  <c r="AP24"/>
  <c r="AH25"/>
  <c r="AJ25" s="1"/>
  <c r="AO25" s="1"/>
  <c r="AH26"/>
  <c r="BM40"/>
  <c r="BN40" s="1"/>
  <c r="AP23" i="109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AH23" i="109"/>
  <c r="H19" i="118"/>
  <c r="AK24" i="120"/>
  <c r="AG23" i="109"/>
  <c r="AG24" s="1"/>
  <c r="BM36"/>
  <c r="BN36" s="1"/>
  <c r="H19" i="111"/>
  <c r="BP23" i="112"/>
  <c r="H19" i="116"/>
  <c r="AH23" i="120"/>
  <c r="H19" i="107"/>
  <c r="AE23" i="109"/>
  <c r="AE24" s="1"/>
  <c r="H19" i="112"/>
  <c r="H19" i="113"/>
  <c r="BM36" i="117"/>
  <c r="BN36" s="1"/>
  <c r="H19" i="119"/>
  <c r="H19" i="123"/>
  <c r="H19" i="114"/>
  <c r="H19" i="117"/>
  <c r="H19" i="109"/>
  <c r="AE23" i="110"/>
  <c r="AP23" i="111"/>
  <c r="AP23" i="114"/>
  <c r="H19" i="115"/>
  <c r="AP23" i="116"/>
  <c r="H19" i="121"/>
  <c r="AP23" i="122"/>
  <c r="H19" i="108"/>
  <c r="AP25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9"/>
  <c r="AK24"/>
  <c r="L23"/>
  <c r="M23" s="1"/>
  <c r="N23" s="1"/>
  <c r="H24"/>
  <c r="I26" s="1"/>
  <c r="BP23"/>
  <c r="BP27" i="108"/>
  <c r="AY27"/>
  <c r="N25"/>
  <c r="BP24"/>
  <c r="AY24"/>
  <c r="L23"/>
  <c r="M23" s="1"/>
  <c r="N23" s="1"/>
  <c r="L24"/>
  <c r="M24" s="1"/>
  <c r="N24" s="1"/>
  <c r="AG28"/>
  <c r="AW26"/>
  <c r="AK28"/>
  <c r="AY23"/>
  <c r="AW25"/>
  <c r="L27"/>
  <c r="M27" s="1"/>
  <c r="H28"/>
  <c r="I30" s="1"/>
  <c r="BP23"/>
  <c r="L26"/>
  <c r="M26" s="1"/>
  <c r="N26" s="1"/>
  <c r="AP26"/>
  <c r="AY23" i="107"/>
  <c r="AK24"/>
  <c r="L23"/>
  <c r="M23" s="1"/>
  <c r="N23" s="1"/>
  <c r="AG26" i="105"/>
  <c r="AE25"/>
  <c r="AH26"/>
  <c r="AH27"/>
  <c r="AG27"/>
  <c r="AG28" s="1"/>
  <c r="AE27"/>
  <c r="AE28" s="1"/>
  <c r="AH23"/>
  <c r="AE23"/>
  <c r="H19" i="104"/>
  <c r="L23"/>
  <c r="M23" s="1"/>
  <c r="N23" s="1"/>
  <c r="BM40" i="105"/>
  <c r="BN40" s="1"/>
  <c r="H28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N23" i="106"/>
  <c r="AY23"/>
  <c r="BP27" i="105"/>
  <c r="AY27"/>
  <c r="BP26"/>
  <c r="AY26"/>
  <c r="N25"/>
  <c r="AY25"/>
  <c r="BP25"/>
  <c r="AY24"/>
  <c r="BP24"/>
  <c r="L24"/>
  <c r="M24" s="1"/>
  <c r="N24" s="1"/>
  <c r="AP24"/>
  <c r="N27"/>
  <c r="N26"/>
  <c r="AY23"/>
  <c r="L23"/>
  <c r="M23" s="1"/>
  <c r="N23" s="1"/>
  <c r="AK24" i="104"/>
  <c r="BP23" i="103"/>
  <c r="AY23"/>
  <c r="AK24"/>
  <c r="N23"/>
  <c r="H24"/>
  <c r="AJ27" i="134" l="1"/>
  <c r="AO27" s="1"/>
  <c r="CD28" i="92"/>
  <c r="AU28"/>
  <c r="CD27" i="93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4" i="108"/>
  <c r="AO24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08"/>
  <c r="AO23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3" i="109"/>
  <c r="AJ24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6" i="108"/>
  <c r="AO26" s="1"/>
  <c r="AJ25" i="128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8" i="108"/>
  <c r="AO27"/>
  <c r="AJ23" i="120"/>
  <c r="AJ23" i="111"/>
  <c r="AO23" s="1"/>
  <c r="AJ23" i="119"/>
  <c r="AJ24" s="1"/>
  <c r="AJ23" i="105"/>
  <c r="AO23" s="1"/>
  <c r="AJ23" i="116"/>
  <c r="AO23" s="1"/>
  <c r="AJ27" i="105"/>
  <c r="AJ28" s="1"/>
  <c r="P23" i="115"/>
  <c r="Q23" s="1"/>
  <c r="R23" s="1"/>
  <c r="R24" s="1"/>
  <c r="I27" s="1"/>
  <c r="AJ23" i="123"/>
  <c r="AJ24" s="1"/>
  <c r="AE24" i="110"/>
  <c r="AK23"/>
  <c r="AJ26" i="105"/>
  <c r="AO26" s="1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O23" i="111"/>
  <c r="P23" s="1"/>
  <c r="Q23" s="1"/>
  <c r="O23" i="110"/>
  <c r="AG24"/>
  <c r="AJ23"/>
  <c r="O23" i="109"/>
  <c r="O23" i="108"/>
  <c r="P23" s="1"/>
  <c r="Q23" s="1"/>
  <c r="R23" s="1"/>
  <c r="S23" s="1"/>
  <c r="X23" s="1"/>
  <c r="O26"/>
  <c r="P26" s="1"/>
  <c r="Q26" s="1"/>
  <c r="O24"/>
  <c r="P24" s="1"/>
  <c r="Q24" s="1"/>
  <c r="R24" s="1"/>
  <c r="S24" s="1"/>
  <c r="X24" s="1"/>
  <c r="BP26"/>
  <c r="AY26"/>
  <c r="O25"/>
  <c r="P25" s="1"/>
  <c r="Q25" s="1"/>
  <c r="AY25"/>
  <c r="BP25"/>
  <c r="N27"/>
  <c r="O23" i="107"/>
  <c r="AJ24" i="105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CD26" i="93" l="1"/>
  <c r="CC26"/>
  <c r="CC27" i="97"/>
  <c r="CD27"/>
  <c r="AJ28" i="134"/>
  <c r="CC27" i="90"/>
  <c r="CD27"/>
  <c r="CC26" i="92"/>
  <c r="CD26"/>
  <c r="DB23" i="97"/>
  <c r="AO23" i="82"/>
  <c r="AO23" i="81"/>
  <c r="AO27" i="137"/>
  <c r="AJ24" i="86"/>
  <c r="R28" i="135"/>
  <c r="I31" s="1"/>
  <c r="AJ24" i="88"/>
  <c r="AO23"/>
  <c r="AO23" i="109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J24" i="112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AO27" i="105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R26" i="108"/>
  <c r="S26" s="1"/>
  <c r="X26" s="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9"/>
  <c r="Q23" s="1"/>
  <c r="R23" s="1"/>
  <c r="AI23" i="108"/>
  <c r="AN23" s="1"/>
  <c r="AR23" s="1"/>
  <c r="AX23" s="1"/>
  <c r="AZ23" s="1"/>
  <c r="BO23" s="1"/>
  <c r="AC23"/>
  <c r="AA23"/>
  <c r="W23"/>
  <c r="V23"/>
  <c r="V26"/>
  <c r="W26"/>
  <c r="O27"/>
  <c r="P27" s="1"/>
  <c r="Q27" s="1"/>
  <c r="R25"/>
  <c r="S25" s="1"/>
  <c r="X25" s="1"/>
  <c r="W24"/>
  <c r="AI24"/>
  <c r="AN24" s="1"/>
  <c r="AR24" s="1"/>
  <c r="AX24" s="1"/>
  <c r="AZ24" s="1"/>
  <c r="BO24" s="1"/>
  <c r="AC24"/>
  <c r="AA24"/>
  <c r="V24"/>
  <c r="P23" i="107"/>
  <c r="Q23" s="1"/>
  <c r="R23" s="1"/>
  <c r="P23" i="106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CX23" i="97" l="1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4" i="85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AI26" i="108"/>
  <c r="AN26" s="1"/>
  <c r="AR26" s="1"/>
  <c r="AX26" s="1"/>
  <c r="AZ26" s="1"/>
  <c r="BO26" s="1"/>
  <c r="V25" i="126"/>
  <c r="CP25" s="1"/>
  <c r="W25"/>
  <c r="CQ25" s="1"/>
  <c r="AA26" i="108"/>
  <c r="AB26" s="1"/>
  <c r="AC26"/>
  <c r="W24" i="126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9"/>
  <c r="I27" s="1"/>
  <c r="S23"/>
  <c r="V25" i="108"/>
  <c r="W25"/>
  <c r="AI25"/>
  <c r="AN25" s="1"/>
  <c r="AR25" s="1"/>
  <c r="AX25" s="1"/>
  <c r="AZ25" s="1"/>
  <c r="BO25" s="1"/>
  <c r="AA25"/>
  <c r="AC25"/>
  <c r="AB23"/>
  <c r="AB24"/>
  <c r="R27"/>
  <c r="R24" i="107"/>
  <c r="I27" s="1"/>
  <c r="S23"/>
  <c r="X23" s="1"/>
  <c r="X24" s="1"/>
  <c r="R24" i="106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I23" i="85" l="1"/>
  <c r="AI25" s="1"/>
  <c r="AW28" i="136"/>
  <c r="CD25" i="135"/>
  <c r="CD27" i="82"/>
  <c r="CX23" s="1"/>
  <c r="AA25" i="85"/>
  <c r="CX23" i="83"/>
  <c r="V23" i="85"/>
  <c r="W23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AB25" i="108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9"/>
  <c r="W23"/>
  <c r="W24" s="1"/>
  <c r="S24"/>
  <c r="I28" s="1"/>
  <c r="AI23"/>
  <c r="AA23"/>
  <c r="AA24" s="1"/>
  <c r="R28" i="108"/>
  <c r="I31" s="1"/>
  <c r="S27"/>
  <c r="X27" s="1"/>
  <c r="X28" s="1"/>
  <c r="V23" i="107"/>
  <c r="W23"/>
  <c r="W24" s="1"/>
  <c r="AC23"/>
  <c r="AC24" s="1"/>
  <c r="AT24" s="1"/>
  <c r="S24"/>
  <c r="I28" s="1"/>
  <c r="AI23"/>
  <c r="AA23"/>
  <c r="AA24" s="1"/>
  <c r="AB26" i="105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AB23" i="85" l="1"/>
  <c r="AC23" s="1"/>
  <c r="AC25" s="1"/>
  <c r="AN23"/>
  <c r="AR23" s="1"/>
  <c r="AX23" s="1"/>
  <c r="AZ23" s="1"/>
  <c r="BO23" s="1"/>
  <c r="AW28" i="137"/>
  <c r="AC28" i="138"/>
  <c r="AT28" s="1"/>
  <c r="AU28" s="1"/>
  <c r="CD27" i="133"/>
  <c r="CP23" i="85"/>
  <c r="V25"/>
  <c r="CC25" s="1"/>
  <c r="CQ23"/>
  <c r="W25"/>
  <c r="CC26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I29" i="85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N23" i="109"/>
  <c r="AR23" s="1"/>
  <c r="AX23" s="1"/>
  <c r="AZ23" s="1"/>
  <c r="BO23" s="1"/>
  <c r="AI24"/>
  <c r="AB23"/>
  <c r="V24"/>
  <c r="AC27" i="108"/>
  <c r="AC28" s="1"/>
  <c r="AT28" s="1"/>
  <c r="AU28" s="1"/>
  <c r="V27"/>
  <c r="W27"/>
  <c r="W28" s="1"/>
  <c r="S28"/>
  <c r="I32" s="1"/>
  <c r="AI27"/>
  <c r="AA27"/>
  <c r="AA28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4" i="109"/>
  <c r="I29" s="1"/>
  <c r="I30" s="1"/>
  <c r="AC23"/>
  <c r="AC24" s="1"/>
  <c r="AT2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V28" i="108"/>
  <c r="AB27"/>
  <c r="AB28" s="1"/>
  <c r="I33" s="1"/>
  <c r="I34" s="1"/>
  <c r="AN27"/>
  <c r="AR27" s="1"/>
  <c r="AX27" s="1"/>
  <c r="AZ27" s="1"/>
  <c r="BO27" s="1"/>
  <c r="AI28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C26" i="125" l="1"/>
  <c r="CD26"/>
  <c r="CX23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H25" i="91"/>
  <c r="AG23" i="95"/>
  <c r="AG24" s="1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BM36" i="95"/>
  <c r="BN36" s="1"/>
  <c r="AH23" i="91"/>
  <c r="AG24"/>
  <c r="AE25"/>
  <c r="AE24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4" i="94"/>
  <c r="CY24" i="89"/>
  <c r="AP27" i="91"/>
  <c r="AW24" i="94"/>
  <c r="AY24" s="1"/>
  <c r="AH25"/>
  <c r="AE25"/>
  <c r="AH23" i="96"/>
  <c r="AJ23" s="1"/>
  <c r="H19" i="91"/>
  <c r="AE23" i="89"/>
  <c r="AE24" s="1"/>
  <c r="AP24" i="91"/>
  <c r="BM36" i="96"/>
  <c r="BN36" s="1"/>
  <c r="H19" i="89"/>
  <c r="AP23" i="91"/>
  <c r="H19" i="94"/>
  <c r="AH24"/>
  <c r="AK24" i="96"/>
  <c r="BY19" i="89"/>
  <c r="DG23"/>
  <c r="N23" i="94"/>
  <c r="O23" s="1"/>
  <c r="AG24"/>
  <c r="H19" i="95"/>
  <c r="H19" i="98"/>
  <c r="CY23" i="89"/>
  <c r="AH23" i="94"/>
  <c r="AE24"/>
  <c r="AP25"/>
  <c r="AP26"/>
  <c r="CX23" i="89"/>
  <c r="CX24" s="1"/>
  <c r="AH24"/>
  <c r="ED36"/>
  <c r="EE36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5" i="94"/>
  <c r="AO25" s="1"/>
  <c r="AJ23" i="91"/>
  <c r="AO23" s="1"/>
  <c r="AJ26"/>
  <c r="AO26" s="1"/>
  <c r="AJ24"/>
  <c r="AO24" s="1"/>
  <c r="BP24" i="94"/>
  <c r="AJ23" i="89"/>
  <c r="AJ24" i="94"/>
  <c r="AO24" s="1"/>
  <c r="DA23" i="89"/>
  <c r="AJ26" i="94"/>
  <c r="AO26" s="1"/>
  <c r="AJ23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1"/>
  <c r="P27" s="1"/>
  <c r="Q27" s="1"/>
  <c r="O24"/>
  <c r="P24" s="1"/>
  <c r="Q24" s="1"/>
  <c r="O26"/>
  <c r="R23"/>
  <c r="S23" s="1"/>
  <c r="O25"/>
  <c r="AJ27"/>
  <c r="AG28"/>
  <c r="O23" i="89"/>
  <c r="CE23"/>
  <c r="AJ24" i="101" l="1"/>
  <c r="AO23" i="95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<sst xmlns="http://schemas.openxmlformats.org/spreadsheetml/2006/main" count="28317" uniqueCount="702">
  <si>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</si>
  <si>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</si>
  <si>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</si>
  <si>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</si>
  <si>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</si>
  <si>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</si>
  <si>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</si>
  <si>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</si>
  <si>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</si>
  <si>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</si>
  <si>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</si>
  <si>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</si>
  <si>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</si>
  <si>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</si>
  <si>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</si>
  <si>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</si>
  <si>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</si>
  <si>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</si>
  <si>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</si>
  <si>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</si>
  <si>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</si>
  <si>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</si>
  <si>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</si>
  <si>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</si>
  <si>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</si>
  <si>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</si>
  <si>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</si>
  <si>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</si>
  <si>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</si>
  <si>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</si>
  <si>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</si>
  <si>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</si>
  <si>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</si>
  <si>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</si>
  <si>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</si>
  <si>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</si>
  <si>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</si>
  <si>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</si>
  <si>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</si>
  <si>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</si>
  <si>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</si>
  <si>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</si>
  <si>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</si>
  <si>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</si>
  <si>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</si>
  <si>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</si>
  <si>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</si>
  <si>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</si>
  <si>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</si>
  <si>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</si>
  <si>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</si>
  <si>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</si>
  <si>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</si>
  <si>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</si>
  <si>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</si>
  <si>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</si>
  <si>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</si>
  <si>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</si>
  <si>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</si>
  <si>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</si>
  <si>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</si>
  <si>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</si>
  <si>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</si>
  <si>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</si>
  <si>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</si>
  <si>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</si>
  <si>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</si>
  <si>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</si>
  <si>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</si>
  <si>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</si>
  <si>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</si>
  <si>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</si>
  <si>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</si>
  <si>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</si>
  <si>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</si>
  <si>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</si>
  <si>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</si>
  <si>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</si>
  <si>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</si>
  <si>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</si>
  <si>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</si>
  <si>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</si>
  <si>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</si>
  <si>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</si>
  <si>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</si>
  <si>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</si>
  <si>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</si>
  <si>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</si>
  <si>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</si>
  <si>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</si>
  <si>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</si>
  <si>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</si>
  <si>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</si>
  <si>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</si>
  <si>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</si>
  <si>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</si>
  <si>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</si>
  <si>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</si>
  <si>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</si>
  <si>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</si>
  <si>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</si>
  <si>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</si>
  <si>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</si>
  <si>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</si>
  <si>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</si>
  <si>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</si>
  <si>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</si>
  <si>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</si>
  <si>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</si>
  <si>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</si>
  <si>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</si>
  <si>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</si>
  <si>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</si>
  <si>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</si>
  <si>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</si>
  <si>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</si>
  <si>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</si>
  <si>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</si>
  <si>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</si>
  <si>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</si>
  <si>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</si>
  <si>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</si>
  <si>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</si>
  <si>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</si>
  <si>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</si>
  <si>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</si>
  <si>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</si>
  <si>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</si>
  <si>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</si>
  <si>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</si>
  <si>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</si>
  <si>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</si>
  <si>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</si>
  <si>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</si>
  <si>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</si>
  <si>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</si>
  <si>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</si>
  <si>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</si>
  <si>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</si>
  <si>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</si>
  <si>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</si>
  <si>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</si>
  <si>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</si>
  <si>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</si>
  <si>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</si>
  <si>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</si>
  <si>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</si>
  <si>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</si>
  <si>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</si>
  <si>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</si>
  <si>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</si>
  <si>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</si>
  <si>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</si>
  <si>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</si>
  <si>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</si>
  <si>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</si>
  <si>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</si>
  <si>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</si>
  <si>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</si>
  <si>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</si>
  <si>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</si>
  <si>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</si>
  <si>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</si>
  <si>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</si>
  <si>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</si>
  <si>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</si>
  <si>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</si>
  <si>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</si>
  <si>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</si>
  <si>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</si>
  <si>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</si>
  <si>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</si>
  <si>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</si>
  <si>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</si>
  <si>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</si>
  <si>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</si>
  <si>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</si>
  <si>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</si>
  <si>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</si>
  <si>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</si>
  <si>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</si>
  <si>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</si>
  <si>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</si>
  <si>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</si>
  <si>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</si>
  <si>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</si>
  <si>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</si>
  <si>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</si>
  <si>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</si>
  <si>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</si>
  <si>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</si>
  <si>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</si>
  <si>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</si>
  <si>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</si>
  <si>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</si>
  <si>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</si>
  <si>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</si>
  <si>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</si>
  <si>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</si>
  <si>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</si>
  <si>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</si>
  <si>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</si>
  <si>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</si>
  <si>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</si>
  <si>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</si>
  <si>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</si>
  <si>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</si>
  <si>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</si>
  <si>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</si>
  <si>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</si>
  <si>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</si>
  <si>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</si>
  <si>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</si>
  <si>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</si>
  <si>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</si>
  <si>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</si>
  <si>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</si>
  <si>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</si>
  <si>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</si>
  <si>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</si>
  <si>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</si>
  <si>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</si>
  <si>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</si>
  <si>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</si>
  <si>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</si>
  <si>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</si>
  <si>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</si>
  <si>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</si>
  <si>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</si>
  <si>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</si>
  <si>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</si>
  <si>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</si>
  <si>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</si>
  <si>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</si>
  <si>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</si>
  <si>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</si>
  <si>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</si>
  <si>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</si>
  <si>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</si>
  <si>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</si>
  <si>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</si>
  <si>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</si>
  <si>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</si>
  <si>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</si>
  <si>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</si>
  <si>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</si>
  <si>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</si>
  <si>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</si>
  <si>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</si>
  <si>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</si>
  <si>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</si>
  <si>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</si>
  <si>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</si>
  <si>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</si>
  <si>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</si>
  <si>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</si>
  <si>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</si>
  <si>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</si>
  <si>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</si>
  <si>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</si>
  <si>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</si>
  <si>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</si>
  <si>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</si>
  <si>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</si>
  <si>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</si>
  <si>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</si>
  <si>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</si>
  <si>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</si>
  <si>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</si>
  <si>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</si>
  <si>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</si>
  <si>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</si>
  <si>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</si>
  <si>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</si>
  <si>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</si>
  <si>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</si>
  <si>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</si>
  <si>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</si>
  <si>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</si>
  <si>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</si>
  <si>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</si>
  <si>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</si>
  <si>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</si>
  <si>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</si>
  <si>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</si>
  <si>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</si>
  <si>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</si>
  <si>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</si>
  <si>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</si>
  <si>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</si>
  <si>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</si>
  <si>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</si>
  <si>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</si>
  <si>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</si>
  <si>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</si>
  <si>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</si>
  <si>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</si>
  <si>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</si>
  <si>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</si>
  <si>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</si>
  <si>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</si>
  <si>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</si>
  <si>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</si>
  <si>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</si>
  <si>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</si>
  <si>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</si>
  <si>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</si>
  <si>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</si>
  <si>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</si>
  <si>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</si>
  <si>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</si>
  <si>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</si>
  <si>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</si>
  <si>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</si>
  <si>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</si>
  <si>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</si>
  <si>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</si>
  <si>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</si>
  <si>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</si>
  <si>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</si>
  <si>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</si>
  <si>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</si>
  <si>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</si>
  <si>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</si>
  <si>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</si>
  <si>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</si>
  <si>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</si>
  <si>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</si>
  <si>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</si>
  <si>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</si>
  <si>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</si>
  <si>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</si>
  <si>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</si>
  <si>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</si>
  <si>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</si>
  <si>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</si>
  <si>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</si>
  <si>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</si>
  <si>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</si>
  <si>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</si>
  <si>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</si>
  <si>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</si>
  <si>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</si>
  <si>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</si>
  <si>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</si>
  <si>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</si>
  <si>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</si>
  <si>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</si>
  <si>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</si>
  <si>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</si>
  <si>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</si>
  <si>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</si>
  <si>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</si>
  <si>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</si>
  <si>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</si>
  <si>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</si>
  <si>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</si>
  <si>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</si>
  <si>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</si>
  <si>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</si>
  <si>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</si>
  <si>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</si>
  <si>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</si>
  <si>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</si>
  <si>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</si>
  <si>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</si>
  <si>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</si>
  <si>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</si>
  <si>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</si>
  <si>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</si>
  <si>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</si>
  <si>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</si>
  <si>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</si>
  <si>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</si>
  <si>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</si>
  <si>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</si>
  <si>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</si>
  <si>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</si>
  <si>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</si>
  <si>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</si>
  <si>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</si>
  <si>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</si>
  <si>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</si>
  <si>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</si>
  <si>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</si>
  <si>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</si>
  <si>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</si>
  <si>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</si>
  <si>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</si>
  <si>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</si>
  <si>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</si>
  <si>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</si>
  <si>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</si>
  <si>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</si>
  <si>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</si>
  <si>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</si>
  <si>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</si>
  <si>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</si>
  <si>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</si>
  <si>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</si>
  <si>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</si>
  <si>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</si>
  <si>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</si>
  <si>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</si>
  <si>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</si>
  <si>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</si>
  <si>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</si>
  <si>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</si>
  <si>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</si>
  <si>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</si>
  <si>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</si>
  <si>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</si>
  <si>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</si>
  <si>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</si>
  <si>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</si>
  <si>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</si>
  <si>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</si>
  <si>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</si>
  <si>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</si>
  <si>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</si>
  <si>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</si>
  <si>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</si>
  <si>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</si>
  <si>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</si>
  <si>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</si>
  <si>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</si>
  <si>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</si>
  <si>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</si>
  <si>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</si>
  <si>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</si>
  <si>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</si>
  <si>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</si>
  <si>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</si>
  <si>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</si>
  <si>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</si>
  <si>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</si>
  <si>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</si>
  <si>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</si>
  <si>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</si>
  <si>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</si>
  <si>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</si>
  <si>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</si>
  <si>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</si>
  <si>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</si>
  <si>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</si>
  <si>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</si>
  <si>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</si>
  <si>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</si>
  <si>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</si>
  <si>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</si>
  <si>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</si>
  <si>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</si>
  <si>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</si>
  <si>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</si>
  <si>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</si>
  <si>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</si>
  <si>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</si>
  <si>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</si>
  <si>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</si>
  <si>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</si>
  <si>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</si>
  <si>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</si>
  <si>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</si>
  <si>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</si>
  <si>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</si>
  <si>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</si>
  <si>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</si>
  <si>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</si>
  <si>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</si>
  <si>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</si>
  <si>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</si>
  <si>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</si>
  <si>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</si>
  <si>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</si>
  <si>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</si>
  <si>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</si>
  <si>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</si>
  <si>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</si>
  <si>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</si>
  <si>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</si>
  <si>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</si>
  <si>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</si>
  <si>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</si>
  <si>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</si>
  <si>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</si>
  <si>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</si>
  <si>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</si>
  <si>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</si>
  <si>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</si>
  <si>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</si>
  <si>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</si>
  <si>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</si>
  <si>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</si>
  <si>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</si>
  <si>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</si>
  <si>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</si>
  <si>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</si>
  <si>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</si>
  <si>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</si>
  <si>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</si>
  <si>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</si>
  <si>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</si>
  <si>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</si>
  <si>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</si>
  <si>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</si>
  <si>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</si>
  <si>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</si>
  <si>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</si>
  <si>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</si>
  <si>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</si>
  <si>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</si>
  <si>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</si>
  <si>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</si>
  <si>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</si>
  <si>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</si>
  <si>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</si>
  <si>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</si>
  <si>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</si>
  <si>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</si>
  <si>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</si>
  <si>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</si>
  <si>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</si>
  <si>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</si>
  <si>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</si>
  <si>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</si>
  <si>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</si>
  <si>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</si>
  <si>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</si>
  <si>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</si>
  <si>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</si>
  <si>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</si>
  <si>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</si>
  <si>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</si>
  <si>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</si>
  <si>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</si>
  <si>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</si>
  <si>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</si>
  <si>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</si>
  <si>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</si>
  <si>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</si>
  <si>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</si>
  <si>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</si>
  <si>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</si>
  <si>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</si>
  <si>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</si>
  <si>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</si>
  <si>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</si>
  <si>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</si>
  <si>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</si>
  <si>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</si>
  <si>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</si>
  <si>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</si>
  <si>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</si>
  <si>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</si>
  <si>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</si>
  <si>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</si>
  <si>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</si>
  <si>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</si>
  <si>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</si>
  <si>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</si>
  <si>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</si>
  <si>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</si>
  <si>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</si>
  <si>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</si>
  <si>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</si>
  <si>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</si>
  <si>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</si>
  <si>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</si>
  <si>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</si>
  <si>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</si>
  <si>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</si>
  <si>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67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</si>
  <si>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</si>
  <si>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</si>
  <si>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</si>
  <si>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</si>
  <si>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</si>
  <si>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</si>
  <si>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</si>
  <si>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</si>
  <si>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</si>
  <si>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</si>
  <si>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</si>
  <si>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</si>
  <si>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</si>
  <si>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</si>
  <si>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</si>
  <si>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</si>
  <si>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</si>
  <si>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</si>
  <si>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</si>
  <si>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</si>
  <si>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</si>
  <si>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</si>
  <si>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</si>
  <si>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</si>
  <si>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</si>
  <si>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</si>
  <si>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</si>
  <si>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</si>
  <si>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</si>
  <si>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</si>
  <si>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</si>
  <si>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</si>
  <si>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</si>
  <si>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</si>
  <si>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</si>
  <si>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</si>
  <si>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</si>
  <si>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</si>
  <si>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</si>
  <si>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</si>
  <si>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</si>
  <si>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</si>
  <si>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</si>
  <si>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</si>
  <si>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</si>
  <si>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</si>
  <si>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</si>
  <si>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</si>
  <si>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</si>
  <si>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</si>
  <si>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</si>
  <si>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</si>
  <si>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</si>
  <si>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</si>
  <si>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</si>
  <si>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</si>
  <si>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</si>
  <si>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</si>
  <si>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</si>
  <si>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</si>
  <si>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</si>
  <si>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</si>
  <si>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</si>
  <si>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</si>
  <si>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</si>
  <si>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</si>
  <si>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</si>
  <si>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</si>
  <si>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</si>
  <si>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</si>
  <si>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</si>
  <si>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</si>
  <si>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</si>
  <si>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</si>
  <si>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</si>
  <si>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</si>
  <si>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</si>
  <si>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</si>
  <si>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</si>
  <si>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</si>
  <si>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</si>
  <si>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</si>
  <si>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</si>
  <si>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</si>
  <si>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</si>
  <si>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</si>
  <si>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</si>
  <si>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</si>
  <si>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</si>
  <si>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</si>
  <si>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</si>
  <si>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</si>
  <si>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</si>
  <si>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</si>
  <si>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</si>
  <si>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</si>
  <si>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</si>
  <si>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</si>
  <si>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</si>
  <si>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</si>
  <si>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</si>
  <si>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</si>
  <si>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</si>
  <si>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</si>
  <si>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</si>
  <si>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</si>
  <si>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</si>
  <si>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</si>
  <si>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</si>
  <si>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</si>
  <si>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</si>
  <si>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</si>
  <si>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</si>
  <si>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</si>
  <si>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0.28</t>
  </si>
  <si>
    <t>INPUT CGST 14%</t>
  </si>
  <si>
    <t>INPUT SGST 14%</t>
  </si>
  <si>
    <t>558.95</t>
  </si>
  <si>
    <t>6500</t>
  </si>
  <si>
    <t>6117.11</t>
  </si>
  <si>
    <t>564</t>
  </si>
  <si>
    <t>3098.14917</t>
  </si>
  <si>
    <t>6200</t>
  </si>
  <si>
    <t>570</t>
  </si>
  <si>
    <t>3126.7907</t>
  </si>
  <si>
    <t>7100</t>
  </si>
  <si>
    <t>910</t>
  </si>
  <si>
    <t>566.72588</t>
  </si>
  <si>
    <t>911</t>
  </si>
  <si>
    <t>566.71734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</si>
</sst>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3" fillId="0" borderId="0">
      <alignment vertical="center"/>
    </xf>
    <xf numFmtId="0" fontId="13" fillId="0" borderId="0">
      <alignment vertical="center"/>
    </xf>
  </cellStyleXfs>
  <cellXfs count="310">
    <xf numFmtId="0" fontId="0" fillId="0" borderId="0" xfId="0"/>
    <xf numFmtId="0" fontId="6" fillId="0" borderId="0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164" fontId="8" fillId="0" borderId="5" xfId="0" applyNumberFormat="1" applyFont="1" applyFill="1" applyBorder="1" applyAlignment="1"/>
    <xf numFmtId="2" fontId="8" fillId="0" borderId="5" xfId="0" applyNumberFormat="1" applyFont="1" applyFill="1" applyBorder="1" applyAlignment="1"/>
    <xf numFmtId="2" fontId="8" fillId="0" borderId="6" xfId="0" applyNumberFormat="1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164" fontId="8" fillId="0" borderId="8" xfId="0" applyNumberFormat="1" applyFont="1" applyFill="1" applyBorder="1" applyAlignment="1"/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0" fontId="8" fillId="0" borderId="0" xfId="0" applyFont="1" applyFill="1" applyAlignment="1"/>
    <xf numFmtId="0" fontId="7" fillId="3" borderId="11" xfId="0" applyFont="1" applyFill="1" applyBorder="1" applyAlignment="1">
      <alignment vertical="top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/>
    <xf numFmtId="0" fontId="8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7" fillId="3" borderId="14" xfId="0" applyFont="1" applyFill="1" applyBorder="1" applyAlignment="1"/>
    <xf numFmtId="0" fontId="7" fillId="3" borderId="15" xfId="0" applyFont="1" applyFill="1" applyBorder="1" applyAlignment="1"/>
    <xf numFmtId="0" fontId="7" fillId="3" borderId="13" xfId="0" applyFont="1" applyFill="1" applyBorder="1" applyAlignment="1"/>
    <xf numFmtId="10" fontId="8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8" fillId="0" borderId="0" xfId="0" applyFont="1" applyFill="1" applyBorder="1" applyAlignment="1"/>
    <xf numFmtId="0" fontId="7" fillId="4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7" fillId="6" borderId="12" xfId="0" applyFont="1" applyFill="1" applyBorder="1" applyAlignment="1">
      <alignment horizontal="center" vertical="center"/>
    </xf>
    <xf numFmtId="0" fontId="7" fillId="3" borderId="13" xfId="0" applyNumberFormat="1" applyFont="1" applyFill="1" applyBorder="1" applyAlignment="1"/>
    <xf numFmtId="2" fontId="7" fillId="3" borderId="13" xfId="0" applyNumberFormat="1" applyFont="1" applyFill="1" applyBorder="1" applyAlignment="1"/>
    <xf numFmtId="0" fontId="7" fillId="7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 wrapText="1"/>
    </xf>
    <xf numFmtId="10" fontId="8" fillId="0" borderId="13" xfId="0" applyNumberFormat="1" applyFont="1" applyFill="1" applyBorder="1" applyAlignment="1"/>
    <xf numFmtId="0" fontId="7" fillId="7" borderId="13" xfId="0" applyFont="1" applyFill="1" applyBorder="1" applyAlignment="1"/>
    <xf numFmtId="2" fontId="7" fillId="7" borderId="13" xfId="0" applyNumberFormat="1" applyFont="1" applyFill="1" applyBorder="1" applyAlignment="1"/>
    <xf numFmtId="0" fontId="7" fillId="8" borderId="12" xfId="0" applyFont="1" applyFill="1" applyBorder="1" applyAlignment="1">
      <alignment horizontal="center" vertical="center"/>
    </xf>
    <xf numFmtId="0" fontId="8" fillId="2" borderId="2" xfId="0" applyFont="1" applyFill="1" applyBorder="1" applyAlignment="1"/>
    <xf numFmtId="0" fontId="8" fillId="0" borderId="5" xfId="0" applyNumberFormat="1" applyFont="1" applyFill="1" applyBorder="1" applyAlignment="1"/>
    <xf numFmtId="0" fontId="8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0" applyFont="1" applyBorder="1" applyAlignment="1">
      <alignment horizontal="left" vertical="top"/>
    </xf>
    <xf numFmtId="0" fontId="8" fillId="0" borderId="4" xfId="0" applyFont="1" applyBorder="1"/>
    <xf numFmtId="0" fontId="8" fillId="0" borderId="5" xfId="0" applyFont="1" applyBorder="1"/>
    <xf numFmtId="164" fontId="8" fillId="0" borderId="5" xfId="0" applyNumberFormat="1" applyFont="1" applyBorder="1"/>
    <xf numFmtId="2" fontId="8" fillId="0" borderId="5" xfId="0" applyNumberFormat="1" applyFont="1" applyBorder="1"/>
    <xf numFmtId="2" fontId="8" fillId="0" borderId="6" xfId="0" applyNumberFormat="1" applyFont="1" applyBorder="1"/>
    <xf numFmtId="0" fontId="8" fillId="0" borderId="7" xfId="0" applyFont="1" applyBorder="1"/>
    <xf numFmtId="0" fontId="8" fillId="0" borderId="8" xfId="0" applyFont="1" applyBorder="1"/>
    <xf numFmtId="164" fontId="8" fillId="0" borderId="8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0" fontId="8" fillId="0" borderId="0" xfId="0" applyFont="1"/>
    <xf numFmtId="0" fontId="7" fillId="0" borderId="0" xfId="0" applyFont="1" applyFill="1" applyBorder="1"/>
    <xf numFmtId="0" fontId="8" fillId="0" borderId="13" xfId="0" applyFont="1" applyBorder="1"/>
    <xf numFmtId="0" fontId="8" fillId="0" borderId="13" xfId="0" applyNumberFormat="1" applyFont="1" applyBorder="1"/>
    <xf numFmtId="0" fontId="0" fillId="0" borderId="0" xfId="0" applyBorder="1" applyAlignment="1"/>
    <xf numFmtId="0" fontId="7" fillId="3" borderId="13" xfId="0" applyFont="1" applyFill="1" applyBorder="1"/>
    <xf numFmtId="10" fontId="8" fillId="0" borderId="0" xfId="0" applyNumberFormat="1" applyFont="1" applyFill="1" applyBorder="1"/>
    <xf numFmtId="2" fontId="8" fillId="0" borderId="0" xfId="0" applyNumberFormat="1" applyFont="1" applyFill="1" applyBorder="1"/>
    <xf numFmtId="0" fontId="8" fillId="0" borderId="0" xfId="0" applyFont="1" applyBorder="1"/>
    <xf numFmtId="0" fontId="8" fillId="0" borderId="0" xfId="0" applyFont="1" applyFill="1" applyBorder="1"/>
    <xf numFmtId="0" fontId="9" fillId="0" borderId="0" xfId="0" applyFont="1"/>
    <xf numFmtId="0" fontId="7" fillId="3" borderId="13" xfId="0" applyNumberFormat="1" applyFont="1" applyFill="1" applyBorder="1"/>
    <xf numFmtId="2" fontId="7" fillId="3" borderId="13" xfId="0" applyNumberFormat="1" applyFont="1" applyFill="1" applyBorder="1"/>
    <xf numFmtId="10" fontId="8" fillId="0" borderId="13" xfId="0" applyNumberFormat="1" applyFont="1" applyBorder="1"/>
    <xf numFmtId="0" fontId="7" fillId="7" borderId="13" xfId="0" applyFont="1" applyFill="1" applyBorder="1"/>
    <xf numFmtId="2" fontId="7" fillId="7" borderId="13" xfId="0" applyNumberFormat="1" applyFont="1" applyFill="1" applyBorder="1"/>
    <xf numFmtId="0" fontId="8" fillId="2" borderId="2" xfId="0" applyFont="1" applyFill="1" applyBorder="1"/>
    <xf numFmtId="0" fontId="8" fillId="0" borderId="5" xfId="0" applyNumberFormat="1" applyFont="1" applyBorder="1"/>
    <xf numFmtId="0" fontId="8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8" fillId="0" borderId="13" xfId="0" applyNumberFormat="1" applyFont="1" applyBorder="1"/>
    <xf numFmtId="0" fontId="8" fillId="2" borderId="21" xfId="0" applyFont="1" applyFill="1" applyBorder="1"/>
    <xf numFmtId="0" fontId="8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0" fillId="9" borderId="22" xfId="0" applyFont="1" applyFill="1" applyBorder="1"/>
    <xf numFmtId="0" fontId="10" fillId="10" borderId="22" xfId="0" applyFont="1" applyFill="1" applyBorder="1"/>
    <xf numFmtId="0" fontId="0" fillId="0" borderId="17" xfId="0" applyNumberFormat="1" applyBorder="1"/>
    <xf numFmtId="0" fontId="7" fillId="2" borderId="13" xfId="0" applyFont="1" applyFill="1" applyBorder="1" applyAlignment="1">
      <alignment horizontal="center" vertical="center"/>
    </xf>
    <xf numFmtId="0" fontId="7" fillId="3" borderId="24" xfId="0" applyFont="1" applyFill="1" applyBorder="1" applyAlignment="1"/>
    <xf numFmtId="0" fontId="7" fillId="4" borderId="13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8" fillId="0" borderId="0" xfId="0" applyFont="1" applyAlignment="1"/>
    <xf numFmtId="0" fontId="8" fillId="0" borderId="12" xfId="0" applyFont="1" applyBorder="1"/>
    <xf numFmtId="0" fontId="7" fillId="6" borderId="13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8" fillId="0" borderId="13" xfId="0" applyNumberFormat="1" applyFont="1" applyBorder="1"/>
    <xf numFmtId="9" fontId="8" fillId="0" borderId="13" xfId="0" applyNumberFormat="1" applyFont="1" applyBorder="1"/>
    <xf numFmtId="9" fontId="7" fillId="3" borderId="13" xfId="0" applyNumberFormat="1" applyFont="1" applyFill="1" applyBorder="1"/>
    <xf numFmtId="0" fontId="8" fillId="0" borderId="5" xfId="1" applyFont="1" applyBorder="1" applyAlignment="1"/>
    <xf numFmtId="0" fontId="1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7" borderId="13" xfId="0" applyFont="1" applyFill="1" applyBorder="1" applyAlignment="1">
      <alignment horizontal="center" vertical="center" wrapText="1"/>
    </xf>
    <xf numFmtId="165" fontId="8" fillId="0" borderId="13" xfId="0" applyNumberFormat="1" applyFont="1" applyBorder="1"/>
    <xf numFmtId="0" fontId="7" fillId="7" borderId="13" xfId="0" applyNumberFormat="1" applyFont="1" applyFill="1" applyBorder="1"/>
    <xf numFmtId="0" fontId="8" fillId="0" borderId="2" xfId="0" applyFont="1" applyBorder="1"/>
    <xf numFmtId="0" fontId="0" fillId="0" borderId="17" xfId="0" applyBorder="1"/>
    <xf numFmtId="0" fontId="0" fillId="0" borderId="25" xfId="0" applyBorder="1"/>
    <xf numFmtId="0" fontId="8" fillId="0" borderId="3" xfId="0" applyFont="1" applyBorder="1"/>
    <xf numFmtId="0" fontId="8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8" fillId="0" borderId="0" xfId="0" applyNumberFormat="1" applyFont="1"/>
    <xf numFmtId="0" fontId="8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8" fillId="0" borderId="0" xfId="0" quotePrefix="1" applyFont="1"/>
    <xf numFmtId="0" fontId="14" fillId="0" borderId="0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Border="1" applyAlignment="1">
      <alignment horizontal="left" vertical="top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5" fillId="0" borderId="4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2" fontId="15" fillId="0" borderId="5" xfId="0" applyNumberFormat="1" applyFont="1" applyBorder="1"/>
    <xf numFmtId="2" fontId="15" fillId="0" borderId="6" xfId="0" applyNumberFormat="1" applyFont="1" applyBorder="1"/>
    <xf numFmtId="0" fontId="15" fillId="0" borderId="7" xfId="0" applyFont="1" applyBorder="1"/>
    <xf numFmtId="0" fontId="15" fillId="0" borderId="8" xfId="0" applyFont="1" applyBorder="1"/>
    <xf numFmtId="164" fontId="15" fillId="0" borderId="8" xfId="0" applyNumberFormat="1" applyFont="1" applyBorder="1"/>
    <xf numFmtId="2" fontId="15" fillId="0" borderId="8" xfId="0" applyNumberFormat="1" applyFont="1" applyBorder="1"/>
    <xf numFmtId="2" fontId="15" fillId="0" borderId="9" xfId="0" applyNumberFormat="1" applyFont="1" applyBorder="1"/>
    <xf numFmtId="0" fontId="16" fillId="3" borderId="11" xfId="0" applyFont="1" applyFill="1" applyBorder="1" applyAlignment="1">
      <alignment vertical="top"/>
    </xf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/>
    <xf numFmtId="0" fontId="16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6" borderId="13" xfId="0" applyFont="1" applyFill="1" applyBorder="1" applyAlignment="1">
      <alignment horizontal="center" vertical="center"/>
    </xf>
    <xf numFmtId="0" fontId="16" fillId="6" borderId="12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6" fillId="8" borderId="13" xfId="0" applyFont="1" applyFill="1" applyBorder="1" applyAlignment="1">
      <alignment horizontal="center" vertical="center" wrapText="1"/>
    </xf>
    <xf numFmtId="0" fontId="15" fillId="2" borderId="2" xfId="0" applyFont="1" applyFill="1" applyBorder="1"/>
    <xf numFmtId="0" fontId="15" fillId="2" borderId="16" xfId="0" applyFont="1" applyFill="1" applyBorder="1"/>
    <xf numFmtId="0" fontId="15" fillId="2" borderId="2" xfId="0" applyFont="1" applyFill="1" applyBorder="1" applyAlignment="1"/>
    <xf numFmtId="0" fontId="15" fillId="0" borderId="13" xfId="0" applyFont="1" applyBorder="1"/>
    <xf numFmtId="0" fontId="15" fillId="0" borderId="13" xfId="0" applyNumberFormat="1" applyFont="1" applyBorder="1"/>
    <xf numFmtId="2" fontId="15" fillId="0" borderId="13" xfId="0" applyNumberFormat="1" applyFont="1" applyBorder="1"/>
    <xf numFmtId="10" fontId="15" fillId="0" borderId="13" xfId="0" applyNumberFormat="1" applyFont="1" applyBorder="1"/>
    <xf numFmtId="9" fontId="15" fillId="0" borderId="13" xfId="0" applyNumberFormat="1" applyFont="1" applyBorder="1"/>
    <xf numFmtId="164" fontId="15" fillId="0" borderId="13" xfId="0" applyNumberFormat="1" applyFont="1" applyBorder="1"/>
    <xf numFmtId="0" fontId="15" fillId="0" borderId="5" xfId="0" applyNumberFormat="1" applyFont="1" applyBorder="1"/>
    <xf numFmtId="0" fontId="15" fillId="0" borderId="5" xfId="1" applyFont="1" applyBorder="1" applyAlignment="1"/>
    <xf numFmtId="0" fontId="16" fillId="3" borderId="24" xfId="0" applyFont="1" applyFill="1" applyBorder="1" applyAlignment="1"/>
    <xf numFmtId="0" fontId="16" fillId="3" borderId="14" xfId="0" applyFont="1" applyFill="1" applyBorder="1" applyAlignment="1"/>
    <xf numFmtId="0" fontId="16" fillId="3" borderId="15" xfId="0" applyFont="1" applyFill="1" applyBorder="1" applyAlignment="1"/>
    <xf numFmtId="0" fontId="16" fillId="3" borderId="13" xfId="0" applyFont="1" applyFill="1" applyBorder="1"/>
    <xf numFmtId="0" fontId="16" fillId="3" borderId="13" xfId="0" applyNumberFormat="1" applyFont="1" applyFill="1" applyBorder="1"/>
    <xf numFmtId="9" fontId="16" fillId="3" borderId="13" xfId="0" applyNumberFormat="1" applyFont="1" applyFill="1" applyBorder="1"/>
    <xf numFmtId="0" fontId="16" fillId="7" borderId="13" xfId="0" applyFont="1" applyFill="1" applyBorder="1"/>
    <xf numFmtId="2" fontId="16" fillId="7" borderId="13" xfId="0" applyNumberFormat="1" applyFont="1" applyFill="1" applyBorder="1"/>
    <xf numFmtId="0" fontId="15" fillId="0" borderId="0" xfId="0" applyFont="1" applyAlignment="1"/>
    <xf numFmtId="0" fontId="15" fillId="0" borderId="0" xfId="0" quotePrefix="1" applyFont="1"/>
    <xf numFmtId="0" fontId="15" fillId="0" borderId="12" xfId="0" applyFont="1" applyBorder="1"/>
    <xf numFmtId="0" fontId="15" fillId="2" borderId="2" xfId="1" applyFont="1" applyFill="1" applyBorder="1" applyAlignment="1"/>
    <xf numFmtId="0" fontId="15" fillId="2" borderId="21" xfId="1" applyFont="1" applyFill="1" applyBorder="1" applyAlignment="1"/>
    <xf numFmtId="0" fontId="13" fillId="0" borderId="0" xfId="1" applyFont="1" applyAlignment="1">
      <alignment vertical="center"/>
    </xf>
    <xf numFmtId="49" fontId="13" fillId="0" borderId="0" xfId="1" applyNumberFormat="1" applyFont="1" applyAlignment="1">
      <alignment horizontal="left"/>
    </xf>
    <xf numFmtId="0" fontId="17" fillId="0" borderId="0" xfId="1" applyFont="1" applyAlignment="1">
      <alignment vertical="center"/>
    </xf>
    <xf numFmtId="0" fontId="13" fillId="0" borderId="0" xfId="1" applyFont="1" applyAlignment="1"/>
    <xf numFmtId="0" fontId="17" fillId="0" borderId="0" xfId="1" applyFont="1" applyAlignment="1"/>
    <xf numFmtId="0" fontId="6" fillId="0" borderId="0" xfId="0" applyFont="1" applyBorder="1" applyAlignment="1">
      <alignment horizontal="left" vertical="top"/>
    </xf>
    <xf numFmtId="10" fontId="15" fillId="0" borderId="0" xfId="0" applyNumberFormat="1" applyFont="1" applyFill="1" applyBorder="1"/>
    <xf numFmtId="2" fontId="15" fillId="0" borderId="0" xfId="0" applyNumberFormat="1" applyFont="1" applyFill="1" applyBorder="1"/>
    <xf numFmtId="0" fontId="18" fillId="0" borderId="0" xfId="0" applyFont="1"/>
    <xf numFmtId="0" fontId="15" fillId="0" borderId="0" xfId="0" applyFont="1" applyBorder="1"/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0" fontId="16" fillId="2" borderId="12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/>
    </xf>
    <xf numFmtId="2" fontId="16" fillId="3" borderId="13" xfId="0" applyNumberFormat="1" applyFont="1" applyFill="1" applyBorder="1"/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5" fillId="2" borderId="26" xfId="1" applyFont="1" applyFill="1" applyBorder="1" applyAlignment="1"/>
    <xf numFmtId="0" fontId="15" fillId="2" borderId="17" xfId="1" applyFont="1" applyFill="1" applyBorder="1" applyAlignment="1"/>
    <xf numFmtId="0" fontId="15" fillId="2" borderId="27" xfId="1" applyFont="1" applyFill="1" applyBorder="1" applyAlignment="1"/>
    <xf numFmtId="0" fontId="5" fillId="0" borderId="0" xfId="0" applyFont="1"/>
    <xf numFmtId="0" fontId="0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4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8" fillId="2" borderId="17" xfId="1" applyFont="1" applyFill="1" applyBorder="1" applyAlignment="1"/>
    <xf numFmtId="0" fontId="8" fillId="2" borderId="27" xfId="1" applyFont="1" applyFill="1" applyBorder="1" applyAlignment="1"/>
    <xf numFmtId="0" fontId="6" fillId="0" borderId="0" xfId="0" applyFont="1" applyBorder="1" applyAlignment="1">
      <alignment horizontal="left" vertical="top"/>
    </xf>
    <xf numFmtId="0" fontId="7" fillId="13" borderId="13" xfId="0" applyFont="1" applyFill="1" applyBorder="1" applyAlignment="1">
      <alignment horizontal="center" vertical="center"/>
    </xf>
    <xf numFmtId="0" fontId="8" fillId="2" borderId="2" xfId="1" applyFont="1" applyFill="1" applyBorder="1" applyAlignment="1"/>
    <xf numFmtId="0" fontId="8" fillId="2" borderId="26" xfId="1" applyFont="1" applyFill="1" applyBorder="1" applyAlignment="1"/>
    <xf numFmtId="0" fontId="3" fillId="0" borderId="0" xfId="1" applyFont="1" applyAlignment="1">
      <alignment vertical="center"/>
    </xf>
    <xf numFmtId="49" fontId="3" fillId="0" borderId="0" xfId="1" applyNumberFormat="1" applyFont="1" applyAlignment="1">
      <alignment horizontal="left"/>
    </xf>
    <xf numFmtId="0" fontId="3" fillId="0" borderId="0" xfId="1" applyFont="1" applyAlignment="1"/>
    <xf numFmtId="0" fontId="3" fillId="0" borderId="0" xfId="0" applyFont="1"/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9" fillId="0" borderId="0" xfId="0" applyFont="1"/>
    <xf numFmtId="0" fontId="20" fillId="0" borderId="0" xfId="0" applyFont="1"/>
    <xf numFmtId="0" fontId="2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21" fillId="0" borderId="0" xfId="0" applyFont="1"/>
    <xf numFmtId="0" fontId="14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8" fillId="0" borderId="0" xfId="0" applyFont="1" applyFill="1" applyBorder="1" applyAlignment="1">
      <alignment horizontal="left" vertical="center"/>
    </xf>
    <xf numFmtId="2" fontId="7" fillId="0" borderId="0" xfId="0" applyNumberFormat="1" applyFont="1" applyFill="1" applyBorder="1" applyAlignment="1">
      <alignment horizontal="right"/>
    </xf>
    <xf numFmtId="0" fontId="8" fillId="0" borderId="0" xfId="0" applyFont="1" applyFill="1" applyBorder="1" applyAlignment="1">
      <alignment horizontal="left"/>
    </xf>
    <xf numFmtId="0" fontId="6" fillId="0" borderId="23" xfId="0" applyFont="1" applyBorder="1" applyAlignment="1">
      <alignment horizontal="center" vertical="center"/>
    </xf>
    <xf numFmtId="0" fontId="7" fillId="3" borderId="13" xfId="0" applyFont="1" applyFill="1" applyBorder="1" applyAlignment="1">
      <alignment horizontal="center"/>
    </xf>
    <xf numFmtId="0" fontId="8" fillId="0" borderId="24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7" fillId="0" borderId="13" xfId="0" applyFont="1" applyBorder="1" applyAlignment="1">
      <alignment horizontal="right"/>
    </xf>
    <xf numFmtId="0" fontId="7" fillId="11" borderId="24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11" borderId="15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3" borderId="20" xfId="0" applyFont="1" applyFill="1" applyBorder="1" applyAlignment="1">
      <alignment horizontal="center" vertical="top"/>
    </xf>
    <xf numFmtId="0" fontId="8" fillId="0" borderId="23" xfId="0" applyFont="1" applyFill="1" applyBorder="1" applyAlignment="1">
      <alignment horizontal="left" vertical="center"/>
    </xf>
    <xf numFmtId="0" fontId="7" fillId="0" borderId="24" xfId="0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0" fontId="7" fillId="7" borderId="24" xfId="0" applyFont="1" applyFill="1" applyBorder="1" applyAlignment="1">
      <alignment horizontal="right"/>
    </xf>
    <xf numFmtId="0" fontId="7" fillId="7" borderId="15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15" fillId="0" borderId="24" xfId="0" applyFont="1" applyBorder="1" applyAlignment="1">
      <alignment horizontal="left"/>
    </xf>
    <xf numFmtId="0" fontId="15" fillId="0" borderId="15" xfId="0" applyFont="1" applyBorder="1" applyAlignment="1">
      <alignment horizontal="left"/>
    </xf>
    <xf numFmtId="0" fontId="16" fillId="0" borderId="13" xfId="0" applyFont="1" applyBorder="1" applyAlignment="1">
      <alignment horizontal="right"/>
    </xf>
    <xf numFmtId="0" fontId="16" fillId="7" borderId="13" xfId="0" applyFont="1" applyFill="1" applyBorder="1" applyAlignment="1">
      <alignment horizontal="right"/>
    </xf>
    <xf numFmtId="0" fontId="16" fillId="11" borderId="24" xfId="0" applyFont="1" applyFill="1" applyBorder="1" applyAlignment="1">
      <alignment horizontal="center"/>
    </xf>
    <xf numFmtId="0" fontId="16" fillId="11" borderId="14" xfId="0" applyFont="1" applyFill="1" applyBorder="1" applyAlignment="1">
      <alignment horizontal="center"/>
    </xf>
    <xf numFmtId="0" fontId="16" fillId="11" borderId="15" xfId="0" applyFont="1" applyFill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top"/>
    </xf>
    <xf numFmtId="0" fontId="15" fillId="0" borderId="0" xfId="0" applyFont="1" applyFill="1" applyBorder="1" applyAlignment="1">
      <alignment horizontal="left" vertical="center"/>
    </xf>
    <xf numFmtId="0" fontId="14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https://webappqc.roadmaperp.com:8765/ords/r/autojen27/scm-us9011/warehouse1?p367019101_rowid=AABFg5AAJAAEIFuAAT&amp;p367019101_store_id=DU3-INS%20WH&amp;session=6019243164867" TargetMode="Externa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webappqc.roadmaperp.com:8765/ords/r/autojen27/scm-us9011/warehouse1?p367019101_rowid=AABFg5AAJAAEIFvAAL&amp;p367019101_store_id=INS%20WH-DC1&amp;session=16961274983825" TargetMode="Externa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6"/>
      <c r="J33" s="276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6"/>
      <c r="J34" s="276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6"/>
      <c r="J35" s="276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77"/>
      <c r="H36" s="277"/>
      <c r="I36" s="276"/>
      <c r="J36" s="276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77"/>
      <c r="H37" s="277"/>
      <c r="I37" s="276"/>
      <c r="J37" s="276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78" t="s">
        <v>154</v>
      </c>
      <c r="B21" s="278"/>
      <c r="C21" s="278"/>
      <c r="D21" s="278"/>
      <c r="E21" s="278"/>
      <c r="F21" s="278"/>
      <c r="G21" s="278"/>
      <c r="H21" s="278"/>
      <c r="I21" s="278"/>
      <c r="J21" s="278"/>
      <c r="K21" s="278"/>
      <c r="L21" s="278"/>
      <c r="M21" s="278"/>
      <c r="N21" s="278"/>
      <c r="O21" s="278"/>
      <c r="P21" s="278"/>
      <c r="Q21" s="278"/>
      <c r="R21" s="278"/>
      <c r="S21" s="278"/>
      <c r="T21" s="278"/>
      <c r="U21" s="278"/>
      <c r="V21" s="278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79" t="s">
        <v>87</v>
      </c>
      <c r="C38" s="279"/>
      <c r="D38" s="279"/>
      <c r="E38" s="279"/>
      <c r="F38" s="279"/>
      <c r="G38" s="279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80" t="s">
        <v>194</v>
      </c>
      <c r="H40" s="281"/>
      <c r="I40" s="282">
        <f>H38</f>
        <v>75435.260000000009</v>
      </c>
      <c r="J40" s="282"/>
      <c r="K40" s="100"/>
      <c r="L40" s="66"/>
      <c r="M40" s="283" t="s">
        <v>195</v>
      </c>
      <c r="N40" s="284"/>
      <c r="O40" s="284"/>
      <c r="P40" s="285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80" t="s">
        <v>196</v>
      </c>
      <c r="H41" s="281"/>
      <c r="I41" s="282">
        <f>R38</f>
        <v>4077.7</v>
      </c>
      <c r="J41" s="282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80" t="s">
        <v>197</v>
      </c>
      <c r="H42" s="281"/>
      <c r="I42" s="282">
        <f>S38</f>
        <v>71357.56</v>
      </c>
      <c r="J42" s="282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80" t="s">
        <v>198</v>
      </c>
      <c r="H43" s="281"/>
      <c r="I43" s="282">
        <f>U38</f>
        <v>12844.370000000004</v>
      </c>
      <c r="J43" s="282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80" t="s">
        <v>199</v>
      </c>
      <c r="H44" s="281"/>
      <c r="I44" s="286">
        <f>I42+I43</f>
        <v>84201.930000000008</v>
      </c>
      <c r="J44" s="28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78" t="s">
        <v>200</v>
      </c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8"/>
      <c r="M4" s="278"/>
      <c r="N4" s="278"/>
      <c r="O4" s="278"/>
      <c r="P4" s="278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79" t="s">
        <v>87</v>
      </c>
      <c r="C21" s="279"/>
      <c r="D21" s="279"/>
      <c r="E21" s="279"/>
      <c r="F21" s="279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87" t="s">
        <v>206</v>
      </c>
      <c r="G23" s="287"/>
      <c r="H23" s="287"/>
      <c r="I23" s="287"/>
      <c r="J23" s="66"/>
      <c r="K23" s="287" t="s">
        <v>207</v>
      </c>
      <c r="L23" s="287"/>
      <c r="M23" s="287"/>
      <c r="N23" s="287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80" t="s">
        <v>194</v>
      </c>
      <c r="G24" s="281"/>
      <c r="H24" s="288">
        <f>G21</f>
        <v>71856.759999999995</v>
      </c>
      <c r="I24" s="288"/>
      <c r="J24" s="100"/>
      <c r="K24" s="280" t="s">
        <v>194</v>
      </c>
      <c r="L24" s="281"/>
      <c r="M24" s="288">
        <f>H24*$T$4</f>
        <v>5958362.5391999995</v>
      </c>
      <c r="N24" s="288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80" t="s">
        <v>196</v>
      </c>
      <c r="G25" s="281"/>
      <c r="H25" s="288">
        <f>Q21</f>
        <v>3884.27</v>
      </c>
      <c r="I25" s="288"/>
      <c r="J25" s="66"/>
      <c r="K25" s="280" t="s">
        <v>196</v>
      </c>
      <c r="L25" s="281"/>
      <c r="M25" s="288">
        <f t="shared" ref="M25:M28" si="14">H25*$T$4</f>
        <v>322083.66840000002</v>
      </c>
      <c r="N25" s="288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80" t="s">
        <v>197</v>
      </c>
      <c r="G26" s="281"/>
      <c r="H26" s="288">
        <f>R21</f>
        <v>67972.490000000005</v>
      </c>
      <c r="I26" s="288"/>
      <c r="J26" s="66"/>
      <c r="K26" s="280" t="s">
        <v>197</v>
      </c>
      <c r="L26" s="281"/>
      <c r="M26" s="288">
        <f t="shared" si="14"/>
        <v>5636278.8708000006</v>
      </c>
      <c r="N26" s="288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80" t="s">
        <v>198</v>
      </c>
      <c r="G27" s="281"/>
      <c r="H27" s="288">
        <f>T21</f>
        <v>12235.060000000003</v>
      </c>
      <c r="I27" s="288"/>
      <c r="J27" s="66"/>
      <c r="K27" s="280" t="s">
        <v>198</v>
      </c>
      <c r="L27" s="281"/>
      <c r="M27" s="288">
        <f t="shared" si="14"/>
        <v>1014531.1752000003</v>
      </c>
      <c r="N27" s="288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80" t="s">
        <v>199</v>
      </c>
      <c r="G28" s="281"/>
      <c r="H28" s="289">
        <f>H26+H27</f>
        <v>80207.55</v>
      </c>
      <c r="I28" s="289"/>
      <c r="J28" s="66"/>
      <c r="K28" s="280" t="s">
        <v>199</v>
      </c>
      <c r="L28" s="281"/>
      <c r="M28" s="289">
        <f t="shared" si="14"/>
        <v>6650810.0460000001</v>
      </c>
      <c r="N28" s="289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78" t="s">
        <v>208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79" t="s">
        <v>87</v>
      </c>
      <c r="C18" s="279"/>
      <c r="D18" s="279"/>
      <c r="E18" s="279"/>
      <c r="F18" s="279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87" t="s">
        <v>206</v>
      </c>
      <c r="G20" s="287"/>
      <c r="H20" s="287"/>
      <c r="I20" s="287"/>
      <c r="J20" s="66"/>
      <c r="K20" s="287" t="s">
        <v>207</v>
      </c>
      <c r="L20" s="287"/>
      <c r="M20" s="287"/>
      <c r="N20" s="287"/>
      <c r="O20" s="66"/>
      <c r="P20" s="66"/>
      <c r="Q20" s="283" t="s">
        <v>195</v>
      </c>
      <c r="R20" s="284"/>
      <c r="S20" s="284"/>
      <c r="T20" s="285"/>
      <c r="U20" s="66"/>
      <c r="V20" s="66"/>
      <c r="W20" s="66"/>
    </row>
    <row r="21" spans="1:23">
      <c r="A21" s="66"/>
      <c r="B21" s="66"/>
      <c r="C21" s="66"/>
      <c r="D21" s="66"/>
      <c r="E21" s="66"/>
      <c r="F21" s="280" t="s">
        <v>194</v>
      </c>
      <c r="G21" s="281"/>
      <c r="H21" s="288">
        <f>G18</f>
        <v>71570.810000000012</v>
      </c>
      <c r="I21" s="288"/>
      <c r="J21" s="100"/>
      <c r="K21" s="280" t="s">
        <v>194</v>
      </c>
      <c r="L21" s="281"/>
      <c r="M21" s="288">
        <f>H21*$T$1</f>
        <v>5934651.565200001</v>
      </c>
      <c r="N21" s="288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80" t="s">
        <v>196</v>
      </c>
      <c r="G22" s="281"/>
      <c r="H22" s="288">
        <f>Q18</f>
        <v>3868.82</v>
      </c>
      <c r="I22" s="288"/>
      <c r="J22" s="66"/>
      <c r="K22" s="280" t="s">
        <v>196</v>
      </c>
      <c r="L22" s="281"/>
      <c r="M22" s="288">
        <f t="shared" ref="M22:M25" si="14">H22*$T$1</f>
        <v>320802.55440000002</v>
      </c>
      <c r="N22" s="288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80" t="s">
        <v>197</v>
      </c>
      <c r="G23" s="281"/>
      <c r="H23" s="288">
        <f>R18</f>
        <v>67701.989999999991</v>
      </c>
      <c r="I23" s="288"/>
      <c r="J23" s="66"/>
      <c r="K23" s="280" t="s">
        <v>197</v>
      </c>
      <c r="L23" s="281"/>
      <c r="M23" s="288">
        <f t="shared" si="14"/>
        <v>5613849.0107999993</v>
      </c>
      <c r="N23" s="288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80" t="s">
        <v>198</v>
      </c>
      <c r="G24" s="281"/>
      <c r="H24" s="288">
        <f>T18</f>
        <v>12186.370000000004</v>
      </c>
      <c r="I24" s="288"/>
      <c r="J24" s="66"/>
      <c r="K24" s="280" t="s">
        <v>198</v>
      </c>
      <c r="L24" s="281"/>
      <c r="M24" s="288">
        <f t="shared" si="14"/>
        <v>1010493.8004000004</v>
      </c>
      <c r="N24" s="288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80" t="s">
        <v>199</v>
      </c>
      <c r="G25" s="281"/>
      <c r="H25" s="289">
        <f>H23+H24</f>
        <v>79888.36</v>
      </c>
      <c r="I25" s="289"/>
      <c r="J25" s="66"/>
      <c r="K25" s="280" t="s">
        <v>199</v>
      </c>
      <c r="L25" s="281"/>
      <c r="M25" s="289">
        <f t="shared" si="14"/>
        <v>6624342.8112000003</v>
      </c>
      <c r="N25" s="289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651</v>
      </c>
      <c r="AV23" t="s">
        <v>652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654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653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655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3673.17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198.56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3474.6099999999997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625.44000000000005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4100.0499999999993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14400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1123.43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13276.57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2389.7800000000002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15666.35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>
        <v>500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>
        <v>0</v>
      </c>
      <c r="AV23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>
        <v>1407.3065999999999</v>
      </c>
      <c r="BN23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7500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441.06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7058.94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1270.5999999999999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8329.5399999999991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388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12358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842.29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11515.71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2072.8200000000002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13588.529999999999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21300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1458.09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19841.91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3571.55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23413.46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396</v>
      </c>
      <c r="BN23" t="s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400</v>
      </c>
      <c r="BN24" t="s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15152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944.18000000000006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14207.82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2557.4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16765.22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24000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1526.6399999999999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22473.360000000001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4045.2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26518.560000000001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3" t="s">
        <v>89</v>
      </c>
      <c r="B21" s="29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404</v>
      </c>
      <c r="H23" s="69">
        <f>F23*G23</f>
        <v>3555</v>
      </c>
      <c r="I23" t="s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406</v>
      </c>
      <c r="BN23" t="s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409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411</v>
      </c>
      <c r="BN24" t="s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94">
        <f>H25</f>
        <v>14499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94">
        <f>R25</f>
        <v>1001.74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94">
        <f>S25</f>
        <v>13497.26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94">
        <f>AB25</f>
        <v>2429.5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96">
        <f>I29+I30</f>
        <v>15926.76</v>
      </c>
      <c r="J31" s="29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3" t="s">
        <v>89</v>
      </c>
      <c r="B21" s="29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414</v>
      </c>
      <c r="BN23" t="s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418</v>
      </c>
      <c r="BN24" t="s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94">
        <f>H25</f>
        <v>9000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94">
        <f>R25</f>
        <v>615.49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94">
        <f>S25</f>
        <v>8384.51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94">
        <f>AB25</f>
        <v>1509.22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96">
        <f>I29+I30</f>
        <v>9893.73</v>
      </c>
      <c r="J31" s="29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3" t="s">
        <v>89</v>
      </c>
      <c r="B21" s="29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421</v>
      </c>
      <c r="BN23" t="s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94">
        <f>H25</f>
        <v>6443.34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94">
        <f>R25</f>
        <v>348.28999999999996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94">
        <f>S25</f>
        <v>6095.05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94">
        <f>AB25</f>
        <v>1097.0999999999999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96">
        <f>I29+I30</f>
        <v>7192.15</v>
      </c>
      <c r="J31" s="29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426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427</v>
      </c>
      <c r="BN23" t="s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428</v>
      </c>
      <c r="BN24" t="s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4545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328.67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4216.33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758.93999999999994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4975.2699999999995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9300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637.44000000000005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8662.5600000000013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1559.27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10221.830000000002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9300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637.44000000000005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8662.5600000000013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1559.27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10221.830000000002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435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10076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710.49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9365.51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1685.79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11051.3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550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551</v>
      </c>
      <c r="AV24" t="s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552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13800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963.81999999999994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12836.18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2310.52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15146.7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5349.0599999999995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289.16000000000003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5059.8999999999996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910.78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5970.6799999999994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438</v>
      </c>
      <c r="AS23" t="s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442</v>
      </c>
      <c r="BK23" t="s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445</v>
      </c>
      <c r="AS24" t="s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448</v>
      </c>
      <c r="BK24" t="s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10654.75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575.95000000000005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10078.799999999999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Y25</f>
        <v>1814.19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11892.99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421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452</v>
      </c>
      <c r="BK24" t="s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10654.75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575.95000000000005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10078.799999999999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Y25</f>
        <v>1814.19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11892.99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456</v>
      </c>
      <c r="AS23" t="s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459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460</v>
      </c>
      <c r="AS24" t="s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4347.5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299.27999999999997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4048.22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Y25</f>
        <v>728.68000000000006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4776.8999999999996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464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466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467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469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470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476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477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5" t="s">
        <v>89</v>
      </c>
      <c r="B21" s="275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479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481</v>
      </c>
      <c r="BK23" t="s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485</v>
      </c>
      <c r="BK24" t="s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481</v>
      </c>
      <c r="BN23" t="s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492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0" t="s">
        <v>47</v>
      </c>
      <c r="B2" s="260"/>
      <c r="C2" s="260"/>
      <c r="D2" s="260"/>
      <c r="E2" s="260"/>
      <c r="F2" s="260"/>
      <c r="G2" s="260"/>
      <c r="H2" s="26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6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1" t="s">
        <v>47</v>
      </c>
      <c r="B2" s="261"/>
      <c r="C2" s="261"/>
      <c r="D2" s="261"/>
      <c r="E2" s="261"/>
      <c r="F2" s="261"/>
      <c r="G2" s="261"/>
      <c r="H2" s="261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511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90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660</v>
      </c>
      <c r="CC26">
        <v>0</v>
      </c>
      <c r="CD26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661</v>
      </c>
      <c r="CC27">
        <v>0</v>
      </c>
      <c r="CD27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30:H30"/>
    <mergeCell ref="I30:J30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8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2" t="s">
        <v>47</v>
      </c>
      <c r="B2" s="262"/>
      <c r="C2" s="262"/>
      <c r="D2" s="262"/>
      <c r="E2" s="262"/>
      <c r="F2" s="262"/>
      <c r="G2" s="262"/>
      <c r="H2" s="26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670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671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  <c r="CU23">
        <f>CD25</f>
        <v>45</v>
      </c>
      <c r="CV23">
        <v>0</v>
      </c>
      <c r="CW23">
        <v>0</v>
      </c>
      <c r="CX23">
        <f>CU23+CD26</f>
        <v>5310</v>
      </c>
      <c r="CY23">
        <v>0</v>
      </c>
      <c r="CZ23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625</v>
      </c>
      <c r="CC24">
        <f>X24</f>
        <v>810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660</v>
      </c>
      <c r="CC25">
        <f>W24</f>
        <v>0</v>
      </c>
      <c r="CD25" s="256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668</v>
      </c>
      <c r="CC26">
        <v>0</v>
      </c>
      <c r="CD26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686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630</v>
      </c>
      <c r="CQ23">
        <f>W23</f>
        <v>630</v>
      </c>
      <c r="CR23">
        <f>X23</f>
        <v>0</v>
      </c>
      <c r="CS23">
        <f>Y23</f>
        <v>0</v>
      </c>
      <c r="CT23">
        <f>AA23</f>
        <v>0</v>
      </c>
      <c r="CU23">
        <f>CD26</f>
        <v>5760</v>
      </c>
      <c r="CV23">
        <v>0</v>
      </c>
      <c r="CW23">
        <v>0</v>
      </c>
      <c r="CX23">
        <f>CU23+CD27</f>
        <v>5760</v>
      </c>
      <c r="CY23">
        <v>0</v>
      </c>
      <c r="CZ23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687</v>
      </c>
      <c r="CC24">
        <f>V24</f>
        <v>630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688</v>
      </c>
      <c r="CC25">
        <f>W24</f>
        <v>630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1260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5760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8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9" t="s">
        <v>47</v>
      </c>
      <c r="B2" s="249"/>
      <c r="C2" s="249"/>
      <c r="D2" s="249"/>
      <c r="E2" s="249"/>
      <c r="F2" s="249"/>
      <c r="G2" s="249"/>
      <c r="H2" s="24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SUMIF(BZ23:BZ24,"RAW MATERIAL",S23:S24)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10620</v>
      </c>
      <c r="CY23">
        <v>0</v>
      </c>
      <c r="CZ23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>
        <v>562</v>
      </c>
      <c r="H24" s="69">
        <f>F24*G24</f>
        <v>4500</v>
      </c>
      <c r="I24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>
        <v>239</v>
      </c>
      <c r="AV24" t="s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>
        <v>531</v>
      </c>
      <c r="BN24" t="s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53" t="s">
        <v>525</v>
      </c>
      <c r="BS24" s="253" t="s">
        <v>508</v>
      </c>
      <c r="BT24" s="253">
        <v>10100</v>
      </c>
      <c r="BU24" s="253" t="s">
        <v>526</v>
      </c>
      <c r="BV24" s="254" t="s">
        <v>527</v>
      </c>
      <c r="BW24" s="253" t="s">
        <v>509</v>
      </c>
      <c r="BX24" s="194" t="s">
        <v>510</v>
      </c>
      <c r="BY24" s="253">
        <v>800</v>
      </c>
      <c r="BZ24" s="253" t="s">
        <v>533</v>
      </c>
      <c r="CA24" s="255">
        <v>70</v>
      </c>
      <c r="CB24" s="253" t="s">
        <v>533</v>
      </c>
      <c r="CC24">
        <f>SUMIF(BZ23:BZ24,"COMMUNICATION EXPENSES",S23:S24)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4" si="1">V24</f>
        <v>405</v>
      </c>
      <c r="CQ24">
        <f t="shared" si="1"/>
        <v>405</v>
      </c>
      <c r="CR24">
        <f t="shared" si="1"/>
        <v>0</v>
      </c>
      <c r="CS24">
        <f t="shared" si="1"/>
        <v>0</v>
      </c>
      <c r="CT24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616</v>
      </c>
      <c r="CC25">
        <f>V25</f>
        <v>810</v>
      </c>
      <c r="CD25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53" t="s">
        <v>617</v>
      </c>
      <c r="CC26">
        <f>W25</f>
        <v>810</v>
      </c>
      <c r="CD26" s="256">
        <v>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9000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53" t="s">
        <v>659</v>
      </c>
      <c r="CC27">
        <v>0</v>
      </c>
      <c r="CD27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0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9000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1620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10620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27:H27"/>
    <mergeCell ref="I27:J27"/>
    <mergeCell ref="M27:P27"/>
    <mergeCell ref="A1:AC1"/>
    <mergeCell ref="B19:G19"/>
    <mergeCell ref="A21:B21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669</v>
      </c>
      <c r="H23" s="69">
        <f>F23*G23</f>
        <v>4700</v>
      </c>
      <c r="I23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4700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423</v>
      </c>
      <c r="CQ23">
        <f>W23</f>
        <v>423</v>
      </c>
      <c r="CR23">
        <f>X23</f>
        <v>0</v>
      </c>
      <c r="CS23">
        <f>Y23</f>
        <v>0</v>
      </c>
      <c r="CT23">
        <f>AA23</f>
        <v>0</v>
      </c>
      <c r="CU23">
        <f>CD26</f>
        <v>5546</v>
      </c>
      <c r="CV23">
        <v>0</v>
      </c>
      <c r="CW23">
        <v>0</v>
      </c>
      <c r="CX23">
        <f>CU23+CD27</f>
        <v>5546</v>
      </c>
      <c r="CY23">
        <v>0</v>
      </c>
      <c r="CZ23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423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423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4700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4700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846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5546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556</v>
      </c>
      <c r="H23" s="69">
        <f>F23*G23</f>
        <v>4400</v>
      </c>
      <c r="I23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4400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396</v>
      </c>
      <c r="CQ23">
        <f>W23</f>
        <v>396</v>
      </c>
      <c r="CR23">
        <f>X23</f>
        <v>0</v>
      </c>
      <c r="CS23">
        <f>Y23</f>
        <v>0</v>
      </c>
      <c r="CT23">
        <f>AA23</f>
        <v>0</v>
      </c>
      <c r="CU23">
        <f>CD26</f>
        <v>5192</v>
      </c>
      <c r="CV23">
        <v>0</v>
      </c>
      <c r="CW23">
        <v>0</v>
      </c>
      <c r="CX23">
        <f>CU23+CD27</f>
        <v>5192</v>
      </c>
      <c r="CY23">
        <v>0</v>
      </c>
      <c r="CZ23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396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396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4400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4400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792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5192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9:H29"/>
    <mergeCell ref="I29:J29"/>
    <mergeCell ref="G30:H30"/>
    <mergeCell ref="I30:J30"/>
    <mergeCell ref="G27:H27"/>
    <mergeCell ref="I27:J27"/>
    <mergeCell ref="G28:H28"/>
    <mergeCell ref="I28:J28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6" t="s">
        <v>154</v>
      </c>
      <c r="BS1" s="306"/>
      <c r="BT1" s="306"/>
      <c r="BU1" s="306"/>
      <c r="BV1" s="306"/>
      <c r="BW1" s="306"/>
      <c r="BX1" s="306"/>
      <c r="BY1" s="306"/>
      <c r="BZ1" s="306"/>
      <c r="CA1" s="306"/>
      <c r="CB1" s="306"/>
      <c r="CC1" s="306"/>
      <c r="CD1" s="306"/>
      <c r="CE1" s="306"/>
      <c r="CF1" s="306"/>
      <c r="CG1" s="306"/>
      <c r="CH1" s="306"/>
      <c r="CI1" s="306"/>
      <c r="CJ1" s="306"/>
      <c r="CK1" s="306"/>
      <c r="CL1" s="306"/>
      <c r="CM1" s="306"/>
      <c r="CN1" s="306"/>
      <c r="CO1" s="306"/>
      <c r="CP1" s="306"/>
      <c r="CQ1" s="306"/>
      <c r="CR1" s="306"/>
      <c r="CS1" s="306"/>
      <c r="CT1" s="306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07" t="s">
        <v>87</v>
      </c>
      <c r="BT19" s="307"/>
      <c r="BU19" s="307"/>
      <c r="BV19" s="307"/>
      <c r="BW19" s="307"/>
      <c r="BX19" s="307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08" t="s">
        <v>89</v>
      </c>
      <c r="BS21" s="308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>
        <v>360</v>
      </c>
      <c r="H23" s="170">
        <f>F23*G23</f>
        <v>7200</v>
      </c>
      <c r="I23" t="s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>
        <v>239</v>
      </c>
      <c r="AV23" t="s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521</v>
      </c>
      <c r="BN23" t="s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>
        <f>G23+500</f>
        <v>1100</v>
      </c>
      <c r="BY23" s="170">
        <f>BW23*BX23</f>
        <v>13200</v>
      </c>
      <c r="BZ23" t="s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>
        <v>239</v>
      </c>
      <c r="DM23" t="s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>
        <v>524</v>
      </c>
      <c r="EE23" t="s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7200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99" t="s">
        <v>194</v>
      </c>
      <c r="BY26" s="300"/>
      <c r="BZ26" s="301">
        <f>BY24</f>
        <v>13200</v>
      </c>
      <c r="CA26" s="301"/>
      <c r="CB26" s="185"/>
      <c r="CC26" s="137"/>
      <c r="CD26" s="303" t="s">
        <v>195</v>
      </c>
      <c r="CE26" s="304"/>
      <c r="CF26" s="304"/>
      <c r="CG26" s="305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526.79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99" t="s">
        <v>196</v>
      </c>
      <c r="BY27" s="300"/>
      <c r="BZ27" s="301">
        <f>CI24</f>
        <v>965.78</v>
      </c>
      <c r="CA27" s="301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6673.21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99" t="s">
        <v>197</v>
      </c>
      <c r="BY28" s="300"/>
      <c r="BZ28" s="301">
        <f>CJ24</f>
        <v>12234.22</v>
      </c>
      <c r="CA28" s="301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1201.18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99" t="s">
        <v>198</v>
      </c>
      <c r="BY29" s="300"/>
      <c r="BZ29" s="301">
        <f>CS24</f>
        <v>2202.16</v>
      </c>
      <c r="CA29" s="301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7874.39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99" t="s">
        <v>199</v>
      </c>
      <c r="BY30" s="300"/>
      <c r="BZ30" s="302">
        <f>BZ28+BZ29</f>
        <v>14436.38</v>
      </c>
      <c r="CA30" s="302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BV13" workbookViewId="0">
      <selection activeCell="CC27" sqref="CC27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697</v>
      </c>
      <c r="H23" s="170">
        <f>F23*G23</f>
        <v>7100</v>
      </c>
      <c r="I23">
        <v>1</v>
      </c>
      <c r="J23" s="170">
        <v>2</v>
      </c>
      <c r="K23" s="170">
        <v>3</v>
      </c>
      <c r="L23" s="170">
        <f>H23</f>
        <v>7100</v>
      </c>
      <c r="M23" s="170">
        <f>ROUND(L23*I23%,2)</f>
        <v>71</v>
      </c>
      <c r="N23" s="170">
        <f>H23-M23</f>
        <v>7029</v>
      </c>
      <c r="O23" s="170">
        <f>ROUND(N23*J23%,2)</f>
        <v>140.58000000000001</v>
      </c>
      <c r="P23" s="170">
        <f>ROUND(N23-O23,2)</f>
        <v>6888.42</v>
      </c>
      <c r="Q23" s="170">
        <f>ROUND(P23*K23%,2)</f>
        <v>206.65</v>
      </c>
      <c r="R23" s="170">
        <f>ROUND((M23+O23+Q23),2)</f>
        <v>418.23</v>
      </c>
      <c r="S23" s="170">
        <f>ROUND((H23-R23),2)</f>
        <v>6681.77</v>
      </c>
      <c r="T23" s="171" t="s">
        <v>146</v>
      </c>
      <c r="U23" s="172">
        <v>0.18</v>
      </c>
      <c r="V23" s="170">
        <f>IF(OR($C$21=1,$C$21=4),ROUND(((S23*U23)/2),2),0)</f>
        <v>601.36</v>
      </c>
      <c r="W23" s="170">
        <f>IF($C$21=1,ROUND(((S23*U23)/2),2),0)</f>
        <v>601.36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1202.72</v>
      </c>
      <c r="AC23" s="169">
        <f>IF($V21=1,S23+AB23,S23)</f>
        <v>6681.77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6681.77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6681.77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6681.77</v>
      </c>
      <c r="AS23" s="175" t="s">
        <v>518</v>
      </c>
      <c r="AT23" s="175" t="s">
        <v>58</v>
      </c>
      <c r="AU23" t="s">
        <v>239</v>
      </c>
      <c r="AV23" t="s">
        <v>678</v>
      </c>
      <c r="AW23" s="175">
        <f>AM23</f>
        <v>1</v>
      </c>
      <c r="AX23" s="175">
        <f>AR23</f>
        <v>6681.77</v>
      </c>
      <c r="AY23" s="175">
        <f>AU23+AW23</f>
        <v>1</v>
      </c>
      <c r="AZ23" s="175">
        <f>ROUND(((AU23*AV23)+(AW23*AX23))/(AU23+AW23),5)</f>
        <v>6681.77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696</v>
      </c>
      <c r="BN23" t="s">
        <v>695</v>
      </c>
      <c r="BO23" s="175">
        <f>ROUND((((AW23*AZ23)+(BN23*BM23))/(AW23+BN23)),5)</f>
        <v>3133.01658</v>
      </c>
      <c r="BP23" s="87">
        <f>BN23+AW23</f>
        <v>571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12981.77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601.36</v>
      </c>
      <c r="CQ23">
        <f>W23</f>
        <v>601.36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0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697</v>
      </c>
      <c r="H24" s="170">
        <f>F24*G24</f>
        <v>7100</v>
      </c>
      <c r="I24">
        <v>0</v>
      </c>
      <c r="J24" s="170">
        <v>0</v>
      </c>
      <c r="K24" s="170">
        <v>0</v>
      </c>
      <c r="L24" s="170">
        <f>H24</f>
        <v>7100</v>
      </c>
      <c r="M24" s="170">
        <f>ROUND(L24*I24%,2)</f>
        <v>0</v>
      </c>
      <c r="N24" s="170">
        <f>H24-M24</f>
        <v>7100</v>
      </c>
      <c r="O24" s="170">
        <f>ROUND(N24*J24%,2)</f>
        <v>0</v>
      </c>
      <c r="P24" s="170">
        <f>ROUND(N24-O24,2)</f>
        <v>7100</v>
      </c>
      <c r="Q24" s="170">
        <f>ROUND(P24*K24%,2)</f>
        <v>0</v>
      </c>
      <c r="R24" s="170">
        <f>ROUND((M24+O24+Q24),2)</f>
        <v>0</v>
      </c>
      <c r="S24" s="170">
        <f>ROUND((H24-R24),2)</f>
        <v>7100</v>
      </c>
      <c r="T24" s="171" t="s">
        <v>146</v>
      </c>
      <c r="U24" s="172">
        <v>0.18</v>
      </c>
      <c r="V24" s="170">
        <f>IF(OR($C$21=1,$C$21=4),ROUND(((S24*U24)/2),2),0)</f>
        <v>639</v>
      </c>
      <c r="W24" s="170">
        <f>IF($C$21=1,ROUND(((S24*U24)/2),2),0)</f>
        <v>639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1278</v>
      </c>
      <c r="AC24" s="169">
        <f>IF($V21=1,S24+AB24,S24)</f>
        <v>7100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7100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7100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7100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7100</v>
      </c>
      <c r="AY24" s="175">
        <f>AU24+AW24</f>
        <v>1</v>
      </c>
      <c r="AZ24" s="175">
        <f>ROUND(((AU24*AV24)+(AW24*AX24))/(AU24+AW24),5)</f>
        <v>7100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677</v>
      </c>
      <c r="BN24" t="s">
        <v>676</v>
      </c>
      <c r="BO24" s="175">
        <f>ROUND((((AW24*AZ24)+(BN24*BM24))/(AW24+BN24)),5)</f>
        <v>2260.9812000000002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7100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639</v>
      </c>
      <c r="CQ24">
        <f t="shared" ref="CQ24:CQ27" si="3">W24</f>
        <v>639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269" t="s">
        <v>627</v>
      </c>
      <c r="CC25" s="266">
        <f>V28</f>
        <v>1807.3600000000001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9" t="s">
        <v>628</v>
      </c>
      <c r="CC26" s="266">
        <f>W28</f>
        <v>1807.3600000000001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>
        <f>IF(AU28&gt;0,AU28,0)</f>
        <v>0.22999999999956344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1807.3600000000001</v>
      </c>
      <c r="W28" s="181">
        <f>SUM(W23:W27)</f>
        <v>1807.3600000000001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3614.7200000000003</v>
      </c>
      <c r="AC28" s="183">
        <f>SUM(AC23:AC27)</f>
        <v>20081.77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20082</v>
      </c>
      <c r="AU28">
        <f>AT28-AC28</f>
        <v>0.22999999999956344</v>
      </c>
      <c r="AW28" s="137">
        <f>SUMIF(BX23:BX27,"Item",S23:S27)</f>
        <v>12981.77</v>
      </c>
      <c r="AX28" s="137">
        <f>SUMIF(BX23:BX27,"Exp.",S23:S27)</f>
        <v>7100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629</v>
      </c>
      <c r="CC28">
        <v>0</v>
      </c>
      <c r="CD28">
        <f>CC25</f>
        <v>1807.3600000000001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9" t="s">
        <v>630</v>
      </c>
      <c r="CC29">
        <v>0</v>
      </c>
      <c r="CD29" s="230">
        <f>CC26</f>
        <v>1807.3600000000001</v>
      </c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675</v>
      </c>
      <c r="CC30" s="266">
        <v>0</v>
      </c>
      <c r="CD30">
        <f>AT28</f>
        <v>20082</v>
      </c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3614.7200000000003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5714.72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D29" sqref="D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543</v>
      </c>
      <c r="H23" s="170">
        <f>F23*G23</f>
        <v>3900</v>
      </c>
      <c r="I23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543</v>
      </c>
      <c r="H24" s="170">
        <f>F24*G24</f>
        <v>3900</v>
      </c>
      <c r="I24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13984.17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2517.16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16501.330000000002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B42"/>
  <sheetViews>
    <sheetView topLeftCell="BM19" workbookViewId="0">
      <selection activeCell="BP27" sqref="BP27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2" t="s">
        <v>47</v>
      </c>
      <c r="B2" s="272"/>
      <c r="C2" s="272"/>
      <c r="D2" s="272"/>
      <c r="E2" s="272"/>
      <c r="F2" s="272"/>
      <c r="G2" s="272"/>
      <c r="H2" s="27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476</v>
      </c>
      <c r="H23" s="170">
        <f>F23*G23</f>
        <v>700</v>
      </c>
      <c r="I23" t="s">
        <v>223</v>
      </c>
      <c r="J23" s="170">
        <v>2</v>
      </c>
      <c r="K23" s="170">
        <v>3</v>
      </c>
      <c r="L23" s="170">
        <f>H23</f>
        <v>700</v>
      </c>
      <c r="M23" s="170">
        <f>ROUND(L23*I23%,2)</f>
        <v>14</v>
      </c>
      <c r="N23" s="170">
        <f>H23-M23</f>
        <v>686</v>
      </c>
      <c r="O23" s="170">
        <f>ROUND(N23*J23%,2)</f>
        <v>13.72</v>
      </c>
      <c r="P23" s="170">
        <f>ROUND(N23-O23,2)</f>
        <v>672.28</v>
      </c>
      <c r="Q23" s="170">
        <f>ROUND(P23*K23%,2)</f>
        <v>20.170000000000002</v>
      </c>
      <c r="R23" s="170">
        <f>ROUND((M23+O23+Q23),2)</f>
        <v>47.89</v>
      </c>
      <c r="S23" s="170">
        <f>ROUND((H23-R23),2)</f>
        <v>652.11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117.38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117.38</v>
      </c>
      <c r="AC23" s="169">
        <f>IF($V21=1,S23+AB23,S23)</f>
        <v>652.11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652.11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652.11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652.11</v>
      </c>
      <c r="AS23" s="175" t="s">
        <v>309</v>
      </c>
      <c r="AT23" s="175" t="s">
        <v>58</v>
      </c>
      <c r="AU23" t="s">
        <v>239</v>
      </c>
      <c r="AV23" t="s">
        <v>689</v>
      </c>
      <c r="AW23" s="175">
        <f>AM23</f>
        <v>1</v>
      </c>
      <c r="AX23" s="175">
        <f>AR23</f>
        <v>652.11</v>
      </c>
      <c r="AY23" s="175">
        <f>AU23+AW23</f>
        <v>1</v>
      </c>
      <c r="AZ23" s="175">
        <f>ROUND(((AU23*AV23)+(AW23*AX23))/(AU23+AW23),5)</f>
        <v>652.11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701</v>
      </c>
      <c r="BN23" t="s">
        <v>700</v>
      </c>
      <c r="BO23" s="175">
        <f>ROUND((((AW23*AZ23)+(BN23*BM23))/(AW23+BN23)),5)</f>
        <v>566.81097</v>
      </c>
      <c r="BP23" s="87">
        <f>BN23+AW23</f>
        <v>912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6952.1100000000006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117.38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>
        <v>5834.78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681</v>
      </c>
      <c r="BM24">
        <v>2578.8907899999999</v>
      </c>
      <c r="BN24">
        <v>477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682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1377.38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683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 s="266">
        <f>IF(AU28&gt;0,AU28,0)</f>
        <v>0</v>
      </c>
      <c r="CD26">
        <f>IF(AU28&lt;0,ABS(AU28),0)</f>
        <v>0.11000000000058208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684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638</v>
      </c>
      <c r="CC27">
        <v>0</v>
      </c>
      <c r="CD27">
        <f>CC25</f>
        <v>1377.38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1377.38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1377.38</v>
      </c>
      <c r="AC28" s="183">
        <f>SUM(AC23:AC27)</f>
        <v>7652.1100000000006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7652</v>
      </c>
      <c r="AU28">
        <f>AT28-AC28</f>
        <v>-0.11000000000058208</v>
      </c>
      <c r="AW28" s="137">
        <f>SUMIF(BX23:BX27,"Item",S23:S27)</f>
        <v>6952.1100000000006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1" t="s">
        <v>685</v>
      </c>
      <c r="CC28" s="266">
        <v>0</v>
      </c>
      <c r="CD28">
        <f>AT28</f>
        <v>7652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1377.38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3477.38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W13" workbookViewId="0">
      <selection activeCell="CB26" sqref="CB26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659.56000000000006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689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699</v>
      </c>
      <c r="BN23" t="s">
        <v>698</v>
      </c>
      <c r="BO23" s="175">
        <f>ROUND((((AW23*AZ23)+(BN23*BM23))/(AW23+BN23)),5)</f>
        <v>566.71734000000004</v>
      </c>
      <c r="BP23" s="87">
        <f>BN23+AW23</f>
        <v>911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 t="s">
        <v>678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681</v>
      </c>
      <c r="BM24" t="s">
        <v>680</v>
      </c>
      <c r="BN24" t="s">
        <v>679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682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683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>
        <f>IF(AU28&gt;0,AU28,0)</f>
        <v>0.44000000000050932</v>
      </c>
      <c r="CD26" s="266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684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71" t="s">
        <v>685</v>
      </c>
      <c r="CC27" s="266">
        <v>0</v>
      </c>
      <c r="CD27">
        <f>AT28</f>
        <v>8920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8919.56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8920</v>
      </c>
      <c r="AU28">
        <f>AT28-AC28</f>
        <v>0.44000000000050932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1360.6100000000001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3460.61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1309.56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3409.56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BJ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2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472.56081999999998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90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1310.45</v>
      </c>
      <c r="AC28" s="183">
        <f>SUM(AC23:AC27)</f>
        <v>7280.25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7280</v>
      </c>
      <c r="AU28">
        <f>AT28-AC28</f>
        <v>-0.25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1310.45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3410.45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abSelected="1" topLeftCell="BT20" workbookViewId="0">
      <selection activeCell="BU29" sqref="BU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1309.56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3409.56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9" t="s">
        <v>626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34" t="s">
        <v>636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>
        <v>0</v>
      </c>
      <c r="CF27">
        <v>0</v>
      </c>
      <c r="CG27">
        <v>0</v>
      </c>
      <c r="CH27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636</v>
      </c>
      <c r="CC26">
        <f>W28</f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C24" sqref="CC24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694</v>
      </c>
      <c r="H23" s="170">
        <f>F23*G23</f>
        <v>6200</v>
      </c>
      <c r="I23">
        <v>1</v>
      </c>
      <c r="J23" s="170">
        <v>2</v>
      </c>
      <c r="K23" s="170">
        <v>3</v>
      </c>
      <c r="L23" s="170">
        <f>H23</f>
        <v>6200</v>
      </c>
      <c r="M23" s="170">
        <f>ROUND(L23*I23%,2)</f>
        <v>62</v>
      </c>
      <c r="N23" s="170">
        <f>H23-M23</f>
        <v>6138</v>
      </c>
      <c r="O23" s="170">
        <f>ROUND(N23*J23%,2)</f>
        <v>122.76</v>
      </c>
      <c r="P23" s="170">
        <f>ROUND(N23-O23,2)</f>
        <v>6015.24</v>
      </c>
      <c r="Q23" s="170">
        <f>ROUND(P23*K23%,2)</f>
        <v>180.46</v>
      </c>
      <c r="R23" s="170">
        <f>ROUND((M23+O23+Q23),2)</f>
        <v>365.22</v>
      </c>
      <c r="S23" s="170">
        <f>ROUND((H23-R23),2)</f>
        <v>5834.78</v>
      </c>
      <c r="T23" s="171" t="s">
        <v>146</v>
      </c>
      <c r="U23" s="172">
        <v>0.18</v>
      </c>
      <c r="V23" s="170">
        <f>IF(OR($C$21=1,$C$21=4),ROUND(((S23*U23)/2),2),0)</f>
        <v>525.13</v>
      </c>
      <c r="W23" s="170">
        <f>IF($C$21=1,ROUND(((S23*U23)/2),2),0)</f>
        <v>525.13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1050.26</v>
      </c>
      <c r="AC23" s="169">
        <f>IF($V21=1,S23+AB23,S23)</f>
        <v>6885.04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5834.78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5834.78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5834.78</v>
      </c>
      <c r="AS23" s="175" t="s">
        <v>518</v>
      </c>
      <c r="AT23" s="175" t="s">
        <v>58</v>
      </c>
      <c r="AU23" t="s">
        <v>239</v>
      </c>
      <c r="AV23" t="s">
        <v>678</v>
      </c>
      <c r="AW23" s="175">
        <f>AM23</f>
        <v>1</v>
      </c>
      <c r="AX23" s="175">
        <f>AR23</f>
        <v>5834.78</v>
      </c>
      <c r="AY23" s="175">
        <f>AU23+AW23</f>
        <v>1</v>
      </c>
      <c r="AZ23" s="175">
        <f>ROUND(((AU23*AV23)+(AW23*AX23))/(AU23+AW23),5)</f>
        <v>5834.78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696</v>
      </c>
      <c r="BN23" t="s">
        <v>695</v>
      </c>
      <c r="BO23" s="175">
        <f>ROUND((((AW23*AZ23)+(BN23*BM23))/(AW23+BN23)),5)</f>
        <v>3131.5332400000002</v>
      </c>
      <c r="BP23" s="87">
        <f>BN23+AW23</f>
        <v>571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12134.779999999999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525.13</v>
      </c>
      <c r="CQ23">
        <f>W23</f>
        <v>525.13</v>
      </c>
      <c r="CR23">
        <f>X23</f>
        <v>0</v>
      </c>
      <c r="CS23">
        <f>Y23</f>
        <v>0</v>
      </c>
      <c r="CT23">
        <f>AA23</f>
        <v>0</v>
      </c>
      <c r="CU23">
        <f>CD27</f>
        <v>21635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21635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694</v>
      </c>
      <c r="H24" s="170">
        <f>F24*G24</f>
        <v>6200</v>
      </c>
      <c r="I24">
        <v>0</v>
      </c>
      <c r="J24" s="170">
        <v>0</v>
      </c>
      <c r="K24" s="170">
        <v>0</v>
      </c>
      <c r="L24" s="170">
        <f>H24</f>
        <v>6200</v>
      </c>
      <c r="M24" s="170">
        <f>ROUND(L24*I24%,2)</f>
        <v>0</v>
      </c>
      <c r="N24" s="170">
        <f>H24-M24</f>
        <v>6200</v>
      </c>
      <c r="O24" s="170">
        <f>ROUND(N24*J24%,2)</f>
        <v>0</v>
      </c>
      <c r="P24" s="170">
        <f>ROUND(N24-O24,2)</f>
        <v>6200</v>
      </c>
      <c r="Q24" s="170">
        <f>ROUND(P24*K24%,2)</f>
        <v>0</v>
      </c>
      <c r="R24" s="170">
        <f>ROUND((M24+O24+Q24),2)</f>
        <v>0</v>
      </c>
      <c r="S24" s="170">
        <f>ROUND((H24-R24),2)</f>
        <v>6200</v>
      </c>
      <c r="T24" s="171" t="s">
        <v>146</v>
      </c>
      <c r="U24" s="172">
        <v>0.18</v>
      </c>
      <c r="V24" s="170">
        <f>IF(OR($C$21=1,$C$21=4),ROUND(((S24*U24)/2),2),0)</f>
        <v>558</v>
      </c>
      <c r="W24" s="170">
        <f>IF($C$21=1,ROUND(((S24*U24)/2),2),0)</f>
        <v>558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1116</v>
      </c>
      <c r="AC24" s="169">
        <f>IF($V21=1,S24+AB24,S24)</f>
        <v>7316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6200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6200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6200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6200</v>
      </c>
      <c r="AY24" s="175">
        <f>AU24+AW24</f>
        <v>1</v>
      </c>
      <c r="AZ24" s="175">
        <f>ROUND(((AU24*AV24)+(AW24*AX24))/(AU24+AW24),5)</f>
        <v>6200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503.31216999999998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6200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558</v>
      </c>
      <c r="CQ24">
        <f t="shared" si="2"/>
        <v>558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7" t="s">
        <v>672</v>
      </c>
      <c r="CC26">
        <f>IF(AU28&gt;0,AU28,0)</f>
        <v>0</v>
      </c>
      <c r="CD26">
        <f>IF(AU28&lt;0,ABS(AU28),0)</f>
        <v>4.0000000000873115E-2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67" t="s">
        <v>675</v>
      </c>
      <c r="CC27">
        <v>0</v>
      </c>
      <c r="CD27">
        <f>AT28</f>
        <v>21635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1650.13</v>
      </c>
      <c r="W28" s="181">
        <f>SUM(W23:W27)</f>
        <v>1650.13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3300.26</v>
      </c>
      <c r="AC28" s="183">
        <f>SUM(AC23:AC27)</f>
        <v>21635.040000000001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21635</v>
      </c>
      <c r="AU28">
        <f>AT28-AC28</f>
        <v>-4.0000000000873115E-2</v>
      </c>
      <c r="AW28" s="137">
        <f>SUMIF(BX23:BX27,"Item",S23:S27)</f>
        <v>12134.779999999999</v>
      </c>
      <c r="AX28" s="137">
        <f>SUMIF(BX23:BX27,"Exp.",S23:S27)</f>
        <v>6200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3300.26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5400.26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20.28515625" bestFit="1" customWidth="1"/>
    <col min="87" max="87" width="20.140625" bestFit="1" customWidth="1"/>
    <col min="88" max="89" width="28.5703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629</v>
      </c>
      <c r="CI22" s="228" t="s">
        <v>630</v>
      </c>
      <c r="CJ22" s="228" t="s">
        <v>631</v>
      </c>
      <c r="CK22" s="228" t="s">
        <v>632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f>V23</f>
        <v>0</v>
      </c>
      <c r="CK23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f t="shared" ref="CJ24:CK27" si="2">V24</f>
        <v>0</v>
      </c>
      <c r="CK24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f t="shared" si="2"/>
        <v>0</v>
      </c>
      <c r="CK25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f t="shared" si="2"/>
        <v>0</v>
      </c>
      <c r="CK26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f t="shared" si="2"/>
        <v>0</v>
      </c>
      <c r="CK27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 t="s">
        <v>630</v>
      </c>
      <c r="CC28">
        <v>0</v>
      </c>
      <c r="CD28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 t="s">
        <v>633</v>
      </c>
      <c r="CC29">
        <v>0</v>
      </c>
      <c r="CD29" s="230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648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647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647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Q27" si="2">V24</f>
        <v>0</v>
      </c>
      <c r="CQ24">
        <f t="shared" si="2"/>
        <v>0</v>
      </c>
      <c r="CR24">
        <f t="shared" ref="CR24:CR27" si="3">X24</f>
        <v>810</v>
      </c>
      <c r="CS24">
        <f t="shared" ref="CS24:CS27" si="4">Y24</f>
        <v>0</v>
      </c>
      <c r="CT24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3"/>
        <v>378</v>
      </c>
      <c r="CS25">
        <f t="shared" si="4"/>
        <v>0</v>
      </c>
      <c r="CT25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f>W28</f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3"/>
        <v>378</v>
      </c>
      <c r="CS26">
        <f t="shared" si="4"/>
        <v>0</v>
      </c>
      <c r="CT26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636</v>
      </c>
      <c r="CC27">
        <v>0</v>
      </c>
      <c r="CD27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3"/>
        <v>378</v>
      </c>
      <c r="CS27">
        <f t="shared" si="4"/>
        <v>0</v>
      </c>
      <c r="CT27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633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6" t="s">
        <v>47</v>
      </c>
      <c r="B2" s="246"/>
      <c r="C2" s="246"/>
      <c r="D2" s="246"/>
      <c r="E2" s="246"/>
      <c r="F2" s="246"/>
      <c r="G2" s="246"/>
      <c r="H2" s="24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657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0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2100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656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0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2100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0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2100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41.2851562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649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633</v>
      </c>
      <c r="CC27">
        <v>0</v>
      </c>
      <c r="CD27">
        <f>CC23+CC24+CC25+CC26</f>
        <v>18054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2729.94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4829.9400000000005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>
        <v>360</v>
      </c>
      <c r="H23" s="170">
        <f>F23*G23</f>
        <v>1200</v>
      </c>
      <c r="I23" t="s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635</v>
      </c>
      <c r="BN23" t="s">
        <v>634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1200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47.4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1152.5999999999999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207.47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1360.07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545</v>
      </c>
      <c r="BN23" t="s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600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23.7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576.29999999999995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103.73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680.03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556</v>
      </c>
      <c r="H23" s="170">
        <f>F23*G23</f>
        <v>4400</v>
      </c>
      <c r="I23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>
        <v>239</v>
      </c>
      <c r="AV23" t="s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555</v>
      </c>
      <c r="BN23" t="s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4400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130.68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4269.32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768.48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5037.7999999999993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228</v>
      </c>
      <c r="H23" s="170">
        <f>F23*G23</f>
        <v>400</v>
      </c>
      <c r="I23" t="s">
        <v>223</v>
      </c>
      <c r="J23" s="170">
        <v>1</v>
      </c>
      <c r="K23" s="170">
        <v>1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3.92</v>
      </c>
      <c r="P23" s="170">
        <f>ROUND(N23-O23,2)</f>
        <v>388.08</v>
      </c>
      <c r="Q23" s="170">
        <f>ROUND(P23*K23%,2)</f>
        <v>3.88</v>
      </c>
      <c r="R23" s="170">
        <f>ROUND((M23+O23+Q23),2)</f>
        <v>15.8</v>
      </c>
      <c r="S23" s="170">
        <f>ROUND((H23-R23),2)</f>
        <v>384.2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384.2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384.2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384.2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384.2</v>
      </c>
      <c r="AS23" s="175" t="s">
        <v>583</v>
      </c>
      <c r="AT23" s="175" t="s">
        <v>58</v>
      </c>
      <c r="AW23" s="175">
        <f>AM23</f>
        <v>1</v>
      </c>
      <c r="AX23" s="175">
        <f>AR23</f>
        <v>384.2</v>
      </c>
      <c r="AY23" s="175">
        <f>AU23+AW23</f>
        <v>1</v>
      </c>
      <c r="AZ23" s="175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584</v>
      </c>
      <c r="BM23" t="s">
        <v>239</v>
      </c>
      <c r="BN23" t="s">
        <v>239</v>
      </c>
      <c r="BO23" s="175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15.8</v>
      </c>
      <c r="S24" s="180">
        <f>SUM(S23)</f>
        <v>384.2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384.2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384.2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15.8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384.2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0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384.2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39.33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437.03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5" t="s">
        <v>579</v>
      </c>
      <c r="AT23" s="175" t="s">
        <v>58</v>
      </c>
      <c r="AU23" t="s">
        <v>239</v>
      </c>
      <c r="AV23" t="s">
        <v>581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580</v>
      </c>
      <c r="BM23" t="s">
        <v>582</v>
      </c>
      <c r="BN23" t="s">
        <v>263</v>
      </c>
      <c r="BO23" s="175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39.33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437.03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17.97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437.03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78.66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515.68999999999994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588</v>
      </c>
      <c r="H23" s="170">
        <f>F23*G23</f>
        <v>377</v>
      </c>
      <c r="I23" t="s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585</v>
      </c>
      <c r="AT23" s="175" t="s">
        <v>58</v>
      </c>
      <c r="AU23" t="s">
        <v>239</v>
      </c>
      <c r="AV23" t="s">
        <v>587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586</v>
      </c>
      <c r="BM23" t="s">
        <v>587</v>
      </c>
      <c r="BN23" t="s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377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14.89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362.11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65.180000000000007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427.29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576</v>
      </c>
      <c r="AT23" s="175" t="s">
        <v>58</v>
      </c>
      <c r="AU23" t="s">
        <v>239</v>
      </c>
      <c r="AV23" t="s">
        <v>578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577</v>
      </c>
      <c r="BM23" t="s">
        <v>578</v>
      </c>
      <c r="BN23" t="s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17.97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437.03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78.66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515.68999999999994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575</v>
      </c>
      <c r="H23" s="170">
        <f>F23*G23</f>
        <v>235</v>
      </c>
      <c r="I23" t="s">
        <v>223</v>
      </c>
      <c r="J23" s="170">
        <v>1</v>
      </c>
      <c r="K23" s="170">
        <v>1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2.2999999999999998</v>
      </c>
      <c r="P23" s="170">
        <f>ROUND(N23-O23,2)</f>
        <v>228</v>
      </c>
      <c r="Q23" s="170">
        <f>ROUND(P23*K23%,2)</f>
        <v>2.2799999999999998</v>
      </c>
      <c r="R23" s="170">
        <f>ROUND((M23+O23+Q23),2)</f>
        <v>9.2799999999999994</v>
      </c>
      <c r="S23" s="170">
        <f>ROUND((H23-R23),2)</f>
        <v>225.72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225.72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225.72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225.72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225.72</v>
      </c>
      <c r="AS23" s="175" t="s">
        <v>572</v>
      </c>
      <c r="AT23" s="175" t="s">
        <v>58</v>
      </c>
      <c r="AU23" t="s">
        <v>239</v>
      </c>
      <c r="AV23" t="s">
        <v>574</v>
      </c>
      <c r="AW23" s="175">
        <f>AM23</f>
        <v>1</v>
      </c>
      <c r="AX23" s="175">
        <f>AR23</f>
        <v>225.72</v>
      </c>
      <c r="AY23" s="175">
        <f>AU23+AW23</f>
        <v>1</v>
      </c>
      <c r="AZ23" s="175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573</v>
      </c>
      <c r="BM23" t="s">
        <v>574</v>
      </c>
      <c r="BN23" t="s">
        <v>269</v>
      </c>
      <c r="BO23" s="175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235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9.2799999999999994</v>
      </c>
      <c r="S24" s="180">
        <f>SUM(S23)</f>
        <v>225.72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225.72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225.72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235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9.2799999999999994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225.72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0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225.72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6" t="s">
        <v>47</v>
      </c>
      <c r="B2" s="226"/>
      <c r="C2" s="226"/>
      <c r="D2" s="226"/>
      <c r="E2" s="226"/>
      <c r="F2" s="226"/>
      <c r="G2" s="226"/>
      <c r="H2" s="22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614</v>
      </c>
      <c r="H23" s="170">
        <f>F23*G23</f>
        <v>440</v>
      </c>
      <c r="I23" t="s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611</v>
      </c>
      <c r="AT23" s="175" t="s">
        <v>58</v>
      </c>
      <c r="AU23" t="s">
        <v>239</v>
      </c>
      <c r="AV23" t="s">
        <v>613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612</v>
      </c>
      <c r="BM23" t="s">
        <v>613</v>
      </c>
      <c r="BN23" t="s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440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17.38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422.62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76.08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498.7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5" t="s">
        <v>47</v>
      </c>
      <c r="B2" s="225"/>
      <c r="C2" s="225"/>
      <c r="D2" s="225"/>
      <c r="E2" s="225"/>
      <c r="F2" s="225"/>
      <c r="G2" s="225"/>
      <c r="H2" s="22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608</v>
      </c>
      <c r="H23" s="170">
        <f>F23*G23</f>
        <v>565</v>
      </c>
      <c r="I23" t="s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606</v>
      </c>
      <c r="AT23" s="175" t="s">
        <v>58</v>
      </c>
      <c r="AU23" t="s">
        <v>239</v>
      </c>
      <c r="AV23" t="s">
        <v>609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607</v>
      </c>
      <c r="BM23" t="s">
        <v>610</v>
      </c>
      <c r="BN23" t="s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565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16.78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548.22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98.68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646.90000000000009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343</v>
      </c>
      <c r="H23" s="170">
        <f>F23*G23</f>
        <v>343</v>
      </c>
      <c r="I23" t="s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603</v>
      </c>
      <c r="AT23" s="175" t="s">
        <v>58</v>
      </c>
      <c r="AU23" t="s">
        <v>239</v>
      </c>
      <c r="AV23" t="s">
        <v>605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604</v>
      </c>
      <c r="BM23" t="s">
        <v>605</v>
      </c>
      <c r="BN23" t="s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343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13.55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329.45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59.3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388.75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597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598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596</v>
      </c>
      <c r="H23" s="170">
        <f>F23*G23</f>
        <v>444</v>
      </c>
      <c r="I23" t="s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594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595</v>
      </c>
      <c r="BM23" t="s">
        <v>239</v>
      </c>
      <c r="BN23" t="s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444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17.54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426.46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76.760000000000005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503.21999999999997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591</v>
      </c>
      <c r="H23" s="170">
        <f>F23*G23</f>
        <v>466</v>
      </c>
      <c r="I23" t="s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589</v>
      </c>
      <c r="AT23" s="175" t="s">
        <v>58</v>
      </c>
      <c r="AU23" t="s">
        <v>239</v>
      </c>
      <c r="AV23" t="s">
        <v>592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590</v>
      </c>
      <c r="BM23" t="s">
        <v>593</v>
      </c>
      <c r="BN23" t="s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466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18.41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447.59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80.56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528.15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1" sqref="H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232</v>
      </c>
      <c r="H23" s="170">
        <f>F23*G23</f>
        <v>250</v>
      </c>
      <c r="I23" t="s">
        <v>223</v>
      </c>
      <c r="J23" s="170">
        <v>1</v>
      </c>
      <c r="K23" s="170">
        <v>1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2.4500000000000002</v>
      </c>
      <c r="P23" s="170">
        <f>ROUND(N23-O23,2)</f>
        <v>242.55</v>
      </c>
      <c r="Q23" s="170">
        <f>ROUND(P23*K23%,2)</f>
        <v>2.4300000000000002</v>
      </c>
      <c r="R23" s="170">
        <f>ROUND((M23+O23+Q23),2)</f>
        <v>9.8800000000000008</v>
      </c>
      <c r="S23" s="170">
        <f>ROUND((H23-R23),2)</f>
        <v>240.12</v>
      </c>
      <c r="T23" s="171" t="s">
        <v>146</v>
      </c>
      <c r="U23" s="172">
        <v>0.18</v>
      </c>
      <c r="V23" s="170">
        <f>IF(OR($C$21=1,$C$21=4),ROUND(((S23*U23)/2),2),0)</f>
        <v>21.61</v>
      </c>
      <c r="W23" s="170">
        <f>IF($C$21=1,ROUND(((S23*U23)/2),2),0)</f>
        <v>21.61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43.22</v>
      </c>
      <c r="AC23" s="169">
        <f>IF($V21=1,S23+AB23,S23)</f>
        <v>283.34000000000003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240.12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240.12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240.12</v>
      </c>
      <c r="AS23" s="171" t="s">
        <v>569</v>
      </c>
      <c r="AT23" s="175" t="s">
        <v>58</v>
      </c>
      <c r="AU23" t="s">
        <v>239</v>
      </c>
      <c r="AV23" t="s">
        <v>571</v>
      </c>
      <c r="AW23" s="175">
        <f>AM23</f>
        <v>1</v>
      </c>
      <c r="AX23" s="175">
        <f>AR23</f>
        <v>240.12</v>
      </c>
      <c r="AY23" s="175">
        <f>AU23+AW23</f>
        <v>1</v>
      </c>
      <c r="AZ23" s="175">
        <f>ROUND(((AU23*AV23)+(AW23*AX23))/(AU23+AW23),5)</f>
        <v>240.12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570</v>
      </c>
      <c r="BM23" t="s">
        <v>571</v>
      </c>
      <c r="BN23" t="s">
        <v>269</v>
      </c>
      <c r="BO23" s="175">
        <f>ROUND((((AW23*AZ23)+(BN23*BM23))/(AW23+BN23)),5)</f>
        <v>153.56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250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9.8800000000000008</v>
      </c>
      <c r="S24" s="180">
        <f>SUM(S23)</f>
        <v>240.12</v>
      </c>
      <c r="T24" s="180"/>
      <c r="U24" s="180"/>
      <c r="V24" s="181">
        <f t="shared" ref="V24:AE24" si="1">SUM(V23)</f>
        <v>21.61</v>
      </c>
      <c r="W24" s="181">
        <f t="shared" si="1"/>
        <v>21.61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43.22</v>
      </c>
      <c r="AC24" s="183">
        <f t="shared" si="1"/>
        <v>283.34000000000003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240.12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283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250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9.8800000000000008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240.12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43.22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283.34000000000003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topLeftCell="AV19" workbookViewId="0">
      <selection activeCell="BA24" sqref="BA24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4" t="s">
        <v>47</v>
      </c>
      <c r="B2" s="264"/>
      <c r="C2" s="264"/>
      <c r="D2" s="264"/>
      <c r="E2" s="264"/>
      <c r="F2" s="264"/>
      <c r="G2" s="264"/>
      <c r="H2" s="26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690</v>
      </c>
      <c r="H23" s="170">
        <f>F23*G23</f>
        <v>6500</v>
      </c>
      <c r="I23">
        <v>1</v>
      </c>
      <c r="J23" s="170">
        <v>2</v>
      </c>
      <c r="K23" s="170">
        <v>3</v>
      </c>
      <c r="L23" s="170">
        <f>H23</f>
        <v>6500</v>
      </c>
      <c r="M23" s="170">
        <f>ROUND(L23*I23%,2)</f>
        <v>65</v>
      </c>
      <c r="N23" s="170">
        <f>H23-M23</f>
        <v>6435</v>
      </c>
      <c r="O23" s="170">
        <f>ROUND(N23*J23%,2)</f>
        <v>128.69999999999999</v>
      </c>
      <c r="P23" s="170">
        <f>ROUND(N23-O23,2)</f>
        <v>6306.3</v>
      </c>
      <c r="Q23" s="170">
        <f>ROUND(P23*K23%,2)</f>
        <v>189.19</v>
      </c>
      <c r="R23" s="170">
        <f>ROUND((M23+O23+Q23),2)</f>
        <v>382.89</v>
      </c>
      <c r="S23" s="170">
        <f>ROUND((H23-R23),2)</f>
        <v>6117.11</v>
      </c>
      <c r="T23" s="171" t="s">
        <v>146</v>
      </c>
      <c r="U23" s="172">
        <v>0.18</v>
      </c>
      <c r="V23" s="170">
        <f>IF(OR($C$21=1,$C$21=4),ROUND(((S23*U23)/2),2),0)</f>
        <v>550.54</v>
      </c>
      <c r="W23" s="170">
        <f>IF($C$21=1,ROUND(((S23*U23)/2),2),0)</f>
        <v>550.54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1101.08</v>
      </c>
      <c r="AC23" s="169">
        <f>IF($V21=1,S23+AB23,S23)</f>
        <v>7218.19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6117.11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6117.11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6117.11</v>
      </c>
      <c r="AS23" s="175" t="s">
        <v>518</v>
      </c>
      <c r="AT23" s="175" t="s">
        <v>58</v>
      </c>
      <c r="AU23" t="s">
        <v>239</v>
      </c>
      <c r="AV23" t="s">
        <v>691</v>
      </c>
      <c r="AW23" s="175">
        <f>AM23</f>
        <v>1</v>
      </c>
      <c r="AX23" s="175">
        <f>AR23</f>
        <v>6117.11</v>
      </c>
      <c r="AY23" s="175">
        <f>AU23+AW23</f>
        <v>1</v>
      </c>
      <c r="AZ23" s="175">
        <f>ROUND(((AU23*AV23)+(AW23*AX23))/(AU23+AW23),5)</f>
        <v>6117.11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693</v>
      </c>
      <c r="BN23" t="s">
        <v>692</v>
      </c>
      <c r="BO23" s="175">
        <f>ROUND((((AW23*AZ23)+(BN23*BM23))/(AW23+BN23)),5)</f>
        <v>3103.4924599999999</v>
      </c>
      <c r="BP23" s="87">
        <f>BN23+AW23</f>
        <v>565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12417.11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0.18999999999869033</v>
      </c>
      <c r="CY23">
        <v>0</v>
      </c>
      <c r="CZ23">
        <f>CU23</f>
        <v>0</v>
      </c>
      <c r="DA23">
        <v>0</v>
      </c>
      <c r="DB23">
        <f>CD27</f>
        <v>0.18999999999869033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690</v>
      </c>
      <c r="H24" s="170">
        <f>F24*G24</f>
        <v>6500</v>
      </c>
      <c r="I24">
        <v>0</v>
      </c>
      <c r="J24" s="170">
        <v>0</v>
      </c>
      <c r="K24" s="170">
        <v>0</v>
      </c>
      <c r="L24" s="170">
        <f>H24</f>
        <v>6500</v>
      </c>
      <c r="M24" s="170">
        <f>ROUND(L24*I24%,2)</f>
        <v>0</v>
      </c>
      <c r="N24" s="170">
        <f>H24-M24</f>
        <v>6500</v>
      </c>
      <c r="O24" s="170">
        <f>ROUND(N24*J24%,2)</f>
        <v>0</v>
      </c>
      <c r="P24" s="170">
        <f>ROUND(N24-O24,2)</f>
        <v>6500</v>
      </c>
      <c r="Q24" s="170">
        <f>ROUND(P24*K24%,2)</f>
        <v>0</v>
      </c>
      <c r="R24" s="170">
        <f>ROUND((M24+O24+Q24),2)</f>
        <v>0</v>
      </c>
      <c r="S24" s="170">
        <f>ROUND((H24-R24),2)</f>
        <v>6500</v>
      </c>
      <c r="T24" s="171" t="s">
        <v>146</v>
      </c>
      <c r="U24" s="172">
        <v>0.18</v>
      </c>
      <c r="V24" s="170">
        <f>IF(OR($C$21=1,$C$21=4),ROUND(((S24*U24)/2),2),0)</f>
        <v>585</v>
      </c>
      <c r="W24" s="170">
        <f>IF($C$21=1,ROUND(((S24*U24)/2),2),0)</f>
        <v>585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1170</v>
      </c>
      <c r="AC24" s="169">
        <f>IF($V21=1,S24+AB24,S24)</f>
        <v>7670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6500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6500</v>
      </c>
      <c r="AY24" s="175">
        <f>AU24+AW24</f>
        <v>1</v>
      </c>
      <c r="AZ24" s="175">
        <f>ROUND(((AU24*AV24)+(AW24*AX24))/(AU24+AW24),5)</f>
        <v>6500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677</v>
      </c>
      <c r="BN24" t="s">
        <v>676</v>
      </c>
      <c r="BO24" s="175">
        <f>ROUND((((AW24*AZ24)+(BN24*BM24))/(AW24+BN24)),5)</f>
        <v>2259.5560300000002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f t="shared" ref="CR24:CS27" si="2">X24</f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 s="266">
        <f>V28</f>
        <v>1702.54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 s="266">
        <f>W28</f>
        <v>1702.54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 s="266">
        <f>IF(AU28&gt;0,AU28,0)</f>
        <v>0</v>
      </c>
      <c r="CD27">
        <f>IF(AU28&lt;0,ABS(AU28),0)</f>
        <v>0.18999999999869033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1702.54</v>
      </c>
      <c r="W28" s="181">
        <f>SUM(W23:W27)</f>
        <v>1702.54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3405.08</v>
      </c>
      <c r="AC28" s="183">
        <f>SUM(AC23:AC27)</f>
        <v>22322.19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22322</v>
      </c>
      <c r="AU28">
        <f>AT28-AC28</f>
        <v>-0.18999999999869033</v>
      </c>
      <c r="AW28" s="137">
        <f>SUMIF(BX23:BX27,"Item",S23:S27)</f>
        <v>12417.11</v>
      </c>
      <c r="AX28" s="137">
        <f>SUMIF(BX23:BX27,"Exp.",S23:S27)</f>
        <v>6500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675</v>
      </c>
      <c r="CC28" s="266">
        <v>0</v>
      </c>
      <c r="CD28">
        <f>AT28</f>
        <v>22322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3405.08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5505.08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>
        <f>[1]StocktransferLC!G23+500</f>
        <v>3800</v>
      </c>
      <c r="H23" s="170">
        <f>F23*G23</f>
        <v>45600</v>
      </c>
      <c r="I23" t="s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>
        <v>239</v>
      </c>
      <c r="AV23" t="s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524</v>
      </c>
      <c r="BN23" t="s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45600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3336.32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42263.68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7607.46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49871.14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564</v>
      </c>
      <c r="BN23" t="s">
        <v>563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24.65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475.35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85.56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560.91000000000008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0.5703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565</v>
      </c>
      <c r="AT23" s="175" t="s">
        <v>58</v>
      </c>
      <c r="AU23" t="s">
        <v>239</v>
      </c>
      <c r="AV23" t="s">
        <v>567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566</v>
      </c>
      <c r="BM23" t="s">
        <v>568</v>
      </c>
      <c r="BN23" t="s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19.75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480.25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86.45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566.70000000000005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B28" sqref="B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561</v>
      </c>
      <c r="BN23" t="s">
        <v>560</v>
      </c>
      <c r="BO23" s="175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24.65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475.35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85.56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560.91000000000008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09" t="s">
        <v>46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09" t="s">
        <v>46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2026-04-24T12:46:44Z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