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gayatri.s.mohite\Desktop\"/>
    </mc:Choice>
  </mc:AlternateContent>
  <xr:revisionPtr revIDLastSave="0" documentId="8_{2D54CF88-63F5-486A-AB60-3355276152EB}" xr6:coauthVersionLast="47" xr6:coauthVersionMax="47" xr10:uidLastSave="{00000000-0000-0000-0000-000000000000}"/>
  <workbookProtection workbookAlgorithmName="SHA-512" workbookHashValue="oW+fQfaRFZS2zUX6wdbEKeMfyEkmv5sB2OGid9wCBZ+cr2adl4dF3emkqFosogR3beHBDO8X/R5o//qpeOwj4g==" workbookSaltValue="P+N1JzUloFL7ZddZsZsbBQ==" workbookSpinCount="100000" lockStructure="1"/>
  <bookViews>
    <workbookView xWindow="-108" yWindow="-108" windowWidth="23256" windowHeight="12456" xr2:uid="{6A1A43E2-2932-4D3D-88F3-5C96792ED625}"/>
  </bookViews>
  <sheets>
    <sheet name="Comp Plan" sheetId="1" r:id="rId1"/>
    <sheet name="Grids" sheetId="2" state="veryHidden" r:id="rId2"/>
  </sheets>
  <definedNames>
    <definedName name="Basic_Salary">'Comp Plan'!$C$27</definedName>
    <definedName name="_xlnm.Print_Area" localSheetId="0">'Comp Plan'!$A$1:$G$54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 l="1"/>
  <c r="H3" i="2" l="1"/>
  <c r="H2" i="2"/>
  <c r="B11" i="1"/>
  <c r="F31" i="1"/>
  <c r="I2" i="2" l="1"/>
  <c r="L2" i="2" s="1"/>
  <c r="J2" i="2" s="1"/>
  <c r="I3" i="2"/>
  <c r="C39" i="1"/>
  <c r="G35" i="1"/>
  <c r="D33" i="1"/>
  <c r="E31" i="1"/>
  <c r="B13" i="1"/>
  <c r="C13" i="1" s="1"/>
  <c r="M3" i="2" l="1"/>
  <c r="L3" i="2"/>
  <c r="J3" i="2"/>
  <c r="L6" i="1"/>
  <c r="C12" i="1"/>
  <c r="C27" i="1" s="1"/>
  <c r="D39" i="1"/>
  <c r="B17" i="1" l="1"/>
  <c r="B18" i="1"/>
  <c r="C31" i="1"/>
  <c r="D31" i="1" s="1"/>
  <c r="C30" i="1"/>
  <c r="D12" i="1"/>
  <c r="D27" i="1" s="1"/>
  <c r="D30" i="1" l="1"/>
  <c r="F27" i="1"/>
  <c r="F28" i="1" s="1"/>
  <c r="F29" i="1" s="1"/>
  <c r="C32" i="1" s="1"/>
  <c r="C28" i="1" l="1"/>
  <c r="D28" i="1" s="1"/>
  <c r="C35" i="1"/>
  <c r="C37" i="1" s="1"/>
  <c r="C38" i="1" s="1"/>
  <c r="D32" i="1"/>
  <c r="C29" i="1" l="1"/>
  <c r="E37" i="1" s="1"/>
  <c r="F30" i="1"/>
  <c r="C40" i="1"/>
  <c r="D29" i="1"/>
  <c r="D35" i="1"/>
  <c r="B14" i="1"/>
  <c r="E32" i="1" l="1"/>
  <c r="D37" i="1"/>
  <c r="D38" i="1" s="1"/>
  <c r="D40" i="1" s="1"/>
  <c r="B54" i="1"/>
  <c r="B55" i="1"/>
  <c r="B57" i="1"/>
  <c r="B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pratibha.katoch</author>
    <author>srinivas.peesapati</author>
  </authors>
  <commentList>
    <comment ref="B30" authorId="0" shapeId="0" xr:uid="{2F63B2FE-7240-45CF-8CEF-60B2417F2300}">
      <text>
        <r>
          <rPr>
            <sz val="8"/>
            <color indexed="81"/>
            <rFont val="Tahoma"/>
            <family val="2"/>
          </rPr>
          <t>Please select PF from the drop down</t>
        </r>
      </text>
    </comment>
    <comment ref="B37" authorId="1" shapeId="0" xr:uid="{188A8182-0A29-4053-91CE-FEC0740368A5}">
      <text>
        <r>
          <rPr>
            <sz val="8"/>
            <color indexed="81"/>
            <rFont val="Tahoma"/>
            <family val="2"/>
          </rPr>
          <t xml:space="preserve">
In Lieu of reimbursements.</t>
        </r>
      </text>
    </comment>
  </commentList>
</comments>
</file>

<file path=xl/sharedStrings.xml><?xml version="1.0" encoding="utf-8"?>
<sst xmlns="http://schemas.openxmlformats.org/spreadsheetml/2006/main" count="71" uniqueCount="60">
  <si>
    <t xml:space="preserve">The gross annual fixed compensation below is based on your employment for a twelve (12) month period and will be prorated depending on the effective start date of your employment. </t>
  </si>
  <si>
    <t>Cells in yellow to be populated by the recruiter/candidate</t>
  </si>
  <si>
    <t>Name</t>
  </si>
  <si>
    <t>Level 10</t>
  </si>
  <si>
    <t>Emp Code</t>
  </si>
  <si>
    <t>Level 11</t>
  </si>
  <si>
    <t>Level</t>
  </si>
  <si>
    <t>Y</t>
  </si>
  <si>
    <t>Total Fixed Pay</t>
  </si>
  <si>
    <t>F</t>
  </si>
  <si>
    <t>Level 13</t>
  </si>
  <si>
    <t>Statutory Bonus</t>
  </si>
  <si>
    <t>N</t>
  </si>
  <si>
    <t>Total Fixed Pay Less Bonus (structured into allowances below)</t>
  </si>
  <si>
    <t>ESIC Eligibility</t>
  </si>
  <si>
    <t>PoBA Eligibility</t>
  </si>
  <si>
    <t>Variable Bonus:</t>
  </si>
  <si>
    <t>Upcoming bonus eligibility period</t>
  </si>
  <si>
    <t>Upcoming Bonus payment cycle</t>
  </si>
  <si>
    <t>Variable Pay %**
(Indicative variable pay % range for the FY at your level)</t>
  </si>
  <si>
    <r>
      <rPr>
        <b/>
        <sz val="8"/>
        <rFont val="Book Antiqua"/>
        <family val="1"/>
      </rPr>
      <t>**Disclaimer: </t>
    </r>
    <r>
      <rPr>
        <sz val="8"/>
        <rFont val="Book Antiqua"/>
        <family val="1"/>
      </rPr>
      <t>The Variable bonus recognizes your achievements and contributions to our Shared Success during the fiscal year. Your final bonus award is determined by your talent lead and may be based on your individual achievements and contributions and also based on company performance . Bonuses are highest for those who make the biggest impact to our Shared Success, by working together as One Accenture to deliver 360° value. As company performance and individual achievements vary from year to year, your bonus payout is likely to vary from year to year as well and the variable pay % mentioned above is not guaranteed. 
Please note that the variable pay is a discretionary amount and the Company may, at any time and in its sole and absolute discretion, amend, suspend, withdraw vary and/or modify the variable pay,  including any of the terms and conditions of the Variable bonus programme guidelines.</t>
    </r>
  </si>
  <si>
    <t>Yearly</t>
  </si>
  <si>
    <t>Monthly</t>
  </si>
  <si>
    <t>Basic Salary</t>
  </si>
  <si>
    <t>House Rent Allowance</t>
  </si>
  <si>
    <t>Reimbursements</t>
  </si>
  <si>
    <r>
      <t>Provident (</t>
    </r>
    <r>
      <rPr>
        <b/>
        <sz val="8"/>
        <color rgb="FFFF0000"/>
        <rFont val="Book Antiqua"/>
        <family val="1"/>
      </rPr>
      <t>Y</t>
    </r>
    <r>
      <rPr>
        <sz val="8"/>
        <rFont val="Book Antiqua"/>
        <family val="1"/>
      </rPr>
      <t>-Yes/</t>
    </r>
    <r>
      <rPr>
        <b/>
        <sz val="8"/>
        <color rgb="FFFF0000"/>
        <rFont val="Book Antiqua"/>
        <family val="1"/>
      </rPr>
      <t>N</t>
    </r>
    <r>
      <rPr>
        <sz val="8"/>
        <rFont val="Book Antiqua"/>
        <family val="1"/>
      </rPr>
      <t>-No/</t>
    </r>
    <r>
      <rPr>
        <b/>
        <sz val="8"/>
        <color rgb="FFFF0000"/>
        <rFont val="Book Antiqua"/>
        <family val="1"/>
      </rPr>
      <t>F</t>
    </r>
    <r>
      <rPr>
        <sz val="8"/>
        <rFont val="Book Antiqua"/>
        <family val="1"/>
      </rPr>
      <t>-Fixed)</t>
    </r>
  </si>
  <si>
    <t>NPS Percentage</t>
  </si>
  <si>
    <t>Adhoc Allowances</t>
  </si>
  <si>
    <t>Meal Allowance</t>
  </si>
  <si>
    <t>Breakup of Reimbursements :-</t>
  </si>
  <si>
    <t>LTA</t>
  </si>
  <si>
    <t>Miscellaneous Allowances</t>
  </si>
  <si>
    <t>Explanation</t>
  </si>
  <si>
    <t>Cells in yellow need to be populated.</t>
  </si>
  <si>
    <t>Amounts should be entered by the employee
Reimbursements mentioned above are as per eligibility, employee has an option to choose the amounts and balance will be reallocated to Miscellaneous allowances.</t>
  </si>
  <si>
    <t>Paid as Salary on monthly basis.</t>
  </si>
  <si>
    <t>Provident Fund mentioned above refers to Company's Contribution to Provident Fund</t>
  </si>
  <si>
    <t>Reimbursements will be paid out based on amounts booked on the website and are subject to submission of bills.</t>
  </si>
  <si>
    <t>Meal Allowance will be provided in the form of Digital Meal Voucher from Bank to receive monthly load on the card. Employee should opt for the meal allowance and no retrospective eligibility allowed.</t>
  </si>
  <si>
    <t>No calculations above take into account the effect of income tax.</t>
  </si>
  <si>
    <t>Reimbursements not availed off can be cashed under the head "Miscellaneous Allowance".</t>
  </si>
  <si>
    <t>Any difference between (Monthly Total X 12) and Yearly Total will be adjusted in the salary paid in the last month of the Financial Year.</t>
  </si>
  <si>
    <t xml:space="preserve">This page is for informational purposes only and shall not constitute a guarantee of future rights employment. For the full terms and conditions applicable to your total rewards you should refer to your contract of employment. </t>
  </si>
  <si>
    <t>cycle</t>
  </si>
  <si>
    <t>Max</t>
  </si>
  <si>
    <t>Indicative average - SP</t>
  </si>
  <si>
    <t>Indicative average - EP</t>
  </si>
  <si>
    <t>Date of joining</t>
  </si>
  <si>
    <r>
      <t xml:space="preserve">Variable Pay %** </t>
    </r>
    <r>
      <rPr>
        <b/>
        <i/>
        <sz val="8"/>
        <rFont val="Book Antiqua"/>
        <family val="1"/>
      </rPr>
      <t>(Max)</t>
    </r>
  </si>
  <si>
    <r>
      <t>Variable Pay %**</t>
    </r>
    <r>
      <rPr>
        <b/>
        <i/>
        <sz val="8"/>
        <rFont val="Book Antiqua"/>
        <family val="1"/>
      </rPr>
      <t xml:space="preserve"> (Min)</t>
    </r>
  </si>
  <si>
    <r>
      <rPr>
        <b/>
        <sz val="8"/>
        <rFont val="Book Antiqua"/>
        <family val="1"/>
      </rPr>
      <t xml:space="preserve">**Please note: </t>
    </r>
    <r>
      <rPr>
        <sz val="8"/>
        <rFont val="Book Antiqua"/>
        <family val="1"/>
      </rPr>
      <t xml:space="preserve">The final bonus payout will be prorated as per your bonus eligibility period in your respective business group subject to the overall terms and conditions, including but not limited to your individual performance achievements and the Company’s performance. The performance period considered for your bonus payout is the same as the applicable bonus eligibility period. The frequency and the payout timelines may change subject to the company's discretion. </t>
    </r>
  </si>
  <si>
    <t>- If the monthly Basic is &lt; =15000, then PF is mandatory;
- If the monthly Basic is &gt; 15000, then you will have options of 'Yes', 'Fixed' &amp; 'No' to choose from;
- If PF account already exists from previous employment, then options are 'Yes' &amp; 'Fixed'</t>
  </si>
  <si>
    <t>6% - 9%</t>
  </si>
  <si>
    <t>DOJ</t>
  </si>
  <si>
    <t>Year</t>
  </si>
  <si>
    <t>Bonus end period</t>
  </si>
  <si>
    <t>cut offs</t>
  </si>
  <si>
    <t>COMPENSATION  PLAN</t>
  </si>
  <si>
    <t>Please enter your expected date of joining in dd-mmm-yy format in cell 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</si>
</sst>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0_);_(* \(#,##0\);_(* &quot;-&quot;??_);_(@_)"/>
    <numFmt numFmtId="165" formatCode="0.0%"/>
    <numFmt numFmtId="166" formatCode="#,##0.0"/>
    <numFmt numFmtId="167" formatCode="#,##0.000"/>
    <numFmt numFmtId="168" formatCode="#,##0.0000000000000000"/>
    <numFmt numFmtId="169" formatCode="#,##0.00000000"/>
    <numFmt numFmtId="170" formatCode="#,##0.000000000000000000"/>
    <numFmt numFmtId="171" formatCode="#,##0.0000000"/>
    <numFmt numFmtId="172" formatCode="#,##0.00000000000000"/>
    <numFmt numFmtId="173" formatCode="#,##0.00000000000000000"/>
    <numFmt numFmtId="174" formatCode="[$-409]d\-mmm\-yy;@"/>
  </numFmts>
  <fonts count="25" x14ac:knownFonts="1">
    <font>
      <sz val="11"/>
      <name val="Book Antiqua"/>
      <family val="1"/>
    </font>
    <font>
      <sz val="11"/>
      <name val="Book Antiqua"/>
      <family val="1"/>
    </font>
    <font>
      <b/>
      <sz val="10"/>
      <name val="Book Antiqua"/>
      <family val="1"/>
    </font>
    <font>
      <sz val="8"/>
      <name val="Book Antiqua"/>
      <family val="1"/>
    </font>
    <font>
      <sz val="8"/>
      <color rgb="FFFF0000"/>
      <name val="Book Antiqua"/>
      <family val="1"/>
    </font>
    <font>
      <sz val="8"/>
      <color theme="0"/>
      <name val="Book Antiqua"/>
      <family val="1"/>
    </font>
    <font>
      <sz val="8"/>
      <color indexed="9"/>
      <name val="Book Antiqua"/>
      <family val="1"/>
    </font>
    <font>
      <sz val="10"/>
      <color indexed="8"/>
      <name val="Book Antiqua"/>
      <family val="1"/>
    </font>
    <font>
      <sz val="11"/>
      <color theme="0"/>
      <name val="Book Antiqua"/>
      <family val="1"/>
    </font>
    <font>
      <b/>
      <sz val="8"/>
      <name val="Book Antiqua"/>
      <family val="1"/>
    </font>
    <font>
      <b/>
      <sz val="8"/>
      <color theme="1"/>
      <name val="Book Antiqua"/>
      <family val="1"/>
    </font>
    <font>
      <sz val="8"/>
      <color theme="1"/>
      <name val="Book Antiqua"/>
      <family val="1"/>
    </font>
    <font>
      <b/>
      <u/>
      <sz val="8"/>
      <name val="Book Antiqua"/>
      <family val="1"/>
    </font>
    <font>
      <b/>
      <sz val="8"/>
      <color rgb="FFFF0000"/>
      <name val="Book Antiqua"/>
      <family val="1"/>
    </font>
    <font>
      <sz val="9"/>
      <name val="Book Antiqua"/>
      <family val="1"/>
    </font>
    <font>
      <b/>
      <sz val="8"/>
      <color theme="0"/>
      <name val="Book Antiqua"/>
      <family val="1"/>
    </font>
    <font>
      <b/>
      <sz val="8"/>
      <color indexed="10"/>
      <name val="Book Antiqua"/>
      <family val="1"/>
    </font>
    <font>
      <sz val="10"/>
      <name val="Book Antiqua"/>
      <family val="1"/>
    </font>
    <font>
      <sz val="8"/>
      <color indexed="81"/>
      <name val="Tahoma"/>
      <family val="2"/>
    </font>
    <font>
      <b/>
      <sz val="10"/>
      <color theme="1"/>
      <name val="Calibri"/>
      <family val="2"/>
      <scheme val="minor"/>
    </font>
    <font>
      <sz val="9"/>
      <color theme="1"/>
      <name val="Calibri"/>
      <family val="2"/>
      <scheme val="minor"/>
    </font>
    <font>
      <b/>
      <i/>
      <sz val="8"/>
      <name val="Book Antiqua"/>
      <family val="1"/>
    </font>
    <font>
      <sz val="10"/>
      <color theme="0"/>
      <name val="Book Antiqua"/>
      <family val="1"/>
    </font>
    <font>
      <sz val="10"/>
      <color theme="1"/>
      <name val="Calibri"/>
      <family val="2"/>
      <scheme val="minor"/>
    </font>
    <font>
      <b/>
      <i/>
      <sz val="8"/>
      <color rgb="FFFF0000"/>
      <name val="Book Antiqua"/>
      <family val="1"/>
    </font>
  </fonts>
  <fills count="17">
    <fill>
      <patternFill patternType="none"/>
    </fill>
    <fill>
      <patternFill patternType="gray125"/>
    </fill>
    <fill>
      <patternFill patternType="solid">
        <fgColor indexed="50"/>
        <bgColor indexed="64"/>
      </patternFill>
    </fill>
    <fill>
      <patternFill patternType="solid">
        <fgColor rgb="FFFFFF66"/>
        <bgColor indexed="64"/>
      </patternFill>
    </fill>
    <fill>
      <patternFill patternType="solid">
        <fgColor indexed="43"/>
        <bgColor indexed="64"/>
      </patternFill>
    </fill>
    <fill>
      <patternFill patternType="solid">
        <fgColor rgb="FF92D050"/>
        <bgColor indexed="64"/>
      </patternFill>
    </fill>
    <fill>
      <patternFill patternType="solid">
        <fgColor rgb="FFCCFFFF"/>
        <bgColor indexed="64"/>
      </patternFill>
    </fill>
    <fill>
      <patternFill patternType="solid">
        <fgColor theme="6" tint="0.79998168889431442"/>
        <bgColor indexed="64"/>
      </patternFill>
    </fill>
    <fill>
      <patternFill patternType="solid">
        <fgColor indexed="45"/>
        <bgColor indexed="64"/>
      </patternFill>
    </fill>
    <fill>
      <patternFill patternType="solid">
        <fgColor indexed="42"/>
        <bgColor indexed="64"/>
      </patternFill>
    </fill>
    <fill>
      <patternFill patternType="solid">
        <fgColor indexed="40"/>
        <bgColor indexed="64"/>
      </patternFill>
    </fill>
    <fill>
      <patternFill patternType="solid">
        <fgColor indexed="51"/>
        <bgColor indexed="64"/>
      </patternFill>
    </fill>
    <fill>
      <patternFill patternType="solid">
        <fgColor rgb="FFFFFF99"/>
        <bgColor indexed="64"/>
      </patternFill>
    </fill>
    <fill>
      <patternFill patternType="solid">
        <fgColor indexed="11"/>
        <bgColor indexed="64"/>
      </patternFill>
    </fill>
    <fill>
      <patternFill patternType="solid">
        <fgColor indexed="49"/>
        <bgColor indexed="64"/>
      </patternFill>
    </fill>
    <fill>
      <patternFill patternType="solid">
        <fgColor theme="0" tint="-0.249977111117893"/>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9">
    <xf numFmtId="0" fontId="0" fillId="0" borderId="0" xfId="0"/>
    <xf numFmtId="3" fontId="3" fillId="0" borderId="0" xfId="0" applyNumberFormat="1" applyFont="1"/>
    <xf numFmtId="3" fontId="4" fillId="0" borderId="0" xfId="0" applyNumberFormat="1" applyFont="1"/>
    <xf numFmtId="3" fontId="4" fillId="0" borderId="0" xfId="0" applyNumberFormat="1" applyFont="1" applyProtection="1">
      <protection hidden="1"/>
    </xf>
    <xf numFmtId="3" fontId="5" fillId="0" borderId="0" xfId="0" applyNumberFormat="1" applyFont="1"/>
    <xf numFmtId="3" fontId="6" fillId="0" borderId="0" xfId="0" applyNumberFormat="1" applyFont="1"/>
    <xf numFmtId="0" fontId="3" fillId="0" borderId="0" xfId="0" applyFont="1"/>
    <xf numFmtId="0" fontId="3" fillId="0" borderId="0" xfId="0" applyFont="1" applyProtection="1">
      <protection hidden="1"/>
    </xf>
    <xf numFmtId="3" fontId="3" fillId="0" borderId="0" xfId="0" applyNumberFormat="1" applyFont="1" applyProtection="1">
      <protection hidden="1"/>
    </xf>
    <xf numFmtId="0" fontId="8" fillId="0" borderId="0" xfId="0" applyFont="1" applyProtection="1">
      <protection hidden="1"/>
    </xf>
    <xf numFmtId="0" fontId="5" fillId="0" borderId="0" xfId="0" applyFont="1" applyProtection="1">
      <protection hidden="1"/>
    </xf>
    <xf numFmtId="0" fontId="4" fillId="0" borderId="0" xfId="0" applyFont="1" applyProtection="1">
      <protection hidden="1"/>
    </xf>
    <xf numFmtId="164" fontId="5" fillId="0" borderId="0" xfId="1" applyNumberFormat="1" applyFont="1" applyProtection="1">
      <protection hidden="1"/>
    </xf>
    <xf numFmtId="0" fontId="6" fillId="0" borderId="0" xfId="0" applyFont="1"/>
    <xf numFmtId="3" fontId="9" fillId="0" borderId="0" xfId="0" applyNumberFormat="1" applyFont="1" applyAlignment="1">
      <alignment horizontal="left"/>
    </xf>
    <xf numFmtId="3" fontId="3" fillId="4" borderId="1" xfId="0" applyNumberFormat="1" applyFont="1" applyFill="1" applyBorder="1" applyAlignment="1" applyProtection="1">
      <alignment horizontal="center"/>
      <protection locked="0"/>
    </xf>
    <xf numFmtId="3" fontId="5" fillId="0" borderId="0" xfId="0" applyNumberFormat="1" applyFont="1" applyProtection="1">
      <protection hidden="1"/>
    </xf>
    <xf numFmtId="0" fontId="9" fillId="0" borderId="0" xfId="0" applyFont="1"/>
    <xf numFmtId="0" fontId="3" fillId="4" borderId="1" xfId="1" applyNumberFormat="1" applyFont="1" applyFill="1" applyBorder="1" applyAlignment="1" applyProtection="1">
      <alignment horizontal="center"/>
      <protection locked="0"/>
    </xf>
    <xf numFmtId="0" fontId="5" fillId="0" borderId="0" xfId="1" applyNumberFormat="1" applyFont="1" applyFill="1" applyBorder="1" applyAlignment="1" applyProtection="1">
      <alignment horizontal="center"/>
      <protection hidden="1"/>
    </xf>
    <xf numFmtId="0" fontId="3" fillId="0" borderId="0" xfId="1" applyNumberFormat="1" applyFont="1" applyFill="1" applyBorder="1" applyAlignment="1" applyProtection="1">
      <alignment horizontal="center"/>
      <protection hidden="1"/>
    </xf>
    <xf numFmtId="164" fontId="1" fillId="0" borderId="0" xfId="0" quotePrefix="1" applyNumberFormat="1" applyFont="1" applyProtection="1">
      <protection hidden="1"/>
    </xf>
    <xf numFmtId="0" fontId="5" fillId="0" borderId="0" xfId="0" applyFont="1"/>
    <xf numFmtId="3" fontId="9" fillId="0" borderId="0" xfId="0" applyNumberFormat="1" applyFont="1"/>
    <xf numFmtId="3" fontId="3" fillId="4" borderId="1" xfId="1" applyNumberFormat="1" applyFont="1" applyFill="1" applyBorder="1" applyAlignment="1" applyProtection="1">
      <alignment horizontal="center" vertical="center"/>
      <protection locked="0"/>
    </xf>
    <xf numFmtId="164" fontId="5" fillId="0" borderId="0" xfId="1" quotePrefix="1" applyNumberFormat="1" applyFont="1" applyAlignment="1" applyProtection="1">
      <alignment horizontal="center"/>
      <protection hidden="1"/>
    </xf>
    <xf numFmtId="3" fontId="10" fillId="0" borderId="0" xfId="0" applyNumberFormat="1" applyFont="1"/>
    <xf numFmtId="38" fontId="3" fillId="4" borderId="1" xfId="1" applyNumberFormat="1" applyFont="1" applyFill="1" applyBorder="1" applyAlignment="1" applyProtection="1">
      <alignment horizontal="center"/>
      <protection locked="0"/>
    </xf>
    <xf numFmtId="3" fontId="11" fillId="0" borderId="5" xfId="0" applyNumberFormat="1" applyFont="1" applyBorder="1" applyAlignment="1" applyProtection="1">
      <alignment horizontal="center" vertical="center" wrapText="1"/>
      <protection hidden="1"/>
    </xf>
    <xf numFmtId="3" fontId="10" fillId="0" borderId="0" xfId="0" applyNumberFormat="1" applyFont="1" applyAlignment="1">
      <alignment wrapText="1"/>
    </xf>
    <xf numFmtId="3" fontId="11" fillId="0" borderId="1" xfId="0" applyNumberFormat="1" applyFont="1" applyBorder="1" applyAlignment="1" applyProtection="1">
      <alignment horizontal="center" vertical="center" wrapText="1"/>
      <protection hidden="1"/>
    </xf>
    <xf numFmtId="164" fontId="3" fillId="0" borderId="0" xfId="1" applyNumberFormat="1" applyFont="1" applyBorder="1" applyAlignment="1" applyProtection="1">
      <alignment horizontal="center" vertical="center" wrapText="1"/>
      <protection hidden="1"/>
    </xf>
    <xf numFmtId="3" fontId="9" fillId="5" borderId="1" xfId="0" applyNumberFormat="1" applyFont="1" applyFill="1" applyBorder="1" applyAlignment="1">
      <alignment horizontal="center"/>
    </xf>
    <xf numFmtId="3" fontId="12" fillId="0" borderId="0" xfId="0" applyNumberFormat="1" applyFont="1"/>
    <xf numFmtId="3" fontId="9" fillId="0" borderId="0" xfId="0" applyNumberFormat="1" applyFont="1" applyProtection="1">
      <protection hidden="1"/>
    </xf>
    <xf numFmtId="38" fontId="3" fillId="6" borderId="1" xfId="1" applyNumberFormat="1" applyFont="1" applyFill="1" applyBorder="1" applyAlignment="1" applyProtection="1">
      <alignment horizontal="center" vertical="center"/>
      <protection hidden="1"/>
    </xf>
    <xf numFmtId="165" fontId="3" fillId="6" borderId="6" xfId="2" applyNumberFormat="1" applyFont="1" applyFill="1" applyBorder="1" applyAlignment="1" applyProtection="1">
      <alignment horizontal="center" vertical="center"/>
      <protection hidden="1"/>
    </xf>
    <xf numFmtId="164" fontId="9" fillId="8" borderId="1" xfId="1" applyNumberFormat="1" applyFont="1" applyFill="1" applyBorder="1" applyAlignment="1" applyProtection="1">
      <alignment horizontal="center" vertical="center" wrapText="1"/>
      <protection hidden="1"/>
    </xf>
    <xf numFmtId="164" fontId="9" fillId="8" borderId="1" xfId="1" applyNumberFormat="1" applyFont="1" applyFill="1" applyBorder="1" applyAlignment="1" applyProtection="1">
      <alignment horizontal="center" wrapText="1"/>
      <protection hidden="1"/>
    </xf>
    <xf numFmtId="3" fontId="3" fillId="9" borderId="1" xfId="0" applyNumberFormat="1" applyFont="1" applyFill="1" applyBorder="1" applyAlignment="1" applyProtection="1">
      <alignment vertical="center" wrapText="1"/>
      <protection hidden="1"/>
    </xf>
    <xf numFmtId="3" fontId="3" fillId="9" borderId="1" xfId="1" applyNumberFormat="1" applyFont="1" applyFill="1" applyBorder="1" applyAlignment="1" applyProtection="1">
      <alignment horizontal="center" vertical="center"/>
      <protection hidden="1"/>
    </xf>
    <xf numFmtId="3" fontId="5" fillId="0" borderId="0" xfId="0" applyNumberFormat="1" applyFont="1" applyAlignment="1" applyProtection="1">
      <alignment vertical="center"/>
      <protection hidden="1"/>
    </xf>
    <xf numFmtId="3" fontId="3" fillId="10" borderId="1" xfId="0" applyNumberFormat="1" applyFont="1" applyFill="1" applyBorder="1" applyAlignment="1" applyProtection="1">
      <alignment vertical="center" wrapText="1"/>
      <protection hidden="1"/>
    </xf>
    <xf numFmtId="3" fontId="3" fillId="10" borderId="1" xfId="1" applyNumberFormat="1" applyFont="1" applyFill="1" applyBorder="1" applyAlignment="1" applyProtection="1">
      <alignment horizontal="center" vertical="center"/>
      <protection hidden="1"/>
    </xf>
    <xf numFmtId="3" fontId="3" fillId="11" borderId="1" xfId="0" applyNumberFormat="1" applyFont="1" applyFill="1" applyBorder="1" applyAlignment="1" applyProtection="1">
      <alignment horizontal="center"/>
      <protection hidden="1"/>
    </xf>
    <xf numFmtId="3" fontId="3" fillId="11" borderId="1" xfId="0" applyNumberFormat="1" applyFont="1" applyFill="1" applyBorder="1" applyAlignment="1" applyProtection="1">
      <alignment horizontal="center" vertical="center"/>
      <protection locked="0"/>
    </xf>
    <xf numFmtId="3" fontId="3" fillId="11" borderId="1" xfId="1" applyNumberFormat="1" applyFont="1" applyFill="1" applyBorder="1" applyAlignment="1" applyProtection="1">
      <alignment horizontal="center" vertical="center"/>
      <protection hidden="1"/>
    </xf>
    <xf numFmtId="3" fontId="14" fillId="11" borderId="1" xfId="0" applyNumberFormat="1" applyFont="1" applyFill="1" applyBorder="1" applyAlignment="1" applyProtection="1">
      <alignment horizontal="center"/>
      <protection hidden="1"/>
    </xf>
    <xf numFmtId="166" fontId="3" fillId="12" borderId="1" xfId="0" applyNumberFormat="1" applyFont="1" applyFill="1" applyBorder="1" applyAlignment="1" applyProtection="1">
      <alignment horizontal="center" vertical="center"/>
      <protection locked="0"/>
    </xf>
    <xf numFmtId="3" fontId="3" fillId="11" borderId="6" xfId="1" applyNumberFormat="1" applyFont="1" applyFill="1" applyBorder="1" applyAlignment="1" applyProtection="1">
      <alignment horizontal="center" vertical="center"/>
      <protection hidden="1"/>
    </xf>
    <xf numFmtId="3" fontId="3" fillId="9" borderId="6" xfId="1" applyNumberFormat="1" applyFont="1" applyFill="1" applyBorder="1" applyAlignment="1" applyProtection="1">
      <alignment horizontal="center" vertical="center"/>
      <protection hidden="1"/>
    </xf>
    <xf numFmtId="3" fontId="15" fillId="0" borderId="0" xfId="0" applyNumberFormat="1" applyFont="1" applyProtection="1">
      <protection hidden="1"/>
    </xf>
    <xf numFmtId="3" fontId="6" fillId="0" borderId="0" xfId="0" applyNumberFormat="1" applyFont="1" applyProtection="1">
      <protection hidden="1"/>
    </xf>
    <xf numFmtId="3" fontId="3" fillId="13" borderId="2" xfId="0" applyNumberFormat="1" applyFont="1" applyFill="1" applyBorder="1" applyAlignment="1" applyProtection="1">
      <alignment vertical="center" wrapText="1"/>
      <protection hidden="1"/>
    </xf>
    <xf numFmtId="3" fontId="3" fillId="13" borderId="4" xfId="0" applyNumberFormat="1" applyFont="1" applyFill="1" applyBorder="1" applyAlignment="1" applyProtection="1">
      <alignment horizontal="center" vertical="center" wrapText="1"/>
      <protection hidden="1"/>
    </xf>
    <xf numFmtId="3" fontId="3" fillId="14" borderId="2" xfId="0" applyNumberFormat="1" applyFont="1" applyFill="1" applyBorder="1" applyAlignment="1" applyProtection="1">
      <alignment vertical="center" wrapText="1"/>
      <protection hidden="1"/>
    </xf>
    <xf numFmtId="164" fontId="3" fillId="14" borderId="7" xfId="1" applyNumberFormat="1" applyFont="1" applyFill="1" applyBorder="1" applyAlignment="1" applyProtection="1">
      <alignment horizontal="right"/>
      <protection hidden="1"/>
    </xf>
    <xf numFmtId="164" fontId="3" fillId="14" borderId="4" xfId="1" applyNumberFormat="1" applyFont="1" applyFill="1" applyBorder="1" applyProtection="1">
      <protection hidden="1"/>
    </xf>
    <xf numFmtId="3" fontId="16" fillId="0" borderId="0" xfId="0" applyNumberFormat="1" applyFont="1" applyProtection="1">
      <protection hidden="1"/>
    </xf>
    <xf numFmtId="3" fontId="3" fillId="10" borderId="2" xfId="0" applyNumberFormat="1" applyFont="1" applyFill="1" applyBorder="1" applyAlignment="1" applyProtection="1">
      <alignment horizontal="center" vertical="center" wrapText="1"/>
      <protection hidden="1"/>
    </xf>
    <xf numFmtId="3" fontId="3" fillId="0" borderId="1" xfId="0" applyNumberFormat="1" applyFont="1" applyBorder="1" applyAlignment="1" applyProtection="1">
      <alignment wrapText="1"/>
      <protection hidden="1"/>
    </xf>
    <xf numFmtId="3" fontId="3" fillId="9" borderId="6" xfId="0" applyNumberFormat="1" applyFont="1" applyFill="1" applyBorder="1" applyAlignment="1" applyProtection="1">
      <alignment vertical="center" wrapText="1"/>
      <protection hidden="1"/>
    </xf>
    <xf numFmtId="3" fontId="15" fillId="0" borderId="0" xfId="0" applyNumberFormat="1" applyFont="1" applyAlignment="1" applyProtection="1">
      <alignment horizontal="center" vertical="center"/>
      <protection hidden="1"/>
    </xf>
    <xf numFmtId="3" fontId="9" fillId="8" borderId="2" xfId="0" applyNumberFormat="1" applyFont="1" applyFill="1" applyBorder="1" applyAlignment="1" applyProtection="1">
      <alignment vertical="center"/>
      <protection hidden="1"/>
    </xf>
    <xf numFmtId="3" fontId="9" fillId="8" borderId="1" xfId="1" applyNumberFormat="1" applyFont="1" applyFill="1" applyBorder="1" applyAlignment="1" applyProtection="1">
      <alignment horizontal="center" vertical="center"/>
      <protection hidden="1"/>
    </xf>
    <xf numFmtId="3" fontId="3" fillId="0" borderId="0" xfId="0" applyNumberFormat="1" applyFont="1" applyAlignment="1" applyProtection="1">
      <alignment horizontal="center" vertical="center"/>
      <protection hidden="1"/>
    </xf>
    <xf numFmtId="167" fontId="5" fillId="0" borderId="0" xfId="0" applyNumberFormat="1" applyFont="1"/>
    <xf numFmtId="3" fontId="9" fillId="8" borderId="1" xfId="0" applyNumberFormat="1" applyFont="1" applyFill="1" applyBorder="1" applyAlignment="1" applyProtection="1">
      <alignment vertical="center"/>
      <protection hidden="1"/>
    </xf>
    <xf numFmtId="3" fontId="3" fillId="0" borderId="0" xfId="0" applyNumberFormat="1" applyFont="1" applyAlignment="1" applyProtection="1">
      <alignment horizontal="center"/>
      <protection hidden="1"/>
    </xf>
    <xf numFmtId="164" fontId="3" fillId="0" borderId="0" xfId="1" applyNumberFormat="1" applyFont="1" applyProtection="1">
      <protection hidden="1"/>
    </xf>
    <xf numFmtId="168" fontId="4" fillId="0" borderId="0" xfId="0" applyNumberFormat="1" applyFont="1"/>
    <xf numFmtId="169" fontId="4" fillId="0" borderId="0" xfId="0" applyNumberFormat="1" applyFont="1"/>
    <xf numFmtId="4" fontId="5" fillId="0" borderId="0" xfId="0" applyNumberFormat="1" applyFont="1"/>
    <xf numFmtId="170" fontId="4" fillId="0" borderId="0" xfId="0" applyNumberFormat="1" applyFont="1"/>
    <xf numFmtId="171" fontId="4" fillId="0" borderId="0" xfId="0" applyNumberFormat="1" applyFont="1"/>
    <xf numFmtId="172" fontId="4" fillId="0" borderId="0" xfId="0" applyNumberFormat="1" applyFont="1"/>
    <xf numFmtId="173" fontId="4" fillId="0" borderId="0" xfId="0" applyNumberFormat="1" applyFont="1"/>
    <xf numFmtId="0" fontId="19" fillId="16" borderId="1" xfId="0" applyFont="1" applyFill="1" applyBorder="1" applyAlignment="1">
      <alignment horizontal="center"/>
    </xf>
    <xf numFmtId="3" fontId="4" fillId="0" borderId="1" xfId="0" applyNumberFormat="1" applyFont="1" applyBorder="1"/>
    <xf numFmtId="0" fontId="20" fillId="0" borderId="1" xfId="0" applyFont="1" applyBorder="1" applyAlignment="1">
      <alignment horizontal="center"/>
    </xf>
    <xf numFmtId="10" fontId="20" fillId="0" borderId="1" xfId="0" applyNumberFormat="1" applyFont="1" applyBorder="1" applyAlignment="1">
      <alignment horizontal="center" vertical="center" wrapText="1"/>
    </xf>
    <xf numFmtId="10" fontId="20" fillId="0" borderId="1" xfId="0" applyNumberFormat="1" applyFont="1" applyBorder="1" applyAlignment="1">
      <alignment horizontal="center" vertical="center"/>
    </xf>
    <xf numFmtId="174" fontId="3" fillId="4" borderId="1" xfId="1" applyNumberFormat="1" applyFont="1" applyFill="1" applyBorder="1" applyAlignment="1" applyProtection="1">
      <alignment horizontal="center" vertical="center"/>
      <protection locked="0"/>
    </xf>
    <xf numFmtId="38" fontId="3" fillId="6" borderId="1" xfId="1" applyNumberFormat="1" applyFont="1" applyFill="1" applyBorder="1" applyAlignment="1" applyProtection="1">
      <alignment horizontal="center" vertical="center" wrapText="1"/>
      <protection hidden="1"/>
    </xf>
    <xf numFmtId="3" fontId="9" fillId="0" borderId="0" xfId="0" applyNumberFormat="1" applyFont="1" applyAlignment="1" applyProtection="1">
      <alignment vertical="center"/>
      <protection hidden="1"/>
    </xf>
    <xf numFmtId="9" fontId="3" fillId="6" borderId="6" xfId="2" quotePrefix="1" applyFont="1" applyFill="1" applyBorder="1" applyAlignment="1" applyProtection="1">
      <alignment horizontal="center" vertical="center"/>
      <protection hidden="1"/>
    </xf>
    <xf numFmtId="3" fontId="9" fillId="0" borderId="0" xfId="0" applyNumberFormat="1" applyFont="1" applyAlignment="1" applyProtection="1">
      <alignment wrapText="1"/>
      <protection hidden="1"/>
    </xf>
    <xf numFmtId="9" fontId="4" fillId="0" borderId="0" xfId="2" applyFont="1" applyAlignment="1" applyProtection="1">
      <alignment vertical="center"/>
      <protection hidden="1"/>
    </xf>
    <xf numFmtId="164" fontId="22" fillId="0" borderId="0" xfId="0" quotePrefix="1" applyNumberFormat="1" applyFont="1" applyProtection="1">
      <protection hidden="1"/>
    </xf>
    <xf numFmtId="0" fontId="23" fillId="0" borderId="0" xfId="0" applyFont="1"/>
    <xf numFmtId="0" fontId="23" fillId="16" borderId="2" xfId="0" applyFont="1" applyFill="1" applyBorder="1"/>
    <xf numFmtId="15" fontId="23" fillId="0" borderId="1" xfId="0" applyNumberFormat="1" applyFont="1" applyBorder="1"/>
    <xf numFmtId="2" fontId="23" fillId="0" borderId="1" xfId="0" applyNumberFormat="1" applyFont="1" applyBorder="1"/>
    <xf numFmtId="14" fontId="23" fillId="0" borderId="1" xfId="0" applyNumberFormat="1" applyFont="1" applyBorder="1"/>
    <xf numFmtId="0" fontId="23" fillId="0" borderId="1" xfId="0" applyFont="1" applyBorder="1"/>
    <xf numFmtId="3" fontId="24" fillId="0" borderId="0" xfId="0" applyNumberFormat="1" applyFont="1" applyProtection="1">
      <protection hidden="1"/>
    </xf>
    <xf numFmtId="3" fontId="3" fillId="7" borderId="2" xfId="0" applyNumberFormat="1" applyFont="1" applyFill="1" applyBorder="1" applyAlignment="1" applyProtection="1">
      <alignment horizontal="left" vertical="center" wrapText="1"/>
      <protection hidden="1"/>
    </xf>
    <xf numFmtId="3" fontId="3" fillId="7" borderId="4" xfId="0" applyNumberFormat="1" applyFont="1" applyFill="1" applyBorder="1" applyAlignment="1" applyProtection="1">
      <alignment horizontal="left" vertical="center" wrapText="1"/>
      <protection hidden="1"/>
    </xf>
    <xf numFmtId="3" fontId="2" fillId="2" borderId="1" xfId="0" applyNumberFormat="1" applyFont="1" applyFill="1" applyBorder="1" applyAlignment="1" applyProtection="1">
      <alignment horizontal="center" wrapText="1"/>
      <protection locked="0"/>
    </xf>
    <xf numFmtId="3" fontId="2" fillId="2" borderId="1" xfId="0" applyNumberFormat="1" applyFont="1" applyFill="1" applyBorder="1" applyAlignment="1" applyProtection="1">
      <alignment horizontal="center"/>
      <protection locked="0"/>
    </xf>
    <xf numFmtId="0" fontId="7" fillId="0" borderId="1" xfId="0" applyFont="1" applyBorder="1" applyAlignment="1">
      <alignment horizontal="left" vertical="center" wrapText="1"/>
    </xf>
    <xf numFmtId="3" fontId="2" fillId="3" borderId="2" xfId="0" applyNumberFormat="1" applyFont="1" applyFill="1" applyBorder="1" applyAlignment="1" applyProtection="1">
      <alignment horizontal="center" wrapText="1"/>
      <protection hidden="1"/>
    </xf>
    <xf numFmtId="3" fontId="2" fillId="3" borderId="3" xfId="0" applyNumberFormat="1" applyFont="1" applyFill="1" applyBorder="1" applyAlignment="1" applyProtection="1">
      <alignment horizontal="center" wrapText="1"/>
      <protection hidden="1"/>
    </xf>
    <xf numFmtId="3" fontId="2" fillId="3" borderId="4" xfId="0" applyNumberFormat="1" applyFont="1" applyFill="1" applyBorder="1" applyAlignment="1" applyProtection="1">
      <alignment horizontal="center" wrapText="1"/>
      <protection hidden="1"/>
    </xf>
    <xf numFmtId="164" fontId="3" fillId="0" borderId="2" xfId="1" applyNumberFormat="1" applyFont="1" applyBorder="1" applyAlignment="1" applyProtection="1">
      <alignment horizontal="center" vertical="center" wrapText="1"/>
      <protection hidden="1"/>
    </xf>
    <xf numFmtId="164" fontId="3" fillId="0" borderId="3" xfId="1" applyNumberFormat="1" applyFont="1" applyBorder="1" applyAlignment="1" applyProtection="1">
      <alignment horizontal="center" vertical="center" wrapText="1"/>
      <protection hidden="1"/>
    </xf>
    <xf numFmtId="164" fontId="3" fillId="0" borderId="4" xfId="1" applyNumberFormat="1" applyFont="1" applyBorder="1" applyAlignment="1" applyProtection="1">
      <alignment horizontal="center" vertical="center" wrapText="1"/>
      <protection hidden="1"/>
    </xf>
    <xf numFmtId="3" fontId="17" fillId="15" borderId="8" xfId="0" applyNumberFormat="1" applyFont="1" applyFill="1" applyBorder="1" applyAlignment="1" applyProtection="1">
      <alignment horizontal="left" wrapText="1"/>
      <protection hidden="1"/>
    </xf>
    <xf numFmtId="3" fontId="17" fillId="15" borderId="9" xfId="0" applyNumberFormat="1" applyFont="1" applyFill="1" applyBorder="1" applyAlignment="1" applyProtection="1">
      <alignment horizontal="left" wrapText="1"/>
      <protection hidden="1"/>
    </xf>
    <xf numFmtId="3" fontId="17" fillId="15" borderId="10" xfId="0" applyNumberFormat="1" applyFont="1" applyFill="1" applyBorder="1" applyAlignment="1" applyProtection="1">
      <alignment horizontal="left" wrapText="1"/>
      <protection hidden="1"/>
    </xf>
    <xf numFmtId="3" fontId="2" fillId="0" borderId="1" xfId="0" applyNumberFormat="1" applyFont="1" applyBorder="1" applyAlignment="1" applyProtection="1">
      <alignment horizontal="left"/>
      <protection hidden="1"/>
    </xf>
    <xf numFmtId="3" fontId="17" fillId="4" borderId="1" xfId="0" applyNumberFormat="1" applyFont="1" applyFill="1" applyBorder="1" applyAlignment="1" applyProtection="1">
      <alignment horizontal="left" wrapText="1"/>
      <protection hidden="1"/>
    </xf>
    <xf numFmtId="3" fontId="17" fillId="9" borderId="1" xfId="0" applyNumberFormat="1" applyFont="1" applyFill="1" applyBorder="1" applyAlignment="1" applyProtection="1">
      <alignment horizontal="left" wrapText="1"/>
      <protection hidden="1"/>
    </xf>
    <xf numFmtId="3" fontId="17" fillId="11" borderId="1" xfId="0" applyNumberFormat="1" applyFont="1" applyFill="1" applyBorder="1" applyAlignment="1" applyProtection="1">
      <alignment horizontal="left" wrapText="1"/>
      <protection hidden="1"/>
    </xf>
    <xf numFmtId="3" fontId="17" fillId="11" borderId="1" xfId="0" quotePrefix="1" applyNumberFormat="1" applyFont="1" applyFill="1" applyBorder="1" applyAlignment="1" applyProtection="1">
      <alignment horizontal="left" wrapText="1"/>
      <protection hidden="1"/>
    </xf>
    <xf numFmtId="3" fontId="17" fillId="10" borderId="1" xfId="0" applyNumberFormat="1" applyFont="1" applyFill="1" applyBorder="1" applyAlignment="1" applyProtection="1">
      <alignment horizontal="left" wrapText="1"/>
      <protection hidden="1"/>
    </xf>
    <xf numFmtId="3" fontId="17" fillId="13" borderId="1" xfId="0" applyNumberFormat="1" applyFont="1" applyFill="1" applyBorder="1" applyAlignment="1" applyProtection="1">
      <alignment horizontal="left" wrapText="1"/>
      <protection hidden="1"/>
    </xf>
    <xf numFmtId="3" fontId="17" fillId="15" borderId="2" xfId="0" applyNumberFormat="1" applyFont="1" applyFill="1" applyBorder="1" applyAlignment="1" applyProtection="1">
      <alignment horizontal="left" wrapText="1"/>
      <protection hidden="1"/>
    </xf>
    <xf numFmtId="3" fontId="17" fillId="15" borderId="3" xfId="0" applyNumberFormat="1" applyFont="1" applyFill="1" applyBorder="1" applyAlignment="1" applyProtection="1">
      <alignment horizontal="left" wrapText="1"/>
      <protection hidden="1"/>
    </xf>
    <xf numFmtId="3" fontId="17" fillId="15" borderId="4" xfId="0" applyNumberFormat="1" applyFont="1" applyFill="1" applyBorder="1" applyAlignment="1" applyProtection="1">
      <alignment horizontal="left" wrapText="1"/>
      <protection hidden="1"/>
    </xf>
    <xf numFmtId="3" fontId="17" fillId="0" borderId="8" xfId="0" applyNumberFormat="1" applyFont="1" applyBorder="1" applyAlignment="1" applyProtection="1">
      <alignment horizontal="left" vertical="top" wrapText="1"/>
      <protection hidden="1"/>
    </xf>
    <xf numFmtId="3" fontId="17" fillId="0" borderId="9" xfId="0" applyNumberFormat="1" applyFont="1" applyBorder="1" applyAlignment="1" applyProtection="1">
      <alignment horizontal="left" vertical="top" wrapText="1"/>
      <protection hidden="1"/>
    </xf>
    <xf numFmtId="3" fontId="17" fillId="0" borderId="10" xfId="0" applyNumberFormat="1" applyFont="1" applyBorder="1" applyAlignment="1" applyProtection="1">
      <alignment horizontal="left" vertical="top" wrapText="1"/>
      <protection hidden="1"/>
    </xf>
    <xf numFmtId="3" fontId="17" fillId="0" borderId="11" xfId="0" applyNumberFormat="1" applyFont="1" applyBorder="1" applyAlignment="1" applyProtection="1">
      <alignment horizontal="left" vertical="top" wrapText="1"/>
      <protection hidden="1"/>
    </xf>
    <xf numFmtId="3" fontId="17" fillId="0" borderId="0" xfId="0" applyNumberFormat="1" applyFont="1" applyAlignment="1" applyProtection="1">
      <alignment horizontal="left" vertical="top" wrapText="1"/>
      <protection hidden="1"/>
    </xf>
    <xf numFmtId="3" fontId="17" fillId="0" borderId="12" xfId="0" applyNumberFormat="1" applyFont="1" applyBorder="1" applyAlignment="1" applyProtection="1">
      <alignment horizontal="left" vertical="top" wrapText="1"/>
      <protection hidden="1"/>
    </xf>
    <xf numFmtId="3" fontId="17" fillId="0" borderId="13" xfId="0" applyNumberFormat="1" applyFont="1" applyBorder="1" applyAlignment="1" applyProtection="1">
      <alignment horizontal="left" vertical="top" wrapText="1"/>
      <protection hidden="1"/>
    </xf>
    <xf numFmtId="3" fontId="17" fillId="0" borderId="7" xfId="0" applyNumberFormat="1" applyFont="1" applyBorder="1" applyAlignment="1" applyProtection="1">
      <alignment horizontal="left" vertical="top" wrapText="1"/>
      <protection hidden="1"/>
    </xf>
    <xf numFmtId="3" fontId="17" fillId="0" borderId="14" xfId="0" applyNumberFormat="1" applyFont="1" applyBorder="1" applyAlignment="1" applyProtection="1">
      <alignment horizontal="left" vertical="top" wrapText="1"/>
      <protection hidden="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45838-1C74-4BBB-B6B0-4D36280D9F08}">
  <sheetPr codeName="Sheet1"/>
  <dimension ref="A1:Q61"/>
  <sheetViews>
    <sheetView showGridLines="0" tabSelected="1" workbookViewId="0">
      <selection sqref="A1:F1"/>
    </sheetView>
  </sheetViews>
  <sheetFormatPr defaultColWidth="9" defaultRowHeight="10.8" zeroHeight="1" x14ac:dyDescent="0.25"/>
  <cols>
    <col min="1" max="1" width="29.109375" style="1" customWidth="1"/>
    <col min="2" max="2" width="37.44140625" style="1" customWidth="1"/>
    <col min="3" max="3" width="10" style="1" customWidth="1"/>
    <col min="4" max="4" width="8.88671875" style="1" customWidth="1"/>
    <col min="5" max="5" width="9.77734375" style="1" bestFit="1" customWidth="1"/>
    <col min="6" max="6" width="7.77734375" style="1" customWidth="1"/>
    <col min="7" max="7" width="11.6640625" style="1" customWidth="1"/>
    <col min="8" max="8" width="9" style="2"/>
    <col min="9" max="9" width="16.33203125" style="2" bestFit="1" customWidth="1"/>
    <col min="10" max="10" width="14.88671875" style="2" bestFit="1" customWidth="1"/>
    <col min="11" max="12" width="9" style="4"/>
    <col min="13" max="16384" width="9" style="1"/>
  </cols>
  <sheetData>
    <row r="1" spans="1:17" ht="16.5" customHeight="1" x14ac:dyDescent="0.3">
      <c r="A1" s="98" t="s">
        <v>58</v>
      </c>
      <c r="B1" s="99"/>
      <c r="C1" s="99"/>
      <c r="D1" s="99"/>
      <c r="E1" s="99"/>
      <c r="F1" s="99"/>
      <c r="I1" s="3"/>
      <c r="M1" s="5"/>
    </row>
    <row r="2" spans="1:17" ht="30.75" customHeight="1" x14ac:dyDescent="0.25">
      <c r="A2" s="100" t="s">
        <v>0</v>
      </c>
      <c r="B2" s="100"/>
      <c r="C2" s="100"/>
      <c r="D2" s="100"/>
      <c r="E2" s="100"/>
      <c r="F2" s="100"/>
      <c r="I2" s="3"/>
      <c r="M2" s="5"/>
    </row>
    <row r="3" spans="1:17" ht="16.5" customHeight="1" x14ac:dyDescent="0.3">
      <c r="A3" s="101" t="s">
        <v>1</v>
      </c>
      <c r="B3" s="102"/>
      <c r="C3" s="102"/>
      <c r="D3" s="102"/>
      <c r="E3" s="102"/>
      <c r="F3" s="103"/>
      <c r="I3" s="3"/>
      <c r="M3" s="5"/>
    </row>
    <row r="4" spans="1:17" s="6" customFormat="1" ht="14.4" x14ac:dyDescent="0.3">
      <c r="C4" s="7"/>
      <c r="D4" s="8"/>
      <c r="E4" s="7"/>
      <c r="F4" s="9"/>
      <c r="G4" s="10"/>
      <c r="H4" s="10"/>
      <c r="I4" s="3"/>
      <c r="J4" s="11"/>
      <c r="K4" s="10">
        <v>1</v>
      </c>
      <c r="L4" s="12">
        <v>0</v>
      </c>
      <c r="M4" s="13"/>
    </row>
    <row r="5" spans="1:17" ht="12" x14ac:dyDescent="0.3">
      <c r="A5" s="14" t="s">
        <v>2</v>
      </c>
      <c r="B5" s="15"/>
      <c r="C5" s="16"/>
      <c r="D5" s="16"/>
      <c r="E5" s="8"/>
      <c r="F5" s="16"/>
      <c r="G5" s="16"/>
      <c r="H5" s="16"/>
      <c r="I5" s="16" t="s">
        <v>3</v>
      </c>
      <c r="J5" s="16"/>
      <c r="K5" s="16">
        <v>2</v>
      </c>
      <c r="L5" s="12">
        <v>6000</v>
      </c>
      <c r="M5" s="4"/>
      <c r="N5" s="4"/>
      <c r="O5" s="4"/>
      <c r="P5" s="4"/>
      <c r="Q5" s="4"/>
    </row>
    <row r="6" spans="1:17" s="6" customFormat="1" ht="13.5" customHeight="1" x14ac:dyDescent="0.3">
      <c r="A6" s="17" t="s">
        <v>4</v>
      </c>
      <c r="B6" s="18"/>
      <c r="C6" s="19"/>
      <c r="D6" s="20"/>
      <c r="E6" s="7"/>
      <c r="F6" s="7"/>
      <c r="G6" s="21"/>
      <c r="H6" s="7"/>
      <c r="I6" s="16" t="s">
        <v>5</v>
      </c>
      <c r="J6" s="10"/>
      <c r="K6" s="10">
        <v>3</v>
      </c>
      <c r="L6" s="12">
        <f>IF(B11&gt;=59040,12000,0)</f>
        <v>0</v>
      </c>
      <c r="M6" s="22"/>
      <c r="N6" s="22"/>
      <c r="O6" s="22"/>
      <c r="P6" s="22"/>
      <c r="Q6" s="22"/>
    </row>
    <row r="7" spans="1:17" ht="12" x14ac:dyDescent="0.3">
      <c r="A7" s="23" t="s">
        <v>6</v>
      </c>
      <c r="B7" s="24" t="s">
        <v>3</v>
      </c>
      <c r="C7" s="25"/>
      <c r="D7" s="12"/>
      <c r="E7" s="10" t="s">
        <v>7</v>
      </c>
      <c r="F7" s="7"/>
      <c r="G7" s="8"/>
      <c r="H7" s="8"/>
      <c r="I7" s="16" t="s">
        <v>5</v>
      </c>
      <c r="J7" s="16"/>
      <c r="K7" s="16"/>
      <c r="L7" s="16"/>
      <c r="M7" s="4"/>
      <c r="N7" s="4"/>
      <c r="O7" s="4"/>
      <c r="P7" s="4"/>
      <c r="Q7" s="4"/>
    </row>
    <row r="8" spans="1:17" ht="12" x14ac:dyDescent="0.3">
      <c r="A8" s="23" t="s">
        <v>48</v>
      </c>
      <c r="B8" s="82"/>
      <c r="C8" s="95" t="s">
        <v>59</v>
      </c>
      <c r="D8" s="12"/>
      <c r="E8" s="10"/>
      <c r="F8" s="7"/>
      <c r="G8" s="8"/>
      <c r="H8" s="8"/>
      <c r="I8" s="16"/>
      <c r="J8" s="16"/>
      <c r="K8" s="16"/>
      <c r="L8" s="16"/>
      <c r="M8" s="4"/>
      <c r="N8" s="4"/>
      <c r="O8" s="4"/>
      <c r="P8" s="4"/>
      <c r="Q8" s="4"/>
    </row>
    <row r="9" spans="1:17" ht="12" x14ac:dyDescent="0.3">
      <c r="A9" s="26" t="s">
        <v>8</v>
      </c>
      <c r="B9" s="27"/>
      <c r="C9" s="25"/>
      <c r="D9" s="12"/>
      <c r="E9" s="16" t="s">
        <v>9</v>
      </c>
      <c r="F9" s="8"/>
      <c r="G9" s="8"/>
      <c r="H9" s="8"/>
      <c r="I9" s="16" t="s">
        <v>10</v>
      </c>
      <c r="J9" s="16"/>
      <c r="K9" s="16"/>
      <c r="L9" s="16"/>
      <c r="M9" s="4"/>
      <c r="N9" s="4"/>
      <c r="O9" s="4"/>
      <c r="P9" s="4"/>
      <c r="Q9" s="4"/>
    </row>
    <row r="10" spans="1:17" ht="15" customHeight="1" x14ac:dyDescent="0.3">
      <c r="A10" s="26" t="s">
        <v>11</v>
      </c>
      <c r="B10" s="28">
        <v>0</v>
      </c>
      <c r="C10" s="25"/>
      <c r="D10" s="12"/>
      <c r="E10" s="16" t="s">
        <v>12</v>
      </c>
      <c r="F10" s="8"/>
      <c r="G10" s="8"/>
      <c r="H10" s="8"/>
      <c r="I10" s="16"/>
      <c r="J10" s="16"/>
      <c r="K10" s="16"/>
      <c r="L10" s="16"/>
      <c r="M10" s="4"/>
      <c r="N10" s="4"/>
      <c r="O10" s="4"/>
      <c r="P10" s="4"/>
      <c r="Q10" s="4"/>
    </row>
    <row r="11" spans="1:17" ht="24" x14ac:dyDescent="0.3">
      <c r="A11" s="29" t="s">
        <v>13</v>
      </c>
      <c r="B11" s="30">
        <f>B9-B10</f>
        <v>0</v>
      </c>
      <c r="C11" s="12"/>
      <c r="D11" s="12"/>
      <c r="E11" s="8"/>
      <c r="F11" s="8"/>
      <c r="G11" s="8"/>
      <c r="H11" s="8"/>
      <c r="I11" s="16"/>
      <c r="J11" s="16"/>
      <c r="K11" s="16"/>
      <c r="M11" s="4"/>
      <c r="N11" s="4"/>
      <c r="O11" s="4"/>
      <c r="P11" s="4"/>
      <c r="Q11" s="4"/>
    </row>
    <row r="12" spans="1:17" x14ac:dyDescent="0.25">
      <c r="A12" s="31"/>
      <c r="B12" s="31"/>
      <c r="C12" s="16">
        <f>IF((B11*0.35)&gt;=180000,B11*0.35,MAX(MIN((B11/1.62),180000),42000))</f>
        <v>42000</v>
      </c>
      <c r="D12" s="16">
        <f>+C27/12</f>
        <v>3500</v>
      </c>
      <c r="E12" s="16"/>
      <c r="F12" s="16"/>
      <c r="G12" s="16"/>
      <c r="H12" s="16"/>
      <c r="I12" s="4"/>
      <c r="J12" s="16"/>
      <c r="K12" s="16"/>
      <c r="M12" s="4"/>
      <c r="N12" s="4"/>
      <c r="O12" s="4"/>
      <c r="P12" s="4"/>
      <c r="Q12" s="4"/>
    </row>
    <row r="13" spans="1:17" ht="12" x14ac:dyDescent="0.3">
      <c r="A13" s="32" t="s">
        <v>14</v>
      </c>
      <c r="B13" s="32" t="str">
        <f>IF(B9&lt;=272165,"Yes","No")</f>
        <v>Yes</v>
      </c>
      <c r="C13" s="104" t="str">
        <f>IF(B13="Yes", "Submit copy of ESIC card/declaration form on DOJ", " ")</f>
        <v>Submit copy of ESIC card/declaration form on DOJ</v>
      </c>
      <c r="D13" s="105"/>
      <c r="E13" s="105"/>
      <c r="F13" s="106"/>
      <c r="G13" s="16"/>
      <c r="H13" s="16"/>
      <c r="I13" s="4"/>
      <c r="J13" s="16"/>
      <c r="K13" s="16"/>
      <c r="M13" s="4"/>
      <c r="N13" s="4"/>
      <c r="O13" s="4"/>
      <c r="P13" s="4"/>
      <c r="Q13" s="4"/>
    </row>
    <row r="14" spans="1:17" ht="12" x14ac:dyDescent="0.3">
      <c r="A14" s="32" t="s">
        <v>15</v>
      </c>
      <c r="B14" s="32" t="str">
        <f>IF((Basic_Salary+C28+C32+C37)&lt;=252001,"Yes","No")</f>
        <v>Yes</v>
      </c>
      <c r="C14" s="31"/>
      <c r="D14" s="31"/>
      <c r="E14" s="31"/>
      <c r="F14" s="31"/>
      <c r="G14" s="16"/>
      <c r="H14" s="16"/>
      <c r="I14" s="4"/>
      <c r="J14" s="16"/>
      <c r="K14" s="16"/>
      <c r="M14" s="4"/>
      <c r="N14" s="4"/>
      <c r="O14" s="4"/>
      <c r="P14" s="4"/>
      <c r="Q14" s="4"/>
    </row>
    <row r="15" spans="1:17" ht="12" x14ac:dyDescent="0.3">
      <c r="A15" s="33"/>
      <c r="B15" s="33"/>
      <c r="C15" s="31"/>
      <c r="D15" s="31"/>
      <c r="E15" s="31"/>
      <c r="F15" s="31"/>
      <c r="G15" s="16"/>
      <c r="H15" s="16"/>
      <c r="I15" s="4"/>
      <c r="J15" s="16"/>
      <c r="K15" s="16"/>
      <c r="M15" s="4"/>
      <c r="N15" s="4"/>
      <c r="O15" s="4"/>
      <c r="P15" s="4"/>
      <c r="Q15" s="4"/>
    </row>
    <row r="16" spans="1:17" ht="21.6" x14ac:dyDescent="0.25">
      <c r="A16" s="84" t="s">
        <v>16</v>
      </c>
      <c r="B16" s="83" t="str">
        <f>IFERROR(IF(VLOOKUP(B7,Grids!A:B,2,0)=2,"The variable bonus is bi-annual, paid out in two cycles in May &amp; November","The variable bonus is annual, paid out in November"),"")</f>
        <v>The variable bonus is bi-annual, paid out in two cycles in May &amp; November</v>
      </c>
      <c r="C16" s="31"/>
      <c r="D16" s="31"/>
      <c r="E16" s="31"/>
      <c r="F16" s="31"/>
      <c r="G16" s="16"/>
      <c r="H16" s="16"/>
      <c r="I16" s="4"/>
      <c r="J16" s="16"/>
      <c r="K16" s="16"/>
      <c r="M16" s="4"/>
      <c r="N16" s="4"/>
      <c r="O16" s="4"/>
      <c r="P16" s="4"/>
      <c r="Q16" s="4"/>
    </row>
    <row r="17" spans="1:17" ht="12" x14ac:dyDescent="0.3">
      <c r="A17" s="34" t="s">
        <v>17</v>
      </c>
      <c r="B17" s="35" t="str">
        <f>IFERROR(IF(B8="","",IF(VLOOKUP(B7,Grids!A:B,2,0)=1,"The tenure from your date of joining till "&amp;TEXT(Grids!J2,"dd-mmm-yy"),"The tenure from your date of joining till "&amp;TEXT(Grids!J3,"dd-mmm-yy"))),"")</f>
        <v/>
      </c>
      <c r="C17" s="31"/>
      <c r="D17" s="31"/>
      <c r="E17" s="31"/>
      <c r="F17" s="31"/>
      <c r="G17" s="16"/>
      <c r="H17" s="16"/>
      <c r="I17" s="4"/>
      <c r="J17" s="16"/>
      <c r="K17" s="16"/>
      <c r="M17" s="4"/>
      <c r="N17" s="4"/>
      <c r="O17" s="4"/>
      <c r="P17" s="4"/>
      <c r="Q17" s="4"/>
    </row>
    <row r="18" spans="1:17" ht="12" x14ac:dyDescent="0.3">
      <c r="A18" s="86" t="s">
        <v>18</v>
      </c>
      <c r="B18" s="35" t="str">
        <f>IFERROR(IF(B8="","",IF(VLOOKUP(B7,Grids!A:B,2,0)=1,"Nov-"&amp;YEAR(Grids!J2),IF(MONTH(Grids!J3)=2,"May-"&amp;YEAR(Grids!J3),"Nov-"&amp;YEAR(Grids!J3)))),"")</f>
        <v/>
      </c>
      <c r="C18" s="31"/>
      <c r="D18" s="31"/>
      <c r="E18" s="31"/>
      <c r="F18" s="31"/>
      <c r="G18" s="16"/>
      <c r="H18" s="16"/>
      <c r="I18" s="4"/>
      <c r="J18" s="16"/>
      <c r="K18" s="16"/>
      <c r="M18" s="4"/>
      <c r="N18" s="4"/>
      <c r="O18" s="4"/>
      <c r="P18" s="4"/>
      <c r="Q18" s="4"/>
    </row>
    <row r="19" spans="1:17" ht="12" x14ac:dyDescent="0.3">
      <c r="A19" s="86" t="s">
        <v>50</v>
      </c>
      <c r="B19" s="85">
        <v>0</v>
      </c>
      <c r="C19" s="31"/>
      <c r="D19" s="31"/>
      <c r="E19" s="31"/>
      <c r="F19" s="31"/>
      <c r="G19" s="16"/>
      <c r="H19" s="16"/>
      <c r="I19" s="4"/>
      <c r="J19" s="16"/>
      <c r="K19" s="16"/>
      <c r="M19" s="4"/>
      <c r="N19" s="4"/>
      <c r="O19" s="4"/>
      <c r="P19" s="4"/>
      <c r="Q19" s="4"/>
    </row>
    <row r="20" spans="1:17" ht="36" x14ac:dyDescent="0.3">
      <c r="A20" s="86" t="s">
        <v>19</v>
      </c>
      <c r="B20" s="36" t="s">
        <v>53</v>
      </c>
      <c r="C20" s="31"/>
      <c r="D20" s="31"/>
      <c r="E20" s="31"/>
      <c r="F20" s="31"/>
      <c r="G20" s="16"/>
      <c r="H20" s="16"/>
      <c r="I20" s="4"/>
      <c r="J20" s="16"/>
      <c r="K20" s="16"/>
      <c r="M20" s="4"/>
      <c r="N20" s="4"/>
      <c r="O20" s="4"/>
      <c r="P20" s="4"/>
      <c r="Q20" s="4"/>
    </row>
    <row r="21" spans="1:17" ht="12" x14ac:dyDescent="0.3">
      <c r="A21" s="86" t="s">
        <v>49</v>
      </c>
      <c r="B21" s="36">
        <v>0.21</v>
      </c>
      <c r="C21" s="31"/>
      <c r="D21" s="31"/>
      <c r="E21" s="31"/>
      <c r="F21" s="31"/>
      <c r="G21" s="16"/>
      <c r="H21" s="16"/>
      <c r="I21" s="4"/>
      <c r="J21" s="16"/>
      <c r="K21" s="16"/>
      <c r="M21" s="4"/>
      <c r="N21" s="4"/>
      <c r="O21" s="4"/>
      <c r="P21" s="4"/>
      <c r="Q21" s="4"/>
    </row>
    <row r="22" spans="1:17" ht="103.95" customHeight="1" x14ac:dyDescent="0.25">
      <c r="A22" s="96" t="s">
        <v>20</v>
      </c>
      <c r="B22" s="97"/>
      <c r="C22" s="31"/>
      <c r="D22" s="31"/>
      <c r="E22" s="31"/>
      <c r="F22" s="31"/>
      <c r="G22" s="16"/>
      <c r="H22" s="16"/>
      <c r="I22" s="4"/>
      <c r="J22" s="16"/>
      <c r="K22" s="16"/>
      <c r="M22" s="4"/>
      <c r="N22" s="4"/>
      <c r="O22" s="4"/>
      <c r="P22" s="4"/>
      <c r="Q22" s="4"/>
    </row>
    <row r="23" spans="1:17" ht="67.5" customHeight="1" x14ac:dyDescent="0.25">
      <c r="A23" s="96" t="s">
        <v>51</v>
      </c>
      <c r="B23" s="97"/>
      <c r="C23" s="31"/>
      <c r="D23" s="31"/>
      <c r="E23" s="31"/>
      <c r="F23" s="31"/>
      <c r="G23" s="16"/>
      <c r="H23" s="16"/>
      <c r="I23" s="4"/>
      <c r="J23" s="16"/>
      <c r="K23" s="16"/>
      <c r="M23" s="4"/>
      <c r="N23" s="4"/>
      <c r="O23" s="4"/>
      <c r="P23" s="4"/>
      <c r="Q23" s="4"/>
    </row>
    <row r="24" spans="1:17" ht="12" x14ac:dyDescent="0.3">
      <c r="A24" s="33"/>
      <c r="B24" s="33"/>
      <c r="C24" s="31"/>
      <c r="D24" s="31"/>
      <c r="E24" s="31"/>
      <c r="F24" s="31"/>
      <c r="G24" s="16"/>
      <c r="H24" s="16"/>
      <c r="I24" s="4"/>
      <c r="J24" s="16"/>
      <c r="K24" s="16"/>
      <c r="M24" s="4"/>
      <c r="N24" s="4"/>
      <c r="O24" s="4"/>
      <c r="P24" s="4"/>
      <c r="Q24" s="4"/>
    </row>
    <row r="25" spans="1:17" ht="12" x14ac:dyDescent="0.3">
      <c r="A25" s="33"/>
      <c r="B25" s="33"/>
      <c r="C25" s="16"/>
      <c r="D25" s="16"/>
      <c r="E25" s="16"/>
      <c r="F25" s="16"/>
      <c r="G25" s="16"/>
      <c r="H25" s="16"/>
      <c r="I25" s="4"/>
      <c r="J25" s="16"/>
      <c r="K25" s="16"/>
      <c r="M25" s="4"/>
      <c r="N25" s="4"/>
      <c r="O25" s="4"/>
      <c r="P25" s="4"/>
      <c r="Q25" s="4"/>
    </row>
    <row r="26" spans="1:17" ht="12" x14ac:dyDescent="0.3">
      <c r="C26" s="37" t="s">
        <v>21</v>
      </c>
      <c r="D26" s="38" t="s">
        <v>22</v>
      </c>
      <c r="E26" s="16"/>
      <c r="F26" s="16"/>
      <c r="G26" s="16"/>
      <c r="H26" s="16"/>
      <c r="J26" s="3"/>
      <c r="K26" s="16"/>
      <c r="M26" s="5"/>
    </row>
    <row r="27" spans="1:17" x14ac:dyDescent="0.25">
      <c r="A27" s="6"/>
      <c r="B27" s="39" t="s">
        <v>23</v>
      </c>
      <c r="C27" s="40">
        <f>IF(C12-ROUNDDOWN(C12,-1)&lt;3,FLOOR(C12,5),IF(C12-ROUNDDOWN(C12,-1)&lt;5,FLOOR(C12,5)+5,IF(C12-ROUNDDOWN(C12,-1) &lt;=7,FLOOR(C12,5),FLOOR(C12,5)+5)))</f>
        <v>42000</v>
      </c>
      <c r="D27" s="40">
        <f>IF((C27/12)-ROUNDDOWN(D12,-1)&lt;3,FLOOR(D12,5),IF(D12-ROUNDDOWN(D12,-1)&lt;5,FLOOR(D12,5)+5,IF(D12-ROUNDDOWN(D12,-1) &lt;=7,FLOOR(D12,5),FLOOR(D12,5)+5)))</f>
        <v>3500</v>
      </c>
      <c r="E27" s="87"/>
      <c r="F27" s="41">
        <f>C27+C30+C33+C31</f>
        <v>47040</v>
      </c>
      <c r="G27" s="16"/>
      <c r="H27" s="16"/>
      <c r="J27" s="3"/>
      <c r="K27" s="16"/>
      <c r="M27" s="5"/>
    </row>
    <row r="28" spans="1:17" x14ac:dyDescent="0.25">
      <c r="B28" s="39" t="s">
        <v>24</v>
      </c>
      <c r="C28" s="40">
        <f>IF(B11&gt;=F28,+C27*0.5,MAX((+B11-C27-C30-C33-C31),0))</f>
        <v>0</v>
      </c>
      <c r="D28" s="40">
        <f t="shared" ref="D28:D33" si="0">+C28/12</f>
        <v>0</v>
      </c>
      <c r="E28" s="41"/>
      <c r="F28" s="41">
        <f>F27+(C27*0.5)</f>
        <v>68040</v>
      </c>
      <c r="G28" s="16"/>
      <c r="H28" s="16"/>
      <c r="I28" s="3"/>
      <c r="J28" s="3"/>
      <c r="K28" s="16"/>
    </row>
    <row r="29" spans="1:17" hidden="1" x14ac:dyDescent="0.25">
      <c r="B29" s="42" t="s">
        <v>25</v>
      </c>
      <c r="C29" s="43">
        <f>(IF(B11&gt;=F29,40000,MAX((+B11-C27-C30-C28-C33),0)))</f>
        <v>0</v>
      </c>
      <c r="D29" s="43">
        <f t="shared" si="0"/>
        <v>0</v>
      </c>
      <c r="E29" s="41"/>
      <c r="F29" s="41">
        <f>F28+40000</f>
        <v>108040</v>
      </c>
      <c r="G29" s="16"/>
      <c r="H29" s="16"/>
      <c r="J29" s="3"/>
      <c r="K29" s="16"/>
    </row>
    <row r="30" spans="1:17" ht="13.8" x14ac:dyDescent="0.3">
      <c r="A30" s="44" t="s">
        <v>26</v>
      </c>
      <c r="B30" s="45" t="s">
        <v>7</v>
      </c>
      <c r="C30" s="46">
        <f>IF(B30=E7,+C27*0.12,IF(B30=E9,1800*12,0))</f>
        <v>5040</v>
      </c>
      <c r="D30" s="46">
        <f t="shared" si="0"/>
        <v>420</v>
      </c>
      <c r="E30" s="8"/>
      <c r="F30" s="88">
        <f>(IF(B11&gt;=F29,40000,MAX((+B11-C27-C30-C28-C33-C31),0)))</f>
        <v>0</v>
      </c>
      <c r="G30" s="16"/>
      <c r="H30" s="16"/>
      <c r="J30" s="3"/>
      <c r="K30" s="16"/>
    </row>
    <row r="31" spans="1:17" ht="13.8" x14ac:dyDescent="0.3">
      <c r="A31" s="47" t="s">
        <v>27</v>
      </c>
      <c r="B31" s="48"/>
      <c r="C31" s="49">
        <f>ROUND(Basic_Salary*IF(B31&gt;0,MIN(B31,10),0)%,0)</f>
        <v>0</v>
      </c>
      <c r="D31" s="46">
        <f t="shared" si="0"/>
        <v>0</v>
      </c>
      <c r="E31" s="16">
        <f>IF(B9&gt;=300000,0.1,0)</f>
        <v>0</v>
      </c>
      <c r="F31" s="88">
        <f>IF(B9&gt;=300000,10,0)</f>
        <v>0</v>
      </c>
      <c r="G31" s="16"/>
      <c r="H31" s="16"/>
      <c r="J31" s="3"/>
      <c r="K31" s="16"/>
    </row>
    <row r="32" spans="1:17" ht="12" x14ac:dyDescent="0.3">
      <c r="A32" s="23"/>
      <c r="B32" s="39" t="s">
        <v>28</v>
      </c>
      <c r="C32" s="50">
        <f>IF(B11&gt;F29,(B11-F29),0)</f>
        <v>0</v>
      </c>
      <c r="D32" s="40">
        <f t="shared" si="0"/>
        <v>0</v>
      </c>
      <c r="E32" s="51" t="str">
        <f>IF(C29&lt;0,"Reimbursement eligibilty
 is a negaive amount, 
pl correct the same",".")</f>
        <v>.</v>
      </c>
      <c r="F32" s="16"/>
      <c r="G32" s="16"/>
      <c r="H32" s="16"/>
      <c r="I32" s="3"/>
      <c r="J32" s="3"/>
      <c r="K32" s="16"/>
    </row>
    <row r="33" spans="1:11" ht="12" x14ac:dyDescent="0.3">
      <c r="A33" s="23"/>
      <c r="B33" s="53" t="s">
        <v>29</v>
      </c>
      <c r="C33" s="24">
        <v>0</v>
      </c>
      <c r="D33" s="54">
        <f t="shared" si="0"/>
        <v>0</v>
      </c>
      <c r="E33" s="8"/>
      <c r="F33" s="8"/>
      <c r="G33" s="3"/>
      <c r="H33" s="3"/>
      <c r="I33" s="3"/>
      <c r="J33" s="3"/>
      <c r="K33" s="16"/>
    </row>
    <row r="34" spans="1:11" ht="12" x14ac:dyDescent="0.3">
      <c r="B34" s="55" t="s">
        <v>30</v>
      </c>
      <c r="C34" s="56"/>
      <c r="D34" s="57"/>
      <c r="E34" s="58"/>
      <c r="F34" s="8"/>
      <c r="G34" s="3"/>
      <c r="H34" s="3"/>
      <c r="I34" s="3"/>
      <c r="J34" s="3"/>
      <c r="K34" s="16"/>
    </row>
    <row r="35" spans="1:11" x14ac:dyDescent="0.25">
      <c r="B35" s="42" t="s">
        <v>31</v>
      </c>
      <c r="C35" s="43">
        <f>MIN(40000,MAX(B11-Basic_Salary-C28-C30-C33-C31,0))</f>
        <v>0</v>
      </c>
      <c r="D35" s="40">
        <f>C35/12</f>
        <v>0</v>
      </c>
      <c r="E35" s="59" t="s">
        <v>31</v>
      </c>
      <c r="F35" s="24">
        <v>100</v>
      </c>
      <c r="G35" s="52">
        <f>F35/12</f>
        <v>8.3333333333333339</v>
      </c>
      <c r="H35" s="3"/>
      <c r="I35" s="3"/>
      <c r="J35" s="3"/>
      <c r="K35" s="16"/>
    </row>
    <row r="36" spans="1:11" x14ac:dyDescent="0.25">
      <c r="A36" s="4">
        <v>0</v>
      </c>
      <c r="B36" s="60"/>
      <c r="C36" s="60"/>
      <c r="D36" s="60"/>
      <c r="E36" s="8"/>
      <c r="F36" s="8"/>
      <c r="G36" s="8"/>
      <c r="H36" s="3"/>
      <c r="I36" s="3"/>
      <c r="J36" s="3"/>
      <c r="K36" s="16"/>
    </row>
    <row r="37" spans="1:11" ht="15.75" customHeight="1" x14ac:dyDescent="0.25">
      <c r="A37" s="4">
        <v>13200</v>
      </c>
      <c r="B37" s="61" t="s">
        <v>32</v>
      </c>
      <c r="C37" s="50">
        <f>IF(C35-F35&lt;12,0,ROUND(C35-F35,0))</f>
        <v>0</v>
      </c>
      <c r="D37" s="50">
        <f>C37/12</f>
        <v>0</v>
      </c>
      <c r="E37" s="62" t="str">
        <f>IF(C29&lt;0,"There is no sufficient amount for allocating towards additional special allowance",".")</f>
        <v>.</v>
      </c>
      <c r="F37" s="8"/>
      <c r="G37" s="8"/>
      <c r="H37" s="3"/>
      <c r="I37" s="3"/>
      <c r="J37" s="3"/>
      <c r="K37" s="16"/>
    </row>
    <row r="38" spans="1:11" ht="12" x14ac:dyDescent="0.25">
      <c r="A38" s="4">
        <v>26400</v>
      </c>
      <c r="B38" s="63" t="s">
        <v>8</v>
      </c>
      <c r="C38" s="64">
        <f>C27+C28+C30+C32+C33+F35+C37+C31</f>
        <v>47140</v>
      </c>
      <c r="D38" s="64">
        <f>D27+D28+D30+D32+D33+G35+D37</f>
        <v>3928.3333333333335</v>
      </c>
      <c r="E38" s="65"/>
      <c r="K38" s="66"/>
    </row>
    <row r="39" spans="1:11" ht="12" hidden="1" x14ac:dyDescent="0.25">
      <c r="B39" s="67" t="s">
        <v>11</v>
      </c>
      <c r="C39" s="64">
        <f>B10</f>
        <v>0</v>
      </c>
      <c r="D39" s="64">
        <f>C39/12</f>
        <v>0</v>
      </c>
      <c r="E39" s="65"/>
      <c r="K39" s="66"/>
    </row>
    <row r="40" spans="1:11" ht="12" hidden="1" x14ac:dyDescent="0.25">
      <c r="B40" s="63" t="s">
        <v>8</v>
      </c>
      <c r="C40" s="64">
        <f>C39+C38</f>
        <v>47140</v>
      </c>
      <c r="D40" s="64">
        <f>D39+D38</f>
        <v>3928.3333333333335</v>
      </c>
      <c r="E40" s="68"/>
      <c r="K40" s="66"/>
    </row>
    <row r="41" spans="1:11" x14ac:dyDescent="0.25">
      <c r="B41" s="8"/>
      <c r="C41" s="69"/>
      <c r="E41" s="8"/>
      <c r="K41" s="66"/>
    </row>
    <row r="42" spans="1:11" hidden="1" x14ac:dyDescent="0.25">
      <c r="E42" s="8"/>
    </row>
    <row r="43" spans="1:11" ht="13.8" x14ac:dyDescent="0.3">
      <c r="B43" s="110" t="s">
        <v>33</v>
      </c>
      <c r="C43" s="110"/>
      <c r="D43" s="110"/>
      <c r="E43" s="110"/>
      <c r="F43" s="110"/>
      <c r="G43" s="110"/>
    </row>
    <row r="44" spans="1:11" ht="16.5" customHeight="1" x14ac:dyDescent="0.3">
      <c r="B44" s="111" t="s">
        <v>34</v>
      </c>
      <c r="C44" s="111"/>
      <c r="D44" s="111"/>
      <c r="E44" s="111"/>
      <c r="F44" s="111"/>
      <c r="G44" s="111"/>
      <c r="J44" s="70"/>
    </row>
    <row r="45" spans="1:11" ht="54" customHeight="1" x14ac:dyDescent="0.3">
      <c r="B45" s="111" t="s">
        <v>35</v>
      </c>
      <c r="C45" s="111"/>
      <c r="D45" s="111"/>
      <c r="E45" s="111"/>
      <c r="F45" s="111"/>
      <c r="G45" s="111"/>
      <c r="J45" s="71"/>
    </row>
    <row r="46" spans="1:11" ht="17.25" customHeight="1" x14ac:dyDescent="0.3">
      <c r="B46" s="112" t="s">
        <v>36</v>
      </c>
      <c r="C46" s="112"/>
      <c r="D46" s="112"/>
      <c r="E46" s="112"/>
      <c r="F46" s="112"/>
      <c r="G46" s="112"/>
    </row>
    <row r="47" spans="1:11" ht="28.5" customHeight="1" x14ac:dyDescent="0.3">
      <c r="B47" s="113" t="s">
        <v>37</v>
      </c>
      <c r="C47" s="113"/>
      <c r="D47" s="113"/>
      <c r="E47" s="113"/>
      <c r="F47" s="113"/>
      <c r="G47" s="113"/>
      <c r="J47" s="71"/>
      <c r="K47" s="72"/>
    </row>
    <row r="48" spans="1:11" ht="44.55" customHeight="1" x14ac:dyDescent="0.3">
      <c r="B48" s="114" t="s">
        <v>52</v>
      </c>
      <c r="C48" s="113"/>
      <c r="D48" s="113"/>
      <c r="E48" s="113"/>
      <c r="F48" s="113"/>
      <c r="G48" s="113"/>
      <c r="J48" s="71"/>
      <c r="K48" s="72"/>
    </row>
    <row r="49" spans="1:17" ht="27.75" customHeight="1" x14ac:dyDescent="0.3">
      <c r="B49" s="115" t="s">
        <v>38</v>
      </c>
      <c r="C49" s="115"/>
      <c r="D49" s="115"/>
      <c r="E49" s="115"/>
      <c r="F49" s="115"/>
      <c r="G49" s="115"/>
      <c r="I49" s="73"/>
      <c r="J49" s="74"/>
    </row>
    <row r="50" spans="1:17" s="2" customFormat="1" ht="44.25" customHeight="1" x14ac:dyDescent="0.3">
      <c r="A50" s="1"/>
      <c r="B50" s="116" t="s">
        <v>39</v>
      </c>
      <c r="C50" s="116"/>
      <c r="D50" s="116"/>
      <c r="E50" s="116"/>
      <c r="F50" s="116"/>
      <c r="G50" s="116"/>
      <c r="K50" s="4"/>
      <c r="L50" s="4"/>
      <c r="M50" s="1"/>
      <c r="N50" s="1"/>
      <c r="O50" s="1"/>
      <c r="P50" s="1"/>
      <c r="Q50" s="1"/>
    </row>
    <row r="51" spans="1:17" s="2" customFormat="1" ht="13.8" x14ac:dyDescent="0.3">
      <c r="A51" s="1"/>
      <c r="B51" s="117" t="s">
        <v>40</v>
      </c>
      <c r="C51" s="118"/>
      <c r="D51" s="118"/>
      <c r="E51" s="118"/>
      <c r="F51" s="118"/>
      <c r="G51" s="119"/>
      <c r="I51" s="75"/>
      <c r="K51" s="4"/>
      <c r="L51" s="4"/>
      <c r="M51" s="1"/>
      <c r="N51" s="1"/>
      <c r="O51" s="1"/>
      <c r="P51" s="1"/>
      <c r="Q51" s="1"/>
    </row>
    <row r="52" spans="1:17" s="2" customFormat="1" ht="25.2" customHeight="1" x14ac:dyDescent="0.3">
      <c r="A52" s="1"/>
      <c r="B52" s="117" t="s">
        <v>41</v>
      </c>
      <c r="C52" s="118"/>
      <c r="D52" s="118"/>
      <c r="E52" s="118"/>
      <c r="F52" s="118"/>
      <c r="G52" s="119"/>
      <c r="K52" s="4"/>
      <c r="L52" s="4"/>
      <c r="M52" s="1"/>
      <c r="N52" s="1"/>
      <c r="O52" s="1"/>
      <c r="P52" s="1"/>
      <c r="Q52" s="1"/>
    </row>
    <row r="53" spans="1:17" s="2" customFormat="1" ht="27.6" customHeight="1" x14ac:dyDescent="0.3">
      <c r="A53" s="1"/>
      <c r="B53" s="107" t="s">
        <v>42</v>
      </c>
      <c r="C53" s="108"/>
      <c r="D53" s="108"/>
      <c r="E53" s="108"/>
      <c r="F53" s="108"/>
      <c r="G53" s="109"/>
      <c r="I53" s="76"/>
      <c r="K53" s="4"/>
      <c r="L53" s="4"/>
      <c r="M53" s="1"/>
      <c r="N53" s="1"/>
      <c r="O53" s="1"/>
      <c r="P53" s="1"/>
      <c r="Q53" s="1"/>
    </row>
    <row r="54" spans="1:17" s="2" customFormat="1" ht="26.55" customHeight="1" x14ac:dyDescent="0.25">
      <c r="A54" s="1"/>
      <c r="B54" s="120" t="str">
        <f>IF(B14="yes","If you are eligible to receive Statutory Bonus, such amounts will be paid (as per prevailing law)  to you on an annual basis by November every year.   ","")</f>
        <v xml:space="preserve">If you are eligible to receive Statutory Bonus, such amounts will be paid (as per prevailing law)  to you on an annual basis by November every year.   </v>
      </c>
      <c r="C54" s="121"/>
      <c r="D54" s="121"/>
      <c r="E54" s="121"/>
      <c r="F54" s="121"/>
      <c r="G54" s="122"/>
      <c r="K54" s="4"/>
      <c r="L54" s="4"/>
      <c r="M54" s="1"/>
      <c r="N54" s="1"/>
      <c r="O54" s="1"/>
      <c r="P54" s="1"/>
      <c r="Q54" s="1"/>
    </row>
    <row r="55" spans="1:17" s="2" customFormat="1" ht="27.75" customHeight="1" x14ac:dyDescent="0.25">
      <c r="A55" s="1"/>
      <c r="B55" s="123" t="str">
        <f>IF(B14="yes","Please note that your variable pay/variable bonus is inclusive of the Stat Bonus amounts if payable to you.  ","")</f>
        <v xml:space="preserve">Please note that your variable pay/variable bonus is inclusive of the Stat Bonus amounts if payable to you.  </v>
      </c>
      <c r="C55" s="124"/>
      <c r="D55" s="124"/>
      <c r="E55" s="124"/>
      <c r="F55" s="124"/>
      <c r="G55" s="125"/>
      <c r="K55" s="4"/>
      <c r="L55" s="4"/>
      <c r="M55" s="1"/>
      <c r="N55" s="1"/>
      <c r="O55" s="1"/>
      <c r="P55" s="1"/>
      <c r="Q55" s="1"/>
    </row>
    <row r="56" spans="1:17" s="2" customFormat="1" ht="27" customHeight="1" x14ac:dyDescent="0.25">
      <c r="A56" s="1"/>
      <c r="B56" s="123" t="str">
        <f>IF(B14="yes","Such stat bonus will be accordingly adjusted against variable pay and shortfall if any in stat bonus will be paid to you on an annual basis by the month of November.","")</f>
        <v>Such stat bonus will be accordingly adjusted against variable pay and shortfall if any in stat bonus will be paid to you on an annual basis by the month of November.</v>
      </c>
      <c r="C56" s="124"/>
      <c r="D56" s="124"/>
      <c r="E56" s="124"/>
      <c r="F56" s="124"/>
      <c r="G56" s="125"/>
      <c r="K56" s="4"/>
      <c r="L56" s="4"/>
      <c r="M56" s="1"/>
      <c r="N56" s="1"/>
      <c r="O56" s="1"/>
      <c r="P56" s="1"/>
      <c r="Q56" s="1"/>
    </row>
    <row r="57" spans="1:17" s="2" customFormat="1" ht="27.75" customHeight="1" x14ac:dyDescent="0.25">
      <c r="A57" s="1"/>
      <c r="B57" s="126" t="str">
        <f>IF(B14="yes","Excess variable pay post adjustment of Stat Bonus will be paid on annual basis as per Company payment cycle.","")</f>
        <v>Excess variable pay post adjustment of Stat Bonus will be paid on annual basis as per Company payment cycle.</v>
      </c>
      <c r="C57" s="127"/>
      <c r="D57" s="127"/>
      <c r="E57" s="127"/>
      <c r="F57" s="127"/>
      <c r="G57" s="128"/>
      <c r="K57" s="4"/>
      <c r="L57" s="4"/>
      <c r="M57" s="1"/>
      <c r="N57" s="1"/>
      <c r="O57" s="1"/>
      <c r="P57" s="1"/>
      <c r="Q57" s="1"/>
    </row>
    <row r="58" spans="1:17" s="2" customFormat="1" ht="43.05" customHeight="1" x14ac:dyDescent="0.3">
      <c r="A58" s="1"/>
      <c r="B58" s="117" t="s">
        <v>43</v>
      </c>
      <c r="C58" s="118"/>
      <c r="D58" s="118"/>
      <c r="E58" s="118"/>
      <c r="F58" s="118"/>
      <c r="G58" s="119"/>
      <c r="K58" s="4"/>
      <c r="L58" s="4"/>
      <c r="M58" s="1"/>
      <c r="N58" s="1"/>
      <c r="O58" s="1"/>
      <c r="P58" s="1"/>
      <c r="Q58" s="1"/>
    </row>
    <row r="59" spans="1:17" s="2" customFormat="1" ht="37.950000000000003" customHeight="1" x14ac:dyDescent="0.25">
      <c r="A59" s="1"/>
      <c r="B59" s="1"/>
      <c r="C59" s="1"/>
      <c r="D59" s="1"/>
      <c r="E59" s="1"/>
      <c r="F59" s="1"/>
      <c r="G59" s="1"/>
      <c r="K59" s="4"/>
      <c r="L59" s="4"/>
      <c r="M59" s="1"/>
      <c r="N59" s="1"/>
      <c r="O59" s="1"/>
      <c r="P59" s="1"/>
      <c r="Q59" s="1"/>
    </row>
    <row r="60" spans="1:17" s="2" customFormat="1" hidden="1" x14ac:dyDescent="0.25">
      <c r="A60" s="1"/>
      <c r="B60" s="1"/>
      <c r="C60" s="1"/>
      <c r="D60" s="1"/>
      <c r="E60" s="1"/>
      <c r="F60" s="1"/>
      <c r="G60" s="1"/>
      <c r="K60" s="4"/>
      <c r="L60" s="4"/>
      <c r="M60" s="1"/>
      <c r="N60" s="1"/>
      <c r="O60" s="1"/>
      <c r="P60" s="1"/>
      <c r="Q60" s="1"/>
    </row>
    <row r="61" spans="1:17" s="2" customFormat="1" x14ac:dyDescent="0.25">
      <c r="A61" s="1"/>
      <c r="B61" s="1"/>
      <c r="C61" s="1"/>
      <c r="D61" s="1"/>
      <c r="E61" s="1"/>
      <c r="F61" s="1"/>
      <c r="G61" s="1"/>
      <c r="K61" s="4"/>
      <c r="L61" s="4"/>
      <c r="M61" s="1"/>
      <c r="N61" s="1"/>
      <c r="O61" s="1"/>
      <c r="P61" s="1"/>
      <c r="Q61" s="1"/>
    </row>
  </sheetData>
  <sheetProtection algorithmName="SHA-512" hashValue="PfN2VL08u/8ts2OA6COnm+UAYE0LguQAxDuMj430Pmz84gfQHFbELWSH4FUMWbvRp/zHv2BbVN/8k6P8RuYFRA==" saltValue="9DdhknqehBDLSQP6dq/W3Q==" spinCount="100000" sheet="1" formatCells="0" formatColumns="0" formatRows="0" insertColumns="0" insertRows="0" insertHyperlinks="0" deleteColumns="0" deleteRows="0" sort="0" autoFilter="0" pivotTables="0"/>
  <mergeCells count="22">
    <mergeCell ref="B54:G54"/>
    <mergeCell ref="B55:G55"/>
    <mergeCell ref="B56:G56"/>
    <mergeCell ref="B57:G57"/>
    <mergeCell ref="B58:G58"/>
    <mergeCell ref="B53:G53"/>
    <mergeCell ref="B43:G43"/>
    <mergeCell ref="B44:G44"/>
    <mergeCell ref="B45:G45"/>
    <mergeCell ref="B46:G46"/>
    <mergeCell ref="B47:G47"/>
    <mergeCell ref="B48:G48"/>
    <mergeCell ref="B49:G49"/>
    <mergeCell ref="B50:G50"/>
    <mergeCell ref="B51:G51"/>
    <mergeCell ref="B52:G52"/>
    <mergeCell ref="A23:B23"/>
    <mergeCell ref="A1:F1"/>
    <mergeCell ref="A2:F2"/>
    <mergeCell ref="A3:F3"/>
    <mergeCell ref="C13:F13"/>
    <mergeCell ref="A22:B22"/>
  </mergeCells>
  <dataValidations xWindow="320" yWindow="746" count="8">
    <dataValidation type="whole" allowBlank="1" showInputMessage="1" showErrorMessage="1" prompt="Please enter Cost to the company before you insert the other values_x000a_Please enter the cells which are marked only Yellow _x000a_" sqref="B9" xr:uid="{2CACCFC0-B037-4DC2-ADC5-4DA135BCA30A}">
      <formula1>0</formula1>
      <formula2>9999999</formula2>
    </dataValidation>
    <dataValidation type="decimal" allowBlank="1" showInputMessage="1" showErrorMessage="1" promptTitle="NPS Percentage" prompt="NPS is eligibile only for the employee whose Total Fixed pay &gt;= Rs.3,00,000_x000a_Enter the NPS percentage between 0.1 to 10.0" sqref="B31" xr:uid="{E51C9F5C-41F7-419B-9F26-8F2C4DC4B003}">
      <formula1>E31</formula1>
      <formula2>F31</formula2>
    </dataValidation>
    <dataValidation type="whole" allowBlank="1" showInputMessage="1" showErrorMessage="1" error="Please check Additional Special Allowances" sqref="E11" xr:uid="{FF62CAEA-43C3-4992-8FF1-9C64C308EA25}">
      <formula1>0</formula1>
      <formula2>40000</formula2>
    </dataValidation>
    <dataValidation type="list" allowBlank="1" showInputMessage="1" showErrorMessage="1" promptTitle="Categories" prompt="- If the monthly Basic is &lt; 15000, then PF is mandatory;_x000a_- If the monthly Basic is &gt;= 15000, then you will have options of 'Yes', 'Fixed' &amp; 'No' to choose from;_x000a_- If PF account already exists from previous employment, then options are 'Yes' &amp; 'Fixed'" sqref="B30" xr:uid="{4FB5905F-B274-41B9-B1D7-FE05981A8CBD}">
      <formula1>IF($D$27&lt;15000,$E$7,$E$7:$E$10)</formula1>
    </dataValidation>
    <dataValidation type="list" allowBlank="1" showInputMessage="1" showErrorMessage="1" errorTitle="Sodexho" error="Please Select from the drop down menu" promptTitle="Meal Allowance" prompt="Employees have an option of Meal Allowance worth upto Rs. 26,400 and not opt for the same." sqref="C33" xr:uid="{C5BA8E5D-9FCD-49BE-85F2-D249945B9E95}">
      <formula1>IF(Basic_Salary&lt;180000,$A$36,$A$36:$A$38)</formula1>
    </dataValidation>
    <dataValidation type="whole" allowBlank="1" showInputMessage="1" showErrorMessage="1" sqref="C29" xr:uid="{D6140956-5D0F-4E44-AC61-CD9D36740615}">
      <formula1>0</formula1>
      <formula2>41001</formula2>
    </dataValidation>
    <dataValidation type="whole" allowBlank="1" showInputMessage="1" showErrorMessage="1" errorTitle="Reimbursement" error="You can't exceed your eligibility" sqref="F35" xr:uid="{D6C24539-518B-4D48-881F-95CBB045A263}">
      <formula1>0</formula1>
      <formula2>C35</formula2>
    </dataValidation>
    <dataValidation allowBlank="1" showErrorMessage="1" sqref="C35" xr:uid="{820CB714-54F3-4B49-B205-E9DFAF5FE59D}"/>
  </dataValidations>
  <pageMargins left="0.75" right="0.4" top="1" bottom="1" header="0.5" footer="0.5"/>
  <pageSetup paperSize="9" orientation="portrait" cellComments="asDisplayed" r:id="rId1"/>
  <headerFooter alignWithMargins="0"/>
  <legacyDrawing r:id="rId2"/>
  <extLst>
    <ext xmlns:x14="http://schemas.microsoft.com/office/spreadsheetml/2009/9/main" uri="{CCE6A557-97BC-4b89-ADB6-D9C93CAAB3DF}">
      <x14:dataValidations xmlns:xm="http://schemas.microsoft.com/office/excel/2006/main" xWindow="320" yWindow="746" count="1">
        <x14:dataValidation type="list" allowBlank="1" showInputMessage="1" showErrorMessage="1" xr:uid="{3E012999-63F8-4B0E-A630-A59D74EDA0D2}">
          <x14:formula1>
            <xm:f>Grids!$A$7:$A$8</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76083-503D-4808-B0DC-6E5A707E9C79}">
  <sheetPr codeName="Sheet2"/>
  <dimension ref="A1:M8"/>
  <sheetViews>
    <sheetView workbookViewId="0">
      <selection activeCell="G16" sqref="G16"/>
    </sheetView>
  </sheetViews>
  <sheetFormatPr defaultRowHeight="14.4" x14ac:dyDescent="0.3"/>
  <cols>
    <col min="4" max="4" width="18" bestFit="1" customWidth="1"/>
    <col min="5" max="5" width="18.109375" bestFit="1" customWidth="1"/>
    <col min="10" max="10" width="14.44140625" bestFit="1" customWidth="1"/>
    <col min="12" max="12" width="9.44140625" customWidth="1"/>
    <col min="13" max="13" width="11" customWidth="1"/>
  </cols>
  <sheetData>
    <row r="1" spans="1:13" x14ac:dyDescent="0.3">
      <c r="A1" s="77" t="s">
        <v>6</v>
      </c>
      <c r="B1" s="77" t="s">
        <v>44</v>
      </c>
      <c r="C1" s="77" t="s">
        <v>45</v>
      </c>
      <c r="D1" s="77" t="s">
        <v>46</v>
      </c>
      <c r="E1" s="77" t="s">
        <v>47</v>
      </c>
      <c r="H1" s="77" t="s">
        <v>54</v>
      </c>
      <c r="I1" s="77" t="s">
        <v>55</v>
      </c>
      <c r="J1" s="77" t="s">
        <v>56</v>
      </c>
      <c r="K1" s="89"/>
      <c r="L1" s="77" t="s">
        <v>57</v>
      </c>
      <c r="M1" s="77" t="s">
        <v>57</v>
      </c>
    </row>
    <row r="2" spans="1:13" x14ac:dyDescent="0.3">
      <c r="A2" s="78"/>
      <c r="B2" s="79"/>
      <c r="C2" s="80"/>
      <c r="D2" s="80"/>
      <c r="E2" s="80"/>
      <c r="G2" s="90">
        <v>1</v>
      </c>
      <c r="H2" s="91">
        <f>'Comp Plan'!B8</f>
        <v>0</v>
      </c>
      <c r="I2" s="92">
        <f>YEAR(H2)</f>
        <v>1900</v>
      </c>
      <c r="J2" s="93">
        <f>IF(H2&gt;L2,DATE(I2+1,8,31),DATE(I2,8,31))</f>
        <v>244</v>
      </c>
      <c r="K2" s="89"/>
      <c r="L2" s="93">
        <f>DATE(I2,8,31)</f>
        <v>244</v>
      </c>
      <c r="M2" s="94"/>
    </row>
    <row r="3" spans="1:13" x14ac:dyDescent="0.3">
      <c r="A3" s="78"/>
      <c r="B3" s="79"/>
      <c r="C3" s="80"/>
      <c r="D3" s="80"/>
      <c r="E3" s="80"/>
      <c r="G3" s="90">
        <v>2</v>
      </c>
      <c r="H3" s="91">
        <f>'Comp Plan'!B8</f>
        <v>0</v>
      </c>
      <c r="I3" s="92">
        <f>YEAR(H3)</f>
        <v>1900</v>
      </c>
      <c r="J3" s="93">
        <f>IF(H3&lt;=DATE(I3,2,28),DATE(I3,2,28),IF(AND(H3&lt;=DATE(I3,8,31),H3&gt;DATE(I3,2,28)),DATE(I3,8,31),IF(H3&gt;DATE(I3,8,31),DATE(I3+1,2,28),"")))</f>
        <v>59</v>
      </c>
      <c r="K3" s="89"/>
      <c r="L3" s="93">
        <f>DATE(I3,8,31)</f>
        <v>244</v>
      </c>
      <c r="M3" s="93">
        <f>DATE(I3,2,28)</f>
        <v>59</v>
      </c>
    </row>
    <row r="4" spans="1:13" x14ac:dyDescent="0.3">
      <c r="A4" s="78"/>
      <c r="B4" s="79"/>
      <c r="C4" s="80"/>
      <c r="D4" s="80"/>
      <c r="E4" s="80"/>
    </row>
    <row r="5" spans="1:13" x14ac:dyDescent="0.3">
      <c r="A5" s="78"/>
      <c r="B5" s="79"/>
      <c r="C5" s="81"/>
      <c r="D5" s="80"/>
      <c r="E5" s="80"/>
    </row>
    <row r="6" spans="1:13" x14ac:dyDescent="0.3">
      <c r="A6" s="78"/>
      <c r="B6" s="78"/>
      <c r="C6" s="78"/>
      <c r="D6" s="78"/>
      <c r="E6" s="78"/>
    </row>
    <row r="7" spans="1:13" x14ac:dyDescent="0.3">
      <c r="A7" s="78" t="s">
        <v>3</v>
      </c>
      <c r="B7" s="79">
        <v>2</v>
      </c>
      <c r="C7" s="81">
        <v>0.21</v>
      </c>
      <c r="D7" s="80">
        <v>0.06</v>
      </c>
      <c r="E7" s="80">
        <v>0.09</v>
      </c>
    </row>
    <row r="8" spans="1:13" x14ac:dyDescent="0.3">
      <c r="A8" s="78" t="s">
        <v>5</v>
      </c>
      <c r="B8" s="79">
        <v>2</v>
      </c>
      <c r="C8" s="81">
        <v>0.21</v>
      </c>
      <c r="D8" s="80">
        <v>0.06</v>
      </c>
      <c r="E8" s="80">
        <v>0.09</v>
      </c>
    </row>
  </sheetData>
  <sheetProtection algorithmName="SHA-512" hashValue="b3oeMsXdjKhfBPC6iXqpt5X0PB+afDKRthnPlGTb6Qo5OhrO7xVGFL9OWhxD1guVw/aiHiLFnQKtX3WGb25toQ==" saltValue="jjqL50sSycG4w59HW90+0w=="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B7AD0B456A004D9A639ADA4822092B" ma:contentTypeVersion="10" ma:contentTypeDescription="Create a new document." ma:contentTypeScope="" ma:versionID="a46b03da4e052c2981e6d4b6a38fadb9">
  <xsd:schema xmlns:xsd="http://www.w3.org/2001/XMLSchema" xmlns:xs="http://www.w3.org/2001/XMLSchema" xmlns:p="http://schemas.microsoft.com/office/2006/metadata/properties" xmlns:ns2="3924cbe2-9e07-4386-930b-71784c0c4aab" xmlns:ns3="0fe6c3ce-ee89-41a5-bb9a-880e5eb414de" targetNamespace="http://schemas.microsoft.com/office/2006/metadata/properties" ma:root="true" ma:fieldsID="e2c308968931f6dbb5b67307a2839fc8" ns2:_="" ns3:_="">
    <xsd:import namespace="3924cbe2-9e07-4386-930b-71784c0c4aab"/>
    <xsd:import namespace="0fe6c3ce-ee89-41a5-bb9a-880e5eb414d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24cbe2-9e07-4386-930b-71784c0c4a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e6c3ce-ee89-41a5-bb9a-880e5eb414d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9df5e29-7e9b-4f29-b928-83d035ba9c19}" ma:internalName="TaxCatchAll" ma:showField="CatchAllData" ma:web="0fe6c3ce-ee89-41a5-bb9a-880e5eb414d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fe6c3ce-ee89-41a5-bb9a-880e5eb414de" xsi:nil="true"/>
    <lcf76f155ced4ddcb4097134ff3c332f xmlns="3924cbe2-9e07-4386-930b-71784c0c4aa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3FA0E23-7002-4866-A109-20FA5AE36B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24cbe2-9e07-4386-930b-71784c0c4aab"/>
    <ds:schemaRef ds:uri="0fe6c3ce-ee89-41a5-bb9a-880e5eb414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2FFA07-19DA-43BB-B4C9-C3150A196C4A}">
  <ds:schemaRefs>
    <ds:schemaRef ds:uri="http://schemas.microsoft.com/sharepoint/v3/contenttype/forms"/>
  </ds:schemaRefs>
</ds:datastoreItem>
</file>

<file path=customXml/itemProps3.xml><?xml version="1.0" encoding="utf-8"?>
<ds:datastoreItem xmlns:ds="http://schemas.openxmlformats.org/officeDocument/2006/customXml" ds:itemID="{ED7781CD-C020-46FF-A9F3-F8884CA7063E}">
  <ds:schemaRefs>
    <ds:schemaRef ds:uri="http://schemas.microsoft.com/office/2006/documentManagement/types"/>
    <ds:schemaRef ds:uri="3924cbe2-9e07-4386-930b-71784c0c4aab"/>
    <ds:schemaRef ds:uri="http://purl.org/dc/elements/1.1/"/>
    <ds:schemaRef ds:uri="http://purl.org/dc/dcmitype/"/>
    <ds:schemaRef ds:uri="http://schemas.microsoft.com/office/infopath/2007/PartnerControls"/>
    <ds:schemaRef ds:uri="http://purl.org/dc/terms/"/>
    <ds:schemaRef ds:uri="http://schemas.microsoft.com/office/2006/metadata/properties"/>
    <ds:schemaRef ds:uri="http://schemas.openxmlformats.org/package/2006/metadata/core-properties"/>
    <ds:schemaRef ds:uri="0fe6c3ce-ee89-41a5-bb9a-880e5eb414de"/>
    <ds:schemaRef ds:uri="http://www.w3.org/XML/1998/namespace"/>
  </ds:schemaRefs>
</ds:datastoreItem>
</file>

<file path=docMetadata/LabelInfo.xml><?xml version="1.0" encoding="utf-8"?>
<clbl:labelList xmlns:clbl="http://schemas.microsoft.com/office/2020/mipLabelMetadata">
  <clbl:label id="{7bef0ac6-58b2-4acb-91cf-d344f8864752}" enabled="1" method="Privileged" siteId="{e0793d39-0939-496d-b129-198edd916fe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Comp Plan</vt:lpstr>
      <vt:lpstr>Basic_Salary</vt:lpstr>
      <vt:lpstr>'Comp Plan'!Print_Area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Gitanjali</dc:creator>
  <cp:lastModifiedBy>Mohite, Gayatri S.</cp:lastModifiedBy>
  <dcterms:created xsi:type="dcterms:W3CDTF">2022-01-18T08:03:25Z</dcterms:created>
  <dcterms:modified xsi:type="dcterms:W3CDTF">2024-02-13T09:00:35Z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0x01010079B7AD0B456A004D9A639ADA4822092B</vt:lpwstr>
  </property>
  <property fmtid="{D5CDD505-2E9C-101B-9397-08002B2CF9AE}" pid="3" name="MediaServiceImageTags">
    <vt:lpwstr/>
  </property>
</Properties>
</file>