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<sst xmlns="http://schemas.openxmlformats.org/spreadsheetml/2006/main" count="51" uniqueCount="50">
  <si>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n</t>
  </si>
  <si>
    <t>S^2</t>
  </si>
  <si>
    <t>Interval poverenja</t>
  </si>
  <si>
    <t>Jednostrani interval</t>
  </si>
  <si>
    <t>Dvostrani donja</t>
  </si>
  <si>
    <t>Dvostrani gornja</t>
  </si>
  <si>
    <t>n * S^2</t>
  </si>
  <si>
    <t>Jednostrano poverenje</t>
  </si>
  <si>
    <t>Dvostrano donje poverenje</t>
  </si>
  <si>
    <t>Dvostrano gornje poverenje</t>
  </si>
  <si>
    <t>Vrednost</t>
  </si>
  <si>
    <t>Nivo poverenja beta</t>
  </si>
  <si>
    <t>alfa</t>
  </si>
  <si>
    <t>N</t>
  </si>
  <si>
    <t>Frekvencija</t>
  </si>
  <si>
    <t>Vrednost^2</t>
  </si>
  <si>
    <t>z</t>
  </si>
  <si>
    <t>Donja</t>
  </si>
  <si>
    <t>Gornja</t>
  </si>
  <si>
    <t>Aritmeticka (E(x))</t>
  </si>
  <si>
    <t>E(x^2)</t>
  </si>
  <si>
    <t>Disperzija(E(x^2) - E(x)^2)</t>
  </si>
  <si>
    <t>Broj stanovnika (hiljade)</t>
  </si>
  <si>
    <t>20-30</t>
  </si>
  <si>
    <t>Standardno odstupanje (sigma)</t>
  </si>
  <si>
    <t>Broj sela</t>
  </si>
  <si>
    <t>Sredina intervala</t>
  </si>
  <si>
    <t>Prag znacajnosti alfa</t>
  </si>
  <si>
    <t>H0</t>
  </si>
  <si>
    <t>m = 6</t>
  </si>
  <si>
    <t>Broj uzorka n</t>
  </si>
  <si>
    <t>H1</t>
  </si>
  <si>
    <t>M &gt; 6</t>
  </si>
  <si>
    <t>Aritmeticka</t>
  </si>
  <si>
    <t>z-test</t>
  </si>
  <si>
    <t>Kriticna oblast</t>
  </si>
  <si>
    <t>Posto je z-test veci od kriticne oblasti, odbacujemo H0 i prihvatamo H1</t>
  </si>
  <si>
    <t>Propaganda - X</t>
  </si>
  <si>
    <t>Suma X</t>
  </si>
  <si>
    <t>Prodaja - Y</t>
  </si>
  <si>
    <t>Suma Y</t>
  </si>
  <si>
    <t>Propaganda^2 - X^2</t>
  </si>
  <si>
    <t>Suma Propaganda^2</t>
  </si>
  <si>
    <t>Prodaja^2 - y^2</t>
  </si>
  <si>
    <t>Suma Prodaja^2</t>
  </si>
  <si>
    <t>Propaganda*Prodaja - X*Y</t>
  </si>
  <si>
    <t>Suma Propaganda*Prodaja</t>
  </si>
  <si>
    <t>b</t>
  </si>
  <si>
    <t>a</t>
  </si>
  <si>
    <t>y = -3,83 + 15.75 *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</si>
</sst>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  <font>
      <sz val="9.0"/>
      <color rgb="FF11A9CC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" numFmtId="0" xfId="0" applyBorder="1" applyFont="1"/>
    <xf borderId="0" fillId="0" fontId="2" numFmtId="0" xfId="0" applyFont="1"/>
    <xf borderId="0" fillId="0" fontId="1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wrapText="1"/>
    </xf>
    <xf borderId="0" fillId="0" fontId="1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6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2" t="s">
        <v>1</v>
      </c>
      <c r="D3" s="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>
        <v>27.0</v>
      </c>
      <c r="C4" s="2">
        <v>9.7344</v>
      </c>
      <c r="D4" s="2">
        <v>0.95</v>
      </c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3</v>
      </c>
      <c r="C8" s="2" t="s">
        <v>4</v>
      </c>
      <c r="D8" s="2" t="s">
        <v>5</v>
      </c>
      <c r="E8" s="3"/>
      <c r="F8" s="2" t="s">
        <v>6</v>
      </c>
      <c r="G8" s="2" t="s">
        <v>7</v>
      </c>
      <c r="H8" s="2" t="s">
        <v>8</v>
      </c>
      <c r="I8" s="2" t="s">
        <v>9</v>
      </c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f>_xlfn.CHISQ.INV.RT(0.05,B4-1)</f>
        <v>38.88513866</v>
      </c>
      <c r="C9" s="4">
        <f>_xlfn.CHISQ.INV(0.025,B4-1)</f>
        <v>13.84390498</v>
      </c>
      <c r="D9" s="4">
        <f>_xlfn.CHISQ.INV.RT(0.025,B4-1)</f>
        <v>41.9231701</v>
      </c>
      <c r="E9" s="1"/>
      <c r="F9" s="4">
        <f>B4*C4</f>
        <v>262.8288</v>
      </c>
      <c r="G9" s="4">
        <f>F9/B9</f>
        <v>6.759106668</v>
      </c>
      <c r="H9" s="4">
        <f>F9/C9</f>
        <v>18.98516353</v>
      </c>
      <c r="I9" s="4">
        <f>F9/D9</f>
        <v>6.269296892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3"/>
      <c r="E11" s="1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10</v>
      </c>
      <c r="B12" s="2">
        <v>0.0</v>
      </c>
      <c r="C12" s="2">
        <v>1.0</v>
      </c>
      <c r="D12" s="2">
        <v>2.0</v>
      </c>
      <c r="E12" s="2">
        <v>3.0</v>
      </c>
      <c r="F12" s="2">
        <v>4.0</v>
      </c>
      <c r="G12" s="1"/>
      <c r="H12" s="2" t="s">
        <v>11</v>
      </c>
      <c r="I12" s="2" t="s">
        <v>12</v>
      </c>
      <c r="J12" s="2" t="s">
        <v>13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14</v>
      </c>
      <c r="B13" s="2">
        <v>1.0</v>
      </c>
      <c r="C13" s="2">
        <v>4.0</v>
      </c>
      <c r="D13" s="2">
        <v>6.0</v>
      </c>
      <c r="E13" s="2">
        <v>12.0</v>
      </c>
      <c r="F13" s="2">
        <v>2.0</v>
      </c>
      <c r="G13" s="1"/>
      <c r="H13" s="2">
        <v>0.95</v>
      </c>
      <c r="I13" s="2">
        <v>0.05</v>
      </c>
      <c r="J13" s="4">
        <f>SUM(B13:F13)</f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15</v>
      </c>
      <c r="B14" s="4">
        <f t="shared" ref="B14:F14" si="1">B12*B12</f>
        <v>0</v>
      </c>
      <c r="C14" s="4">
        <f t="shared" si="1"/>
        <v>1</v>
      </c>
      <c r="D14" s="4">
        <f t="shared" si="1"/>
        <v>4</v>
      </c>
      <c r="E14" s="4">
        <f t="shared" si="1"/>
        <v>9</v>
      </c>
      <c r="F14" s="4">
        <f t="shared" si="1"/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2" t="s">
        <v>16</v>
      </c>
      <c r="C16" s="2">
        <f>NORMSINV(1-I13/2)</f>
        <v>1.959963986</v>
      </c>
      <c r="D16" s="3"/>
      <c r="E16" s="2" t="s">
        <v>17</v>
      </c>
      <c r="F16" s="2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2" t="s">
        <v>19</v>
      </c>
      <c r="C17" s="4">
        <f>SUMPRODUCT(B12:F12,B13:F13)/J13</f>
        <v>2.4</v>
      </c>
      <c r="D17" s="1"/>
      <c r="E17" s="4">
        <f>C17-C16*C19/SQRT(J13)</f>
        <v>2.023686915</v>
      </c>
      <c r="F17" s="5">
        <f>C17+C16*C19/SQRT(J13)</f>
        <v>2.776313085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2" t="s">
        <v>20</v>
      </c>
      <c r="C18" s="4">
        <f>SUMPRODUCT(B14:F14,B13:F13)/J13</f>
        <v>6.72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2" t="s">
        <v>21</v>
      </c>
      <c r="C19" s="4">
        <f>C18-C17*C17</f>
        <v>0.96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22</v>
      </c>
      <c r="C22" s="6">
        <v>45294.0</v>
      </c>
      <c r="D22" s="6">
        <v>45356.0</v>
      </c>
      <c r="E22" s="6">
        <v>45422.0</v>
      </c>
      <c r="F22" s="6">
        <v>45585.0</v>
      </c>
      <c r="G22" s="2" t="s">
        <v>23</v>
      </c>
      <c r="H22" s="1"/>
      <c r="I22" s="2" t="s">
        <v>24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25</v>
      </c>
      <c r="C23" s="2">
        <v>986.0</v>
      </c>
      <c r="D23" s="2">
        <v>1029.0</v>
      </c>
      <c r="E23" s="2">
        <v>1251.0</v>
      </c>
      <c r="F23" s="2">
        <v>422.0</v>
      </c>
      <c r="G23" s="2">
        <v>51.0</v>
      </c>
      <c r="H23" s="1"/>
      <c r="I23" s="2">
        <v>1.0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26</v>
      </c>
      <c r="C25" s="2">
        <v>2.0</v>
      </c>
      <c r="D25" s="2">
        <v>4.0</v>
      </c>
      <c r="E25" s="2">
        <v>7.5</v>
      </c>
      <c r="F25" s="2">
        <v>15.0</v>
      </c>
      <c r="G25" s="2">
        <v>25.0</v>
      </c>
      <c r="H25" s="1"/>
      <c r="I25" s="2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F26" s="1"/>
      <c r="G26" s="1"/>
      <c r="H26" s="1"/>
      <c r="I26" s="2">
        <v>0.05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28</v>
      </c>
      <c r="C28" s="2" t="s">
        <v>29</v>
      </c>
      <c r="D28" s="1"/>
      <c r="F28" s="1"/>
      <c r="G28" s="1"/>
      <c r="H28" s="1"/>
      <c r="I28" s="2" t="s">
        <v>30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 t="s">
        <v>31</v>
      </c>
      <c r="C29" s="2" t="s">
        <v>32</v>
      </c>
      <c r="D29" s="1"/>
      <c r="F29" s="1"/>
      <c r="G29" s="1"/>
      <c r="H29" s="1"/>
      <c r="I29" s="4">
        <f>SUM(C23:G23)</f>
        <v>3739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3"/>
      <c r="G31" s="1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2" t="s">
        <v>33</v>
      </c>
      <c r="C32" s="1"/>
      <c r="D32" s="2" t="s">
        <v>34</v>
      </c>
      <c r="E32" s="1"/>
      <c r="F32" s="2" t="s">
        <v>35</v>
      </c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4">
        <f>SUMPRODUCT(C23:G23,C25:G25)/I29</f>
        <v>6.171569938</v>
      </c>
      <c r="C33" s="1"/>
      <c r="D33" s="4">
        <f>(B33-6)/(I23/SQRT(I29))</f>
        <v>10.49104931</v>
      </c>
      <c r="E33" s="1"/>
      <c r="F33" s="8">
        <f>NORMSINV(1-I26)</f>
        <v>1.644853625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3" t="s">
        <v>36</v>
      </c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1"/>
      <c r="D37" s="1"/>
      <c r="E37" s="9"/>
      <c r="F37" s="1"/>
      <c r="G37" s="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1" t="s">
        <v>37</v>
      </c>
      <c r="C41" s="12">
        <v>4.0</v>
      </c>
      <c r="D41" s="12">
        <v>5.0</v>
      </c>
      <c r="E41" s="12">
        <v>5.0</v>
      </c>
      <c r="F41" s="12">
        <v>6.0</v>
      </c>
      <c r="G41" s="12">
        <v>7.0</v>
      </c>
      <c r="H41" s="12">
        <v>9.0</v>
      </c>
      <c r="I41" s="1"/>
      <c r="J41" s="2" t="s">
        <v>38</v>
      </c>
      <c r="K41" s="4">
        <f>SUM(C41:H41)</f>
        <v>36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 t="s">
        <v>39</v>
      </c>
      <c r="C42" s="14">
        <v>55.0</v>
      </c>
      <c r="D42" s="14">
        <v>73.0</v>
      </c>
      <c r="E42" s="14">
        <v>79.0</v>
      </c>
      <c r="F42" s="14">
        <v>89.0</v>
      </c>
      <c r="G42" s="14">
        <v>115.0</v>
      </c>
      <c r="H42" s="14">
        <v>133.0</v>
      </c>
      <c r="I42" s="1"/>
      <c r="J42" s="2" t="s">
        <v>40</v>
      </c>
      <c r="K42" s="4">
        <f>SUM(B42:H42)</f>
        <v>544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 t="s">
        <v>41</v>
      </c>
      <c r="C44" s="4">
        <f t="shared" ref="C44:H44" si="2">C41*C41</f>
        <v>16</v>
      </c>
      <c r="D44" s="4">
        <f t="shared" si="2"/>
        <v>25</v>
      </c>
      <c r="E44" s="4">
        <f t="shared" si="2"/>
        <v>25</v>
      </c>
      <c r="F44" s="4">
        <f t="shared" si="2"/>
        <v>36</v>
      </c>
      <c r="G44" s="4">
        <f t="shared" si="2"/>
        <v>49</v>
      </c>
      <c r="H44" s="4">
        <f t="shared" si="2"/>
        <v>81</v>
      </c>
      <c r="I44" s="1"/>
      <c r="J44" s="2" t="s">
        <v>42</v>
      </c>
      <c r="K44" s="4">
        <f t="shared" ref="K44:K46" si="4">SUM(C44:H44)</f>
        <v>232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 t="s">
        <v>43</v>
      </c>
      <c r="C45" s="4">
        <f t="shared" ref="C45:H45" si="3">C42*C42</f>
        <v>3025</v>
      </c>
      <c r="D45" s="4">
        <f t="shared" si="3"/>
        <v>5329</v>
      </c>
      <c r="E45" s="4">
        <f t="shared" si="3"/>
        <v>6241</v>
      </c>
      <c r="F45" s="4">
        <f t="shared" si="3"/>
        <v>7921</v>
      </c>
      <c r="G45" s="4">
        <f t="shared" si="3"/>
        <v>13225</v>
      </c>
      <c r="H45" s="4">
        <f t="shared" si="3"/>
        <v>17689</v>
      </c>
      <c r="I45" s="1"/>
      <c r="J45" s="2" t="s">
        <v>44</v>
      </c>
      <c r="K45" s="4">
        <f t="shared" si="4"/>
        <v>53430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 t="s">
        <v>45</v>
      </c>
      <c r="C46" s="4">
        <f t="shared" ref="C46:H46" si="5">C41*C42</f>
        <v>220</v>
      </c>
      <c r="D46" s="4">
        <f t="shared" si="5"/>
        <v>365</v>
      </c>
      <c r="E46" s="4">
        <f t="shared" si="5"/>
        <v>395</v>
      </c>
      <c r="F46" s="4">
        <f t="shared" si="5"/>
        <v>534</v>
      </c>
      <c r="G46" s="4">
        <f t="shared" si="5"/>
        <v>805</v>
      </c>
      <c r="H46" s="4">
        <f t="shared" si="5"/>
        <v>1197</v>
      </c>
      <c r="I46" s="1"/>
      <c r="J46" s="2" t="s">
        <v>46</v>
      </c>
      <c r="K46" s="4">
        <f t="shared" si="4"/>
        <v>3516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 t="s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">
        <f>COUNT(C42:H42)</f>
        <v>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 t="s">
        <v>47</v>
      </c>
      <c r="C52" s="4">
        <f>(B49 * K46 - K41 * K42)/(B49 * K44 - K41 * K41)</f>
        <v>15.75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 t="s">
        <v>48</v>
      </c>
      <c r="C53" s="4">
        <f>(K42 - C52 * K41)/B49</f>
        <v>-3.833333333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 t="s">
        <v>49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15"/>
      <c r="D60" s="15"/>
      <c r="E60" s="15"/>
      <c r="F60" s="15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3"/>
      <c r="D62" s="3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1"/>
      <c r="D65" s="3"/>
      <c r="E65" s="3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1"/>
      <c r="D68" s="3"/>
      <c r="E68" s="1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